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QCINI_build_hardening1_Bioquimica\"/>
    </mc:Choice>
  </mc:AlternateContent>
  <xr:revisionPtr revIDLastSave="0" documentId="13_ncr:1_{9D87D607-367F-455A-B676-9A56B1CAF82D}" xr6:coauthVersionLast="47" xr6:coauthVersionMax="47" xr10:uidLastSave="{00000000-0000-0000-0000-000000000000}"/>
  <workbookProtection workbookAlgorithmName="SHA-512" workbookHashValue="S+gNc7VlA3L+TLimEgode13seGkoMAwUTo0NYzF/pouEnsrngp3A1A4tVx4P4u6vz5ZUDK+5bPKePZQE2/Frvw==" workbookSaltValue="8SsTw27AC+HDXOF1+wMg1Q==" workbookSpinCount="100000" lockStructure="1"/>
  <bookViews>
    <workbookView xWindow="-108" yWindow="-108" windowWidth="23256" windowHeight="12456" firstSheet="11" activeTab="25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Cfg_Status" sheetId="25" state="hidden" r:id="rId7"/>
    <sheet name="Eventos_Westgard" sheetId="26" state="hidden" r:id="rId8"/>
    <sheet name="Painel" sheetId="7" r:id="rId9"/>
    <sheet name="Registros" sheetId="8" r:id="rId10"/>
    <sheet name="EQC_Dados" sheetId="9" r:id="rId11"/>
    <sheet name="Estatística" sheetId="10" r:id="rId12"/>
    <sheet name="Usuarios" sheetId="11" r:id="rId13"/>
    <sheet name="Liberação" sheetId="12" r:id="rId14"/>
    <sheet name="LiberStore" sheetId="13" state="veryHidden" r:id="rId15"/>
    <sheet name="RegistrosStore" sheetId="14" state="veryHidden" r:id="rId16"/>
    <sheet name="Resultados" sheetId="16" r:id="rId17"/>
    <sheet name="Login" sheetId="15" state="veryHidden" r:id="rId18"/>
    <sheet name="Eng_Saida" sheetId="21" state="veryHidden" r:id="rId19"/>
    <sheet name="Corridas" sheetId="22" state="hidden" r:id="rId20"/>
    <sheet name="Audit_Legenda" sheetId="24" r:id="rId21"/>
    <sheet name="Audit_Log" sheetId="23" r:id="rId22"/>
    <sheet name="Cfg_Especificacoes" sheetId="18" state="veryHidden" r:id="rId23"/>
    <sheet name="DB_Especificacoes" sheetId="19" state="veryHidden" r:id="rId24"/>
    <sheet name="Eng_Especificacoes" sheetId="20" state="veryHidden" r:id="rId25"/>
    <sheet name="Importar" sheetId="27" r:id="rId26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BIAStp">Eng_Especificacoes!$E$4:$E$43</definedName>
    <definedName name="engCarimbo">Eng_Saida!$G$1</definedName>
    <definedName name="engChave">Eng_Saida!$AB$3:$AB$182</definedName>
    <definedName name="engCVtp">Eng_Especificacoes!$D$4:$D$43</definedName>
    <definedName name="engDados">Eng_Saida!$A$3:$AB$182</definedName>
    <definedName name="engEspAnalito">Eng_Especificacoes!$A$4:$A$43</definedName>
    <definedName name="engEspAno">Eng_Especificacoes!$B$1</definedName>
    <definedName name="engEstat">Eng_Saida!$A$190:$M$269</definedName>
    <definedName name="engETp">Eng_Especificacoes!$F$4:$F$43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B3" i="6" l="1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Q86" i="10"/>
  <c r="S86" i="10"/>
  <c r="U86" i="10"/>
  <c r="T86" i="10"/>
  <c r="P86" i="10"/>
  <c r="R86" i="10"/>
  <c r="P85" i="10"/>
  <c r="Q85" i="10"/>
  <c r="S85" i="10"/>
  <c r="U85" i="10"/>
  <c r="R85" i="10"/>
  <c r="T85" i="10"/>
  <c r="P84" i="10"/>
  <c r="Q84" i="10"/>
  <c r="R84" i="10"/>
  <c r="T84" i="10"/>
  <c r="S84" i="10"/>
  <c r="U84" i="10"/>
  <c r="S83" i="10"/>
  <c r="T83" i="10"/>
  <c r="U83" i="10"/>
  <c r="Q83" i="10"/>
  <c r="P83" i="10"/>
  <c r="R83" i="10"/>
  <c r="P82" i="10"/>
  <c r="T82" i="10"/>
  <c r="S82" i="10"/>
  <c r="R82" i="10"/>
  <c r="U82" i="10"/>
  <c r="Q82" i="10"/>
  <c r="Q81" i="10"/>
  <c r="U81" i="10"/>
  <c r="P81" i="10"/>
  <c r="R81" i="10"/>
  <c r="T81" i="10"/>
  <c r="S81" i="10"/>
  <c r="R80" i="10"/>
  <c r="Q80" i="10"/>
  <c r="T80" i="10"/>
  <c r="U80" i="10"/>
  <c r="P80" i="10"/>
  <c r="S80" i="10"/>
  <c r="P79" i="10"/>
  <c r="Q79" i="10"/>
  <c r="S79" i="10"/>
  <c r="U79" i="10"/>
  <c r="T79" i="10"/>
  <c r="R79" i="10"/>
  <c r="Q78" i="10"/>
  <c r="R78" i="10"/>
  <c r="S78" i="10"/>
  <c r="P78" i="10"/>
  <c r="T78" i="10"/>
  <c r="U78" i="10"/>
  <c r="Q77" i="10"/>
  <c r="U77" i="10"/>
  <c r="S77" i="10"/>
  <c r="T77" i="10"/>
  <c r="R77" i="10"/>
  <c r="P77" i="10"/>
  <c r="J77" i="10" s="1"/>
  <c r="S76" i="10"/>
  <c r="P76" i="10"/>
  <c r="Q76" i="10"/>
  <c r="T76" i="10"/>
  <c r="R76" i="10"/>
  <c r="U76" i="10"/>
  <c r="T75" i="10"/>
  <c r="R75" i="10"/>
  <c r="P75" i="10"/>
  <c r="U75" i="10"/>
  <c r="Q75" i="10"/>
  <c r="S75" i="10"/>
  <c r="Q74" i="10"/>
  <c r="P74" i="10"/>
  <c r="T74" i="10"/>
  <c r="R74" i="10"/>
  <c r="S74" i="10"/>
  <c r="U74" i="10"/>
  <c r="P73" i="10"/>
  <c r="S73" i="10"/>
  <c r="Q73" i="10"/>
  <c r="R73" i="10"/>
  <c r="U73" i="10"/>
  <c r="T73" i="10"/>
  <c r="P72" i="10"/>
  <c r="U72" i="10"/>
  <c r="Q72" i="10"/>
  <c r="T72" i="10"/>
  <c r="R72" i="10"/>
  <c r="S72" i="10"/>
  <c r="Q71" i="10"/>
  <c r="U71" i="10"/>
  <c r="S71" i="10"/>
  <c r="T71" i="10"/>
  <c r="P71" i="10"/>
  <c r="R71" i="10"/>
  <c r="R70" i="10"/>
  <c r="S70" i="10"/>
  <c r="T70" i="10"/>
  <c r="U70" i="10"/>
  <c r="Q70" i="10"/>
  <c r="P70" i="10"/>
  <c r="J70" i="10" s="1"/>
  <c r="P69" i="10"/>
  <c r="U69" i="10"/>
  <c r="S69" i="10"/>
  <c r="Q69" i="10"/>
  <c r="R69" i="10"/>
  <c r="T69" i="10"/>
  <c r="Q68" i="10"/>
  <c r="S68" i="10"/>
  <c r="P68" i="10"/>
  <c r="R68" i="10"/>
  <c r="T68" i="10"/>
  <c r="U68" i="10"/>
  <c r="S67" i="10"/>
  <c r="T67" i="10"/>
  <c r="Q67" i="10"/>
  <c r="U67" i="10"/>
  <c r="R67" i="10"/>
  <c r="P67" i="10"/>
  <c r="U66" i="10"/>
  <c r="R66" i="10"/>
  <c r="S66" i="10"/>
  <c r="T66" i="10"/>
  <c r="Q66" i="10"/>
  <c r="P66" i="10"/>
  <c r="P65" i="10"/>
  <c r="Q65" i="10"/>
  <c r="U65" i="10"/>
  <c r="R65" i="10"/>
  <c r="T65" i="10"/>
  <c r="S65" i="10"/>
  <c r="S64" i="10"/>
  <c r="T64" i="10"/>
  <c r="Q64" i="10"/>
  <c r="R64" i="10"/>
  <c r="U64" i="10"/>
  <c r="P64" i="10"/>
  <c r="U63" i="10"/>
  <c r="Q63" i="10"/>
  <c r="T63" i="10"/>
  <c r="P63" i="10"/>
  <c r="R63" i="10"/>
  <c r="S63" i="10"/>
  <c r="P62" i="10"/>
  <c r="U62" i="10"/>
  <c r="Q62" i="10"/>
  <c r="S62" i="10"/>
  <c r="R62" i="10"/>
  <c r="T62" i="10"/>
  <c r="T61" i="10"/>
  <c r="U61" i="10"/>
  <c r="R61" i="10"/>
  <c r="P61" i="10"/>
  <c r="S61" i="10"/>
  <c r="Q61" i="10"/>
  <c r="J61" i="10" s="1"/>
  <c r="T60" i="10"/>
  <c r="U60" i="10"/>
  <c r="Q60" i="10"/>
  <c r="R60" i="10"/>
  <c r="S60" i="10"/>
  <c r="P60" i="10"/>
  <c r="P59" i="10"/>
  <c r="S59" i="10"/>
  <c r="U59" i="10"/>
  <c r="Q59" i="10"/>
  <c r="T59" i="10"/>
  <c r="R59" i="10"/>
  <c r="P58" i="10"/>
  <c r="R58" i="10"/>
  <c r="T58" i="10"/>
  <c r="S58" i="10"/>
  <c r="U58" i="10"/>
  <c r="Q58" i="10"/>
  <c r="J58" i="10" s="1"/>
  <c r="S57" i="10"/>
  <c r="R57" i="10"/>
  <c r="U57" i="10"/>
  <c r="P57" i="10"/>
  <c r="Q57" i="10"/>
  <c r="T57" i="10"/>
  <c r="U56" i="10"/>
  <c r="Q56" i="10"/>
  <c r="S56" i="10"/>
  <c r="T56" i="10"/>
  <c r="P56" i="10"/>
  <c r="R56" i="10"/>
  <c r="J56" i="10"/>
  <c r="Q55" i="10"/>
  <c r="S55" i="10"/>
  <c r="P55" i="10"/>
  <c r="R55" i="10"/>
  <c r="T55" i="10"/>
  <c r="U55" i="10"/>
  <c r="Q54" i="10"/>
  <c r="P54" i="10"/>
  <c r="R54" i="10"/>
  <c r="U54" i="10"/>
  <c r="S54" i="10"/>
  <c r="T54" i="10"/>
  <c r="J54" i="10"/>
  <c r="S53" i="10"/>
  <c r="P53" i="10"/>
  <c r="R53" i="10"/>
  <c r="U53" i="10"/>
  <c r="Q53" i="10"/>
  <c r="T53" i="10"/>
  <c r="S52" i="10"/>
  <c r="R52" i="10"/>
  <c r="T52" i="10"/>
  <c r="P52" i="10"/>
  <c r="Q52" i="10"/>
  <c r="U52" i="10"/>
  <c r="R51" i="10"/>
  <c r="P51" i="10"/>
  <c r="S51" i="10"/>
  <c r="U51" i="10"/>
  <c r="Q51" i="10"/>
  <c r="T51" i="10"/>
  <c r="R50" i="10"/>
  <c r="Q50" i="10"/>
  <c r="S50" i="10"/>
  <c r="P50" i="10"/>
  <c r="T50" i="10"/>
  <c r="U50" i="10"/>
  <c r="P49" i="10"/>
  <c r="S49" i="10"/>
  <c r="T49" i="10"/>
  <c r="Q49" i="10"/>
  <c r="R49" i="10"/>
  <c r="U49" i="10"/>
  <c r="S48" i="10"/>
  <c r="U48" i="10"/>
  <c r="R48" i="10"/>
  <c r="T48" i="10"/>
  <c r="P48" i="10"/>
  <c r="Q48" i="10"/>
  <c r="P47" i="10"/>
  <c r="S47" i="10"/>
  <c r="R47" i="10"/>
  <c r="T47" i="10"/>
  <c r="U47" i="10"/>
  <c r="Q47" i="10"/>
  <c r="R46" i="10"/>
  <c r="U46" i="10"/>
  <c r="P46" i="10"/>
  <c r="T46" i="10"/>
  <c r="S46" i="10"/>
  <c r="Q46" i="10"/>
  <c r="R45" i="10"/>
  <c r="Q45" i="10"/>
  <c r="U45" i="10"/>
  <c r="S45" i="10"/>
  <c r="P45" i="10"/>
  <c r="T45" i="10"/>
  <c r="P44" i="10"/>
  <c r="U44" i="10"/>
  <c r="R44" i="10"/>
  <c r="S44" i="10"/>
  <c r="T44" i="10"/>
  <c r="Q44" i="10"/>
  <c r="R43" i="10"/>
  <c r="S43" i="10"/>
  <c r="P43" i="10"/>
  <c r="U43" i="10"/>
  <c r="T43" i="10"/>
  <c r="Q43" i="10"/>
  <c r="P42" i="10"/>
  <c r="T42" i="10"/>
  <c r="R42" i="10"/>
  <c r="U42" i="10"/>
  <c r="Q42" i="10"/>
  <c r="S42" i="10"/>
  <c r="R41" i="10"/>
  <c r="P41" i="10"/>
  <c r="T41" i="10"/>
  <c r="S41" i="10"/>
  <c r="U41" i="10"/>
  <c r="Q41" i="10"/>
  <c r="J41" i="10" s="1"/>
  <c r="P40" i="10"/>
  <c r="R40" i="10"/>
  <c r="T40" i="10"/>
  <c r="Q40" i="10"/>
  <c r="U40" i="10"/>
  <c r="S40" i="10"/>
  <c r="T39" i="10"/>
  <c r="P39" i="10"/>
  <c r="S39" i="10"/>
  <c r="U39" i="10"/>
  <c r="Q39" i="10"/>
  <c r="R39" i="10"/>
  <c r="Q38" i="10"/>
  <c r="T38" i="10"/>
  <c r="P38" i="10"/>
  <c r="R38" i="10"/>
  <c r="U38" i="10"/>
  <c r="S38" i="10"/>
  <c r="J38" i="10" s="1"/>
  <c r="P37" i="10"/>
  <c r="R37" i="10"/>
  <c r="U37" i="10"/>
  <c r="Q37" i="10"/>
  <c r="T37" i="10"/>
  <c r="S37" i="10"/>
  <c r="U36" i="10"/>
  <c r="P36" i="10"/>
  <c r="Q36" i="10"/>
  <c r="S36" i="10"/>
  <c r="R36" i="10"/>
  <c r="T36" i="10"/>
  <c r="J36" i="10" s="1"/>
  <c r="Q35" i="10"/>
  <c r="R35" i="10"/>
  <c r="P35" i="10"/>
  <c r="U35" i="10"/>
  <c r="T35" i="10"/>
  <c r="S35" i="10"/>
  <c r="P34" i="10"/>
  <c r="U34" i="10"/>
  <c r="T34" i="10"/>
  <c r="Q34" i="10"/>
  <c r="S34" i="10"/>
  <c r="R34" i="10"/>
  <c r="Q33" i="10"/>
  <c r="U33" i="10"/>
  <c r="P33" i="10"/>
  <c r="T33" i="10"/>
  <c r="S33" i="10"/>
  <c r="R33" i="10"/>
  <c r="Q32" i="10"/>
  <c r="T32" i="10"/>
  <c r="R32" i="10"/>
  <c r="P32" i="10"/>
  <c r="S32" i="10"/>
  <c r="U32" i="10"/>
  <c r="Q31" i="10"/>
  <c r="U31" i="10"/>
  <c r="P31" i="10"/>
  <c r="S31" i="10"/>
  <c r="T31" i="10"/>
  <c r="R31" i="10"/>
  <c r="S30" i="10"/>
  <c r="U30" i="10"/>
  <c r="T30" i="10"/>
  <c r="R30" i="10"/>
  <c r="Q30" i="10"/>
  <c r="P30" i="10"/>
  <c r="J30" i="10" s="1"/>
  <c r="T29" i="10"/>
  <c r="P29" i="10"/>
  <c r="R29" i="10"/>
  <c r="U29" i="10"/>
  <c r="Q29" i="10"/>
  <c r="S29" i="10"/>
  <c r="T28" i="10"/>
  <c r="P28" i="10"/>
  <c r="S28" i="10"/>
  <c r="U28" i="10"/>
  <c r="Q28" i="10"/>
  <c r="R28" i="10"/>
  <c r="T27" i="10"/>
  <c r="Q27" i="10"/>
  <c r="U27" i="10"/>
  <c r="S27" i="10"/>
  <c r="P27" i="10"/>
  <c r="R27" i="10"/>
  <c r="R26" i="10"/>
  <c r="U26" i="10"/>
  <c r="Q26" i="10"/>
  <c r="P26" i="10"/>
  <c r="T26" i="10"/>
  <c r="S26" i="10"/>
  <c r="J26" i="10" s="1"/>
  <c r="R25" i="10"/>
  <c r="Q25" i="10"/>
  <c r="P25" i="10"/>
  <c r="U25" i="10"/>
  <c r="S25" i="10"/>
  <c r="T25" i="10"/>
  <c r="Q24" i="10"/>
  <c r="T24" i="10"/>
  <c r="R24" i="10"/>
  <c r="U24" i="10"/>
  <c r="P24" i="10"/>
  <c r="S24" i="10"/>
  <c r="U23" i="10"/>
  <c r="S23" i="10"/>
  <c r="P23" i="10"/>
  <c r="Q23" i="10"/>
  <c r="T23" i="10"/>
  <c r="R23" i="10"/>
  <c r="P22" i="10"/>
  <c r="T22" i="10"/>
  <c r="R22" i="10"/>
  <c r="S22" i="10"/>
  <c r="U22" i="10"/>
  <c r="Q22" i="10"/>
  <c r="S21" i="10"/>
  <c r="T21" i="10"/>
  <c r="P21" i="10"/>
  <c r="U21" i="10"/>
  <c r="R21" i="10"/>
  <c r="Q21" i="10"/>
  <c r="S20" i="10"/>
  <c r="P20" i="10"/>
  <c r="T20" i="10"/>
  <c r="Q20" i="10"/>
  <c r="U20" i="10"/>
  <c r="R20" i="10"/>
  <c r="S19" i="10"/>
  <c r="P19" i="10"/>
  <c r="Q19" i="10"/>
  <c r="U19" i="10"/>
  <c r="R19" i="10"/>
  <c r="T19" i="10"/>
  <c r="Q18" i="10"/>
  <c r="U18" i="10"/>
  <c r="P18" i="10"/>
  <c r="R18" i="10"/>
  <c r="T18" i="10"/>
  <c r="S18" i="10"/>
  <c r="J18" i="10" s="1"/>
  <c r="P17" i="10"/>
  <c r="T17" i="10"/>
  <c r="R17" i="10"/>
  <c r="Q17" i="10"/>
  <c r="S17" i="10"/>
  <c r="U17" i="10"/>
  <c r="S16" i="10"/>
  <c r="U16" i="10"/>
  <c r="R16" i="10"/>
  <c r="P16" i="10"/>
  <c r="T16" i="10"/>
  <c r="Q16" i="10"/>
  <c r="P15" i="10"/>
  <c r="S15" i="10"/>
  <c r="Q15" i="10"/>
  <c r="U15" i="10"/>
  <c r="T15" i="10"/>
  <c r="R15" i="10"/>
  <c r="P14" i="10"/>
  <c r="T14" i="10"/>
  <c r="S14" i="10"/>
  <c r="U14" i="10"/>
  <c r="Q14" i="10"/>
  <c r="R14" i="10"/>
  <c r="T13" i="10"/>
  <c r="Q13" i="10"/>
  <c r="U13" i="10"/>
  <c r="S13" i="10"/>
  <c r="P13" i="10"/>
  <c r="R13" i="10"/>
  <c r="J13" i="10" s="1"/>
  <c r="Q12" i="10"/>
  <c r="R12" i="10"/>
  <c r="P12" i="10"/>
  <c r="U12" i="10"/>
  <c r="T12" i="10"/>
  <c r="S12" i="10"/>
  <c r="U11" i="10"/>
  <c r="R11" i="10"/>
  <c r="T11" i="10"/>
  <c r="Q11" i="10"/>
  <c r="P11" i="10"/>
  <c r="S11" i="10"/>
  <c r="R10" i="10"/>
  <c r="T10" i="10"/>
  <c r="Q10" i="10"/>
  <c r="P10" i="10"/>
  <c r="U10" i="10"/>
  <c r="S10" i="10"/>
  <c r="P9" i="10"/>
  <c r="Q9" i="10"/>
  <c r="U9" i="10"/>
  <c r="S9" i="10"/>
  <c r="R9" i="10"/>
  <c r="T9" i="10"/>
  <c r="U8" i="10"/>
  <c r="S8" i="10"/>
  <c r="T8" i="10"/>
  <c r="Q8" i="10"/>
  <c r="P8" i="10"/>
  <c r="R8" i="10"/>
  <c r="R7" i="10"/>
  <c r="Q7" i="10"/>
  <c r="T7" i="10"/>
  <c r="S7" i="10"/>
  <c r="U7" i="10"/>
  <c r="P7" i="10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J50" i="10" l="1"/>
  <c r="J22" i="10"/>
  <c r="J15" i="10"/>
  <c r="L77" i="10"/>
  <c r="K77" i="10"/>
  <c r="K70" i="10"/>
  <c r="L70" i="10"/>
  <c r="L61" i="10"/>
  <c r="K61" i="10"/>
  <c r="K58" i="10"/>
  <c r="L58" i="10"/>
  <c r="L56" i="10"/>
  <c r="K56" i="10"/>
  <c r="K54" i="10"/>
  <c r="L54" i="10"/>
  <c r="L41" i="10"/>
  <c r="K41" i="10"/>
  <c r="L38" i="10"/>
  <c r="K38" i="10"/>
  <c r="L36" i="10"/>
  <c r="K36" i="10"/>
  <c r="L30" i="10"/>
  <c r="K30" i="10"/>
  <c r="L26" i="10"/>
  <c r="K26" i="10"/>
  <c r="L18" i="10"/>
  <c r="K18" i="10"/>
  <c r="L13" i="10"/>
  <c r="K13" i="10"/>
  <c r="M6" i="6"/>
  <c r="L6" i="6"/>
  <c r="O6" i="6"/>
  <c r="N6" i="6"/>
  <c r="P6" i="6"/>
  <c r="K6" i="6"/>
  <c r="J79" i="10"/>
  <c r="J66" i="10"/>
  <c r="J86" i="10"/>
  <c r="J73" i="10"/>
  <c r="J67" i="10"/>
  <c r="J64" i="10"/>
  <c r="J60" i="10"/>
  <c r="J7" i="10"/>
  <c r="J8" i="10"/>
  <c r="J28" i="10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G8" i="7"/>
  <c r="G7" i="7"/>
  <c r="K50" i="10" l="1"/>
  <c r="L50" i="10"/>
  <c r="K22" i="10"/>
  <c r="L22" i="10"/>
  <c r="K15" i="10"/>
  <c r="L15" i="10"/>
  <c r="L79" i="10"/>
  <c r="K79" i="10"/>
  <c r="K66" i="10"/>
  <c r="L66" i="10"/>
  <c r="L86" i="10"/>
  <c r="K86" i="10"/>
  <c r="L73" i="10"/>
  <c r="K73" i="10"/>
  <c r="K67" i="10"/>
  <c r="L67" i="10"/>
  <c r="K64" i="10"/>
  <c r="L64" i="10"/>
  <c r="K60" i="10"/>
  <c r="L60" i="10"/>
  <c r="L7" i="10"/>
  <c r="K7" i="10"/>
  <c r="L8" i="10"/>
  <c r="K8" i="10"/>
  <c r="K28" i="10"/>
  <c r="L28" i="10"/>
  <c r="L19" i="10"/>
  <c r="K19" i="10"/>
  <c r="L83" i="10"/>
  <c r="K83" i="10"/>
  <c r="L80" i="10"/>
  <c r="M80" i="10" s="1"/>
  <c r="K80" i="10"/>
  <c r="K33" i="10"/>
  <c r="L33" i="10"/>
  <c r="K10" i="10"/>
  <c r="L10" i="10"/>
  <c r="M10" i="10" s="1"/>
  <c r="L85" i="10"/>
  <c r="K85" i="10"/>
  <c r="L84" i="10"/>
  <c r="M84" i="10" s="1"/>
  <c r="K84" i="10"/>
  <c r="L82" i="10"/>
  <c r="M82" i="10" s="1"/>
  <c r="K82" i="10"/>
  <c r="K81" i="10"/>
  <c r="L81" i="10"/>
  <c r="K78" i="10"/>
  <c r="L78" i="10"/>
  <c r="K76" i="10"/>
  <c r="L76" i="10"/>
  <c r="M76" i="10" s="1"/>
  <c r="K75" i="10"/>
  <c r="L75" i="10"/>
  <c r="M75" i="10" s="1"/>
  <c r="K74" i="10"/>
  <c r="L74" i="10"/>
  <c r="M74" i="10" s="1"/>
  <c r="K72" i="10"/>
  <c r="L72" i="10"/>
  <c r="L71" i="10"/>
  <c r="M71" i="10" s="1"/>
  <c r="K71" i="10"/>
  <c r="K69" i="10"/>
  <c r="L69" i="10"/>
  <c r="M69" i="10" s="1"/>
  <c r="K68" i="10"/>
  <c r="L68" i="10"/>
  <c r="L65" i="10"/>
  <c r="M65" i="10" s="1"/>
  <c r="K65" i="10"/>
  <c r="K63" i="10"/>
  <c r="L63" i="10"/>
  <c r="M63" i="10" s="1"/>
  <c r="K62" i="10"/>
  <c r="L62" i="10"/>
  <c r="L59" i="10"/>
  <c r="K59" i="10"/>
  <c r="K57" i="10"/>
  <c r="L57" i="10"/>
  <c r="K55" i="10"/>
  <c r="L55" i="10"/>
  <c r="K53" i="10"/>
  <c r="L53" i="10"/>
  <c r="M53" i="10" s="1"/>
  <c r="L52" i="10"/>
  <c r="K52" i="10"/>
  <c r="K51" i="10"/>
  <c r="L51" i="10"/>
  <c r="M51" i="10" s="1"/>
  <c r="K49" i="10"/>
  <c r="L49" i="10"/>
  <c r="M49" i="10" s="1"/>
  <c r="L48" i="10"/>
  <c r="K48" i="10"/>
  <c r="K47" i="10"/>
  <c r="L47" i="10"/>
  <c r="L46" i="10"/>
  <c r="K46" i="10"/>
  <c r="L45" i="10"/>
  <c r="K45" i="10"/>
  <c r="K44" i="10"/>
  <c r="L44" i="10"/>
  <c r="L43" i="10"/>
  <c r="M43" i="10" s="1"/>
  <c r="K43" i="10"/>
  <c r="L42" i="10"/>
  <c r="K42" i="10"/>
  <c r="L40" i="10"/>
  <c r="K40" i="10"/>
  <c r="K39" i="10"/>
  <c r="L39" i="10"/>
  <c r="K37" i="10"/>
  <c r="L37" i="10"/>
  <c r="L35" i="10"/>
  <c r="K35" i="10"/>
  <c r="L34" i="10"/>
  <c r="K34" i="10"/>
  <c r="L32" i="10"/>
  <c r="M32" i="10" s="1"/>
  <c r="K32" i="10"/>
  <c r="L31" i="10"/>
  <c r="M31" i="10" s="1"/>
  <c r="K31" i="10"/>
  <c r="L29" i="10"/>
  <c r="K29" i="10"/>
  <c r="K27" i="10"/>
  <c r="L27" i="10"/>
  <c r="L25" i="10"/>
  <c r="M25" i="10" s="1"/>
  <c r="K25" i="10"/>
  <c r="K24" i="10"/>
  <c r="L24" i="10"/>
  <c r="M24" i="10" s="1"/>
  <c r="L23" i="10"/>
  <c r="K23" i="10"/>
  <c r="L21" i="10"/>
  <c r="K21" i="10"/>
  <c r="K20" i="10"/>
  <c r="L20" i="10"/>
  <c r="K17" i="10"/>
  <c r="L17" i="10"/>
  <c r="K16" i="10"/>
  <c r="L16" i="10"/>
  <c r="K14" i="10"/>
  <c r="L14" i="10"/>
  <c r="L12" i="10"/>
  <c r="K12" i="10"/>
  <c r="L11" i="10"/>
  <c r="K11" i="10"/>
  <c r="K9" i="10"/>
  <c r="L9" i="10"/>
  <c r="M9" i="10" s="1"/>
  <c r="AL3" i="6"/>
  <c r="AJ3" i="6"/>
  <c r="AG3" i="6"/>
  <c r="AI3" i="6"/>
  <c r="AK3" i="6"/>
  <c r="AH3" i="6"/>
  <c r="K3" i="6"/>
  <c r="N3" i="6"/>
  <c r="P3" i="6"/>
  <c r="M3" i="6"/>
  <c r="O3" i="6"/>
  <c r="L3" i="6"/>
  <c r="O4" i="6"/>
  <c r="P4" i="6"/>
  <c r="M4" i="6"/>
  <c r="L4" i="6"/>
  <c r="K4" i="6"/>
  <c r="N4" i="6"/>
  <c r="AL4" i="6"/>
  <c r="AH4" i="6"/>
  <c r="AK4" i="6"/>
  <c r="AG4" i="6"/>
  <c r="AI4" i="6"/>
  <c r="AJ4" i="6"/>
  <c r="K5" i="6"/>
  <c r="P5" i="6"/>
  <c r="O5" i="6"/>
  <c r="M5" i="6"/>
  <c r="L5" i="6"/>
  <c r="N5" i="6"/>
  <c r="AL5" i="6"/>
  <c r="AI5" i="6"/>
  <c r="AJ5" i="6"/>
  <c r="AK5" i="6"/>
  <c r="AH5" i="6"/>
  <c r="AG5" i="6"/>
  <c r="AL6" i="6"/>
  <c r="AI6" i="6"/>
  <c r="AH6" i="6"/>
  <c r="AJ6" i="6"/>
  <c r="AG6" i="6"/>
  <c r="AK6" i="6"/>
  <c r="AL7" i="6"/>
  <c r="AK7" i="6"/>
  <c r="AH7" i="6"/>
  <c r="AG7" i="6"/>
  <c r="AJ7" i="6"/>
  <c r="AI7" i="6"/>
  <c r="O7" i="6"/>
  <c r="M7" i="6"/>
  <c r="K7" i="6"/>
  <c r="P7" i="6"/>
  <c r="N7" i="6"/>
  <c r="L7" i="6"/>
  <c r="O8" i="6"/>
  <c r="P8" i="6"/>
  <c r="K8" i="6"/>
  <c r="N8" i="6"/>
  <c r="L8" i="6"/>
  <c r="M8" i="6"/>
  <c r="AL8" i="6"/>
  <c r="AG8" i="6"/>
  <c r="AI8" i="6"/>
  <c r="AJ8" i="6"/>
  <c r="AH8" i="6"/>
  <c r="AK8" i="6"/>
  <c r="AL9" i="6"/>
  <c r="AK9" i="6"/>
  <c r="AI9" i="6"/>
  <c r="AG9" i="6"/>
  <c r="AH9" i="6"/>
  <c r="AJ9" i="6"/>
  <c r="M9" i="6"/>
  <c r="P9" i="6"/>
  <c r="K9" i="6"/>
  <c r="O9" i="6"/>
  <c r="N9" i="6"/>
  <c r="L9" i="6"/>
  <c r="AL10" i="6"/>
  <c r="AI10" i="6"/>
  <c r="AJ10" i="6"/>
  <c r="AG10" i="6"/>
  <c r="AH10" i="6"/>
  <c r="AK10" i="6"/>
  <c r="K10" i="6"/>
  <c r="O10" i="6"/>
  <c r="M10" i="6"/>
  <c r="N10" i="6"/>
  <c r="P10" i="6"/>
  <c r="L10" i="6"/>
  <c r="AI11" i="6"/>
  <c r="AK11" i="6"/>
  <c r="AL11" i="6"/>
  <c r="AG11" i="6"/>
  <c r="AH11" i="6"/>
  <c r="AJ11" i="6"/>
  <c r="O11" i="6"/>
  <c r="K11" i="6"/>
  <c r="N11" i="6"/>
  <c r="P11" i="6"/>
  <c r="L11" i="6"/>
  <c r="M11" i="6"/>
  <c r="L12" i="6"/>
  <c r="O12" i="6"/>
  <c r="M12" i="6"/>
  <c r="N12" i="6"/>
  <c r="P12" i="6"/>
  <c r="K12" i="6"/>
  <c r="AG12" i="6"/>
  <c r="AK12" i="6"/>
  <c r="AL12" i="6"/>
  <c r="AJ12" i="6"/>
  <c r="AH12" i="6"/>
  <c r="AI12" i="6"/>
  <c r="AL13" i="6"/>
  <c r="AG13" i="6"/>
  <c r="AI13" i="6"/>
  <c r="AH13" i="6"/>
  <c r="AJ13" i="6"/>
  <c r="AK13" i="6"/>
  <c r="N13" i="6"/>
  <c r="L13" i="6"/>
  <c r="K13" i="6"/>
  <c r="P13" i="6"/>
  <c r="M13" i="6"/>
  <c r="O13" i="6"/>
  <c r="L14" i="6"/>
  <c r="K14" i="6"/>
  <c r="M14" i="6"/>
  <c r="P14" i="6"/>
  <c r="N14" i="6"/>
  <c r="O14" i="6"/>
  <c r="AL14" i="6"/>
  <c r="AG14" i="6"/>
  <c r="AJ14" i="6"/>
  <c r="AH14" i="6"/>
  <c r="AK14" i="6"/>
  <c r="AI14" i="6"/>
  <c r="M15" i="6"/>
  <c r="L15" i="6"/>
  <c r="O15" i="6"/>
  <c r="P15" i="6"/>
  <c r="K15" i="6"/>
  <c r="N15" i="6"/>
  <c r="AL15" i="6"/>
  <c r="AH15" i="6"/>
  <c r="AI15" i="6"/>
  <c r="AJ15" i="6"/>
  <c r="AK15" i="6"/>
  <c r="AG15" i="6"/>
  <c r="AL16" i="6"/>
  <c r="AK16" i="6"/>
  <c r="AJ16" i="6"/>
  <c r="AI16" i="6"/>
  <c r="AH16" i="6"/>
  <c r="AG16" i="6"/>
  <c r="O16" i="6"/>
  <c r="K16" i="6"/>
  <c r="N16" i="6"/>
  <c r="M16" i="6"/>
  <c r="P16" i="6"/>
  <c r="L16" i="6"/>
  <c r="AJ17" i="6"/>
  <c r="AL17" i="6"/>
  <c r="AI17" i="6"/>
  <c r="AK17" i="6"/>
  <c r="AH17" i="6"/>
  <c r="AG17" i="6"/>
  <c r="M17" i="6"/>
  <c r="N17" i="6"/>
  <c r="K17" i="6"/>
  <c r="O17" i="6"/>
  <c r="P17" i="6"/>
  <c r="L17" i="6"/>
  <c r="AL18" i="6"/>
  <c r="AI18" i="6"/>
  <c r="AG18" i="6"/>
  <c r="AJ18" i="6"/>
  <c r="AH18" i="6"/>
  <c r="AK18" i="6"/>
  <c r="L18" i="6"/>
  <c r="K18" i="6"/>
  <c r="M18" i="6"/>
  <c r="P18" i="6"/>
  <c r="O18" i="6"/>
  <c r="N18" i="6"/>
  <c r="AL19" i="6"/>
  <c r="AI19" i="6"/>
  <c r="AJ19" i="6"/>
  <c r="AG19" i="6"/>
  <c r="AK19" i="6"/>
  <c r="AH19" i="6"/>
  <c r="M19" i="6"/>
  <c r="O19" i="6"/>
  <c r="P19" i="6"/>
  <c r="N19" i="6"/>
  <c r="K19" i="6"/>
  <c r="L19" i="6"/>
  <c r="AG20" i="6"/>
  <c r="AH20" i="6"/>
  <c r="AK20" i="6"/>
  <c r="AL20" i="6"/>
  <c r="AI20" i="6"/>
  <c r="AJ20" i="6"/>
  <c r="N20" i="6"/>
  <c r="M20" i="6"/>
  <c r="P20" i="6"/>
  <c r="K20" i="6"/>
  <c r="L20" i="6"/>
  <c r="O20" i="6"/>
  <c r="AL21" i="6"/>
  <c r="AH21" i="6"/>
  <c r="AK21" i="6"/>
  <c r="AG21" i="6"/>
  <c r="AJ21" i="6"/>
  <c r="AI21" i="6"/>
  <c r="M21" i="6"/>
  <c r="K21" i="6"/>
  <c r="P21" i="6"/>
  <c r="O21" i="6"/>
  <c r="L21" i="6"/>
  <c r="N21" i="6"/>
  <c r="AH22" i="6"/>
  <c r="AI22" i="6"/>
  <c r="AL22" i="6"/>
  <c r="AK22" i="6"/>
  <c r="AJ22" i="6"/>
  <c r="AG22" i="6"/>
  <c r="P22" i="6"/>
  <c r="K22" i="6"/>
  <c r="L22" i="6"/>
  <c r="N22" i="6"/>
  <c r="O22" i="6"/>
  <c r="M22" i="6"/>
  <c r="AH23" i="6"/>
  <c r="AL23" i="6"/>
  <c r="AI23" i="6"/>
  <c r="AK23" i="6"/>
  <c r="AJ23" i="6"/>
  <c r="AG23" i="6"/>
  <c r="P23" i="6"/>
  <c r="L23" i="6"/>
  <c r="K23" i="6"/>
  <c r="N23" i="6"/>
  <c r="M23" i="6"/>
  <c r="O23" i="6"/>
  <c r="AH24" i="6"/>
  <c r="AJ24" i="6"/>
  <c r="AI24" i="6"/>
  <c r="AL24" i="6"/>
  <c r="AK24" i="6"/>
  <c r="AG24" i="6"/>
  <c r="P24" i="6"/>
  <c r="O24" i="6"/>
  <c r="L24" i="6"/>
  <c r="N24" i="6"/>
  <c r="K24" i="6"/>
  <c r="M24" i="6"/>
  <c r="AH25" i="6"/>
  <c r="AK25" i="6"/>
  <c r="AG25" i="6"/>
  <c r="AJ25" i="6"/>
  <c r="AL25" i="6"/>
  <c r="AI25" i="6"/>
  <c r="O25" i="6"/>
  <c r="N25" i="6"/>
  <c r="M25" i="6"/>
  <c r="K25" i="6"/>
  <c r="L25" i="6"/>
  <c r="P25" i="6"/>
  <c r="K26" i="6"/>
  <c r="N26" i="6"/>
  <c r="L26" i="6"/>
  <c r="P26" i="6"/>
  <c r="M26" i="6"/>
  <c r="O26" i="6"/>
  <c r="AH26" i="6"/>
  <c r="AG26" i="6"/>
  <c r="AJ26" i="6"/>
  <c r="AK26" i="6"/>
  <c r="AL26" i="6"/>
  <c r="AI26" i="6"/>
  <c r="N27" i="6"/>
  <c r="O27" i="6"/>
  <c r="K27" i="6"/>
  <c r="L27" i="6"/>
  <c r="P27" i="6"/>
  <c r="M27" i="6"/>
  <c r="AJ27" i="6"/>
  <c r="AH27" i="6"/>
  <c r="AG27" i="6"/>
  <c r="AI27" i="6"/>
  <c r="AL27" i="6"/>
  <c r="AK27" i="6"/>
  <c r="AL28" i="6"/>
  <c r="AG28" i="6"/>
  <c r="AH28" i="6"/>
  <c r="AK28" i="6"/>
  <c r="AJ28" i="6"/>
  <c r="AI28" i="6"/>
  <c r="N28" i="6"/>
  <c r="M28" i="6"/>
  <c r="L28" i="6"/>
  <c r="P28" i="6"/>
  <c r="O28" i="6"/>
  <c r="K28" i="6"/>
  <c r="K29" i="6"/>
  <c r="P29" i="6"/>
  <c r="N29" i="6"/>
  <c r="O29" i="6"/>
  <c r="L29" i="6"/>
  <c r="M29" i="6"/>
  <c r="AL29" i="6"/>
  <c r="AI29" i="6"/>
  <c r="AH29" i="6"/>
  <c r="AJ29" i="6"/>
  <c r="AG29" i="6"/>
  <c r="AK29" i="6"/>
  <c r="O30" i="6"/>
  <c r="M30" i="6"/>
  <c r="N30" i="6"/>
  <c r="L30" i="6"/>
  <c r="P30" i="6"/>
  <c r="K30" i="6"/>
  <c r="AL30" i="6"/>
  <c r="AI30" i="6"/>
  <c r="AH30" i="6"/>
  <c r="AJ30" i="6"/>
  <c r="AG30" i="6"/>
  <c r="AK30" i="6"/>
  <c r="AL31" i="6"/>
  <c r="AI31" i="6"/>
  <c r="AK31" i="6"/>
  <c r="AG31" i="6"/>
  <c r="AJ31" i="6"/>
  <c r="AH31" i="6"/>
  <c r="O31" i="6"/>
  <c r="P31" i="6"/>
  <c r="M31" i="6"/>
  <c r="K31" i="6"/>
  <c r="N31" i="6"/>
  <c r="L31" i="6"/>
  <c r="AL32" i="6"/>
  <c r="AK32" i="6"/>
  <c r="AJ32" i="6"/>
  <c r="AG32" i="6"/>
  <c r="AH32" i="6"/>
  <c r="AI32" i="6"/>
  <c r="L32" i="6"/>
  <c r="P32" i="6"/>
  <c r="K32" i="6"/>
  <c r="N32" i="6"/>
  <c r="M32" i="6"/>
  <c r="O32" i="6"/>
  <c r="AL33" i="6"/>
  <c r="AG33" i="6"/>
  <c r="AK33" i="6"/>
  <c r="AI33" i="6"/>
  <c r="AH33" i="6"/>
  <c r="AJ33" i="6"/>
  <c r="M33" i="6"/>
  <c r="P33" i="6"/>
  <c r="K33" i="6"/>
  <c r="O33" i="6"/>
  <c r="L33" i="6"/>
  <c r="N33" i="6"/>
  <c r="K34" i="6"/>
  <c r="P34" i="6"/>
  <c r="M34" i="6"/>
  <c r="N34" i="6"/>
  <c r="L34" i="6"/>
  <c r="O34" i="6"/>
  <c r="AL34" i="6"/>
  <c r="AK34" i="6"/>
  <c r="AJ34" i="6"/>
  <c r="AG34" i="6"/>
  <c r="AI34" i="6"/>
  <c r="AH34" i="6"/>
  <c r="AL35" i="6"/>
  <c r="AJ35" i="6"/>
  <c r="AK35" i="6"/>
  <c r="AI35" i="6"/>
  <c r="AG35" i="6"/>
  <c r="AH35" i="6"/>
  <c r="K35" i="6"/>
  <c r="L35" i="6"/>
  <c r="O35" i="6"/>
  <c r="N35" i="6"/>
  <c r="P35" i="6"/>
  <c r="M35" i="6"/>
  <c r="P36" i="6"/>
  <c r="O36" i="6"/>
  <c r="N36" i="6"/>
  <c r="K36" i="6"/>
  <c r="M36" i="6"/>
  <c r="L36" i="6"/>
  <c r="AL36" i="6"/>
  <c r="AH36" i="6"/>
  <c r="AK36" i="6"/>
  <c r="AG36" i="6"/>
  <c r="AI36" i="6"/>
  <c r="AJ36" i="6"/>
  <c r="P37" i="6"/>
  <c r="N37" i="6"/>
  <c r="K37" i="6"/>
  <c r="M37" i="6"/>
  <c r="L37" i="6"/>
  <c r="O37" i="6"/>
  <c r="AL37" i="6"/>
  <c r="AI37" i="6"/>
  <c r="AK37" i="6"/>
  <c r="AJ37" i="6"/>
  <c r="AH37" i="6"/>
  <c r="AG37" i="6"/>
  <c r="N38" i="6"/>
  <c r="P38" i="6"/>
  <c r="L38" i="6"/>
  <c r="M38" i="6"/>
  <c r="K38" i="6"/>
  <c r="O38" i="6"/>
  <c r="AI38" i="6"/>
  <c r="AK38" i="6"/>
  <c r="AH38" i="6"/>
  <c r="AJ38" i="6"/>
  <c r="AG38" i="6"/>
  <c r="AL38" i="6"/>
  <c r="K39" i="6"/>
  <c r="M39" i="6"/>
  <c r="P39" i="6"/>
  <c r="L39" i="6"/>
  <c r="N39" i="6"/>
  <c r="O39" i="6"/>
  <c r="AJ39" i="6"/>
  <c r="AG39" i="6"/>
  <c r="AH39" i="6"/>
  <c r="AI39" i="6"/>
  <c r="AK39" i="6"/>
  <c r="AL39" i="6"/>
  <c r="AL40" i="6"/>
  <c r="AI40" i="6"/>
  <c r="AK40" i="6"/>
  <c r="AH40" i="6"/>
  <c r="AG40" i="6"/>
  <c r="AJ40" i="6"/>
  <c r="L40" i="6"/>
  <c r="P40" i="6"/>
  <c r="N40" i="6"/>
  <c r="M40" i="6"/>
  <c r="O40" i="6"/>
  <c r="K40" i="6"/>
  <c r="O41" i="6"/>
  <c r="L41" i="6"/>
  <c r="N41" i="6"/>
  <c r="P41" i="6"/>
  <c r="K41" i="6"/>
  <c r="M41" i="6"/>
  <c r="AJ41" i="6"/>
  <c r="AI41" i="6"/>
  <c r="AK41" i="6"/>
  <c r="AH41" i="6"/>
  <c r="AL41" i="6"/>
  <c r="AG41" i="6"/>
  <c r="L42" i="6"/>
  <c r="K42" i="6"/>
  <c r="P42" i="6"/>
  <c r="O42" i="6"/>
  <c r="M42" i="6"/>
  <c r="N42" i="6"/>
  <c r="AI42" i="6"/>
  <c r="AK42" i="6"/>
  <c r="AG42" i="6"/>
  <c r="AL42" i="6"/>
  <c r="AJ42" i="6"/>
  <c r="AH42" i="6"/>
  <c r="O43" i="6"/>
  <c r="M43" i="6"/>
  <c r="K43" i="6"/>
  <c r="N43" i="6"/>
  <c r="L43" i="6"/>
  <c r="P43" i="6"/>
  <c r="AI43" i="6"/>
  <c r="AH43" i="6"/>
  <c r="AK43" i="6"/>
  <c r="AJ43" i="6"/>
  <c r="AG43" i="6"/>
  <c r="AL43" i="6"/>
  <c r="AJ44" i="6"/>
  <c r="AK44" i="6"/>
  <c r="AG44" i="6"/>
  <c r="AH44" i="6"/>
  <c r="AL44" i="6"/>
  <c r="AI44" i="6"/>
  <c r="P44" i="6"/>
  <c r="M44" i="6"/>
  <c r="O44" i="6"/>
  <c r="K44" i="6"/>
  <c r="N44" i="6"/>
  <c r="L44" i="6"/>
  <c r="K45" i="6"/>
  <c r="M45" i="6"/>
  <c r="L45" i="6"/>
  <c r="O45" i="6"/>
  <c r="N45" i="6"/>
  <c r="P45" i="6"/>
  <c r="AJ45" i="6"/>
  <c r="AK45" i="6"/>
  <c r="AH45" i="6"/>
  <c r="AI45" i="6"/>
  <c r="AG45" i="6"/>
  <c r="AL45" i="6"/>
  <c r="O46" i="6"/>
  <c r="L46" i="6"/>
  <c r="N46" i="6"/>
  <c r="K46" i="6"/>
  <c r="M46" i="6"/>
  <c r="P46" i="6"/>
  <c r="AJ46" i="6"/>
  <c r="AG46" i="6"/>
  <c r="AK46" i="6"/>
  <c r="AL46" i="6"/>
  <c r="AI46" i="6"/>
  <c r="AH46" i="6"/>
  <c r="M47" i="6"/>
  <c r="O47" i="6"/>
  <c r="N47" i="6"/>
  <c r="P47" i="6"/>
  <c r="L47" i="6"/>
  <c r="K47" i="6"/>
  <c r="AJ47" i="6"/>
  <c r="AH47" i="6"/>
  <c r="AI47" i="6"/>
  <c r="AG47" i="6"/>
  <c r="AL47" i="6"/>
  <c r="AK47" i="6"/>
  <c r="O48" i="6"/>
  <c r="M48" i="6"/>
  <c r="P48" i="6"/>
  <c r="K48" i="6"/>
  <c r="L48" i="6"/>
  <c r="N48" i="6"/>
  <c r="AK48" i="6"/>
  <c r="AH48" i="6"/>
  <c r="AG48" i="6"/>
  <c r="AJ48" i="6"/>
  <c r="AL48" i="6"/>
  <c r="AI48" i="6"/>
  <c r="AL49" i="6"/>
  <c r="AG49" i="6"/>
  <c r="AK49" i="6"/>
  <c r="AH49" i="6"/>
  <c r="AJ49" i="6"/>
  <c r="AI49" i="6"/>
  <c r="K49" i="6"/>
  <c r="L49" i="6"/>
  <c r="P49" i="6"/>
  <c r="M49" i="6"/>
  <c r="N49" i="6"/>
  <c r="O49" i="6"/>
  <c r="AJ50" i="6"/>
  <c r="AK50" i="6"/>
  <c r="AL50" i="6"/>
  <c r="AI50" i="6"/>
  <c r="AH50" i="6"/>
  <c r="AG50" i="6"/>
  <c r="L50" i="6"/>
  <c r="P50" i="6"/>
  <c r="N50" i="6"/>
  <c r="M50" i="6"/>
  <c r="O50" i="6"/>
  <c r="K50" i="6"/>
  <c r="P51" i="6"/>
  <c r="L51" i="6"/>
  <c r="M51" i="6"/>
  <c r="O51" i="6"/>
  <c r="K51" i="6"/>
  <c r="N51" i="6"/>
  <c r="AK51" i="6"/>
  <c r="AL51" i="6"/>
  <c r="AG51" i="6"/>
  <c r="AH51" i="6"/>
  <c r="AI51" i="6"/>
  <c r="AJ51" i="6"/>
  <c r="M52" i="6"/>
  <c r="L52" i="6"/>
  <c r="P52" i="6"/>
  <c r="N52" i="6"/>
  <c r="O52" i="6"/>
  <c r="K52" i="6"/>
  <c r="AI52" i="6"/>
  <c r="AH52" i="6"/>
  <c r="AJ52" i="6"/>
  <c r="AL52" i="6"/>
  <c r="AG52" i="6"/>
  <c r="AK52" i="6"/>
  <c r="P53" i="6"/>
  <c r="L53" i="6"/>
  <c r="M53" i="6"/>
  <c r="O53" i="6"/>
  <c r="K53" i="6"/>
  <c r="N53" i="6"/>
  <c r="AI53" i="6"/>
  <c r="AJ53" i="6"/>
  <c r="AK53" i="6"/>
  <c r="AL53" i="6"/>
  <c r="AH53" i="6"/>
  <c r="AG53" i="6"/>
  <c r="K54" i="6"/>
  <c r="N54" i="6"/>
  <c r="M54" i="6"/>
  <c r="O54" i="6"/>
  <c r="P54" i="6"/>
  <c r="L54" i="6"/>
  <c r="AJ54" i="6"/>
  <c r="AK54" i="6"/>
  <c r="AL54" i="6"/>
  <c r="AH54" i="6"/>
  <c r="AI54" i="6"/>
  <c r="AG54" i="6"/>
  <c r="M55" i="6"/>
  <c r="K55" i="6"/>
  <c r="N55" i="6"/>
  <c r="P55" i="6"/>
  <c r="O55" i="6"/>
  <c r="L55" i="6"/>
  <c r="AJ55" i="6"/>
  <c r="AL55" i="6"/>
  <c r="AK55" i="6"/>
  <c r="AI55" i="6"/>
  <c r="AG55" i="6"/>
  <c r="AH55" i="6"/>
  <c r="AH56" i="6"/>
  <c r="AI56" i="6"/>
  <c r="AK56" i="6"/>
  <c r="AL56" i="6"/>
  <c r="AG56" i="6"/>
  <c r="AJ56" i="6"/>
  <c r="N56" i="6"/>
  <c r="M56" i="6"/>
  <c r="K56" i="6"/>
  <c r="P56" i="6"/>
  <c r="O56" i="6"/>
  <c r="L56" i="6"/>
  <c r="AG57" i="6"/>
  <c r="AJ57" i="6"/>
  <c r="AH57" i="6"/>
  <c r="AK57" i="6"/>
  <c r="AL57" i="6"/>
  <c r="AI57" i="6"/>
  <c r="M57" i="6"/>
  <c r="K57" i="6"/>
  <c r="O57" i="6"/>
  <c r="L57" i="6"/>
  <c r="P57" i="6"/>
  <c r="N57" i="6"/>
  <c r="L58" i="6"/>
  <c r="K58" i="6"/>
  <c r="O58" i="6"/>
  <c r="N58" i="6"/>
  <c r="M58" i="6"/>
  <c r="P58" i="6"/>
  <c r="AG58" i="6"/>
  <c r="AJ58" i="6"/>
  <c r="AL58" i="6"/>
  <c r="AH58" i="6"/>
  <c r="AK58" i="6"/>
  <c r="AI58" i="6"/>
  <c r="N59" i="6"/>
  <c r="P59" i="6"/>
  <c r="K59" i="6"/>
  <c r="O59" i="6"/>
  <c r="M59" i="6"/>
  <c r="L59" i="6"/>
  <c r="AG59" i="6"/>
  <c r="AK59" i="6"/>
  <c r="AL59" i="6"/>
  <c r="AH59" i="6"/>
  <c r="AJ59" i="6"/>
  <c r="AI59" i="6"/>
  <c r="AG60" i="6"/>
  <c r="AJ60" i="6"/>
  <c r="AH60" i="6"/>
  <c r="AL60" i="6"/>
  <c r="AI60" i="6"/>
  <c r="AK60" i="6"/>
  <c r="K60" i="6"/>
  <c r="O60" i="6"/>
  <c r="N60" i="6"/>
  <c r="M60" i="6"/>
  <c r="P60" i="6"/>
  <c r="L60" i="6"/>
  <c r="AL61" i="6"/>
  <c r="AI61" i="6"/>
  <c r="AK61" i="6"/>
  <c r="AJ61" i="6"/>
  <c r="AG61" i="6"/>
  <c r="AH61" i="6"/>
  <c r="P61" i="6"/>
  <c r="K61" i="6"/>
  <c r="O61" i="6"/>
  <c r="N61" i="6"/>
  <c r="M61" i="6"/>
  <c r="L61" i="6"/>
  <c r="AH62" i="6"/>
  <c r="AL62" i="6"/>
  <c r="AG62" i="6"/>
  <c r="AJ62" i="6"/>
  <c r="AK62" i="6"/>
  <c r="AI62" i="6"/>
  <c r="K62" i="6"/>
  <c r="N62" i="6"/>
  <c r="L62" i="6"/>
  <c r="O62" i="6"/>
  <c r="M62" i="6"/>
  <c r="P62" i="6"/>
  <c r="AK63" i="6"/>
  <c r="AJ63" i="6"/>
  <c r="AL63" i="6"/>
  <c r="AI63" i="6"/>
  <c r="AG63" i="6"/>
  <c r="AH63" i="6"/>
  <c r="N63" i="6"/>
  <c r="M63" i="6"/>
  <c r="P63" i="6"/>
  <c r="K63" i="6"/>
  <c r="O63" i="6"/>
  <c r="L63" i="6"/>
  <c r="O64" i="6"/>
  <c r="K64" i="6"/>
  <c r="P64" i="6"/>
  <c r="M64" i="6"/>
  <c r="L64" i="6"/>
  <c r="N64" i="6"/>
  <c r="AJ64" i="6"/>
  <c r="AL64" i="6"/>
  <c r="AH64" i="6"/>
  <c r="AK64" i="6"/>
  <c r="AG64" i="6"/>
  <c r="AI64" i="6"/>
  <c r="O65" i="6"/>
  <c r="K65" i="6"/>
  <c r="M65" i="6"/>
  <c r="N65" i="6"/>
  <c r="L65" i="6"/>
  <c r="P65" i="6"/>
  <c r="AH65" i="6"/>
  <c r="AL65" i="6"/>
  <c r="AK65" i="6"/>
  <c r="AI65" i="6"/>
  <c r="AJ65" i="6"/>
  <c r="AG65" i="6"/>
  <c r="K66" i="6"/>
  <c r="O66" i="6"/>
  <c r="M66" i="6"/>
  <c r="P66" i="6"/>
  <c r="L66" i="6"/>
  <c r="N66" i="6"/>
  <c r="AK66" i="6"/>
  <c r="AI66" i="6"/>
  <c r="AH66" i="6"/>
  <c r="AJ66" i="6"/>
  <c r="AG66" i="6"/>
  <c r="AL66" i="6"/>
  <c r="AH67" i="6"/>
  <c r="AL67" i="6"/>
  <c r="AJ67" i="6"/>
  <c r="AK67" i="6"/>
  <c r="AG67" i="6"/>
  <c r="AI67" i="6"/>
  <c r="O67" i="6"/>
  <c r="M67" i="6"/>
  <c r="K67" i="6"/>
  <c r="N67" i="6"/>
  <c r="L67" i="6"/>
  <c r="P67" i="6"/>
  <c r="K68" i="6"/>
  <c r="P68" i="6"/>
  <c r="L68" i="6"/>
  <c r="N68" i="6"/>
  <c r="M68" i="6"/>
  <c r="O68" i="6"/>
  <c r="AK68" i="6"/>
  <c r="AH68" i="6"/>
  <c r="AJ68" i="6"/>
  <c r="AL68" i="6"/>
  <c r="AG68" i="6"/>
  <c r="AI68" i="6"/>
  <c r="P69" i="6"/>
  <c r="N69" i="6"/>
  <c r="M69" i="6"/>
  <c r="L69" i="6"/>
  <c r="K69" i="6"/>
  <c r="O69" i="6"/>
  <c r="AI69" i="6"/>
  <c r="AK69" i="6"/>
  <c r="AL69" i="6"/>
  <c r="AH69" i="6"/>
  <c r="AJ69" i="6"/>
  <c r="AG69" i="6"/>
  <c r="K70" i="6"/>
  <c r="O70" i="6"/>
  <c r="M70" i="6"/>
  <c r="N70" i="6"/>
  <c r="P70" i="6"/>
  <c r="L70" i="6"/>
  <c r="AG70" i="6"/>
  <c r="AJ70" i="6"/>
  <c r="AI70" i="6"/>
  <c r="AL70" i="6"/>
  <c r="AH70" i="6"/>
  <c r="AK70" i="6"/>
  <c r="M71" i="6"/>
  <c r="L71" i="6"/>
  <c r="O71" i="6"/>
  <c r="K71" i="6"/>
  <c r="N71" i="6"/>
  <c r="P71" i="6"/>
  <c r="AI71" i="6"/>
  <c r="AJ71" i="6"/>
  <c r="AL71" i="6"/>
  <c r="AH71" i="6"/>
  <c r="AG71" i="6"/>
  <c r="AK71" i="6"/>
  <c r="N72" i="6"/>
  <c r="M72" i="6"/>
  <c r="L72" i="6"/>
  <c r="K72" i="6"/>
  <c r="P72" i="6"/>
  <c r="O72" i="6"/>
  <c r="AG72" i="6"/>
  <c r="AK72" i="6"/>
  <c r="AL72" i="6"/>
  <c r="AJ72" i="6"/>
  <c r="AH72" i="6"/>
  <c r="AI72" i="6"/>
  <c r="AJ73" i="6"/>
  <c r="AI73" i="6"/>
  <c r="AH73" i="6"/>
  <c r="AL73" i="6"/>
  <c r="AK73" i="6"/>
  <c r="AG73" i="6"/>
  <c r="N73" i="6"/>
  <c r="O73" i="6"/>
  <c r="P73" i="6"/>
  <c r="M73" i="6"/>
  <c r="K73" i="6"/>
  <c r="L73" i="6"/>
  <c r="O74" i="6"/>
  <c r="L74" i="6"/>
  <c r="K74" i="6"/>
  <c r="M74" i="6"/>
  <c r="N74" i="6"/>
  <c r="P74" i="6"/>
  <c r="AJ74" i="6"/>
  <c r="AL74" i="6"/>
  <c r="AK74" i="6"/>
  <c r="AI74" i="6"/>
  <c r="AG74" i="6"/>
  <c r="AH74" i="6"/>
  <c r="AL75" i="6"/>
  <c r="AJ75" i="6"/>
  <c r="AK75" i="6"/>
  <c r="AG75" i="6"/>
  <c r="AI75" i="6"/>
  <c r="AH75" i="6"/>
  <c r="N75" i="6"/>
  <c r="O75" i="6"/>
  <c r="P75" i="6"/>
  <c r="L75" i="6"/>
  <c r="K75" i="6"/>
  <c r="M75" i="6"/>
  <c r="M76" i="6"/>
  <c r="P76" i="6"/>
  <c r="N76" i="6"/>
  <c r="K76" i="6"/>
  <c r="L76" i="6"/>
  <c r="O76" i="6"/>
  <c r="AK76" i="6"/>
  <c r="AH76" i="6"/>
  <c r="AG76" i="6"/>
  <c r="AL76" i="6"/>
  <c r="AJ76" i="6"/>
  <c r="AI76" i="6"/>
  <c r="M77" i="6"/>
  <c r="P77" i="6"/>
  <c r="N77" i="6"/>
  <c r="K77" i="6"/>
  <c r="L77" i="6"/>
  <c r="O77" i="6"/>
  <c r="AL77" i="6"/>
  <c r="AI77" i="6"/>
  <c r="AH77" i="6"/>
  <c r="AG77" i="6"/>
  <c r="AK77" i="6"/>
  <c r="AJ77" i="6"/>
  <c r="N78" i="6"/>
  <c r="P78" i="6"/>
  <c r="O78" i="6"/>
  <c r="L78" i="6"/>
  <c r="M78" i="6"/>
  <c r="K78" i="6"/>
  <c r="AH78" i="6"/>
  <c r="AG78" i="6"/>
  <c r="AL78" i="6"/>
  <c r="AK78" i="6"/>
  <c r="AI78" i="6"/>
  <c r="AJ78" i="6"/>
  <c r="P79" i="6"/>
  <c r="N79" i="6"/>
  <c r="O79" i="6"/>
  <c r="M79" i="6"/>
  <c r="L79" i="6"/>
  <c r="K79" i="6"/>
  <c r="AI79" i="6"/>
  <c r="AG79" i="6"/>
  <c r="AL79" i="6"/>
  <c r="AK79" i="6"/>
  <c r="AH79" i="6"/>
  <c r="AJ79" i="6"/>
  <c r="M80" i="6"/>
  <c r="P80" i="6"/>
  <c r="N80" i="6"/>
  <c r="O80" i="6"/>
  <c r="L80" i="6"/>
  <c r="K80" i="6"/>
  <c r="AH80" i="6"/>
  <c r="AJ80" i="6"/>
  <c r="AL80" i="6"/>
  <c r="AG80" i="6"/>
  <c r="AI80" i="6"/>
  <c r="AK80" i="6"/>
  <c r="AJ81" i="6"/>
  <c r="AG81" i="6"/>
  <c r="AI81" i="6"/>
  <c r="AL81" i="6"/>
  <c r="AH81" i="6"/>
  <c r="AK81" i="6"/>
  <c r="P81" i="6"/>
  <c r="O81" i="6"/>
  <c r="K81" i="6"/>
  <c r="L81" i="6"/>
  <c r="M81" i="6"/>
  <c r="N81" i="6"/>
  <c r="AH82" i="6"/>
  <c r="AK82" i="6"/>
  <c r="AJ82" i="6"/>
  <c r="AI82" i="6"/>
  <c r="AL82" i="6"/>
  <c r="AG82" i="6"/>
  <c r="P82" i="6"/>
  <c r="M82" i="6"/>
  <c r="O82" i="6"/>
  <c r="L82" i="6"/>
  <c r="N82" i="6"/>
  <c r="K82" i="6"/>
  <c r="AG83" i="6"/>
  <c r="AK83" i="6"/>
  <c r="AI83" i="6"/>
  <c r="AL83" i="6"/>
  <c r="AJ83" i="6"/>
  <c r="AH83" i="6"/>
  <c r="L83" i="6"/>
  <c r="O83" i="6"/>
  <c r="P83" i="6"/>
  <c r="K83" i="6"/>
  <c r="M83" i="6"/>
  <c r="N83" i="6"/>
  <c r="AI84" i="6"/>
  <c r="AG84" i="6"/>
  <c r="AJ84" i="6"/>
  <c r="AK84" i="6"/>
  <c r="AH84" i="6"/>
  <c r="AL84" i="6"/>
  <c r="P84" i="6"/>
  <c r="L84" i="6"/>
  <c r="N84" i="6"/>
  <c r="M84" i="6"/>
  <c r="K84" i="6"/>
  <c r="O84" i="6"/>
  <c r="O85" i="6"/>
  <c r="P85" i="6"/>
  <c r="L85" i="6"/>
  <c r="N85" i="6"/>
  <c r="K85" i="6"/>
  <c r="M85" i="6"/>
  <c r="AL85" i="6"/>
  <c r="AJ85" i="6"/>
  <c r="AI85" i="6"/>
  <c r="AG85" i="6"/>
  <c r="AH85" i="6"/>
  <c r="AK85" i="6"/>
  <c r="AG86" i="6"/>
  <c r="AI86" i="6"/>
  <c r="AK86" i="6"/>
  <c r="AH86" i="6"/>
  <c r="AL86" i="6"/>
  <c r="AJ86" i="6"/>
  <c r="L86" i="6"/>
  <c r="K86" i="6"/>
  <c r="P86" i="6"/>
  <c r="N86" i="6"/>
  <c r="O86" i="6"/>
  <c r="M86" i="6"/>
  <c r="AH87" i="6"/>
  <c r="AK87" i="6"/>
  <c r="AG87" i="6"/>
  <c r="AJ87" i="6"/>
  <c r="AL87" i="6"/>
  <c r="AI87" i="6"/>
  <c r="N87" i="6"/>
  <c r="P87" i="6"/>
  <c r="O87" i="6"/>
  <c r="L87" i="6"/>
  <c r="K87" i="6"/>
  <c r="M87" i="6"/>
  <c r="AG88" i="6"/>
  <c r="AJ88" i="6"/>
  <c r="AL88" i="6"/>
  <c r="AI88" i="6"/>
  <c r="AK88" i="6"/>
  <c r="AH88" i="6"/>
  <c r="O88" i="6"/>
  <c r="M88" i="6"/>
  <c r="K88" i="6"/>
  <c r="L88" i="6"/>
  <c r="N88" i="6"/>
  <c r="P88" i="6"/>
  <c r="AJ89" i="6"/>
  <c r="AL89" i="6"/>
  <c r="AI89" i="6"/>
  <c r="AH89" i="6"/>
  <c r="AG89" i="6"/>
  <c r="AK89" i="6"/>
  <c r="N89" i="6"/>
  <c r="M89" i="6"/>
  <c r="K89" i="6"/>
  <c r="P89" i="6"/>
  <c r="O89" i="6"/>
  <c r="L89" i="6"/>
  <c r="P90" i="6"/>
  <c r="M90" i="6"/>
  <c r="L90" i="6"/>
  <c r="N90" i="6"/>
  <c r="O90" i="6"/>
  <c r="K90" i="6"/>
  <c r="AJ90" i="6"/>
  <c r="AH90" i="6"/>
  <c r="AK90" i="6"/>
  <c r="AG90" i="6"/>
  <c r="AI90" i="6"/>
  <c r="AL90" i="6"/>
  <c r="AJ91" i="6"/>
  <c r="AH91" i="6"/>
  <c r="AG91" i="6"/>
  <c r="AI91" i="6"/>
  <c r="AL91" i="6"/>
  <c r="AK91" i="6"/>
  <c r="L91" i="6"/>
  <c r="K91" i="6"/>
  <c r="N91" i="6"/>
  <c r="M91" i="6"/>
  <c r="P91" i="6"/>
  <c r="O91" i="6"/>
  <c r="L92" i="6"/>
  <c r="O92" i="6"/>
  <c r="N92" i="6"/>
  <c r="M92" i="6"/>
  <c r="K92" i="6"/>
  <c r="P92" i="6"/>
  <c r="AJ92" i="6"/>
  <c r="AG92" i="6"/>
  <c r="AI92" i="6"/>
  <c r="AH92" i="6"/>
  <c r="AL92" i="6"/>
  <c r="AK92" i="6"/>
  <c r="K93" i="6"/>
  <c r="O93" i="6"/>
  <c r="M93" i="6"/>
  <c r="P93" i="6"/>
  <c r="N93" i="6"/>
  <c r="L93" i="6"/>
  <c r="AK93" i="6"/>
  <c r="AI93" i="6"/>
  <c r="AJ93" i="6"/>
  <c r="AL93" i="6"/>
  <c r="AG93" i="6"/>
  <c r="AH93" i="6"/>
  <c r="P94" i="6"/>
  <c r="O94" i="6"/>
  <c r="L94" i="6"/>
  <c r="K94" i="6"/>
  <c r="M94" i="6"/>
  <c r="N94" i="6"/>
  <c r="AH94" i="6"/>
  <c r="AG94" i="6"/>
  <c r="AI94" i="6"/>
  <c r="AK94" i="6"/>
  <c r="AJ94" i="6"/>
  <c r="AL94" i="6"/>
  <c r="AI95" i="6"/>
  <c r="AL95" i="6"/>
  <c r="AJ95" i="6"/>
  <c r="AG95" i="6"/>
  <c r="AK95" i="6"/>
  <c r="AH95" i="6"/>
  <c r="L95" i="6"/>
  <c r="O95" i="6"/>
  <c r="M95" i="6"/>
  <c r="P95" i="6"/>
  <c r="K95" i="6"/>
  <c r="N95" i="6"/>
  <c r="AJ96" i="6"/>
  <c r="AH96" i="6"/>
  <c r="AK96" i="6"/>
  <c r="AL96" i="6"/>
  <c r="AI96" i="6"/>
  <c r="AG96" i="6"/>
  <c r="L96" i="6"/>
  <c r="P96" i="6"/>
  <c r="M96" i="6"/>
  <c r="K96" i="6"/>
  <c r="N96" i="6"/>
  <c r="O96" i="6"/>
  <c r="AH97" i="6"/>
  <c r="AG97" i="6"/>
  <c r="AL97" i="6"/>
  <c r="AK97" i="6"/>
  <c r="AJ97" i="6"/>
  <c r="AI97" i="6"/>
  <c r="M97" i="6"/>
  <c r="K97" i="6"/>
  <c r="P97" i="6"/>
  <c r="O97" i="6"/>
  <c r="N97" i="6"/>
  <c r="L97" i="6"/>
  <c r="AK98" i="6"/>
  <c r="AH98" i="6"/>
  <c r="AJ98" i="6"/>
  <c r="AG98" i="6"/>
  <c r="AL98" i="6"/>
  <c r="AI98" i="6"/>
  <c r="N98" i="6"/>
  <c r="K98" i="6"/>
  <c r="M98" i="6"/>
  <c r="O98" i="6"/>
  <c r="P98" i="6"/>
  <c r="L98" i="6"/>
  <c r="L99" i="6"/>
  <c r="M99" i="6"/>
  <c r="O99" i="6"/>
  <c r="K99" i="6"/>
  <c r="P99" i="6"/>
  <c r="N99" i="6"/>
  <c r="AJ99" i="6"/>
  <c r="AG99" i="6"/>
  <c r="AL99" i="6"/>
  <c r="AI99" i="6"/>
  <c r="AH99" i="6"/>
  <c r="AK99" i="6"/>
  <c r="L100" i="6"/>
  <c r="K100" i="6"/>
  <c r="N100" i="6"/>
  <c r="M100" i="6"/>
  <c r="P100" i="6"/>
  <c r="O100" i="6"/>
  <c r="AG100" i="6"/>
  <c r="AL100" i="6"/>
  <c r="AK100" i="6"/>
  <c r="AI100" i="6"/>
  <c r="AH100" i="6"/>
  <c r="AJ100" i="6"/>
  <c r="AJ101" i="6"/>
  <c r="AL101" i="6"/>
  <c r="AK101" i="6"/>
  <c r="AI101" i="6"/>
  <c r="AG101" i="6"/>
  <c r="AH101" i="6"/>
  <c r="O101" i="6"/>
  <c r="P101" i="6"/>
  <c r="K101" i="6"/>
  <c r="L101" i="6"/>
  <c r="M101" i="6"/>
  <c r="N101" i="6"/>
  <c r="M102" i="6"/>
  <c r="P102" i="6"/>
  <c r="N102" i="6"/>
  <c r="K102" i="6"/>
  <c r="L102" i="6"/>
  <c r="O102" i="6"/>
  <c r="AK102" i="6"/>
  <c r="AG102" i="6"/>
  <c r="AJ102" i="6"/>
  <c r="AH102" i="6"/>
  <c r="AI102" i="6"/>
  <c r="AL102" i="6"/>
  <c r="P103" i="6"/>
  <c r="N103" i="6"/>
  <c r="O103" i="6"/>
  <c r="L103" i="6"/>
  <c r="M103" i="6"/>
  <c r="K103" i="6"/>
  <c r="AJ103" i="6"/>
  <c r="AG103" i="6"/>
  <c r="AK103" i="6"/>
  <c r="AL103" i="6"/>
  <c r="AH103" i="6"/>
  <c r="AI103" i="6"/>
  <c r="AK104" i="6"/>
  <c r="AL104" i="6"/>
  <c r="AJ104" i="6"/>
  <c r="AI104" i="6"/>
  <c r="AG104" i="6"/>
  <c r="AH104" i="6"/>
  <c r="M104" i="6"/>
  <c r="P104" i="6"/>
  <c r="L104" i="6"/>
  <c r="O104" i="6"/>
  <c r="N104" i="6"/>
  <c r="K104" i="6"/>
  <c r="P105" i="6"/>
  <c r="O105" i="6"/>
  <c r="K105" i="6"/>
  <c r="N105" i="6"/>
  <c r="L105" i="6"/>
  <c r="M105" i="6"/>
  <c r="AH105" i="6"/>
  <c r="AJ105" i="6"/>
  <c r="AK105" i="6"/>
  <c r="AL105" i="6"/>
  <c r="AI105" i="6"/>
  <c r="AG105" i="6"/>
  <c r="K106" i="6"/>
  <c r="L106" i="6"/>
  <c r="N106" i="6"/>
  <c r="O106" i="6"/>
  <c r="M106" i="6"/>
  <c r="P106" i="6"/>
  <c r="AK106" i="6"/>
  <c r="AL106" i="6"/>
  <c r="AJ106" i="6"/>
  <c r="AI106" i="6"/>
  <c r="AH106" i="6"/>
  <c r="AG106" i="6"/>
  <c r="K107" i="6"/>
  <c r="N107" i="6"/>
  <c r="P107" i="6"/>
  <c r="O107" i="6"/>
  <c r="L107" i="6"/>
  <c r="M107" i="6"/>
  <c r="AG107" i="6"/>
  <c r="AL107" i="6"/>
  <c r="AI107" i="6"/>
  <c r="AK107" i="6"/>
  <c r="AJ107" i="6"/>
  <c r="AH107" i="6"/>
  <c r="N108" i="6"/>
  <c r="P108" i="6"/>
  <c r="O108" i="6"/>
  <c r="M108" i="6"/>
  <c r="K108" i="6"/>
  <c r="L108" i="6"/>
  <c r="AJ108" i="6"/>
  <c r="AI108" i="6"/>
  <c r="AH108" i="6"/>
  <c r="AG108" i="6"/>
  <c r="AL108" i="6"/>
  <c r="AK108" i="6"/>
  <c r="N109" i="6"/>
  <c r="K109" i="6"/>
  <c r="P109" i="6"/>
  <c r="L109" i="6"/>
  <c r="M109" i="6"/>
  <c r="O109" i="6"/>
  <c r="AI109" i="6"/>
  <c r="AJ109" i="6"/>
  <c r="AH109" i="6"/>
  <c r="AG109" i="6"/>
  <c r="AK109" i="6"/>
  <c r="AL109" i="6"/>
  <c r="N110" i="6"/>
  <c r="K110" i="6"/>
  <c r="M110" i="6"/>
  <c r="L110" i="6"/>
  <c r="P110" i="6"/>
  <c r="O110" i="6"/>
  <c r="AG110" i="6"/>
  <c r="AL110" i="6"/>
  <c r="AJ110" i="6"/>
  <c r="AK110" i="6"/>
  <c r="AI110" i="6"/>
  <c r="AH110" i="6"/>
  <c r="O111" i="6"/>
  <c r="M111" i="6"/>
  <c r="L111" i="6"/>
  <c r="P111" i="6"/>
  <c r="K111" i="6"/>
  <c r="N111" i="6"/>
  <c r="AI111" i="6"/>
  <c r="AJ111" i="6"/>
  <c r="AG111" i="6"/>
  <c r="AL111" i="6"/>
  <c r="AH111" i="6"/>
  <c r="AK111" i="6"/>
  <c r="AK112" i="6"/>
  <c r="AI112" i="6"/>
  <c r="AL112" i="6"/>
  <c r="AG112" i="6"/>
  <c r="AH112" i="6"/>
  <c r="AJ112" i="6"/>
  <c r="M112" i="6"/>
  <c r="L112" i="6"/>
  <c r="K112" i="6"/>
  <c r="O112" i="6"/>
  <c r="P112" i="6"/>
  <c r="N112" i="6"/>
  <c r="AJ113" i="6"/>
  <c r="AG113" i="6"/>
  <c r="AI113" i="6"/>
  <c r="AH113" i="6"/>
  <c r="AK113" i="6"/>
  <c r="AL113" i="6"/>
  <c r="K113" i="6"/>
  <c r="L113" i="6"/>
  <c r="N113" i="6"/>
  <c r="M113" i="6"/>
  <c r="O113" i="6"/>
  <c r="P113" i="6"/>
  <c r="AK114" i="6"/>
  <c r="AG114" i="6"/>
  <c r="AL114" i="6"/>
  <c r="AJ114" i="6"/>
  <c r="AH114" i="6"/>
  <c r="AI114" i="6"/>
  <c r="P114" i="6"/>
  <c r="N114" i="6"/>
  <c r="K114" i="6"/>
  <c r="O114" i="6"/>
  <c r="M114" i="6"/>
  <c r="L114" i="6"/>
  <c r="AJ115" i="6"/>
  <c r="AH115" i="6"/>
  <c r="AI115" i="6"/>
  <c r="AL115" i="6"/>
  <c r="AK115" i="6"/>
  <c r="AG115" i="6"/>
  <c r="M115" i="6"/>
  <c r="L115" i="6"/>
  <c r="N115" i="6"/>
  <c r="O115" i="6"/>
  <c r="P115" i="6"/>
  <c r="K115" i="6"/>
  <c r="O116" i="6"/>
  <c r="M116" i="6"/>
  <c r="L116" i="6"/>
  <c r="P116" i="6"/>
  <c r="K116" i="6"/>
  <c r="N116" i="6"/>
  <c r="AJ116" i="6"/>
  <c r="AG116" i="6"/>
  <c r="AH116" i="6"/>
  <c r="AL116" i="6"/>
  <c r="AI116" i="6"/>
  <c r="AK116" i="6"/>
  <c r="P117" i="6"/>
  <c r="O117" i="6"/>
  <c r="N117" i="6"/>
  <c r="K117" i="6"/>
  <c r="L117" i="6"/>
  <c r="M117" i="6"/>
  <c r="AI117" i="6"/>
  <c r="AJ117" i="6"/>
  <c r="AK117" i="6"/>
  <c r="AH117" i="6"/>
  <c r="AL117" i="6"/>
  <c r="AG117" i="6"/>
  <c r="AK118" i="6"/>
  <c r="AI118" i="6"/>
  <c r="AJ118" i="6"/>
  <c r="AL118" i="6"/>
  <c r="AG118" i="6"/>
  <c r="AH118" i="6"/>
  <c r="L118" i="6"/>
  <c r="K118" i="6"/>
  <c r="N118" i="6"/>
  <c r="O118" i="6"/>
  <c r="P118" i="6"/>
  <c r="M118" i="6"/>
  <c r="AJ119" i="6"/>
  <c r="AH119" i="6"/>
  <c r="AI119" i="6"/>
  <c r="AK119" i="6"/>
  <c r="AG119" i="6"/>
  <c r="AL119" i="6"/>
  <c r="N119" i="6"/>
  <c r="O119" i="6"/>
  <c r="P119" i="6"/>
  <c r="M119" i="6"/>
  <c r="K119" i="6"/>
  <c r="L119" i="6"/>
  <c r="AJ120" i="6"/>
  <c r="AG120" i="6"/>
  <c r="AI120" i="6"/>
  <c r="AH120" i="6"/>
  <c r="AL120" i="6"/>
  <c r="AK120" i="6"/>
  <c r="O120" i="6"/>
  <c r="M120" i="6"/>
  <c r="N120" i="6"/>
  <c r="P120" i="6"/>
  <c r="L120" i="6"/>
  <c r="K120" i="6"/>
  <c r="AL121" i="6"/>
  <c r="AJ121" i="6"/>
  <c r="AI121" i="6"/>
  <c r="AH121" i="6"/>
  <c r="AG121" i="6"/>
  <c r="AK121" i="6"/>
  <c r="M121" i="6"/>
  <c r="L121" i="6"/>
  <c r="N121" i="6"/>
  <c r="O121" i="6"/>
  <c r="P121" i="6"/>
  <c r="K121" i="6"/>
  <c r="AI122" i="6"/>
  <c r="AJ122" i="6"/>
  <c r="AG122" i="6"/>
  <c r="AL122" i="6"/>
  <c r="AK122" i="6"/>
  <c r="AH122" i="6"/>
  <c r="M122" i="6"/>
  <c r="K122" i="6"/>
  <c r="L122" i="6"/>
  <c r="N122" i="6"/>
  <c r="P122" i="6"/>
  <c r="O122" i="6"/>
  <c r="N123" i="6"/>
  <c r="K123" i="6"/>
  <c r="O123" i="6"/>
  <c r="M123" i="6"/>
  <c r="L123" i="6"/>
  <c r="P123" i="6"/>
  <c r="AH123" i="6"/>
  <c r="AK123" i="6"/>
  <c r="AG123" i="6"/>
  <c r="AI123" i="6"/>
  <c r="AL123" i="6"/>
  <c r="AJ123" i="6"/>
  <c r="P124" i="6"/>
  <c r="M124" i="6"/>
  <c r="K124" i="6"/>
  <c r="N124" i="6"/>
  <c r="O124" i="6"/>
  <c r="L124" i="6"/>
  <c r="AH124" i="6"/>
  <c r="AJ124" i="6"/>
  <c r="AI124" i="6"/>
  <c r="AK124" i="6"/>
  <c r="AL124" i="6"/>
  <c r="AG124" i="6"/>
  <c r="AH125" i="6"/>
  <c r="AI125" i="6"/>
  <c r="AG125" i="6"/>
  <c r="AL125" i="6"/>
  <c r="AK125" i="6"/>
  <c r="AJ125" i="6"/>
  <c r="N125" i="6"/>
  <c r="P125" i="6"/>
  <c r="O125" i="6"/>
  <c r="M125" i="6"/>
  <c r="K125" i="6"/>
  <c r="L125" i="6"/>
  <c r="L126" i="6"/>
  <c r="P126" i="6"/>
  <c r="O126" i="6"/>
  <c r="M126" i="6"/>
  <c r="N126" i="6"/>
  <c r="K126" i="6"/>
  <c r="AH126" i="6"/>
  <c r="AG126" i="6"/>
  <c r="AL126" i="6"/>
  <c r="AK126" i="6"/>
  <c r="AJ126" i="6"/>
  <c r="AI126" i="6"/>
  <c r="K127" i="6"/>
  <c r="O127" i="6"/>
  <c r="M127" i="6"/>
  <c r="L127" i="6"/>
  <c r="N127" i="6"/>
  <c r="P127" i="6"/>
  <c r="AK127" i="6"/>
  <c r="AG127" i="6"/>
  <c r="AI127" i="6"/>
  <c r="AL127" i="6"/>
  <c r="AJ127" i="6"/>
  <c r="AH127" i="6"/>
  <c r="L128" i="6"/>
  <c r="N128" i="6"/>
  <c r="P128" i="6"/>
  <c r="M128" i="6"/>
  <c r="O128" i="6"/>
  <c r="K128" i="6"/>
  <c r="AI128" i="6"/>
  <c r="AL128" i="6"/>
  <c r="AG128" i="6"/>
  <c r="AJ128" i="6"/>
  <c r="AH128" i="6"/>
  <c r="AK128" i="6"/>
  <c r="AI129" i="6"/>
  <c r="AH129" i="6"/>
  <c r="AG129" i="6"/>
  <c r="AJ129" i="6"/>
  <c r="AK129" i="6"/>
  <c r="AL129" i="6"/>
  <c r="N129" i="6"/>
  <c r="O129" i="6"/>
  <c r="L129" i="6"/>
  <c r="M129" i="6"/>
  <c r="K129" i="6"/>
  <c r="P129" i="6"/>
  <c r="AI130" i="6"/>
  <c r="AG130" i="6"/>
  <c r="AL130" i="6"/>
  <c r="AK130" i="6"/>
  <c r="AH130" i="6"/>
  <c r="AJ130" i="6"/>
  <c r="M130" i="6"/>
  <c r="N130" i="6"/>
  <c r="K130" i="6"/>
  <c r="O130" i="6"/>
  <c r="P130" i="6"/>
  <c r="L130" i="6"/>
  <c r="L131" i="6"/>
  <c r="O131" i="6"/>
  <c r="M131" i="6"/>
  <c r="K131" i="6"/>
  <c r="P131" i="6"/>
  <c r="N131" i="6"/>
  <c r="AL131" i="6"/>
  <c r="AI131" i="6"/>
  <c r="AG131" i="6"/>
  <c r="AJ131" i="6"/>
  <c r="AK131" i="6"/>
  <c r="AH131" i="6"/>
  <c r="P132" i="6"/>
  <c r="O132" i="6"/>
  <c r="L132" i="6"/>
  <c r="M132" i="6"/>
  <c r="K132" i="6"/>
  <c r="N132" i="6"/>
  <c r="AL132" i="6"/>
  <c r="AK132" i="6"/>
  <c r="AI132" i="6"/>
  <c r="AJ132" i="6"/>
  <c r="AH132" i="6"/>
  <c r="AG132" i="6"/>
  <c r="AL133" i="6"/>
  <c r="AJ133" i="6"/>
  <c r="AG133" i="6"/>
  <c r="AK133" i="6"/>
  <c r="AI133" i="6"/>
  <c r="AH133" i="6"/>
  <c r="N133" i="6"/>
  <c r="O133" i="6"/>
  <c r="P133" i="6"/>
  <c r="L133" i="6"/>
  <c r="M133" i="6"/>
  <c r="K133" i="6"/>
  <c r="K134" i="6"/>
  <c r="P134" i="6"/>
  <c r="O134" i="6"/>
  <c r="M134" i="6"/>
  <c r="N134" i="6"/>
  <c r="L134" i="6"/>
  <c r="AL134" i="6"/>
  <c r="AJ134" i="6"/>
  <c r="AI134" i="6"/>
  <c r="AG134" i="6"/>
  <c r="AK134" i="6"/>
  <c r="AH134" i="6"/>
  <c r="AI135" i="6"/>
  <c r="AG135" i="6"/>
  <c r="AK135" i="6"/>
  <c r="AJ135" i="6"/>
  <c r="AH135" i="6"/>
  <c r="AL135" i="6"/>
  <c r="M135" i="6"/>
  <c r="P135" i="6"/>
  <c r="O135" i="6"/>
  <c r="N135" i="6"/>
  <c r="L135" i="6"/>
  <c r="K135" i="6"/>
  <c r="O136" i="6"/>
  <c r="M136" i="6"/>
  <c r="L136" i="6"/>
  <c r="P136" i="6"/>
  <c r="N136" i="6"/>
  <c r="K136" i="6"/>
  <c r="AH136" i="6"/>
  <c r="AL136" i="6"/>
  <c r="AK136" i="6"/>
  <c r="AJ136" i="6"/>
  <c r="AI136" i="6"/>
  <c r="AG136" i="6"/>
  <c r="AK137" i="6"/>
  <c r="AI137" i="6"/>
  <c r="AG137" i="6"/>
  <c r="AL137" i="6"/>
  <c r="AJ137" i="6"/>
  <c r="AH137" i="6"/>
  <c r="K137" i="6"/>
  <c r="L137" i="6"/>
  <c r="P137" i="6"/>
  <c r="M137" i="6"/>
  <c r="N137" i="6"/>
  <c r="O137" i="6"/>
  <c r="AH138" i="6"/>
  <c r="AL138" i="6"/>
  <c r="AI138" i="6"/>
  <c r="AG138" i="6"/>
  <c r="AK138" i="6"/>
  <c r="AJ138" i="6"/>
  <c r="N138" i="6"/>
  <c r="O138" i="6"/>
  <c r="M138" i="6"/>
  <c r="P138" i="6"/>
  <c r="K138" i="6"/>
  <c r="L138" i="6"/>
  <c r="AG139" i="6"/>
  <c r="AJ139" i="6"/>
  <c r="AL139" i="6"/>
  <c r="AH139" i="6"/>
  <c r="AK139" i="6"/>
  <c r="AI139" i="6"/>
  <c r="P139" i="6"/>
  <c r="O139" i="6"/>
  <c r="K139" i="6"/>
  <c r="N139" i="6"/>
  <c r="L139" i="6"/>
  <c r="M139" i="6"/>
  <c r="P140" i="6"/>
  <c r="O140" i="6"/>
  <c r="L140" i="6"/>
  <c r="K140" i="6"/>
  <c r="N140" i="6"/>
  <c r="M140" i="6"/>
  <c r="AG140" i="6"/>
  <c r="AL140" i="6"/>
  <c r="AI140" i="6"/>
  <c r="AJ140" i="6"/>
  <c r="AK140" i="6"/>
  <c r="AH140" i="6"/>
  <c r="K141" i="6"/>
  <c r="P141" i="6"/>
  <c r="L141" i="6"/>
  <c r="N141" i="6"/>
  <c r="O141" i="6"/>
  <c r="M141" i="6"/>
  <c r="AK141" i="6"/>
  <c r="AI141" i="6"/>
  <c r="AJ141" i="6"/>
  <c r="AH141" i="6"/>
  <c r="AG141" i="6"/>
  <c r="AL141" i="6"/>
  <c r="M142" i="6"/>
  <c r="P142" i="6"/>
  <c r="O142" i="6"/>
  <c r="K142" i="6"/>
  <c r="N142" i="6"/>
  <c r="L142" i="6"/>
  <c r="AH142" i="6"/>
  <c r="AK142" i="6"/>
  <c r="AG142" i="6"/>
  <c r="AL142" i="6"/>
  <c r="AI142" i="6"/>
  <c r="AJ142" i="6"/>
  <c r="M143" i="6"/>
  <c r="K143" i="6"/>
  <c r="L143" i="6"/>
  <c r="O143" i="6"/>
  <c r="P143" i="6"/>
  <c r="N143" i="6"/>
  <c r="AG143" i="6"/>
  <c r="AI143" i="6"/>
  <c r="AJ143" i="6"/>
  <c r="AL143" i="6"/>
  <c r="AH143" i="6"/>
  <c r="AK143" i="6"/>
  <c r="L144" i="6"/>
  <c r="O144" i="6"/>
  <c r="K144" i="6"/>
  <c r="P144" i="6"/>
  <c r="M144" i="6"/>
  <c r="N144" i="6"/>
  <c r="AH144" i="6"/>
  <c r="AK144" i="6"/>
  <c r="AI144" i="6"/>
  <c r="AG144" i="6"/>
  <c r="AJ144" i="6"/>
  <c r="AL144" i="6"/>
  <c r="P145" i="6"/>
  <c r="M145" i="6"/>
  <c r="N145" i="6"/>
  <c r="O145" i="6"/>
  <c r="K145" i="6"/>
  <c r="L145" i="6"/>
  <c r="AL145" i="6"/>
  <c r="AG145" i="6"/>
  <c r="AK145" i="6"/>
  <c r="AI145" i="6"/>
  <c r="AH145" i="6"/>
  <c r="AJ145" i="6"/>
  <c r="AI146" i="6"/>
  <c r="AK146" i="6"/>
  <c r="AG146" i="6"/>
  <c r="AH146" i="6"/>
  <c r="AJ146" i="6"/>
  <c r="AL146" i="6"/>
  <c r="P146" i="6"/>
  <c r="O146" i="6"/>
  <c r="N146" i="6"/>
  <c r="K146" i="6"/>
  <c r="M146" i="6"/>
  <c r="L146" i="6"/>
  <c r="M147" i="6"/>
  <c r="O147" i="6"/>
  <c r="P147" i="6"/>
  <c r="N147" i="6"/>
  <c r="K147" i="6"/>
  <c r="L147" i="6"/>
  <c r="AL147" i="6"/>
  <c r="AG147" i="6"/>
  <c r="AH147" i="6"/>
  <c r="AI147" i="6"/>
  <c r="AK147" i="6"/>
  <c r="AJ147" i="6"/>
  <c r="K148" i="6"/>
  <c r="N148" i="6"/>
  <c r="P148" i="6"/>
  <c r="M148" i="6"/>
  <c r="L148" i="6"/>
  <c r="O148" i="6"/>
  <c r="AK148" i="6"/>
  <c r="AH148" i="6"/>
  <c r="AG148" i="6"/>
  <c r="AJ148" i="6"/>
  <c r="AL148" i="6"/>
  <c r="AI148" i="6"/>
  <c r="N149" i="6"/>
  <c r="M149" i="6"/>
  <c r="K149" i="6"/>
  <c r="L149" i="6"/>
  <c r="P149" i="6"/>
  <c r="O149" i="6"/>
  <c r="AH149" i="6"/>
  <c r="AG149" i="6"/>
  <c r="AL149" i="6"/>
  <c r="AI149" i="6"/>
  <c r="AJ149" i="6"/>
  <c r="AK149" i="6"/>
  <c r="O150" i="6"/>
  <c r="N150" i="6"/>
  <c r="P150" i="6"/>
  <c r="L150" i="6"/>
  <c r="K150" i="6"/>
  <c r="M150" i="6"/>
  <c r="AJ150" i="6"/>
  <c r="AH150" i="6"/>
  <c r="AG150" i="6"/>
  <c r="AL150" i="6"/>
  <c r="AI150" i="6"/>
  <c r="AK150" i="6"/>
  <c r="AI151" i="6"/>
  <c r="AL151" i="6"/>
  <c r="AG151" i="6"/>
  <c r="AJ151" i="6"/>
  <c r="AK151" i="6"/>
  <c r="AH151" i="6"/>
  <c r="K151" i="6"/>
  <c r="N151" i="6"/>
  <c r="M151" i="6"/>
  <c r="P151" i="6"/>
  <c r="O151" i="6"/>
  <c r="L151" i="6"/>
  <c r="L152" i="6"/>
  <c r="P152" i="6"/>
  <c r="M152" i="6"/>
  <c r="O152" i="6"/>
  <c r="N152" i="6"/>
  <c r="K152" i="6"/>
  <c r="AI152" i="6"/>
  <c r="AK152" i="6"/>
  <c r="AJ152" i="6"/>
  <c r="AL152" i="6"/>
  <c r="AH152" i="6"/>
  <c r="AG152" i="6"/>
  <c r="AH153" i="6"/>
  <c r="AK153" i="6"/>
  <c r="AI153" i="6"/>
  <c r="AL153" i="6"/>
  <c r="AG153" i="6"/>
  <c r="AJ153" i="6"/>
  <c r="M153" i="6"/>
  <c r="L153" i="6"/>
  <c r="K153" i="6"/>
  <c r="O153" i="6"/>
  <c r="P153" i="6"/>
  <c r="N153" i="6"/>
  <c r="L154" i="6"/>
  <c r="O154" i="6"/>
  <c r="M154" i="6"/>
  <c r="K154" i="6"/>
  <c r="N154" i="6"/>
  <c r="P154" i="6"/>
  <c r="AH154" i="6"/>
  <c r="AJ154" i="6"/>
  <c r="AI154" i="6"/>
  <c r="AL154" i="6"/>
  <c r="AK154" i="6"/>
  <c r="AG154" i="6"/>
  <c r="AH155" i="6"/>
  <c r="AJ155" i="6"/>
  <c r="AL155" i="6"/>
  <c r="AI155" i="6"/>
  <c r="AG155" i="6"/>
  <c r="AK155" i="6"/>
  <c r="P155" i="6"/>
  <c r="K155" i="6"/>
  <c r="O155" i="6"/>
  <c r="L155" i="6"/>
  <c r="N155" i="6"/>
  <c r="M155" i="6"/>
  <c r="AJ156" i="6"/>
  <c r="AG156" i="6"/>
  <c r="AL156" i="6"/>
  <c r="AH156" i="6"/>
  <c r="AI156" i="6"/>
  <c r="AK156" i="6"/>
  <c r="M156" i="6"/>
  <c r="O156" i="6"/>
  <c r="K156" i="6"/>
  <c r="P156" i="6"/>
  <c r="L156" i="6"/>
  <c r="N156" i="6"/>
  <c r="AJ157" i="6"/>
  <c r="AL157" i="6"/>
  <c r="AG157" i="6"/>
  <c r="AI157" i="6"/>
  <c r="AK157" i="6"/>
  <c r="AH157" i="6"/>
  <c r="N157" i="6"/>
  <c r="O157" i="6"/>
  <c r="M157" i="6"/>
  <c r="P157" i="6"/>
  <c r="L157" i="6"/>
  <c r="K157" i="6"/>
  <c r="M158" i="6"/>
  <c r="O158" i="6"/>
  <c r="P158" i="6"/>
  <c r="N158" i="6"/>
  <c r="L158" i="6"/>
  <c r="K158" i="6"/>
  <c r="AK158" i="6"/>
  <c r="AJ158" i="6"/>
  <c r="AH158" i="6"/>
  <c r="AI158" i="6"/>
  <c r="AL158" i="6"/>
  <c r="AG158" i="6"/>
  <c r="AK159" i="6"/>
  <c r="AG159" i="6"/>
  <c r="AH159" i="6"/>
  <c r="AL159" i="6"/>
  <c r="AJ159" i="6"/>
  <c r="AI159" i="6"/>
  <c r="O159" i="6"/>
  <c r="L159" i="6"/>
  <c r="P159" i="6"/>
  <c r="N159" i="6"/>
  <c r="M159" i="6"/>
  <c r="K159" i="6"/>
  <c r="N160" i="6"/>
  <c r="M160" i="6"/>
  <c r="L160" i="6"/>
  <c r="P160" i="6"/>
  <c r="O160" i="6"/>
  <c r="K160" i="6"/>
  <c r="AJ160" i="6"/>
  <c r="AK160" i="6"/>
  <c r="AL160" i="6"/>
  <c r="AH160" i="6"/>
  <c r="AG160" i="6"/>
  <c r="AI160" i="6"/>
  <c r="M161" i="6"/>
  <c r="K161" i="6"/>
  <c r="N161" i="6"/>
  <c r="O161" i="6"/>
  <c r="P161" i="6"/>
  <c r="L161" i="6"/>
  <c r="AK161" i="6"/>
  <c r="AL161" i="6"/>
  <c r="AI161" i="6"/>
  <c r="AH161" i="6"/>
  <c r="AG161" i="6"/>
  <c r="AJ161" i="6"/>
  <c r="AH162" i="6"/>
  <c r="AJ162" i="6"/>
  <c r="AL162" i="6"/>
  <c r="AK162" i="6"/>
  <c r="AI162" i="6"/>
  <c r="AG162" i="6"/>
  <c r="L162" i="6"/>
  <c r="O162" i="6"/>
  <c r="P162" i="6"/>
  <c r="K162" i="6"/>
  <c r="N162" i="6"/>
  <c r="M162" i="6"/>
  <c r="AL163" i="6"/>
  <c r="AJ163" i="6"/>
  <c r="AK163" i="6"/>
  <c r="AI163" i="6"/>
  <c r="AG163" i="6"/>
  <c r="AH163" i="6"/>
  <c r="O163" i="6"/>
  <c r="L163" i="6"/>
  <c r="M163" i="6"/>
  <c r="P163" i="6"/>
  <c r="K163" i="6"/>
  <c r="N163" i="6"/>
  <c r="AJ164" i="6"/>
  <c r="AH164" i="6"/>
  <c r="AG164" i="6"/>
  <c r="AL164" i="6"/>
  <c r="AI164" i="6"/>
  <c r="AK164" i="6"/>
  <c r="L164" i="6"/>
  <c r="M164" i="6"/>
  <c r="O164" i="6"/>
  <c r="N164" i="6"/>
  <c r="K164" i="6"/>
  <c r="P164" i="6"/>
  <c r="N165" i="6"/>
  <c r="K165" i="6"/>
  <c r="L165" i="6"/>
  <c r="O165" i="6"/>
  <c r="M165" i="6"/>
  <c r="P165" i="6"/>
  <c r="AL165" i="6"/>
  <c r="AI165" i="6"/>
  <c r="AK165" i="6"/>
  <c r="AG165" i="6"/>
  <c r="AH165" i="6"/>
  <c r="AJ165" i="6"/>
  <c r="AH166" i="6"/>
  <c r="AK166" i="6"/>
  <c r="AJ166" i="6"/>
  <c r="AL166" i="6"/>
  <c r="AI166" i="6"/>
  <c r="AG166" i="6"/>
  <c r="O166" i="6"/>
  <c r="K166" i="6"/>
  <c r="L166" i="6"/>
  <c r="P166" i="6"/>
  <c r="N166" i="6"/>
  <c r="M166" i="6"/>
  <c r="L167" i="6"/>
  <c r="M167" i="6"/>
  <c r="P167" i="6"/>
  <c r="K167" i="6"/>
  <c r="O167" i="6"/>
  <c r="N167" i="6"/>
  <c r="AJ167" i="6"/>
  <c r="AH167" i="6"/>
  <c r="AG167" i="6"/>
  <c r="AL167" i="6"/>
  <c r="AI167" i="6"/>
  <c r="AK167" i="6"/>
  <c r="AG168" i="6"/>
  <c r="AJ168" i="6"/>
  <c r="AL168" i="6"/>
  <c r="AK168" i="6"/>
  <c r="AH168" i="6"/>
  <c r="AI168" i="6"/>
  <c r="P168" i="6"/>
  <c r="L168" i="6"/>
  <c r="O168" i="6"/>
  <c r="K168" i="6"/>
  <c r="N168" i="6"/>
  <c r="M168" i="6"/>
  <c r="AH169" i="6"/>
  <c r="AJ169" i="6"/>
  <c r="AI169" i="6"/>
  <c r="AL169" i="6"/>
  <c r="AK169" i="6"/>
  <c r="AG169" i="6"/>
  <c r="L169" i="6"/>
  <c r="N169" i="6"/>
  <c r="K169" i="6"/>
  <c r="M169" i="6"/>
  <c r="P169" i="6"/>
  <c r="O169" i="6"/>
  <c r="AL170" i="6"/>
  <c r="AH170" i="6"/>
  <c r="AI170" i="6"/>
  <c r="AG170" i="6"/>
  <c r="AK170" i="6"/>
  <c r="AJ170" i="6"/>
  <c r="M170" i="6"/>
  <c r="L170" i="6"/>
  <c r="O170" i="6"/>
  <c r="K170" i="6"/>
  <c r="P170" i="6"/>
  <c r="N170" i="6"/>
  <c r="O171" i="6"/>
  <c r="M171" i="6"/>
  <c r="N171" i="6"/>
  <c r="L171" i="6"/>
  <c r="P171" i="6"/>
  <c r="K171" i="6"/>
  <c r="AH171" i="6"/>
  <c r="AK171" i="6"/>
  <c r="AL171" i="6"/>
  <c r="AG171" i="6"/>
  <c r="AJ171" i="6"/>
  <c r="AI171" i="6"/>
  <c r="N172" i="6"/>
  <c r="M172" i="6"/>
  <c r="L172" i="6"/>
  <c r="P172" i="6"/>
  <c r="K172" i="6"/>
  <c r="O172" i="6"/>
  <c r="AH172" i="6"/>
  <c r="AI172" i="6"/>
  <c r="AG172" i="6"/>
  <c r="AJ172" i="6"/>
  <c r="AK172" i="6"/>
  <c r="AL172" i="6"/>
  <c r="K173" i="6"/>
  <c r="M173" i="6"/>
  <c r="N173" i="6"/>
  <c r="L173" i="6"/>
  <c r="O173" i="6"/>
  <c r="P173" i="6"/>
  <c r="AK173" i="6"/>
  <c r="AL173" i="6"/>
  <c r="AG173" i="6"/>
  <c r="AI173" i="6"/>
  <c r="AH173" i="6"/>
  <c r="AJ173" i="6"/>
  <c r="AH174" i="6"/>
  <c r="AI174" i="6"/>
  <c r="AG174" i="6"/>
  <c r="AJ174" i="6"/>
  <c r="AL174" i="6"/>
  <c r="AK174" i="6"/>
  <c r="K174" i="6"/>
  <c r="N174" i="6"/>
  <c r="P174" i="6"/>
  <c r="M174" i="6"/>
  <c r="O174" i="6"/>
  <c r="L174" i="6"/>
  <c r="AK175" i="6"/>
  <c r="AG175" i="6"/>
  <c r="AI175" i="6"/>
  <c r="AL175" i="6"/>
  <c r="AJ175" i="6"/>
  <c r="AH175" i="6"/>
  <c r="N175" i="6"/>
  <c r="K175" i="6"/>
  <c r="O175" i="6"/>
  <c r="L175" i="6"/>
  <c r="P175" i="6"/>
  <c r="M175" i="6"/>
  <c r="AJ176" i="6"/>
  <c r="AH176" i="6"/>
  <c r="AG176" i="6"/>
  <c r="AI176" i="6"/>
  <c r="AL176" i="6"/>
  <c r="AK176" i="6"/>
  <c r="N176" i="6"/>
  <c r="K176" i="6"/>
  <c r="L176" i="6"/>
  <c r="O176" i="6"/>
  <c r="P176" i="6"/>
  <c r="M176" i="6"/>
  <c r="L177" i="6"/>
  <c r="O177" i="6"/>
  <c r="K177" i="6"/>
  <c r="M177" i="6"/>
  <c r="P177" i="6"/>
  <c r="N177" i="6"/>
  <c r="AI177" i="6"/>
  <c r="AJ177" i="6"/>
  <c r="AG177" i="6"/>
  <c r="AK177" i="6"/>
  <c r="AH177" i="6"/>
  <c r="AL177" i="6"/>
  <c r="AI178" i="6"/>
  <c r="AK178" i="6"/>
  <c r="AL178" i="6"/>
  <c r="AG178" i="6"/>
  <c r="AJ178" i="6"/>
  <c r="AH178" i="6"/>
  <c r="K178" i="6"/>
  <c r="M178" i="6"/>
  <c r="N178" i="6"/>
  <c r="O178" i="6"/>
  <c r="P178" i="6"/>
  <c r="L178" i="6"/>
  <c r="N179" i="6"/>
  <c r="P179" i="6"/>
  <c r="M179" i="6"/>
  <c r="O179" i="6"/>
  <c r="L179" i="6"/>
  <c r="K179" i="6"/>
  <c r="AG179" i="6"/>
  <c r="AK179" i="6"/>
  <c r="AL179" i="6"/>
  <c r="AJ179" i="6"/>
  <c r="AI179" i="6"/>
  <c r="AH179" i="6"/>
  <c r="AJ180" i="6"/>
  <c r="AK180" i="6"/>
  <c r="AI180" i="6"/>
  <c r="AH180" i="6"/>
  <c r="AL180" i="6"/>
  <c r="AG180" i="6"/>
  <c r="N180" i="6"/>
  <c r="K180" i="6"/>
  <c r="L180" i="6"/>
  <c r="O180" i="6"/>
  <c r="M180" i="6"/>
  <c r="P180" i="6"/>
  <c r="AL181" i="6"/>
  <c r="AI181" i="6"/>
  <c r="AJ181" i="6"/>
  <c r="AH181" i="6"/>
  <c r="AG181" i="6"/>
  <c r="AK181" i="6"/>
  <c r="M181" i="6"/>
  <c r="K181" i="6"/>
  <c r="L181" i="6"/>
  <c r="P181" i="6"/>
  <c r="O181" i="6"/>
  <c r="N181" i="6"/>
  <c r="AK182" i="6"/>
  <c r="AL182" i="6"/>
  <c r="AH182" i="6"/>
  <c r="AG182" i="6"/>
  <c r="AJ182" i="6"/>
  <c r="AI182" i="6"/>
  <c r="P182" i="6"/>
  <c r="O182" i="6"/>
  <c r="N182" i="6"/>
  <c r="K182" i="6"/>
  <c r="M182" i="6"/>
  <c r="L182" i="6"/>
  <c r="H8" i="7"/>
  <c r="I8" i="7"/>
  <c r="I7" i="7"/>
  <c r="H7" i="7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M86" i="10"/>
  <c r="M70" i="10"/>
  <c r="M66" i="10"/>
  <c r="M61" i="10"/>
  <c r="M58" i="10"/>
  <c r="M56" i="10"/>
  <c r="M54" i="10"/>
  <c r="M50" i="10"/>
  <c r="M8" i="10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G143" i="6"/>
  <c r="H143" i="6"/>
  <c r="AC143" i="6"/>
  <c r="AD143" i="6"/>
  <c r="Q175" i="6"/>
  <c r="R175" i="6"/>
  <c r="S175" i="6"/>
  <c r="T175" i="6"/>
  <c r="U175" i="6"/>
  <c r="V175" i="6"/>
  <c r="W175" i="6"/>
  <c r="X175" i="6"/>
  <c r="AA175" i="6"/>
  <c r="AM175" i="6"/>
  <c r="AN175" i="6"/>
  <c r="AO175" i="6"/>
  <c r="AP175" i="6"/>
  <c r="AQ175" i="6"/>
  <c r="AR175" i="6"/>
  <c r="AS175" i="6"/>
  <c r="AT175" i="6"/>
  <c r="AW175" i="6"/>
  <c r="G175" i="6"/>
  <c r="H175" i="6"/>
  <c r="AC175" i="6"/>
  <c r="AD17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G154" i="6"/>
  <c r="H154" i="6"/>
  <c r="AC154" i="6"/>
  <c r="AD154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G166" i="6"/>
  <c r="H166" i="6"/>
  <c r="AC166" i="6"/>
  <c r="AD166" i="6"/>
  <c r="G176" i="6"/>
  <c r="H176" i="6"/>
  <c r="AC176" i="6"/>
  <c r="AD176" i="6"/>
  <c r="Q176" i="6"/>
  <c r="R176" i="6"/>
  <c r="S176" i="6"/>
  <c r="T176" i="6"/>
  <c r="U176" i="6"/>
  <c r="V176" i="6"/>
  <c r="W176" i="6"/>
  <c r="X176" i="6"/>
  <c r="AA176" i="6"/>
  <c r="AM176" i="6"/>
  <c r="AN176" i="6"/>
  <c r="AO176" i="6"/>
  <c r="AP176" i="6"/>
  <c r="AQ176" i="6"/>
  <c r="AR176" i="6"/>
  <c r="AS176" i="6"/>
  <c r="AT176" i="6"/>
  <c r="AW176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G159" i="6"/>
  <c r="H159" i="6"/>
  <c r="AC159" i="6"/>
  <c r="AD159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G171" i="6"/>
  <c r="H171" i="6"/>
  <c r="AC171" i="6"/>
  <c r="AD171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G170" i="6"/>
  <c r="H170" i="6"/>
  <c r="AC170" i="6"/>
  <c r="AD170" i="6"/>
  <c r="R180" i="6"/>
  <c r="X180" i="6"/>
  <c r="AN180" i="6"/>
  <c r="AQ180" i="6"/>
  <c r="Q180" i="6"/>
  <c r="S180" i="6"/>
  <c r="U180" i="6"/>
  <c r="V180" i="6"/>
  <c r="AA180" i="6"/>
  <c r="AM180" i="6"/>
  <c r="AP180" i="6"/>
  <c r="AS180" i="6"/>
  <c r="T180" i="6"/>
  <c r="W180" i="6"/>
  <c r="AO180" i="6"/>
  <c r="AR180" i="6"/>
  <c r="AT180" i="6"/>
  <c r="AW180" i="6"/>
  <c r="G180" i="6"/>
  <c r="H180" i="6"/>
  <c r="AC180" i="6"/>
  <c r="AD180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G160" i="6"/>
  <c r="H160" i="6"/>
  <c r="AC160" i="6"/>
  <c r="AD160" i="6"/>
  <c r="AC177" i="6"/>
  <c r="AD177" i="6"/>
  <c r="R177" i="6"/>
  <c r="T177" i="6"/>
  <c r="V177" i="6"/>
  <c r="X177" i="6"/>
  <c r="AN177" i="6"/>
  <c r="AO177" i="6"/>
  <c r="AQ177" i="6"/>
  <c r="AS177" i="6"/>
  <c r="AW177" i="6"/>
  <c r="Q177" i="6"/>
  <c r="S177" i="6"/>
  <c r="U177" i="6"/>
  <c r="W177" i="6"/>
  <c r="AA177" i="6"/>
  <c r="AM177" i="6"/>
  <c r="AP177" i="6"/>
  <c r="AR177" i="6"/>
  <c r="AT177" i="6"/>
  <c r="G177" i="6"/>
  <c r="H177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G162" i="6"/>
  <c r="H162" i="6"/>
  <c r="AC162" i="6"/>
  <c r="AD162" i="6"/>
  <c r="AD181" i="6"/>
  <c r="AC181" i="6"/>
  <c r="G181" i="6"/>
  <c r="H181" i="6"/>
  <c r="S181" i="6"/>
  <c r="AA181" i="6"/>
  <c r="AQ181" i="6"/>
  <c r="R181" i="6"/>
  <c r="U181" i="6"/>
  <c r="W181" i="6"/>
  <c r="AM181" i="6"/>
  <c r="AO181" i="6"/>
  <c r="AT181" i="6"/>
  <c r="Q181" i="6"/>
  <c r="T181" i="6"/>
  <c r="AP181" i="6"/>
  <c r="AS181" i="6"/>
  <c r="V181" i="6"/>
  <c r="X181" i="6"/>
  <c r="AN181" i="6"/>
  <c r="AW181" i="6"/>
  <c r="AR181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G161" i="6"/>
  <c r="H161" i="6"/>
  <c r="AC161" i="6"/>
  <c r="AD161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G172" i="6"/>
  <c r="H172" i="6"/>
  <c r="AC172" i="6"/>
  <c r="AD172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G169" i="6"/>
  <c r="H169" i="6"/>
  <c r="AC169" i="6"/>
  <c r="AD169" i="6"/>
  <c r="Q178" i="6"/>
  <c r="S178" i="6"/>
  <c r="U178" i="6"/>
  <c r="V178" i="6"/>
  <c r="X178" i="6"/>
  <c r="W178" i="6"/>
  <c r="AA178" i="6"/>
  <c r="AM178" i="6"/>
  <c r="AO178" i="6"/>
  <c r="AQ178" i="6"/>
  <c r="AR178" i="6"/>
  <c r="AT178" i="6"/>
  <c r="AW178" i="6"/>
  <c r="R178" i="6"/>
  <c r="T178" i="6"/>
  <c r="AN178" i="6"/>
  <c r="AP178" i="6"/>
  <c r="AS178" i="6"/>
  <c r="G178" i="6"/>
  <c r="H178" i="6"/>
  <c r="AD178" i="6"/>
  <c r="AC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W179" i="6"/>
  <c r="E168" i="6"/>
  <c r="AM168" i="6"/>
  <c r="AN168" i="6"/>
  <c r="AO168" i="6"/>
  <c r="AP168" i="6"/>
  <c r="AQ168" i="6"/>
  <c r="AR168" i="6"/>
  <c r="AS168" i="6"/>
  <c r="AW168" i="6"/>
  <c r="AT168" i="6"/>
  <c r="U168" i="6"/>
  <c r="Q168" i="6"/>
  <c r="R168" i="6"/>
  <c r="S168" i="6"/>
  <c r="T168" i="6"/>
  <c r="AA168" i="6"/>
  <c r="V168" i="6"/>
  <c r="W168" i="6"/>
  <c r="X168" i="6"/>
  <c r="E156" i="6"/>
  <c r="Q156" i="6"/>
  <c r="R156" i="6"/>
  <c r="S156" i="6"/>
  <c r="T156" i="6"/>
  <c r="U156" i="6"/>
  <c r="V156" i="6"/>
  <c r="X156" i="6"/>
  <c r="AA156" i="6"/>
  <c r="AM156" i="6"/>
  <c r="AN156" i="6"/>
  <c r="AT156" i="6"/>
  <c r="W156" i="6"/>
  <c r="AS156" i="6"/>
  <c r="AR156" i="6"/>
  <c r="AQ156" i="6"/>
  <c r="AP156" i="6"/>
  <c r="AO156" i="6"/>
  <c r="AW156" i="6"/>
  <c r="AD179" i="6"/>
  <c r="AC179" i="6"/>
  <c r="G168" i="6"/>
  <c r="H168" i="6"/>
  <c r="AD168" i="6"/>
  <c r="AC168" i="6"/>
  <c r="G156" i="6"/>
  <c r="H156" i="6"/>
  <c r="AD156" i="6"/>
  <c r="AC156" i="6"/>
  <c r="AT179" i="6"/>
  <c r="AR179" i="6"/>
  <c r="Q163" i="6"/>
  <c r="R163" i="6"/>
  <c r="S163" i="6"/>
  <c r="T163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X174" i="6"/>
  <c r="W174" i="6"/>
  <c r="AM174" i="6"/>
  <c r="V174" i="6"/>
  <c r="U174" i="6"/>
  <c r="T174" i="6"/>
  <c r="S174" i="6"/>
  <c r="Q174" i="6"/>
  <c r="AW174" i="6"/>
  <c r="AT174" i="6"/>
  <c r="AS174" i="6"/>
  <c r="AR174" i="6"/>
  <c r="G174" i="6"/>
  <c r="H174" i="6"/>
  <c r="AD174" i="6"/>
  <c r="AC174" i="6"/>
  <c r="E163" i="6"/>
  <c r="W163" i="6"/>
  <c r="AT163" i="6"/>
  <c r="AS163" i="6"/>
  <c r="AR163" i="6"/>
  <c r="AQ163" i="6"/>
  <c r="AP163" i="6"/>
  <c r="U163" i="6"/>
  <c r="V163" i="6"/>
  <c r="X163" i="6"/>
  <c r="AO163" i="6"/>
  <c r="AA163" i="6"/>
  <c r="AM163" i="6"/>
  <c r="AN163" i="6"/>
  <c r="AW163" i="6"/>
  <c r="G163" i="6"/>
  <c r="H163" i="6"/>
  <c r="AC163" i="6"/>
  <c r="AD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W165" i="6"/>
  <c r="AW165" i="6"/>
  <c r="AT165" i="6"/>
  <c r="AS165" i="6"/>
  <c r="AR165" i="6"/>
  <c r="Q165" i="6"/>
  <c r="AQ165" i="6"/>
  <c r="H165" i="6"/>
  <c r="G165" i="6"/>
  <c r="AD165" i="6"/>
  <c r="AC165" i="6"/>
  <c r="E157" i="6"/>
  <c r="X157" i="6"/>
  <c r="AA157" i="6"/>
  <c r="AM157" i="6"/>
  <c r="AW157" i="6"/>
  <c r="W157" i="6"/>
  <c r="AT157" i="6"/>
  <c r="AS157" i="6"/>
  <c r="AR157" i="6"/>
  <c r="AQ157" i="6"/>
  <c r="AP157" i="6"/>
  <c r="AO157" i="6"/>
  <c r="AN157" i="6"/>
  <c r="H157" i="6"/>
  <c r="G157" i="6"/>
  <c r="AD157" i="6"/>
  <c r="AC157" i="6"/>
  <c r="E158" i="6"/>
  <c r="AS158" i="6"/>
  <c r="AT158" i="6"/>
  <c r="AW158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G158" i="6"/>
  <c r="H158" i="6"/>
  <c r="AC158" i="6"/>
  <c r="AD158" i="6"/>
  <c r="E155" i="6"/>
  <c r="X155" i="6"/>
  <c r="W155" i="6"/>
  <c r="V155" i="6"/>
  <c r="R155" i="6"/>
  <c r="Q155" i="6"/>
  <c r="U155" i="6"/>
  <c r="T155" i="6"/>
  <c r="S155" i="6"/>
  <c r="AW155" i="6"/>
  <c r="AT155" i="6"/>
  <c r="AS155" i="6"/>
  <c r="AR155" i="6"/>
  <c r="AQ155" i="6"/>
  <c r="AP155" i="6"/>
  <c r="AO155" i="6"/>
  <c r="AN155" i="6"/>
  <c r="AM155" i="6"/>
  <c r="AA155" i="6"/>
  <c r="H155" i="6"/>
  <c r="G155" i="6"/>
  <c r="E179" i="6"/>
  <c r="AM179" i="6"/>
  <c r="AO179" i="6"/>
  <c r="AS179" i="6"/>
  <c r="AW179" i="6"/>
  <c r="AQ179" i="6"/>
  <c r="X179" i="6"/>
  <c r="V179" i="6"/>
  <c r="H179" i="6"/>
  <c r="G179" i="6"/>
  <c r="E144" i="6"/>
  <c r="AN144" i="6"/>
  <c r="AM144" i="6"/>
  <c r="AA144" i="6"/>
  <c r="AO144" i="6"/>
  <c r="AW144" i="6"/>
  <c r="AT144" i="6"/>
  <c r="AS144" i="6"/>
  <c r="AR144" i="6"/>
  <c r="AQ144" i="6"/>
  <c r="AP144" i="6"/>
  <c r="H144" i="6"/>
  <c r="G144" i="6"/>
  <c r="AD144" i="6"/>
  <c r="AC144" i="6"/>
  <c r="G182" i="6"/>
  <c r="H182" i="6"/>
  <c r="AD182" i="6"/>
  <c r="AC182" i="6"/>
  <c r="E182" i="6"/>
  <c r="AP182" i="6"/>
  <c r="AW182" i="6"/>
  <c r="Q182" i="6"/>
  <c r="U182" i="6"/>
  <c r="AR182" i="6"/>
  <c r="W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W173" i="6"/>
  <c r="T173" i="6"/>
  <c r="S173" i="6"/>
  <c r="G173" i="6"/>
  <c r="H173" i="6"/>
  <c r="AD173" i="6"/>
  <c r="AC173" i="6"/>
  <c r="AC155" i="6"/>
  <c r="AD155" i="6"/>
  <c r="E164" i="6"/>
  <c r="R164" i="6"/>
  <c r="Q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G164" i="6"/>
  <c r="H164" i="6"/>
  <c r="AC164" i="6"/>
  <c r="AD164" i="6"/>
  <c r="E167" i="6"/>
  <c r="AO167" i="6"/>
  <c r="AA167" i="6"/>
  <c r="X167" i="6"/>
  <c r="W167" i="6"/>
  <c r="AR167" i="6"/>
  <c r="U167" i="6"/>
  <c r="T167" i="6"/>
  <c r="S167" i="6"/>
  <c r="R167" i="6"/>
  <c r="AW167" i="6"/>
  <c r="AT167" i="6"/>
  <c r="AS167" i="6"/>
  <c r="Q167" i="6"/>
  <c r="AQ167" i="6"/>
  <c r="AP167" i="6"/>
  <c r="V167" i="6"/>
  <c r="AN167" i="6"/>
  <c r="AM167" i="6"/>
  <c r="H167" i="6"/>
  <c r="G167" i="6"/>
  <c r="AC167" i="6"/>
  <c r="AD167" i="6"/>
  <c r="J167" i="6"/>
  <c r="I167" i="6"/>
  <c r="AF177" i="6"/>
  <c r="AE177" i="6"/>
  <c r="J159" i="6"/>
  <c r="I159" i="6"/>
  <c r="AE160" i="6"/>
  <c r="AF160" i="6"/>
  <c r="AC3" i="6"/>
  <c r="AD3" i="6"/>
  <c r="G3" i="6"/>
  <c r="H3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AC134" i="6"/>
  <c r="AD134" i="6"/>
  <c r="G134" i="6"/>
  <c r="H134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AC121" i="6"/>
  <c r="AD121" i="6"/>
  <c r="G121" i="6"/>
  <c r="H121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AC112" i="6"/>
  <c r="AD112" i="6"/>
  <c r="G112" i="6"/>
  <c r="H112" i="6"/>
  <c r="Q112" i="6"/>
  <c r="R112" i="6"/>
  <c r="S112" i="6"/>
  <c r="T112" i="6"/>
  <c r="U112" i="6"/>
  <c r="V112" i="6"/>
  <c r="W112" i="6"/>
  <c r="X112" i="6"/>
  <c r="AA112" i="6"/>
  <c r="AM112" i="6"/>
  <c r="AN112" i="6"/>
  <c r="AO112" i="6"/>
  <c r="AP112" i="6"/>
  <c r="AQ112" i="6"/>
  <c r="AR112" i="6"/>
  <c r="AS112" i="6"/>
  <c r="AT112" i="6"/>
  <c r="AW112" i="6"/>
  <c r="AC100" i="6"/>
  <c r="AD100" i="6"/>
  <c r="G100" i="6"/>
  <c r="H100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AC89" i="6"/>
  <c r="AD89" i="6"/>
  <c r="G89" i="6"/>
  <c r="H89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AC74" i="6"/>
  <c r="AD74" i="6"/>
  <c r="G74" i="6"/>
  <c r="H74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AC62" i="6"/>
  <c r="AD62" i="6"/>
  <c r="G62" i="6"/>
  <c r="H62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AC50" i="6"/>
  <c r="AD50" i="6"/>
  <c r="G50" i="6"/>
  <c r="H50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AC32" i="6"/>
  <c r="AD32" i="6"/>
  <c r="G32" i="6"/>
  <c r="H32" i="6"/>
  <c r="Q32" i="6"/>
  <c r="R32" i="6"/>
  <c r="S32" i="6"/>
  <c r="T32" i="6"/>
  <c r="U32" i="6"/>
  <c r="V32" i="6"/>
  <c r="W32" i="6"/>
  <c r="X32" i="6"/>
  <c r="AA32" i="6"/>
  <c r="AM32" i="6"/>
  <c r="AN32" i="6"/>
  <c r="AO32" i="6"/>
  <c r="AP32" i="6"/>
  <c r="AQ32" i="6"/>
  <c r="AR32" i="6"/>
  <c r="AS32" i="6"/>
  <c r="AT32" i="6"/>
  <c r="AW32" i="6"/>
  <c r="AC19" i="6"/>
  <c r="AD19" i="6"/>
  <c r="G19" i="6"/>
  <c r="H19" i="6"/>
  <c r="Q19" i="6"/>
  <c r="R19" i="6"/>
  <c r="S19" i="6"/>
  <c r="T19" i="6"/>
  <c r="U19" i="6"/>
  <c r="V19" i="6"/>
  <c r="W19" i="6"/>
  <c r="X19" i="6"/>
  <c r="AA19" i="6"/>
  <c r="AM19" i="6"/>
  <c r="AN19" i="6"/>
  <c r="AO19" i="6"/>
  <c r="AP19" i="6"/>
  <c r="AQ19" i="6"/>
  <c r="AR19" i="6"/>
  <c r="AS19" i="6"/>
  <c r="AT19" i="6"/>
  <c r="AW19" i="6"/>
  <c r="AC7" i="6"/>
  <c r="AD7" i="6"/>
  <c r="G7" i="6"/>
  <c r="H7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AC145" i="6"/>
  <c r="AD145" i="6"/>
  <c r="G145" i="6"/>
  <c r="H145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AC135" i="6"/>
  <c r="AD135" i="6"/>
  <c r="G135" i="6"/>
  <c r="H135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AC123" i="6"/>
  <c r="AD123" i="6"/>
  <c r="G123" i="6"/>
  <c r="H123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AC111" i="6"/>
  <c r="AD111" i="6"/>
  <c r="G111" i="6"/>
  <c r="H111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AC99" i="6"/>
  <c r="AD99" i="6"/>
  <c r="G99" i="6"/>
  <c r="H99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AC88" i="6"/>
  <c r="AD88" i="6"/>
  <c r="G88" i="6"/>
  <c r="H88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AC76" i="6"/>
  <c r="AD76" i="6"/>
  <c r="G76" i="6"/>
  <c r="H76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AC63" i="6"/>
  <c r="AD63" i="6"/>
  <c r="G63" i="6"/>
  <c r="H63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AC54" i="6"/>
  <c r="AD54" i="6"/>
  <c r="G54" i="6"/>
  <c r="H54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AC36" i="6"/>
  <c r="AD36" i="6"/>
  <c r="G36" i="6"/>
  <c r="H36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AC26" i="6"/>
  <c r="AD26" i="6"/>
  <c r="G26" i="6"/>
  <c r="H26" i="6"/>
  <c r="Q26" i="6"/>
  <c r="R26" i="6"/>
  <c r="S26" i="6"/>
  <c r="T26" i="6"/>
  <c r="U26" i="6"/>
  <c r="V26" i="6"/>
  <c r="W26" i="6"/>
  <c r="X26" i="6"/>
  <c r="AA26" i="6"/>
  <c r="AM26" i="6"/>
  <c r="AN26" i="6"/>
  <c r="AO26" i="6"/>
  <c r="AP26" i="6"/>
  <c r="AQ26" i="6"/>
  <c r="AR26" i="6"/>
  <c r="AS26" i="6"/>
  <c r="AT26" i="6"/>
  <c r="AW26" i="6"/>
  <c r="AC13" i="6"/>
  <c r="AD13" i="6"/>
  <c r="G13" i="6"/>
  <c r="H13" i="6"/>
  <c r="Q13" i="6"/>
  <c r="R13" i="6"/>
  <c r="S13" i="6"/>
  <c r="T13" i="6"/>
  <c r="U13" i="6"/>
  <c r="V13" i="6"/>
  <c r="W13" i="6"/>
  <c r="X13" i="6"/>
  <c r="AA13" i="6"/>
  <c r="AM13" i="6"/>
  <c r="AN13" i="6"/>
  <c r="AO13" i="6"/>
  <c r="AP13" i="6"/>
  <c r="AQ13" i="6"/>
  <c r="AR13" i="6"/>
  <c r="AS13" i="6"/>
  <c r="AT13" i="6"/>
  <c r="AW13" i="6"/>
  <c r="AC152" i="6"/>
  <c r="AD152" i="6"/>
  <c r="G152" i="6"/>
  <c r="H152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AC136" i="6"/>
  <c r="AD136" i="6"/>
  <c r="G136" i="6"/>
  <c r="H136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AC125" i="6"/>
  <c r="AD125" i="6"/>
  <c r="G125" i="6"/>
  <c r="H125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AC118" i="6"/>
  <c r="AD118" i="6"/>
  <c r="G118" i="6"/>
  <c r="H118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AC107" i="6"/>
  <c r="AD107" i="6"/>
  <c r="G107" i="6"/>
  <c r="H107" i="6"/>
  <c r="Q107" i="6"/>
  <c r="R107" i="6"/>
  <c r="S107" i="6"/>
  <c r="T107" i="6"/>
  <c r="U107" i="6"/>
  <c r="V107" i="6"/>
  <c r="W107" i="6"/>
  <c r="X107" i="6"/>
  <c r="AA107" i="6"/>
  <c r="AM107" i="6"/>
  <c r="AN107" i="6"/>
  <c r="AO107" i="6"/>
  <c r="AP107" i="6"/>
  <c r="AQ107" i="6"/>
  <c r="AR107" i="6"/>
  <c r="AS107" i="6"/>
  <c r="AT107" i="6"/>
  <c r="AW107" i="6"/>
  <c r="AC96" i="6"/>
  <c r="AD96" i="6"/>
  <c r="G96" i="6"/>
  <c r="H96" i="6"/>
  <c r="Q96" i="6"/>
  <c r="R96" i="6"/>
  <c r="S96" i="6"/>
  <c r="T96" i="6"/>
  <c r="U96" i="6"/>
  <c r="V96" i="6"/>
  <c r="W96" i="6"/>
  <c r="X96" i="6"/>
  <c r="AA96" i="6"/>
  <c r="AM96" i="6"/>
  <c r="AN96" i="6"/>
  <c r="AO96" i="6"/>
  <c r="AP96" i="6"/>
  <c r="AQ96" i="6"/>
  <c r="AR96" i="6"/>
  <c r="AS96" i="6"/>
  <c r="AT96" i="6"/>
  <c r="AW96" i="6"/>
  <c r="AC85" i="6"/>
  <c r="AD85" i="6"/>
  <c r="G85" i="6"/>
  <c r="H85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AC73" i="6"/>
  <c r="AD73" i="6"/>
  <c r="G73" i="6"/>
  <c r="H73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AC65" i="6"/>
  <c r="AD65" i="6"/>
  <c r="G65" i="6"/>
  <c r="H65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AC57" i="6"/>
  <c r="AD57" i="6"/>
  <c r="G57" i="6"/>
  <c r="H57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AC47" i="6"/>
  <c r="AD47" i="6"/>
  <c r="G47" i="6"/>
  <c r="H47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AC29" i="6"/>
  <c r="AD29" i="6"/>
  <c r="G29" i="6"/>
  <c r="H29" i="6"/>
  <c r="Q29" i="6"/>
  <c r="R29" i="6"/>
  <c r="S29" i="6"/>
  <c r="T29" i="6"/>
  <c r="U29" i="6"/>
  <c r="V29" i="6"/>
  <c r="W29" i="6"/>
  <c r="X29" i="6"/>
  <c r="AA29" i="6"/>
  <c r="AM29" i="6"/>
  <c r="AN29" i="6"/>
  <c r="AO29" i="6"/>
  <c r="AP29" i="6"/>
  <c r="AQ29" i="6"/>
  <c r="AR29" i="6"/>
  <c r="AS29" i="6"/>
  <c r="AT29" i="6"/>
  <c r="AW29" i="6"/>
  <c r="AC17" i="6"/>
  <c r="AD17" i="6"/>
  <c r="G17" i="6"/>
  <c r="H17" i="6"/>
  <c r="Q17" i="6"/>
  <c r="R17" i="6"/>
  <c r="S17" i="6"/>
  <c r="T17" i="6"/>
  <c r="U17" i="6"/>
  <c r="V17" i="6"/>
  <c r="W17" i="6"/>
  <c r="X17" i="6"/>
  <c r="AA17" i="6"/>
  <c r="AM17" i="6"/>
  <c r="AN17" i="6"/>
  <c r="AO17" i="6"/>
  <c r="AP17" i="6"/>
  <c r="AQ17" i="6"/>
  <c r="AR17" i="6"/>
  <c r="AS17" i="6"/>
  <c r="AT17" i="6"/>
  <c r="AW17" i="6"/>
  <c r="AC6" i="6"/>
  <c r="AD6" i="6"/>
  <c r="G6" i="6"/>
  <c r="H6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AC151" i="6"/>
  <c r="AD151" i="6"/>
  <c r="G151" i="6"/>
  <c r="H151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AC133" i="6"/>
  <c r="AD133" i="6"/>
  <c r="G133" i="6"/>
  <c r="H133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AC132" i="6"/>
  <c r="AD132" i="6"/>
  <c r="G132" i="6"/>
  <c r="H132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AC138" i="6"/>
  <c r="AD138" i="6"/>
  <c r="G138" i="6"/>
  <c r="H138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AC128" i="6"/>
  <c r="AD128" i="6"/>
  <c r="G128" i="6"/>
  <c r="H128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AC114" i="6"/>
  <c r="AD114" i="6"/>
  <c r="G114" i="6"/>
  <c r="H114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AC102" i="6"/>
  <c r="AD102" i="6"/>
  <c r="G102" i="6"/>
  <c r="H102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AC91" i="6"/>
  <c r="AD91" i="6"/>
  <c r="G91" i="6"/>
  <c r="H91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AC80" i="6"/>
  <c r="AD80" i="6"/>
  <c r="G80" i="6"/>
  <c r="H80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AC66" i="6"/>
  <c r="AD66" i="6"/>
  <c r="G66" i="6"/>
  <c r="H66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AC55" i="6"/>
  <c r="AD55" i="6"/>
  <c r="G55" i="6"/>
  <c r="H55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AC35" i="6"/>
  <c r="AD35" i="6"/>
  <c r="G35" i="6"/>
  <c r="H35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AC23" i="6"/>
  <c r="AD23" i="6"/>
  <c r="G23" i="6"/>
  <c r="H23" i="6"/>
  <c r="Q23" i="6"/>
  <c r="R23" i="6"/>
  <c r="S23" i="6"/>
  <c r="T23" i="6"/>
  <c r="U23" i="6"/>
  <c r="V23" i="6"/>
  <c r="W23" i="6"/>
  <c r="X23" i="6"/>
  <c r="AA23" i="6"/>
  <c r="AM23" i="6"/>
  <c r="AN23" i="6"/>
  <c r="AO23" i="6"/>
  <c r="AP23" i="6"/>
  <c r="AQ23" i="6"/>
  <c r="AR23" i="6"/>
  <c r="AS23" i="6"/>
  <c r="AT23" i="6"/>
  <c r="AW23" i="6"/>
  <c r="AC12" i="6"/>
  <c r="AD12" i="6"/>
  <c r="G12" i="6"/>
  <c r="H12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AC150" i="6"/>
  <c r="AD150" i="6"/>
  <c r="G150" i="6"/>
  <c r="H150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AC122" i="6"/>
  <c r="AD122" i="6"/>
  <c r="G122" i="6"/>
  <c r="H122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AC109" i="6"/>
  <c r="AD109" i="6"/>
  <c r="G109" i="6"/>
  <c r="H109" i="6"/>
  <c r="Q109" i="6"/>
  <c r="R109" i="6"/>
  <c r="S109" i="6"/>
  <c r="T109" i="6"/>
  <c r="U109" i="6"/>
  <c r="V109" i="6"/>
  <c r="W109" i="6"/>
  <c r="X109" i="6"/>
  <c r="AA109" i="6"/>
  <c r="AM109" i="6"/>
  <c r="AN109" i="6"/>
  <c r="AO109" i="6"/>
  <c r="AP109" i="6"/>
  <c r="AQ109" i="6"/>
  <c r="AR109" i="6"/>
  <c r="AS109" i="6"/>
  <c r="AT109" i="6"/>
  <c r="AW109" i="6"/>
  <c r="AC98" i="6"/>
  <c r="AD98" i="6"/>
  <c r="G98" i="6"/>
  <c r="H98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AC86" i="6"/>
  <c r="AD86" i="6"/>
  <c r="G86" i="6"/>
  <c r="H86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AC72" i="6"/>
  <c r="AD72" i="6"/>
  <c r="G72" i="6"/>
  <c r="H72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AC61" i="6"/>
  <c r="AD61" i="6"/>
  <c r="G61" i="6"/>
  <c r="H61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AC49" i="6"/>
  <c r="AD49" i="6"/>
  <c r="G49" i="6"/>
  <c r="H49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AC33" i="6"/>
  <c r="AD33" i="6"/>
  <c r="G33" i="6"/>
  <c r="H33" i="6"/>
  <c r="Q33" i="6"/>
  <c r="R33" i="6"/>
  <c r="S33" i="6"/>
  <c r="T33" i="6"/>
  <c r="U33" i="6"/>
  <c r="V33" i="6"/>
  <c r="W33" i="6"/>
  <c r="X33" i="6"/>
  <c r="AA33" i="6"/>
  <c r="AM33" i="6"/>
  <c r="AN33" i="6"/>
  <c r="AO33" i="6"/>
  <c r="AP33" i="6"/>
  <c r="AQ33" i="6"/>
  <c r="AR33" i="6"/>
  <c r="AS33" i="6"/>
  <c r="AT33" i="6"/>
  <c r="AW33" i="6"/>
  <c r="AC20" i="6"/>
  <c r="AD20" i="6"/>
  <c r="G20" i="6"/>
  <c r="H20" i="6"/>
  <c r="Q20" i="6"/>
  <c r="R20" i="6"/>
  <c r="S20" i="6"/>
  <c r="T20" i="6"/>
  <c r="U20" i="6"/>
  <c r="V20" i="6"/>
  <c r="W20" i="6"/>
  <c r="X20" i="6"/>
  <c r="AA20" i="6"/>
  <c r="AM20" i="6"/>
  <c r="AN20" i="6"/>
  <c r="AO20" i="6"/>
  <c r="AP20" i="6"/>
  <c r="AQ20" i="6"/>
  <c r="AR20" i="6"/>
  <c r="AS20" i="6"/>
  <c r="AT20" i="6"/>
  <c r="AW20" i="6"/>
  <c r="AC8" i="6"/>
  <c r="AD8" i="6"/>
  <c r="G8" i="6"/>
  <c r="H8" i="6"/>
  <c r="Q8" i="6"/>
  <c r="R8" i="6"/>
  <c r="S8" i="6"/>
  <c r="T8" i="6"/>
  <c r="U8" i="6"/>
  <c r="V8" i="6"/>
  <c r="W8" i="6"/>
  <c r="X8" i="6"/>
  <c r="AA8" i="6"/>
  <c r="AM8" i="6"/>
  <c r="AN8" i="6"/>
  <c r="AO8" i="6"/>
  <c r="AP8" i="6"/>
  <c r="AQ8" i="6"/>
  <c r="AR8" i="6"/>
  <c r="AS8" i="6"/>
  <c r="AT8" i="6"/>
  <c r="AW8" i="6"/>
  <c r="AC142" i="6"/>
  <c r="AD142" i="6"/>
  <c r="G142" i="6"/>
  <c r="H142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AC126" i="6"/>
  <c r="AD126" i="6"/>
  <c r="G126" i="6"/>
  <c r="H126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AC113" i="6"/>
  <c r="AD113" i="6"/>
  <c r="G113" i="6"/>
  <c r="H113" i="6"/>
  <c r="Q113" i="6"/>
  <c r="R113" i="6"/>
  <c r="S113" i="6"/>
  <c r="T113" i="6"/>
  <c r="U113" i="6"/>
  <c r="V113" i="6"/>
  <c r="W113" i="6"/>
  <c r="X113" i="6"/>
  <c r="AA113" i="6"/>
  <c r="AM113" i="6"/>
  <c r="AN113" i="6"/>
  <c r="AO113" i="6"/>
  <c r="AP113" i="6"/>
  <c r="AQ113" i="6"/>
  <c r="AR113" i="6"/>
  <c r="AS113" i="6"/>
  <c r="AT113" i="6"/>
  <c r="AW113" i="6"/>
  <c r="AC103" i="6"/>
  <c r="AD103" i="6"/>
  <c r="G103" i="6"/>
  <c r="H103" i="6"/>
  <c r="Q103" i="6"/>
  <c r="R103" i="6"/>
  <c r="S103" i="6"/>
  <c r="T103" i="6"/>
  <c r="U103" i="6"/>
  <c r="V103" i="6"/>
  <c r="W103" i="6"/>
  <c r="X103" i="6"/>
  <c r="AA103" i="6"/>
  <c r="AM103" i="6"/>
  <c r="AN103" i="6"/>
  <c r="AO103" i="6"/>
  <c r="AP103" i="6"/>
  <c r="AQ103" i="6"/>
  <c r="AR103" i="6"/>
  <c r="AS103" i="6"/>
  <c r="AT103" i="6"/>
  <c r="AW103" i="6"/>
  <c r="AC90" i="6"/>
  <c r="AD90" i="6"/>
  <c r="G90" i="6"/>
  <c r="H90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AC77" i="6"/>
  <c r="AD77" i="6"/>
  <c r="G77" i="6"/>
  <c r="H77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AC64" i="6"/>
  <c r="AD64" i="6"/>
  <c r="G64" i="6"/>
  <c r="H64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AC51" i="6"/>
  <c r="AD51" i="6"/>
  <c r="G51" i="6"/>
  <c r="H51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AC31" i="6"/>
  <c r="AD31" i="6"/>
  <c r="G31" i="6"/>
  <c r="H31" i="6"/>
  <c r="Q31" i="6"/>
  <c r="R31" i="6"/>
  <c r="S31" i="6"/>
  <c r="T31" i="6"/>
  <c r="U31" i="6"/>
  <c r="V31" i="6"/>
  <c r="W31" i="6"/>
  <c r="X31" i="6"/>
  <c r="AA31" i="6"/>
  <c r="AM31" i="6"/>
  <c r="AN31" i="6"/>
  <c r="AO31" i="6"/>
  <c r="AP31" i="6"/>
  <c r="AQ31" i="6"/>
  <c r="AR31" i="6"/>
  <c r="AS31" i="6"/>
  <c r="AT31" i="6"/>
  <c r="AW31" i="6"/>
  <c r="AC21" i="6"/>
  <c r="AD21" i="6"/>
  <c r="G21" i="6"/>
  <c r="H21" i="6"/>
  <c r="Q21" i="6"/>
  <c r="R21" i="6"/>
  <c r="S21" i="6"/>
  <c r="T21" i="6"/>
  <c r="U21" i="6"/>
  <c r="V21" i="6"/>
  <c r="W21" i="6"/>
  <c r="X21" i="6"/>
  <c r="AA21" i="6"/>
  <c r="AM21" i="6"/>
  <c r="AN21" i="6"/>
  <c r="AO21" i="6"/>
  <c r="AP21" i="6"/>
  <c r="AQ21" i="6"/>
  <c r="AR21" i="6"/>
  <c r="AS21" i="6"/>
  <c r="AT21" i="6"/>
  <c r="AW21" i="6"/>
  <c r="AC9" i="6"/>
  <c r="AD9" i="6"/>
  <c r="G9" i="6"/>
  <c r="H9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AC146" i="6"/>
  <c r="AD146" i="6"/>
  <c r="G146" i="6"/>
  <c r="H14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AC149" i="6"/>
  <c r="AD149" i="6"/>
  <c r="G149" i="6"/>
  <c r="H149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AC124" i="6"/>
  <c r="AD124" i="6"/>
  <c r="G124" i="6"/>
  <c r="H124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AC115" i="6"/>
  <c r="AD115" i="6"/>
  <c r="G115" i="6"/>
  <c r="H115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AC106" i="6"/>
  <c r="AD106" i="6"/>
  <c r="G106" i="6"/>
  <c r="H106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AC95" i="6"/>
  <c r="AD95" i="6"/>
  <c r="G95" i="6"/>
  <c r="H95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AC137" i="6"/>
  <c r="AD137" i="6"/>
  <c r="G137" i="6"/>
  <c r="H137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AC130" i="6"/>
  <c r="AD130" i="6"/>
  <c r="G130" i="6"/>
  <c r="H130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AC117" i="6"/>
  <c r="AD117" i="6"/>
  <c r="G117" i="6"/>
  <c r="H117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AC104" i="6"/>
  <c r="AD104" i="6"/>
  <c r="G104" i="6"/>
  <c r="H104" i="6"/>
  <c r="Q104" i="6"/>
  <c r="R104" i="6"/>
  <c r="S104" i="6"/>
  <c r="T104" i="6"/>
  <c r="U104" i="6"/>
  <c r="V104" i="6"/>
  <c r="W104" i="6"/>
  <c r="X104" i="6"/>
  <c r="AA104" i="6"/>
  <c r="AM104" i="6"/>
  <c r="AN104" i="6"/>
  <c r="AO104" i="6"/>
  <c r="AP104" i="6"/>
  <c r="AQ104" i="6"/>
  <c r="AR104" i="6"/>
  <c r="AS104" i="6"/>
  <c r="AT104" i="6"/>
  <c r="AW104" i="6"/>
  <c r="AC93" i="6"/>
  <c r="AD93" i="6"/>
  <c r="G93" i="6"/>
  <c r="H93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AC79" i="6"/>
  <c r="AD79" i="6"/>
  <c r="G79" i="6"/>
  <c r="H79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AC68" i="6"/>
  <c r="AD68" i="6"/>
  <c r="G68" i="6"/>
  <c r="H68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AC52" i="6"/>
  <c r="AD52" i="6"/>
  <c r="G52" i="6"/>
  <c r="H52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AC34" i="6"/>
  <c r="AD34" i="6"/>
  <c r="G34" i="6"/>
  <c r="H34" i="6"/>
  <c r="Q34" i="6"/>
  <c r="R34" i="6"/>
  <c r="S34" i="6"/>
  <c r="T34" i="6"/>
  <c r="U34" i="6"/>
  <c r="V34" i="6"/>
  <c r="W34" i="6"/>
  <c r="X34" i="6"/>
  <c r="AA34" i="6"/>
  <c r="AM34" i="6"/>
  <c r="AN34" i="6"/>
  <c r="AO34" i="6"/>
  <c r="AP34" i="6"/>
  <c r="AQ34" i="6"/>
  <c r="AR34" i="6"/>
  <c r="AS34" i="6"/>
  <c r="AT34" i="6"/>
  <c r="AW34" i="6"/>
  <c r="AC18" i="6"/>
  <c r="AD18" i="6"/>
  <c r="G18" i="6"/>
  <c r="H18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AT18" i="6"/>
  <c r="AW18" i="6"/>
  <c r="AC4" i="6"/>
  <c r="AD4" i="6"/>
  <c r="G4" i="6"/>
  <c r="H4" i="6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AC84" i="6"/>
  <c r="AD84" i="6"/>
  <c r="G84" i="6"/>
  <c r="H84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AC71" i="6"/>
  <c r="AD71" i="6"/>
  <c r="G71" i="6"/>
  <c r="H71" i="6"/>
  <c r="Q71" i="6"/>
  <c r="R71" i="6"/>
  <c r="S71" i="6"/>
  <c r="T71" i="6"/>
  <c r="U71" i="6"/>
  <c r="V71" i="6"/>
  <c r="W71" i="6"/>
  <c r="X71" i="6"/>
  <c r="AA71" i="6"/>
  <c r="AM71" i="6"/>
  <c r="AN71" i="6"/>
  <c r="AO71" i="6"/>
  <c r="AP71" i="6"/>
  <c r="AQ71" i="6"/>
  <c r="AR71" i="6"/>
  <c r="AS71" i="6"/>
  <c r="AT71" i="6"/>
  <c r="AW71" i="6"/>
  <c r="AC60" i="6"/>
  <c r="AD60" i="6"/>
  <c r="G60" i="6"/>
  <c r="H60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AC53" i="6"/>
  <c r="AD53" i="6"/>
  <c r="G53" i="6"/>
  <c r="H53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AC45" i="6"/>
  <c r="AD45" i="6"/>
  <c r="G45" i="6"/>
  <c r="H45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AC141" i="6"/>
  <c r="AD141" i="6"/>
  <c r="G141" i="6"/>
  <c r="H141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AC127" i="6"/>
  <c r="AD127" i="6"/>
  <c r="G127" i="6"/>
  <c r="H127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AC116" i="6"/>
  <c r="AD116" i="6"/>
  <c r="G116" i="6"/>
  <c r="H116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AC105" i="6"/>
  <c r="AD105" i="6"/>
  <c r="G105" i="6"/>
  <c r="H105" i="6"/>
  <c r="Q105" i="6"/>
  <c r="R105" i="6"/>
  <c r="S105" i="6"/>
  <c r="T105" i="6"/>
  <c r="U105" i="6"/>
  <c r="V105" i="6"/>
  <c r="W105" i="6"/>
  <c r="X105" i="6"/>
  <c r="AA105" i="6"/>
  <c r="AM105" i="6"/>
  <c r="AN105" i="6"/>
  <c r="AO105" i="6"/>
  <c r="AP105" i="6"/>
  <c r="AQ105" i="6"/>
  <c r="AR105" i="6"/>
  <c r="AS105" i="6"/>
  <c r="AT105" i="6"/>
  <c r="AW105" i="6"/>
  <c r="AC94" i="6"/>
  <c r="AD94" i="6"/>
  <c r="G94" i="6"/>
  <c r="H94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AC78" i="6"/>
  <c r="AD78" i="6"/>
  <c r="G78" i="6"/>
  <c r="H78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AC67" i="6"/>
  <c r="AD67" i="6"/>
  <c r="G67" i="6"/>
  <c r="H67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AC56" i="6"/>
  <c r="AD56" i="6"/>
  <c r="G56" i="6"/>
  <c r="H56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AC37" i="6"/>
  <c r="AD37" i="6"/>
  <c r="G37" i="6"/>
  <c r="H37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AC25" i="6"/>
  <c r="AD25" i="6"/>
  <c r="G25" i="6"/>
  <c r="H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AC10" i="6"/>
  <c r="AD10" i="6"/>
  <c r="G10" i="6"/>
  <c r="H10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AC147" i="6"/>
  <c r="AD147" i="6"/>
  <c r="G147" i="6"/>
  <c r="H147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AA27" i="6"/>
  <c r="AM27" i="6"/>
  <c r="AN27" i="6"/>
  <c r="AO27" i="6"/>
  <c r="AP27" i="6"/>
  <c r="AQ27" i="6"/>
  <c r="AR27" i="6"/>
  <c r="AS27" i="6"/>
  <c r="AT27" i="6"/>
  <c r="AW27" i="6"/>
  <c r="AC15" i="6"/>
  <c r="AD15" i="6"/>
  <c r="G15" i="6"/>
  <c r="H15" i="6"/>
  <c r="Q15" i="6"/>
  <c r="R15" i="6"/>
  <c r="S15" i="6"/>
  <c r="T15" i="6"/>
  <c r="U15" i="6"/>
  <c r="V15" i="6"/>
  <c r="W15" i="6"/>
  <c r="X15" i="6"/>
  <c r="AA15" i="6"/>
  <c r="AM15" i="6"/>
  <c r="AN15" i="6"/>
  <c r="AO15" i="6"/>
  <c r="AP15" i="6"/>
  <c r="AQ15" i="6"/>
  <c r="AR15" i="6"/>
  <c r="AS15" i="6"/>
  <c r="AT15" i="6"/>
  <c r="AW15" i="6"/>
  <c r="AC139" i="6"/>
  <c r="AD139" i="6"/>
  <c r="G139" i="6"/>
  <c r="H139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AC129" i="6"/>
  <c r="AD129" i="6"/>
  <c r="G129" i="6"/>
  <c r="H129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AC119" i="6"/>
  <c r="AD119" i="6"/>
  <c r="G119" i="6"/>
  <c r="H119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AC108" i="6"/>
  <c r="AD108" i="6"/>
  <c r="G108" i="6"/>
  <c r="H108" i="6"/>
  <c r="Q108" i="6"/>
  <c r="R108" i="6"/>
  <c r="S108" i="6"/>
  <c r="T108" i="6"/>
  <c r="U108" i="6"/>
  <c r="V108" i="6"/>
  <c r="W108" i="6"/>
  <c r="X108" i="6"/>
  <c r="AA108" i="6"/>
  <c r="AM108" i="6"/>
  <c r="AN108" i="6"/>
  <c r="AO108" i="6"/>
  <c r="AP108" i="6"/>
  <c r="AQ108" i="6"/>
  <c r="AR108" i="6"/>
  <c r="AS108" i="6"/>
  <c r="AT108" i="6"/>
  <c r="AW108" i="6"/>
  <c r="AC97" i="6"/>
  <c r="AD97" i="6"/>
  <c r="G97" i="6"/>
  <c r="H97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AC87" i="6"/>
  <c r="AD87" i="6"/>
  <c r="G87" i="6"/>
  <c r="H87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AC75" i="6"/>
  <c r="AD75" i="6"/>
  <c r="G75" i="6"/>
  <c r="H75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AC69" i="6"/>
  <c r="AD69" i="6"/>
  <c r="G69" i="6"/>
  <c r="H69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AC58" i="6"/>
  <c r="AD58" i="6"/>
  <c r="G58" i="6"/>
  <c r="H58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AC46" i="6"/>
  <c r="AD46" i="6"/>
  <c r="G46" i="6"/>
  <c r="H46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AC28" i="6"/>
  <c r="AD28" i="6"/>
  <c r="G28" i="6"/>
  <c r="H28" i="6"/>
  <c r="Q28" i="6"/>
  <c r="R28" i="6"/>
  <c r="S28" i="6"/>
  <c r="T28" i="6"/>
  <c r="U28" i="6"/>
  <c r="V28" i="6"/>
  <c r="W28" i="6"/>
  <c r="X28" i="6"/>
  <c r="AA28" i="6"/>
  <c r="AM28" i="6"/>
  <c r="AN28" i="6"/>
  <c r="AO28" i="6"/>
  <c r="AP28" i="6"/>
  <c r="AQ28" i="6"/>
  <c r="AR28" i="6"/>
  <c r="AS28" i="6"/>
  <c r="AT28" i="6"/>
  <c r="AW28" i="6"/>
  <c r="AC16" i="6"/>
  <c r="AD16" i="6"/>
  <c r="G16" i="6"/>
  <c r="H16" i="6"/>
  <c r="Q16" i="6"/>
  <c r="R16" i="6"/>
  <c r="S16" i="6"/>
  <c r="T16" i="6"/>
  <c r="U16" i="6"/>
  <c r="V16" i="6"/>
  <c r="W16" i="6"/>
  <c r="X16" i="6"/>
  <c r="AA16" i="6"/>
  <c r="AM16" i="6"/>
  <c r="AN16" i="6"/>
  <c r="AO16" i="6"/>
  <c r="AP16" i="6"/>
  <c r="AQ16" i="6"/>
  <c r="AR16" i="6"/>
  <c r="AS16" i="6"/>
  <c r="AT16" i="6"/>
  <c r="AW16" i="6"/>
  <c r="AC5" i="6"/>
  <c r="AD5" i="6"/>
  <c r="G5" i="6"/>
  <c r="H5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AC148" i="6"/>
  <c r="AD148" i="6"/>
  <c r="G148" i="6"/>
  <c r="H148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AC140" i="6"/>
  <c r="AD140" i="6"/>
  <c r="G140" i="6"/>
  <c r="H140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AC131" i="6"/>
  <c r="AD131" i="6"/>
  <c r="G131" i="6"/>
  <c r="H131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AC120" i="6"/>
  <c r="AD120" i="6"/>
  <c r="G120" i="6"/>
  <c r="H120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AC110" i="6"/>
  <c r="AD110" i="6"/>
  <c r="G110" i="6"/>
  <c r="H110" i="6"/>
  <c r="Q110" i="6"/>
  <c r="R110" i="6"/>
  <c r="S110" i="6"/>
  <c r="T110" i="6"/>
  <c r="U110" i="6"/>
  <c r="V110" i="6"/>
  <c r="W110" i="6"/>
  <c r="X110" i="6"/>
  <c r="AA110" i="6"/>
  <c r="AM110" i="6"/>
  <c r="AN110" i="6"/>
  <c r="AO110" i="6"/>
  <c r="AP110" i="6"/>
  <c r="AQ110" i="6"/>
  <c r="AR110" i="6"/>
  <c r="AS110" i="6"/>
  <c r="AT110" i="6"/>
  <c r="AW110" i="6"/>
  <c r="AC101" i="6"/>
  <c r="AD101" i="6"/>
  <c r="G101" i="6"/>
  <c r="H101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AC92" i="6"/>
  <c r="AD92" i="6"/>
  <c r="G92" i="6"/>
  <c r="H92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AC83" i="6"/>
  <c r="AD83" i="6"/>
  <c r="G83" i="6"/>
  <c r="H83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AC70" i="6"/>
  <c r="AD70" i="6"/>
  <c r="G70" i="6"/>
  <c r="H70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AC59" i="6"/>
  <c r="AD59" i="6"/>
  <c r="G59" i="6"/>
  <c r="H59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AC48" i="6"/>
  <c r="AD48" i="6"/>
  <c r="G48" i="6"/>
  <c r="H48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AC30" i="6"/>
  <c r="AD30" i="6"/>
  <c r="G30" i="6"/>
  <c r="H30" i="6"/>
  <c r="Q30" i="6"/>
  <c r="R30" i="6"/>
  <c r="S30" i="6"/>
  <c r="T30" i="6"/>
  <c r="U30" i="6"/>
  <c r="V30" i="6"/>
  <c r="W30" i="6"/>
  <c r="X30" i="6"/>
  <c r="AA30" i="6"/>
  <c r="AM30" i="6"/>
  <c r="AN30" i="6"/>
  <c r="AO30" i="6"/>
  <c r="AP30" i="6"/>
  <c r="AQ30" i="6"/>
  <c r="AR30" i="6"/>
  <c r="AS30" i="6"/>
  <c r="AT30" i="6"/>
  <c r="AW30" i="6"/>
  <c r="AC22" i="6"/>
  <c r="AD22" i="6"/>
  <c r="G22" i="6"/>
  <c r="H22" i="6"/>
  <c r="Q22" i="6"/>
  <c r="R22" i="6"/>
  <c r="S22" i="6"/>
  <c r="T22" i="6"/>
  <c r="U22" i="6"/>
  <c r="V22" i="6"/>
  <c r="W22" i="6"/>
  <c r="X22" i="6"/>
  <c r="AA22" i="6"/>
  <c r="AM22" i="6"/>
  <c r="AN22" i="6"/>
  <c r="AO22" i="6"/>
  <c r="AP22" i="6"/>
  <c r="AQ22" i="6"/>
  <c r="AR22" i="6"/>
  <c r="AS22" i="6"/>
  <c r="AT22" i="6"/>
  <c r="AW22" i="6"/>
  <c r="AC14" i="6"/>
  <c r="AD14" i="6"/>
  <c r="G14" i="6"/>
  <c r="H14" i="6"/>
  <c r="Q14" i="6"/>
  <c r="R14" i="6"/>
  <c r="S14" i="6"/>
  <c r="T14" i="6"/>
  <c r="U14" i="6"/>
  <c r="V14" i="6"/>
  <c r="W14" i="6"/>
  <c r="X14" i="6"/>
  <c r="AA14" i="6"/>
  <c r="AM14" i="6"/>
  <c r="AN14" i="6"/>
  <c r="AO14" i="6"/>
  <c r="AP14" i="6"/>
  <c r="AQ14" i="6"/>
  <c r="AR14" i="6"/>
  <c r="AS14" i="6"/>
  <c r="AT14" i="6"/>
  <c r="AW14" i="6"/>
  <c r="AC153" i="6"/>
  <c r="AD153" i="6"/>
  <c r="G153" i="6"/>
  <c r="H153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AC44" i="6"/>
  <c r="AD44" i="6"/>
  <c r="G44" i="6"/>
  <c r="H44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AC43" i="6"/>
  <c r="AD43" i="6"/>
  <c r="G43" i="6"/>
  <c r="H43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AC42" i="6"/>
  <c r="AD42" i="6"/>
  <c r="G42" i="6"/>
  <c r="H42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AC41" i="6"/>
  <c r="AD41" i="6"/>
  <c r="G41" i="6"/>
  <c r="H41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AC40" i="6"/>
  <c r="AD40" i="6"/>
  <c r="G40" i="6"/>
  <c r="H40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AC39" i="6"/>
  <c r="AD39" i="6"/>
  <c r="G39" i="6"/>
  <c r="H39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AC82" i="6"/>
  <c r="AD82" i="6"/>
  <c r="G82" i="6"/>
  <c r="H82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AC81" i="6"/>
  <c r="AD81" i="6"/>
  <c r="G81" i="6"/>
  <c r="H81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AC38" i="6"/>
  <c r="AD38" i="6"/>
  <c r="G38" i="6"/>
  <c r="H38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AC24" i="6"/>
  <c r="AD24" i="6"/>
  <c r="G24" i="6"/>
  <c r="H24" i="6"/>
  <c r="Q24" i="6"/>
  <c r="R24" i="6"/>
  <c r="S24" i="6"/>
  <c r="T24" i="6"/>
  <c r="U24" i="6"/>
  <c r="V24" i="6"/>
  <c r="W24" i="6"/>
  <c r="X24" i="6"/>
  <c r="AA24" i="6"/>
  <c r="AM24" i="6"/>
  <c r="AN24" i="6"/>
  <c r="AO24" i="6"/>
  <c r="AP24" i="6"/>
  <c r="AQ24" i="6"/>
  <c r="AR24" i="6"/>
  <c r="AS24" i="6"/>
  <c r="AT24" i="6"/>
  <c r="AW24" i="6"/>
  <c r="AC11" i="6"/>
  <c r="AD11" i="6"/>
  <c r="G11" i="6"/>
  <c r="H11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M85" i="10"/>
  <c r="M83" i="10"/>
  <c r="M81" i="10"/>
  <c r="M79" i="10"/>
  <c r="M78" i="10"/>
  <c r="M77" i="10"/>
  <c r="M73" i="10"/>
  <c r="M72" i="10"/>
  <c r="M68" i="10"/>
  <c r="M67" i="10"/>
  <c r="M64" i="10"/>
  <c r="M62" i="10"/>
  <c r="M60" i="10"/>
  <c r="M59" i="10"/>
  <c r="M57" i="10"/>
  <c r="M55" i="10"/>
  <c r="M52" i="10"/>
  <c r="M48" i="10"/>
  <c r="M47" i="10"/>
  <c r="M46" i="10"/>
  <c r="M44" i="10"/>
  <c r="M42" i="10"/>
  <c r="M38" i="10"/>
  <c r="M37" i="10"/>
  <c r="M33" i="10"/>
  <c r="M30" i="10"/>
  <c r="M26" i="10"/>
  <c r="M21" i="10"/>
  <c r="M16" i="10"/>
  <c r="M15" i="10"/>
  <c r="M34" i="10"/>
  <c r="M27" i="10"/>
  <c r="M20" i="10"/>
  <c r="M45" i="10"/>
  <c r="M41" i="10"/>
  <c r="M39" i="10"/>
  <c r="M36" i="10"/>
  <c r="M35" i="10"/>
  <c r="M28" i="10"/>
  <c r="M19" i="10"/>
  <c r="M40" i="10"/>
  <c r="M29" i="10"/>
  <c r="M18" i="10"/>
  <c r="M17" i="10"/>
  <c r="M23" i="10"/>
  <c r="M22" i="10"/>
  <c r="M7" i="10"/>
  <c r="M13" i="10"/>
  <c r="M12" i="10"/>
  <c r="M14" i="10"/>
  <c r="M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BF1" i="6" l="1"/>
  <c r="BG1" i="6"/>
  <c r="AE179" i="6"/>
  <c r="AF179" i="6"/>
  <c r="J168" i="6"/>
  <c r="I168" i="6"/>
  <c r="AE168" i="6"/>
  <c r="AF168" i="6"/>
  <c r="J156" i="6"/>
  <c r="I156" i="6"/>
  <c r="AE156" i="6"/>
  <c r="AF156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I126" i="6"/>
  <c r="J126" i="6"/>
  <c r="J115" i="6"/>
  <c r="I115" i="6"/>
  <c r="J56" i="6"/>
  <c r="I56" i="6"/>
  <c r="AE40" i="6"/>
  <c r="AF40" i="6"/>
  <c r="BE1" i="6"/>
  <c r="BD1" i="6"/>
  <c r="BC1" i="6"/>
  <c r="BB1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E147" i="6"/>
  <c r="AF147" i="6"/>
  <c r="I147" i="6"/>
  <c r="J147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AE4" i="6" l="1"/>
  <c r="AF4" i="6"/>
  <c r="J8" i="6" l="1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<sst xmlns="http://schemas.openxmlformats.org/spreadsheetml/2006/main" count="7241" uniqueCount="616">
  <si>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</si>
  <si>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</si>
  <si>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</si>
  <si>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</si>
  <si>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</si>
  <si>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</si>
  <si>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</si>
  <si>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</si>
  <si>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</si>
  <si>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</si>
  <si>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</si>
  <si>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</si>
  <si>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</si>
  <si>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</si>
  <si>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</si>
  <si>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</si>
  <si>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</si>
  <si>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</si>
  <si>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</si>
  <si>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</si>
  <si>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</si>
  <si>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</si>
  <si>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</si>
  <si>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</si>
  <si>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</si>
  <si>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</si>
  <si>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</si>
  <si>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</si>
  <si>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</si>
  <si>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</si>
  <si>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</si>
  <si>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</si>
  <si>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</si>
  <si>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</si>
  <si>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</si>
  <si>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</si>
  <si>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</si>
  <si>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</si>
  <si>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</si>
  <si>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</si>
  <si>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</si>
  <si>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</si>
  <si>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</si>
  <si>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</si>
  <si>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</si>
  <si>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</si>
  <si>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</si>
  <si>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</si>
  <si>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</si>
  <si>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</si>
  <si>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</si>
  <si>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</si>
  <si>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</si>
  <si>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</si>
  <si>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</si>
  <si>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</si>
  <si>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</si>
  <si>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</si>
  <si>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</si>
  <si>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</si>
  <si>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</si>
  <si>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</si>
  <si>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</si>
  <si>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</si>
  <si>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</si>
  <si>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</si>
  <si>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</si>
  <si>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</si>
  <si>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</si>
  <si>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</si>
  <si>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</si>
  <si>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</si>
  <si>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</si>
  <si>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</si>
  <si>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</si>
  <si>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</si>
  <si>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</si>
  <si>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</si>
  <si>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</si>
  <si>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</si>
  <si>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</si>
  <si>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</si>
  <si>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</si>
  <si>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</si>
  <si>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</si>
  <si>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</si>
  <si>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</si>
  <si>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</si>
  <si>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</si>
  <si>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</si>
  <si>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</si>
  <si>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</si>
  <si>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</si>
  <si>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</si>
  <si>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</si>
  <si>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</si>
  <si>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</si>
  <si>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</si>
  <si>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</si>
  <si>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</si>
  <si>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</si>
  <si>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</si>
  <si>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</si>
  <si>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</si>
  <si>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</si>
  <si>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</si>
  <si>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</si>
  <si>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</si>
  <si>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</si>
  <si>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</si>
  <si>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</si>
  <si>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</si>
  <si>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</si>
  <si>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</si>
  <si>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</si>
  <si>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</si>
  <si>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</si>
  <si>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</si>
  <si>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</si>
  <si>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</si>
  <si>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</si>
  <si>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</si>
  <si>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</si>
  <si>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</si>
  <si>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</si>
  <si>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</si>
  <si>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</si>
  <si>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</si>
  <si>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</si>
  <si>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</si>
  <si>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</si>
  <si>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</si>
  <si>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</si>
  <si>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</si>
  <si>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</si>
  <si>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</si>
  <si>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</si>
  <si>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</si>
  <si>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</si>
  <si>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</si>
  <si>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</si>
  <si>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</si>
  <si>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</si>
  <si>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</si>
  <si>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</si>
  <si>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</si>
  <si>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</si>
  <si>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</si>
  <si>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</si>
  <si>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</si>
  <si>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</si>
  <si>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</si>
  <si>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</si>
  <si>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</si>
  <si>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</si>
  <si>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</si>
  <si>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</si>
  <si>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</si>
  <si>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</si>
  <si>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</si>
  <si>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</si>
  <si>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</si>
  <si>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</si>
  <si>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</si>
  <si>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</si>
  <si>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</si>
  <si>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</si>
  <si>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</si>
  <si>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</si>
  <si>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</si>
  <si>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</si>
  <si>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</si>
  <si>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</si>
  <si>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</si>
  <si>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</si>
  <si>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</si>
  <si>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</si>
  <si>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</si>
  <si>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</si>
  <si>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</si>
  <si>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</si>
  <si>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</si>
  <si>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</si>
  <si>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</si>
  <si>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</si>
  <si>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</si>
  <si>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</si>
  <si>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</si>
  <si>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</si>
  <si>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</si>
  <si>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</si>
  <si>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</si>
  <si>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</si>
  <si>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</si>
  <si>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</si>
  <si>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</si>
  <si>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</si>
  <si>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</si>
  <si>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</si>
  <si>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</si>
  <si>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</si>
  <si>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</si>
  <si>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</si>
  <si>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</si>
  <si>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</si>
  <si>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</si>
  <si>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</si>
  <si>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</si>
  <si>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</si>
  <si>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</si>
  <si>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</si>
  <si>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</si>
  <si>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</si>
  <si>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</si>
  <si>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</si>
  <si>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</si>
  <si>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</si>
  <si>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</si>
  <si>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</si>
  <si>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</si>
  <si>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</si>
  <si>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</si>
  <si>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</si>
  <si>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</si>
  <si>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</si>
  <si>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</si>
  <si>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</si>
  <si>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</si>
  <si>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</si>
  <si>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</si>
  <si>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</si>
  <si>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</si>
  <si>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</si>
  <si>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</si>
  <si>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</si>
  <si>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</si>
  <si>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</si>
  <si>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</si>
  <si>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</si>
  <si>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</si>
  <si>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</si>
  <si>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</si>
  <si>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</si>
  <si>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Foi calibrado?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</si>
  <si>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</si>
  <si>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</si>
  <si>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</si>
  <si>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</si>
  <si>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</si>
  <si>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</si>
  <si>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</si>
  <si>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</si>
  <si>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</si>
  <si>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</si>
  <si>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</si>
  <si>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</si>
  <si>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</si>
  <si>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</si>
  <si>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</si>
  <si>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</si>
  <si>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</si>
  <si>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</si>
  <si>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</si>
  <si>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</si>
  <si>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</si>
  <si>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</si>
  <si>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</si>
  <si>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</si>
  <si>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</si>
  <si>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</si>
  <si>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</si>
  <si>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</si>
  <si>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</si>
  <si>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</si>
  <si>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</si>
  <si>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</si>
  <si>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</si>
  <si>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</si>
  <si>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</si>
  <si>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</si>
  <si>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</si>
  <si>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</si>
  <si>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</si>
  <si>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</si>
  <si>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</si>
  <si>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</si>
  <si>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</si>
  <si>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</si>
  <si>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</si>
  <si>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</si>
  <si>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</si>
  <si>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</si>
  <si>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</si>
  <si>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</si>
  <si>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</si>
  <si>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</si>
  <si>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</si>
  <si>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</si>
  <si>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</si>
  <si>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</si>
  <si>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</si>
  <si>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</si>
  <si>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</si>
  <si>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</si>
  <si>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</si>
  <si>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</si>
  <si>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</si>
  <si>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</si>
  <si>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</si>
  <si>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</si>
  <si>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</si>
  <si>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</si>
  <si>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</si>
  <si>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</si>
  <si>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</si>
  <si>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</si>
  <si>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</si>
  <si>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</si>
  <si>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</si>
  <si>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</si>
  <si>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</si>
  <si>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</si>
  <si>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</si>
  <si>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</si>
  <si>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</si>
  <si>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</si>
  <si>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</si>
  <si>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</si>
  <si>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</si>
  <si>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</si>
  <si>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</si>
  <si>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</si>
  <si>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</si>
  <si>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</si>
  <si>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</si>
  <si>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</si>
  <si>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</si>
  <si>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</si>
  <si>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</si>
  <si>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</si>
  <si>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</si>
  <si>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</si>
  <si>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</si>
  <si>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</si>
  <si>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</si>
  <si>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</si>
  <si>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</si>
  <si>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</si>
  <si>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</si>
  <si>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</si>
  <si>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</si>
  <si>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</si>
  <si>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</si>
  <si>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</si>
  <si>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</si>
  <si>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</si>
  <si>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</si>
  <si>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</si>
  <si>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</si>
  <si>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</si>
  <si>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</si>
  <si>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</si>
  <si>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</si>
  <si>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</si>
  <si>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</si>
  <si>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</si>
  <si>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</si>
  <si>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</si>
  <si>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</si>
  <si>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</si>
  <si>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</si>
  <si>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</si>
  <si>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</si>
  <si>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</si>
  <si>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</si>
  <si>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</si>
  <si>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</si>
  <si>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</si>
  <si>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</si>
  <si>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</si>
  <si>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</si>
  <si>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</si>
  <si>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</si>
  <si>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</si>
  <si>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</si>
  <si>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</si>
  <si>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</si>
  <si>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</si>
  <si>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</si>
  <si>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</si>
  <si>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</si>
  <si>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</si>
  <si>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</si>
  <si>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</si>
  <si>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</si>
  <si>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</si>
  <si>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</si>
  <si>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</si>
  <si>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</si>
  <si>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</si>
  <si>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</si>
  <si>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</si>
  <si>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</si>
  <si>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</si>
  <si>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</si>
  <si>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</si>
  <si>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</si>
  <si>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</si>
  <si>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</si>
  <si>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</si>
  <si>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</si>
  <si>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</si>
  <si>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</si>
  <si>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</si>
  <si>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</si>
  <si>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</si>
  <si>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</si>
  <si>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</si>
  <si>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</si>
  <si>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</si>
  <si>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</si>
  <si>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</si>
  <si>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999999</t>
  </si>
  <si>
    <t>QC-99999901</t>
  </si>
  <si>
    <t>QC-99999902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</si>
  <si>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</si>
  <si>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</si>
  <si>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</si>
  <si>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</si>
  <si>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</si>
  <si>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</si>
  <si>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</si>
  <si>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</si>
  <si>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</si>
  <si>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</si>
  <si>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</si>
  <si>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</si>
  <si>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</si>
  <si>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</si>
  <si>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</si>
  <si>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</si>
  <si>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</si>
  <si>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</si>
  <si>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</si>
  <si>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</si>
  <si>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</si>
  <si>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</si>
  <si>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</si>
  <si>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</si>
  <si>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</si>
  <si>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</si>
  <si>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</si>
  <si>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</si>
  <si>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</si>
  <si>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</si>
  <si>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</si>
  <si>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</si>
  <si>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</si>
  <si>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</si>
  <si>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</si>
  <si>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</si>
  <si>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</si>
  <si>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</si>
  <si>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</si>
  <si>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</si>
  <si>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</si>
  <si>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</si>
  <si>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</si>
  <si>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</si>
  <si>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</si>
  <si>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</si>
  <si>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</si>
  <si>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</si>
  <si>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CriadoEm</t>
  </si>
  <si>
    <t>CriadoPor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</si>
  <si>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</si>
  <si>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</si>
  <si>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</si>
  <si>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</si>
  <si>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</si>
  <si>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</si>
  <si>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</si>
  <si>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</si>
  <si>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</si>
  <si>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</si>
  <si>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</si>
  <si>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</si>
  <si>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</si>
  <si>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</si>
  <si>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</si>
  <si>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</si>
  <si>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</si>
  <si>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</si>
  <si>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</si>
  <si>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</si>
  <si>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</si>
  <si>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</si>
  <si>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</si>
  <si>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</si>
  <si>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</si>
  <si>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</si>
  <si>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</si>
  <si>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</si>
  <si>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</si>
  <si>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</si>
  <si>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</si>
  <si>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</si>
  <si>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</si>
  <si>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</si>
  <si>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</si>
  <si>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</si>
  <si>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</si>
  <si>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</si>
  <si>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</si>
  <si>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</si>
  <si>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</si>
  <si>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</si>
  <si>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</si>
  <si>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</si>
  <si>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</si>
  <si>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</si>
  <si>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</si>
  <si>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</si>
  <si>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</si>
  <si>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</si>
  <si>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</si>
  <si>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</si>
  <si>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</si>
  <si>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</si>
  <si>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</si>
  <si>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</si>
  <si>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</si>
  <si>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</si>
  <si>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</si>
  <si>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</si>
  <si>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</si>
  <si>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</si>
  <si>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</si>
  <si>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</si>
  <si>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</si>
  <si>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</si>
  <si>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</si>
  <si>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</si>
  <si>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</si>
  <si>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</si>
  <si>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</si>
  <si>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</si>
  <si>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</si>
  <si>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</si>
  <si>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</si>
  <si>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</si>
  <si>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</si>
  <si>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</si>
  <si>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</si>
  <si>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</si>
  <si>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</si>
  <si>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</si>
  <si>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</si>
  <si>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</si>
  <si>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</si>
  <si>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</si>
  <si>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InvÃlido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</si>
  <si>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</si>
  <si>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</si>
  <si>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</si>
  <si>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</si>
  <si>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</si>
  <si>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</si>
  <si>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</si>
  <si>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</si>
  <si>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</si>
  <si>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</si>
  <si>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- nao compoe desempenho</t>
  </si>
  <si>
    <t>Acrescente novos estados nas linhas abaixo. O Motor EstatÍstico lé esta tabela - nenhuma rotina precisa ser alterada. Estado desconhecido nunca entra no cÃlculo.</t>
  </si>
  <si>
    <t>EVENTOS DE WESTGARD - histórico auditÃvel (gerado pelo Motor EstatÍstico)</t>
  </si>
  <si>
    <t>Total de eventos:</t>
  </si>
  <si>
    <t>NÍvel</t>
  </si>
  <si>
    <t>Regra</t>
  </si>
  <si>
    <t>Z-Score</t>
  </si>
  <si>
    <t>Últ. violação</t>
  </si>
  <si>
    <t>Histórico</t>
  </si>
  <si>
    <t>Resultado NC</t>
  </si>
  <si>
    <t>Parecer Técnico</t>
  </si>
  <si>
    <t>Tipo de NC</t>
  </si>
  <si>
    <t>Glicose|1</t>
  </si>
  <si>
    <t>Glicose|2</t>
  </si>
  <si>
    <t>Glicose|3</t>
  </si>
  <si>
    <t>Glicose|4</t>
  </si>
  <si>
    <t>Glicose|5</t>
  </si>
  <si>
    <t>Glicose|6</t>
  </si>
  <si>
    <t>Glicose|7</t>
  </si>
  <si>
    <t>Glicose|8</t>
  </si>
  <si>
    <t>Glicose|9</t>
  </si>
  <si>
    <t>Glicose|10</t>
  </si>
  <si>
    <t>Glicose|11</t>
  </si>
  <si>
    <t>Glicose|12</t>
  </si>
  <si>
    <t>Glicose|13</t>
  </si>
  <si>
    <t>Glicose|14</t>
  </si>
  <si>
    <t>Glicose|15</t>
  </si>
  <si>
    <t>Glicose|16</t>
  </si>
  <si>
    <t>Glicose|17</t>
  </si>
  <si>
    <t>Glicose|18</t>
  </si>
  <si>
    <t>Glicose|19</t>
  </si>
  <si>
    <t>Glicose|20</t>
  </si>
  <si>
    <t>Glicose|21</t>
  </si>
  <si>
    <t>Glicose|22</t>
  </si>
  <si>
    <t>Glicose|23</t>
  </si>
  <si>
    <t>Glicose|24</t>
  </si>
  <si>
    <t>Glicose|25</t>
  </si>
  <si>
    <t>OK</t>
  </si>
  <si>
    <t>13s</t>
  </si>
  <si>
    <t>Erro Aleatório</t>
  </si>
  <si>
    <t>41s</t>
  </si>
  <si>
    <t>Erro Sistemático</t>
  </si>
  <si>
    <t>—</t>
  </si>
  <si>
    <t>Uma linha por resultado. RUN = identificador da corrida (mesmo RUN nos níveis da mesma corrida).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</si>
</sst>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48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1"/>
      <color rgb="FF5FE3C2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1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4" fillId="0" borderId="0" xfId="0" applyFont="1"/>
    <xf numFmtId="0" fontId="45" fillId="0" borderId="0" xfId="0" applyFont="1"/>
    <xf numFmtId="0" fontId="43" fillId="10" borderId="8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43" fillId="0" borderId="0" xfId="0" applyFont="1"/>
    <xf numFmtId="0" fontId="46" fillId="0" borderId="0" xfId="0" applyFont="1"/>
    <xf numFmtId="0" fontId="43" fillId="10" borderId="0" xfId="0" applyFont="1" applyFill="1"/>
    <xf numFmtId="0" fontId="43" fillId="10" borderId="8" xfId="0" applyFont="1" applyFill="1" applyBorder="1"/>
    <xf numFmtId="169" fontId="0" fillId="0" borderId="0" xfId="0" applyNumberFormat="1"/>
    <xf numFmtId="49" fontId="0" fillId="0" borderId="0" xfId="0" applyNumberFormat="1"/>
    <xf numFmtId="168" fontId="0" fillId="0" borderId="0" xfId="0" applyNumberFormat="1"/>
    <xf numFmtId="49" fontId="46" fillId="0" borderId="0" xfId="0" applyNumberFormat="1" applyFont="1"/>
    <xf numFmtId="49" fontId="45" fillId="0" borderId="0" xfId="0" applyNumberFormat="1" applyFont="1"/>
    <xf numFmtId="49" fontId="47" fillId="0" borderId="0" xfId="0" applyNumberFormat="1" applyFont="1"/>
    <xf numFmtId="0" fontId="47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22" fontId="43" fillId="0" borderId="0" xfId="0" applyNumberFormat="1" applyFont="1"/>
    <xf numFmtId="14" fontId="0" fillId="0" borderId="0" xfId="0" applyNumberFormat="1"/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9"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  <c:pt idx="7">
                  <c:v>110</c:v>
                </c:pt>
                <c:pt idx="8">
                  <c:v>110</c:v>
                </c:pt>
                <c:pt idx="9">
                  <c:v>110</c:v>
                </c:pt>
                <c:pt idx="10">
                  <c:v>110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  <c:pt idx="23">
                  <c:v>110</c:v>
                </c:pt>
                <c:pt idx="24">
                  <c:v>110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113</c:v>
                </c:pt>
                <c:pt idx="1">
                  <c:v>113</c:v>
                </c:pt>
                <c:pt idx="2">
                  <c:v>113</c:v>
                </c:pt>
                <c:pt idx="3">
                  <c:v>113</c:v>
                </c:pt>
                <c:pt idx="4">
                  <c:v>113</c:v>
                </c:pt>
                <c:pt idx="5">
                  <c:v>113</c:v>
                </c:pt>
                <c:pt idx="6">
                  <c:v>113</c:v>
                </c:pt>
                <c:pt idx="7">
                  <c:v>113</c:v>
                </c:pt>
                <c:pt idx="8">
                  <c:v>113</c:v>
                </c:pt>
                <c:pt idx="9">
                  <c:v>113</c:v>
                </c:pt>
                <c:pt idx="10">
                  <c:v>113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  <c:pt idx="23">
                  <c:v>113</c:v>
                </c:pt>
                <c:pt idx="24">
                  <c:v>113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116</c:v>
                </c:pt>
                <c:pt idx="1">
                  <c:v>116</c:v>
                </c:pt>
                <c:pt idx="2">
                  <c:v>116</c:v>
                </c:pt>
                <c:pt idx="3">
                  <c:v>116</c:v>
                </c:pt>
                <c:pt idx="4">
                  <c:v>116</c:v>
                </c:pt>
                <c:pt idx="5">
                  <c:v>116</c:v>
                </c:pt>
                <c:pt idx="6">
                  <c:v>116</c:v>
                </c:pt>
                <c:pt idx="7">
                  <c:v>116</c:v>
                </c:pt>
                <c:pt idx="8">
                  <c:v>116</c:v>
                </c:pt>
                <c:pt idx="9">
                  <c:v>116</c:v>
                </c:pt>
                <c:pt idx="10">
                  <c:v>116</c:v>
                </c:pt>
                <c:pt idx="11">
                  <c:v>116</c:v>
                </c:pt>
                <c:pt idx="12">
                  <c:v>116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  <c:pt idx="23">
                  <c:v>116</c:v>
                </c:pt>
                <c:pt idx="24">
                  <c:v>116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119</c:v>
                </c:pt>
                <c:pt idx="1">
                  <c:v>119</c:v>
                </c:pt>
                <c:pt idx="2">
                  <c:v>119</c:v>
                </c:pt>
                <c:pt idx="3">
                  <c:v>119</c:v>
                </c:pt>
                <c:pt idx="4">
                  <c:v>119</c:v>
                </c:pt>
                <c:pt idx="5">
                  <c:v>119</c:v>
                </c:pt>
                <c:pt idx="6">
                  <c:v>119</c:v>
                </c:pt>
                <c:pt idx="7">
                  <c:v>119</c:v>
                </c:pt>
                <c:pt idx="8">
                  <c:v>119</c:v>
                </c:pt>
                <c:pt idx="9">
                  <c:v>119</c:v>
                </c:pt>
                <c:pt idx="10">
                  <c:v>119</c:v>
                </c:pt>
                <c:pt idx="11">
                  <c:v>119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  <c:pt idx="23">
                  <c:v>119</c:v>
                </c:pt>
                <c:pt idx="24">
                  <c:v>119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122</c:v>
                </c:pt>
                <c:pt idx="1">
                  <c:v>122</c:v>
                </c:pt>
                <c:pt idx="2">
                  <c:v>122</c:v>
                </c:pt>
                <c:pt idx="3">
                  <c:v>122</c:v>
                </c:pt>
                <c:pt idx="4">
                  <c:v>122</c:v>
                </c:pt>
                <c:pt idx="5">
                  <c:v>122</c:v>
                </c:pt>
                <c:pt idx="6">
                  <c:v>122</c:v>
                </c:pt>
                <c:pt idx="7">
                  <c:v>122</c:v>
                </c:pt>
                <c:pt idx="8">
                  <c:v>122</c:v>
                </c:pt>
                <c:pt idx="9">
                  <c:v>122</c:v>
                </c:pt>
                <c:pt idx="10">
                  <c:v>122</c:v>
                </c:pt>
                <c:pt idx="11">
                  <c:v>122</c:v>
                </c:pt>
                <c:pt idx="12">
                  <c:v>122</c:v>
                </c:pt>
                <c:pt idx="13">
                  <c:v>122</c:v>
                </c:pt>
                <c:pt idx="14">
                  <c:v>122</c:v>
                </c:pt>
                <c:pt idx="15">
                  <c:v>122</c:v>
                </c:pt>
                <c:pt idx="16">
                  <c:v>122</c:v>
                </c:pt>
                <c:pt idx="17">
                  <c:v>122</c:v>
                </c:pt>
                <c:pt idx="18">
                  <c:v>122</c:v>
                </c:pt>
                <c:pt idx="19">
                  <c:v>122</c:v>
                </c:pt>
                <c:pt idx="20">
                  <c:v>122</c:v>
                </c:pt>
                <c:pt idx="21">
                  <c:v>122</c:v>
                </c:pt>
                <c:pt idx="22">
                  <c:v>122</c:v>
                </c:pt>
                <c:pt idx="23">
                  <c:v>122</c:v>
                </c:pt>
                <c:pt idx="24">
                  <c:v>122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125</c:v>
                </c:pt>
                <c:pt idx="1">
                  <c:v>125</c:v>
                </c:pt>
                <c:pt idx="2">
                  <c:v>125</c:v>
                </c:pt>
                <c:pt idx="3">
                  <c:v>125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  <c:pt idx="23">
                  <c:v>125</c:v>
                </c:pt>
                <c:pt idx="24">
                  <c:v>125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128</c:v>
                </c:pt>
                <c:pt idx="1">
                  <c:v>128</c:v>
                </c:pt>
                <c:pt idx="2">
                  <c:v>128</c:v>
                </c:pt>
                <c:pt idx="3">
                  <c:v>128</c:v>
                </c:pt>
                <c:pt idx="4">
                  <c:v>128</c:v>
                </c:pt>
                <c:pt idx="5">
                  <c:v>128</c:v>
                </c:pt>
                <c:pt idx="6">
                  <c:v>128</c:v>
                </c:pt>
                <c:pt idx="7">
                  <c:v>128</c:v>
                </c:pt>
                <c:pt idx="8">
                  <c:v>128</c:v>
                </c:pt>
                <c:pt idx="9">
                  <c:v>128</c:v>
                </c:pt>
                <c:pt idx="10">
                  <c:v>128</c:v>
                </c:pt>
                <c:pt idx="11">
                  <c:v>128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  <c:pt idx="23">
                  <c:v>128</c:v>
                </c:pt>
                <c:pt idx="24">
                  <c:v>128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122.8036</c:v>
                </c:pt>
                <c:pt idx="1">
                  <c:v>118.20820000000001</c:v>
                </c:pt>
                <c:pt idx="2">
                  <c:v>116.7882</c:v>
                </c:pt>
                <c:pt idx="3">
                  <c:v>114.7912</c:v>
                </c:pt>
                <c:pt idx="4">
                  <c:v>115.9598</c:v>
                </c:pt>
                <c:pt idx="5">
                  <c:v>115.8396</c:v>
                </c:pt>
                <c:pt idx="6">
                  <c:v>122.8784</c:v>
                </c:pt>
                <c:pt idx="7">
                  <c:v>119.82989999999999</c:v>
                </c:pt>
                <c:pt idx="8">
                  <c:v>126.1267</c:v>
                </c:pt>
                <c:pt idx="9">
                  <c:v>122.6313</c:v>
                </c:pt>
                <c:pt idx="10">
                  <c:v>122.5354</c:v>
                </c:pt>
                <c:pt idx="11">
                  <c:v>117.8991</c:v>
                </c:pt>
                <c:pt idx="12">
                  <c:v>120.7509</c:v>
                </c:pt>
                <c:pt idx="13">
                  <c:v>116.7362</c:v>
                </c:pt>
                <c:pt idx="14">
                  <c:v>115.2028</c:v>
                </c:pt>
                <c:pt idx="15">
                  <c:v>117.1456</c:v>
                </c:pt>
                <c:pt idx="16">
                  <c:v>119.9662</c:v>
                </c:pt>
                <c:pt idx="17">
                  <c:v>121.9909</c:v>
                </c:pt>
                <c:pt idx="18">
                  <c:v>115.2375</c:v>
                </c:pt>
                <c:pt idx="19">
                  <c:v>118.0761</c:v>
                </c:pt>
                <c:pt idx="20">
                  <c:v>121.3537</c:v>
                </c:pt>
                <c:pt idx="21">
                  <c:v>116.26220000000001</c:v>
                </c:pt>
                <c:pt idx="22">
                  <c:v>123.5522</c:v>
                </c:pt>
                <c:pt idx="23">
                  <c:v>119.4105</c:v>
                </c:pt>
                <c:pt idx="24">
                  <c:v>116.8759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122.8036</c:v>
                </c:pt>
                <c:pt idx="1">
                  <c:v>118.20820000000001</c:v>
                </c:pt>
                <c:pt idx="2">
                  <c:v>116.7882</c:v>
                </c:pt>
                <c:pt idx="3">
                  <c:v>114.7912</c:v>
                </c:pt>
                <c:pt idx="4">
                  <c:v>115.9598</c:v>
                </c:pt>
                <c:pt idx="5">
                  <c:v>115.8396</c:v>
                </c:pt>
                <c:pt idx="6">
                  <c:v>122.8784</c:v>
                </c:pt>
                <c:pt idx="7">
                  <c:v>119.82989999999999</c:v>
                </c:pt>
                <c:pt idx="8">
                  <c:v>126.1267</c:v>
                </c:pt>
                <c:pt idx="9">
                  <c:v>122.6313</c:v>
                </c:pt>
                <c:pt idx="10">
                  <c:v>122.5354</c:v>
                </c:pt>
                <c:pt idx="11">
                  <c:v>117.8991</c:v>
                </c:pt>
                <c:pt idx="12">
                  <c:v>120.7509</c:v>
                </c:pt>
                <c:pt idx="13">
                  <c:v>116.7362</c:v>
                </c:pt>
                <c:pt idx="14">
                  <c:v>115.2028</c:v>
                </c:pt>
                <c:pt idx="15">
                  <c:v>117.1456</c:v>
                </c:pt>
                <c:pt idx="16">
                  <c:v>119.9662</c:v>
                </c:pt>
                <c:pt idx="17">
                  <c:v>121.9909</c:v>
                </c:pt>
                <c:pt idx="18">
                  <c:v>115.2375</c:v>
                </c:pt>
                <c:pt idx="19">
                  <c:v>118.0761</c:v>
                </c:pt>
                <c:pt idx="20">
                  <c:v>121.3537</c:v>
                </c:pt>
                <c:pt idx="21">
                  <c:v>116.26220000000001</c:v>
                </c:pt>
                <c:pt idx="22">
                  <c:v>123.5522</c:v>
                </c:pt>
                <c:pt idx="23">
                  <c:v>119.4105</c:v>
                </c:pt>
                <c:pt idx="24">
                  <c:v>116.8759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00.28"/>
          <c:min val="84.4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247</c:v>
                </c:pt>
                <c:pt idx="1">
                  <c:v>247</c:v>
                </c:pt>
                <c:pt idx="2">
                  <c:v>247</c:v>
                </c:pt>
                <c:pt idx="3">
                  <c:v>247</c:v>
                </c:pt>
                <c:pt idx="4">
                  <c:v>247</c:v>
                </c:pt>
                <c:pt idx="5">
                  <c:v>247</c:v>
                </c:pt>
                <c:pt idx="6">
                  <c:v>247</c:v>
                </c:pt>
                <c:pt idx="7">
                  <c:v>247</c:v>
                </c:pt>
                <c:pt idx="8">
                  <c:v>247</c:v>
                </c:pt>
                <c:pt idx="9">
                  <c:v>247</c:v>
                </c:pt>
                <c:pt idx="10">
                  <c:v>247</c:v>
                </c:pt>
                <c:pt idx="11">
                  <c:v>247</c:v>
                </c:pt>
                <c:pt idx="12">
                  <c:v>247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253</c:v>
                </c:pt>
                <c:pt idx="1">
                  <c:v>253</c:v>
                </c:pt>
                <c:pt idx="2">
                  <c:v>253</c:v>
                </c:pt>
                <c:pt idx="3">
                  <c:v>253</c:v>
                </c:pt>
                <c:pt idx="4">
                  <c:v>253</c:v>
                </c:pt>
                <c:pt idx="5">
                  <c:v>253</c:v>
                </c:pt>
                <c:pt idx="6">
                  <c:v>253</c:v>
                </c:pt>
                <c:pt idx="7">
                  <c:v>253</c:v>
                </c:pt>
                <c:pt idx="8">
                  <c:v>253</c:v>
                </c:pt>
                <c:pt idx="9">
                  <c:v>253</c:v>
                </c:pt>
                <c:pt idx="10">
                  <c:v>253</c:v>
                </c:pt>
                <c:pt idx="11">
                  <c:v>253</c:v>
                </c:pt>
                <c:pt idx="12">
                  <c:v>253</c:v>
                </c:pt>
                <c:pt idx="13">
                  <c:v>253</c:v>
                </c:pt>
                <c:pt idx="14">
                  <c:v>253</c:v>
                </c:pt>
                <c:pt idx="15">
                  <c:v>253</c:v>
                </c:pt>
                <c:pt idx="16">
                  <c:v>253</c:v>
                </c:pt>
                <c:pt idx="17">
                  <c:v>253</c:v>
                </c:pt>
                <c:pt idx="18">
                  <c:v>253</c:v>
                </c:pt>
                <c:pt idx="19">
                  <c:v>253</c:v>
                </c:pt>
                <c:pt idx="20">
                  <c:v>253</c:v>
                </c:pt>
                <c:pt idx="21">
                  <c:v>253</c:v>
                </c:pt>
                <c:pt idx="22">
                  <c:v>253</c:v>
                </c:pt>
                <c:pt idx="23">
                  <c:v>253</c:v>
                </c:pt>
                <c:pt idx="24">
                  <c:v>253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259</c:v>
                </c:pt>
                <c:pt idx="1">
                  <c:v>259</c:v>
                </c:pt>
                <c:pt idx="2">
                  <c:v>259</c:v>
                </c:pt>
                <c:pt idx="3">
                  <c:v>259</c:v>
                </c:pt>
                <c:pt idx="4">
                  <c:v>259</c:v>
                </c:pt>
                <c:pt idx="5">
                  <c:v>259</c:v>
                </c:pt>
                <c:pt idx="6">
                  <c:v>259</c:v>
                </c:pt>
                <c:pt idx="7">
                  <c:v>259</c:v>
                </c:pt>
                <c:pt idx="8">
                  <c:v>259</c:v>
                </c:pt>
                <c:pt idx="9">
                  <c:v>259</c:v>
                </c:pt>
                <c:pt idx="10">
                  <c:v>259</c:v>
                </c:pt>
                <c:pt idx="11">
                  <c:v>259</c:v>
                </c:pt>
                <c:pt idx="12">
                  <c:v>259</c:v>
                </c:pt>
                <c:pt idx="13">
                  <c:v>259</c:v>
                </c:pt>
                <c:pt idx="14">
                  <c:v>259</c:v>
                </c:pt>
                <c:pt idx="15">
                  <c:v>259</c:v>
                </c:pt>
                <c:pt idx="16">
                  <c:v>259</c:v>
                </c:pt>
                <c:pt idx="17">
                  <c:v>259</c:v>
                </c:pt>
                <c:pt idx="18">
                  <c:v>259</c:v>
                </c:pt>
                <c:pt idx="19">
                  <c:v>259</c:v>
                </c:pt>
                <c:pt idx="20">
                  <c:v>259</c:v>
                </c:pt>
                <c:pt idx="21">
                  <c:v>259</c:v>
                </c:pt>
                <c:pt idx="22">
                  <c:v>259</c:v>
                </c:pt>
                <c:pt idx="23">
                  <c:v>259</c:v>
                </c:pt>
                <c:pt idx="24">
                  <c:v>259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265</c:v>
                </c:pt>
                <c:pt idx="1">
                  <c:v>265</c:v>
                </c:pt>
                <c:pt idx="2">
                  <c:v>265</c:v>
                </c:pt>
                <c:pt idx="3">
                  <c:v>265</c:v>
                </c:pt>
                <c:pt idx="4">
                  <c:v>265</c:v>
                </c:pt>
                <c:pt idx="5">
                  <c:v>265</c:v>
                </c:pt>
                <c:pt idx="6">
                  <c:v>265</c:v>
                </c:pt>
                <c:pt idx="7">
                  <c:v>265</c:v>
                </c:pt>
                <c:pt idx="8">
                  <c:v>265</c:v>
                </c:pt>
                <c:pt idx="9">
                  <c:v>265</c:v>
                </c:pt>
                <c:pt idx="10">
                  <c:v>265</c:v>
                </c:pt>
                <c:pt idx="11">
                  <c:v>265</c:v>
                </c:pt>
                <c:pt idx="12">
                  <c:v>265</c:v>
                </c:pt>
                <c:pt idx="13">
                  <c:v>265</c:v>
                </c:pt>
                <c:pt idx="14">
                  <c:v>265</c:v>
                </c:pt>
                <c:pt idx="15">
                  <c:v>265</c:v>
                </c:pt>
                <c:pt idx="16">
                  <c:v>265</c:v>
                </c:pt>
                <c:pt idx="17">
                  <c:v>265</c:v>
                </c:pt>
                <c:pt idx="18">
                  <c:v>265</c:v>
                </c:pt>
                <c:pt idx="19">
                  <c:v>265</c:v>
                </c:pt>
                <c:pt idx="20">
                  <c:v>265</c:v>
                </c:pt>
                <c:pt idx="21">
                  <c:v>265</c:v>
                </c:pt>
                <c:pt idx="22">
                  <c:v>265</c:v>
                </c:pt>
                <c:pt idx="23">
                  <c:v>265</c:v>
                </c:pt>
                <c:pt idx="24">
                  <c:v>265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271</c:v>
                </c:pt>
                <c:pt idx="1">
                  <c:v>271</c:v>
                </c:pt>
                <c:pt idx="2">
                  <c:v>271</c:v>
                </c:pt>
                <c:pt idx="3">
                  <c:v>271</c:v>
                </c:pt>
                <c:pt idx="4">
                  <c:v>271</c:v>
                </c:pt>
                <c:pt idx="5">
                  <c:v>271</c:v>
                </c:pt>
                <c:pt idx="6">
                  <c:v>271</c:v>
                </c:pt>
                <c:pt idx="7">
                  <c:v>271</c:v>
                </c:pt>
                <c:pt idx="8">
                  <c:v>271</c:v>
                </c:pt>
                <c:pt idx="9">
                  <c:v>271</c:v>
                </c:pt>
                <c:pt idx="10">
                  <c:v>271</c:v>
                </c:pt>
                <c:pt idx="11">
                  <c:v>271</c:v>
                </c:pt>
                <c:pt idx="12">
                  <c:v>271</c:v>
                </c:pt>
                <c:pt idx="13">
                  <c:v>271</c:v>
                </c:pt>
                <c:pt idx="14">
                  <c:v>271</c:v>
                </c:pt>
                <c:pt idx="15">
                  <c:v>271</c:v>
                </c:pt>
                <c:pt idx="16">
                  <c:v>271</c:v>
                </c:pt>
                <c:pt idx="17">
                  <c:v>271</c:v>
                </c:pt>
                <c:pt idx="18">
                  <c:v>271</c:v>
                </c:pt>
                <c:pt idx="19">
                  <c:v>271</c:v>
                </c:pt>
                <c:pt idx="20">
                  <c:v>271</c:v>
                </c:pt>
                <c:pt idx="21">
                  <c:v>271</c:v>
                </c:pt>
                <c:pt idx="22">
                  <c:v>271</c:v>
                </c:pt>
                <c:pt idx="23">
                  <c:v>271</c:v>
                </c:pt>
                <c:pt idx="24">
                  <c:v>271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277</c:v>
                </c:pt>
                <c:pt idx="1">
                  <c:v>277</c:v>
                </c:pt>
                <c:pt idx="2">
                  <c:v>277</c:v>
                </c:pt>
                <c:pt idx="3">
                  <c:v>277</c:v>
                </c:pt>
                <c:pt idx="4">
                  <c:v>277</c:v>
                </c:pt>
                <c:pt idx="5">
                  <c:v>277</c:v>
                </c:pt>
                <c:pt idx="6">
                  <c:v>277</c:v>
                </c:pt>
                <c:pt idx="7">
                  <c:v>277</c:v>
                </c:pt>
                <c:pt idx="8">
                  <c:v>277</c:v>
                </c:pt>
                <c:pt idx="9">
                  <c:v>277</c:v>
                </c:pt>
                <c:pt idx="10">
                  <c:v>277</c:v>
                </c:pt>
                <c:pt idx="11">
                  <c:v>277</c:v>
                </c:pt>
                <c:pt idx="12">
                  <c:v>277</c:v>
                </c:pt>
                <c:pt idx="13">
                  <c:v>277</c:v>
                </c:pt>
                <c:pt idx="14">
                  <c:v>277</c:v>
                </c:pt>
                <c:pt idx="15">
                  <c:v>277</c:v>
                </c:pt>
                <c:pt idx="16">
                  <c:v>277</c:v>
                </c:pt>
                <c:pt idx="17">
                  <c:v>277</c:v>
                </c:pt>
                <c:pt idx="18">
                  <c:v>277</c:v>
                </c:pt>
                <c:pt idx="19">
                  <c:v>277</c:v>
                </c:pt>
                <c:pt idx="20">
                  <c:v>277</c:v>
                </c:pt>
                <c:pt idx="21">
                  <c:v>277</c:v>
                </c:pt>
                <c:pt idx="22">
                  <c:v>277</c:v>
                </c:pt>
                <c:pt idx="23">
                  <c:v>277</c:v>
                </c:pt>
                <c:pt idx="24">
                  <c:v>277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283</c:v>
                </c:pt>
                <c:pt idx="1">
                  <c:v>283</c:v>
                </c:pt>
                <c:pt idx="2">
                  <c:v>283</c:v>
                </c:pt>
                <c:pt idx="3">
                  <c:v>283</c:v>
                </c:pt>
                <c:pt idx="4">
                  <c:v>283</c:v>
                </c:pt>
                <c:pt idx="5">
                  <c:v>283</c:v>
                </c:pt>
                <c:pt idx="6">
                  <c:v>283</c:v>
                </c:pt>
                <c:pt idx="7">
                  <c:v>283</c:v>
                </c:pt>
                <c:pt idx="8">
                  <c:v>283</c:v>
                </c:pt>
                <c:pt idx="9">
                  <c:v>283</c:v>
                </c:pt>
                <c:pt idx="10">
                  <c:v>283</c:v>
                </c:pt>
                <c:pt idx="11">
                  <c:v>283</c:v>
                </c:pt>
                <c:pt idx="12">
                  <c:v>283</c:v>
                </c:pt>
                <c:pt idx="13">
                  <c:v>283</c:v>
                </c:pt>
                <c:pt idx="14">
                  <c:v>283</c:v>
                </c:pt>
                <c:pt idx="15">
                  <c:v>283</c:v>
                </c:pt>
                <c:pt idx="16">
                  <c:v>283</c:v>
                </c:pt>
                <c:pt idx="17">
                  <c:v>283</c:v>
                </c:pt>
                <c:pt idx="18">
                  <c:v>283</c:v>
                </c:pt>
                <c:pt idx="19">
                  <c:v>283</c:v>
                </c:pt>
                <c:pt idx="20">
                  <c:v>283</c:v>
                </c:pt>
                <c:pt idx="21">
                  <c:v>283</c:v>
                </c:pt>
                <c:pt idx="22">
                  <c:v>283</c:v>
                </c:pt>
                <c:pt idx="23">
                  <c:v>283</c:v>
                </c:pt>
                <c:pt idx="24">
                  <c:v>283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268.71820000000002</c:v>
                </c:pt>
                <c:pt idx="1">
                  <c:v>271.09519999999998</c:v>
                </c:pt>
                <c:pt idx="2">
                  <c:v>268.31819999999999</c:v>
                </c:pt>
                <c:pt idx="3">
                  <c:v>274.47890000000001</c:v>
                </c:pt>
                <c:pt idx="4">
                  <c:v>267.14350000000002</c:v>
                </c:pt>
                <c:pt idx="5">
                  <c:v>258.7208</c:v>
                </c:pt>
                <c:pt idx="6">
                  <c:v>261.69729999999998</c:v>
                </c:pt>
                <c:pt idx="7">
                  <c:v>255.2782</c:v>
                </c:pt>
                <c:pt idx="8">
                  <c:v>265.54020000000003</c:v>
                </c:pt>
                <c:pt idx="9">
                  <c:v>271.43369999999999</c:v>
                </c:pt>
                <c:pt idx="10">
                  <c:v>256.89960000000002</c:v>
                </c:pt>
                <c:pt idx="11">
                  <c:v>265.47039999999998</c:v>
                </c:pt>
                <c:pt idx="12">
                  <c:v>261.96120000000002</c:v>
                </c:pt>
                <c:pt idx="13">
                  <c:v>260.93239999999997</c:v>
                </c:pt>
                <c:pt idx="14">
                  <c:v>268.60199999999998</c:v>
                </c:pt>
                <c:pt idx="15">
                  <c:v>262.48849999999999</c:v>
                </c:pt>
                <c:pt idx="16">
                  <c:v>267.24340000000001</c:v>
                </c:pt>
                <c:pt idx="17">
                  <c:v>263.27140000000003</c:v>
                </c:pt>
                <c:pt idx="18">
                  <c:v>266.53179999999998</c:v>
                </c:pt>
                <c:pt idx="19">
                  <c:v>264.78390000000002</c:v>
                </c:pt>
                <c:pt idx="20">
                  <c:v>270.5335</c:v>
                </c:pt>
                <c:pt idx="21">
                  <c:v>261.86509999999998</c:v>
                </c:pt>
                <c:pt idx="22">
                  <c:v>261.48360000000002</c:v>
                </c:pt>
                <c:pt idx="23">
                  <c:v>263.5274</c:v>
                </c:pt>
                <c:pt idx="24">
                  <c:v>267.73439999999999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268.71820000000002</c:v>
                </c:pt>
                <c:pt idx="1">
                  <c:v>271.09519999999998</c:v>
                </c:pt>
                <c:pt idx="2">
                  <c:v>268.31819999999999</c:v>
                </c:pt>
                <c:pt idx="3">
                  <c:v>274.47890000000001</c:v>
                </c:pt>
                <c:pt idx="4">
                  <c:v>267.14350000000002</c:v>
                </c:pt>
                <c:pt idx="5">
                  <c:v>258.7208</c:v>
                </c:pt>
                <c:pt idx="6">
                  <c:v>261.69729999999998</c:v>
                </c:pt>
                <c:pt idx="7">
                  <c:v>255.2782</c:v>
                </c:pt>
                <c:pt idx="8">
                  <c:v>265.54020000000003</c:v>
                </c:pt>
                <c:pt idx="9">
                  <c:v>271.43369999999999</c:v>
                </c:pt>
                <c:pt idx="10">
                  <c:v>256.89960000000002</c:v>
                </c:pt>
                <c:pt idx="11">
                  <c:v>265.47039999999998</c:v>
                </c:pt>
                <c:pt idx="12">
                  <c:v>261.96120000000002</c:v>
                </c:pt>
                <c:pt idx="13">
                  <c:v>260.93239999999997</c:v>
                </c:pt>
                <c:pt idx="14">
                  <c:v>268.60199999999998</c:v>
                </c:pt>
                <c:pt idx="15">
                  <c:v>262.48849999999999</c:v>
                </c:pt>
                <c:pt idx="16">
                  <c:v>267.24340000000001</c:v>
                </c:pt>
                <c:pt idx="17">
                  <c:v>263.27140000000003</c:v>
                </c:pt>
                <c:pt idx="18">
                  <c:v>266.53179999999998</c:v>
                </c:pt>
                <c:pt idx="19">
                  <c:v>264.78390000000002</c:v>
                </c:pt>
                <c:pt idx="20">
                  <c:v>270.5335</c:v>
                </c:pt>
                <c:pt idx="21">
                  <c:v>261.86509999999998</c:v>
                </c:pt>
                <c:pt idx="22">
                  <c:v>261.48360000000002</c:v>
                </c:pt>
                <c:pt idx="23">
                  <c:v>263.5274</c:v>
                </c:pt>
                <c:pt idx="24">
                  <c:v>267.73439999999999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76.12"/>
          <c:min val="233.8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13"/>
</file>

<file path=xl/ctrlProps/ctrlProp4.xml><?xml version="1.0" encoding="utf-8"?>
<formControlPr xmlns="http://schemas.microsoft.com/office/spreadsheetml/2009/9/main" objectType="CheckBox" checked="Checked" fmlaLink="$M$3" lockText="1" noThreeD="1"/>
</file>

<file path=xl/ctrlProps/ctrlProp5.xml><?xml version="1.0" encoding="utf-8"?>
<formControlPr xmlns="http://schemas.microsoft.com/office/spreadsheetml/2009/9/main" objectType="CheckBox" checked="Checked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167640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111760</xdr:colOff>
      <xdr:row>0</xdr:row>
      <xdr:rowOff>101600</xdr:rowOff>
    </xdr:from>
    <xdr:to>
      <xdr:col>11</xdr:col>
      <xdr:colOff>655320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D2524A43-48C4-3289-073E-EEADE01C9CB6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C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167640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167640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167640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167640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101600</xdr:colOff>
      <xdr:row>0</xdr:row>
      <xdr:rowOff>101600</xdr:rowOff>
    </xdr:from>
    <xdr:to>
      <xdr:col>11</xdr:col>
      <xdr:colOff>406400</xdr:colOff>
      <xdr:row>1</xdr:row>
      <xdr:rowOff>5080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DB95BE15-DBCD-2546-D8EC-1027C786CEA6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3</xdr:col>
      <xdr:colOff>292100</xdr:colOff>
      <xdr:row>3</xdr:row>
      <xdr:rowOff>96520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D9AE38FF-0B92-A987-C211-F00F9458BAD6}"/>
            </a:ext>
          </a:extLst>
        </xdr:cNvPr>
        <xdr:cNvSpPr/>
      </xdr:nvSpPr>
      <xdr:spPr>
        <a:xfrm>
          <a:off x="152400" y="76200"/>
          <a:ext cx="2159000" cy="431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18FD05-2AE8-4140-A7C5-6284324D59EF}" name="tblLogResultados" displayName="tblLogResultados" ref="BG3:BY4" totalsRowShown="0">
  <autoFilter ref="BG3:BY4" xr:uid="{4B18FD05-2AE8-4140-A7C5-6284324D59EF}"/>
  <tableColumns count="19">
    <tableColumn id="1" xr3:uid="{7BD096EE-CCB4-441D-AAD8-8FFE4843CD78}" name="ID_Auditoria" dataDxfId="18"/>
    <tableColumn id="2" xr3:uid="{7A93C40E-819A-4887-AAB2-DB02AB947042}" name="DataHora"/>
    <tableColumn id="3" xr3:uid="{CD651FB5-493B-4B42-9C3A-800AAB461D5A}" name="TipoOperacao"/>
    <tableColumn id="4" xr3:uid="{011C7489-23DB-4493-82C0-50F8F6D6B1BC}" name="AbaOrigem"/>
    <tableColumn id="5" xr3:uid="{8D3F5FB0-B1CC-48E9-BBAD-228211D8F53E}" name="RUN"/>
    <tableColumn id="6" xr3:uid="{418A321F-05A6-481F-92CC-B1B3761CD3CB}" name="DataCorrida"/>
    <tableColumn id="7" xr3:uid="{66095344-E039-4B51-B66F-D3530695D673}" name="Nivel"/>
    <tableColumn id="8" xr3:uid="{CD4693F0-3383-49C0-876C-C1E2D9339FB8}" name="Analito"/>
    <tableColumn id="9" xr3:uid="{BA576B50-F6A9-4524-AA62-C1FE5B73471F}" name="Lote"/>
    <tableColumn id="10" xr3:uid="{D60A9506-41B6-41D3-ADF3-C6FC5ADF78CA}" name="Resultado"/>
    <tableColumn id="11" xr3:uid="{1A475BA9-3ADB-4FF0-B8C3-8864D15F7DDC}" name="StatusAnterior"/>
    <tableColumn id="12" xr3:uid="{1250201F-0547-4B8F-A190-6072603B5E06}" name="StatusNovo"/>
    <tableColumn id="13" xr3:uid="{A24D1370-2302-43E6-BE53-94960922CB35}" name="ParecerTecnico"/>
    <tableColumn id="14" xr3:uid="{1AF2F978-831F-4A9E-8309-2952B266273D}" name="UsuarioSistema"/>
    <tableColumn id="15" xr3:uid="{409CEE7A-2553-4C00-8AA1-6B1950E43266}" name="UsuarioOffice"/>
    <tableColumn id="16" xr3:uid="{33997F30-2B13-41BB-886A-85F05F9A9E9C}" name="UsuarioWindows"/>
    <tableColumn id="17" xr3:uid="{741E112B-0EC3-4E09-90B9-C591A818BCE8}" name="Computador"/>
    <tableColumn id="18" xr3:uid="{E33BA91E-73BC-4B43-B9A7-047861B83A17}" name="Arquivo"/>
    <tableColumn id="19" xr3:uid="{0C87C726-CED9-49AD-9993-5AB4B7920CD2}" name="VersaoSiste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10D759-D66F-44E4-9A86-9AF99C6D7D6A}" name="tblLogRegistros" displayName="tblLogRegistros" ref="CB3:CT4" totalsRowShown="0">
  <autoFilter ref="CB3:CT4" xr:uid="{AA10D759-D66F-44E4-9A86-9AF99C6D7D6A}"/>
  <tableColumns count="19">
    <tableColumn id="1" xr3:uid="{F2DAFEAF-47DB-4157-AAF6-D0E18BBF07B0}" name="ID_Auditoria" dataDxfId="17"/>
    <tableColumn id="2" xr3:uid="{E8BBC005-6ADB-44E3-9746-DDBB8A047F1B}" name="DataHora"/>
    <tableColumn id="3" xr3:uid="{15C9A46B-C9BE-4A8B-8BC1-7205432D74F4}" name="TipoOperacao"/>
    <tableColumn id="4" xr3:uid="{60C1464B-96A3-4AD8-B08D-FC256AEA6931}" name="AbaOrigem"/>
    <tableColumn id="5" xr3:uid="{5D023B81-98F3-47EB-9006-EA62C83E764A}" name="RUN"/>
    <tableColumn id="6" xr3:uid="{A97A67BC-38CB-4A58-9E7E-2EB91F55413C}" name="DataCorrida"/>
    <tableColumn id="7" xr3:uid="{6238A3CC-8B4B-40C9-802B-0718FAB1700C}" name="Nivel"/>
    <tableColumn id="8" xr3:uid="{6ED9550E-775E-4265-8C95-738A6486CC1E}" name="Analito"/>
    <tableColumn id="9" xr3:uid="{2B9E6CF4-CA73-4026-BD31-A8B29C6AF4FC}" name="Lote"/>
    <tableColumn id="10" xr3:uid="{2F0552D7-3FB5-4305-843B-CB63DEC9942F}" name="Resultado"/>
    <tableColumn id="11" xr3:uid="{863B6069-FBEB-45AE-8AEB-472BF26D9D69}" name="StatusAnterior"/>
    <tableColumn id="12" xr3:uid="{97A4513F-F5BB-4BA6-83C3-3FB690DADD90}" name="StatusNovo"/>
    <tableColumn id="13" xr3:uid="{65B1989C-3642-4160-AE19-13BF00DBD291}" name="ParecerTecnico"/>
    <tableColumn id="14" xr3:uid="{5FCDD91C-792D-4FAC-9D00-9458CFDE74CD}" name="UsuarioSistema"/>
    <tableColumn id="15" xr3:uid="{938B56C7-2BF6-4F4E-9485-1AD932647685}" name="UsuarioOffice"/>
    <tableColumn id="16" xr3:uid="{AF389E96-6592-4CB3-86E1-379D7BD5BE59}" name="UsuarioWindows"/>
    <tableColumn id="17" xr3:uid="{C4D48A56-C0E7-41DD-9C62-398669F3C686}" name="Computador"/>
    <tableColumn id="18" xr3:uid="{00DB41E4-4A75-4CA2-B446-353276F6C962}" name="Arquivo"/>
    <tableColumn id="19" xr3:uid="{451B3C1C-6291-441C-A11B-167E5C4283AB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03ABD0-A8FE-4C88-9494-32E1C0A957B5}" name="tblAuditoria" displayName="tblAuditoria" ref="A3:AG4" totalsRowShown="0" headerRowDxfId="3">
  <autoFilter ref="A3:AG4" xr:uid="{1303ABD0-A8FE-4C88-9494-32E1C0A957B5}"/>
  <tableColumns count="33">
    <tableColumn id="1" xr3:uid="{96F1232A-90B8-41C9-8ACA-9561050900D8}" name="ID_Evento" dataDxfId="2"/>
    <tableColumn id="2" xr3:uid="{0E3FEED8-A8A7-4A59-B968-BD9755677251}" name="VersaoSchema"/>
    <tableColumn id="3" xr3:uid="{0B5DF874-D74D-4031-BFBC-F56FA2FDACC3}" name="Timestamp"/>
    <tableColumn id="4" xr3:uid="{31A4212A-C80E-4C0F-B8CB-E51B0C9FF885}" name="Data"/>
    <tableColumn id="5" xr3:uid="{60A45D49-76BA-4A3B-9244-0376333A7195}" name="Hora"/>
    <tableColumn id="6" xr3:uid="{4F992309-7949-4F81-849C-AAE3C4604AC3}" name="Categoria"/>
    <tableColumn id="7" xr3:uid="{E517EA75-622C-448C-A44F-BB929B422F28}" name="Acao"/>
    <tableColumn id="8" xr3:uid="{791A290C-72A5-4E86-BB19-7D34CBFA3D7D}" name="Modulo"/>
    <tableColumn id="9" xr3:uid="{26AC9694-0F4A-4E7F-816C-C79C46D1D4E9}" name="ChaveRegistro"/>
    <tableColumn id="10" xr3:uid="{63FFA837-AB4B-41A4-8589-B706899FC98E}" name="RUN"/>
    <tableColumn id="11" xr3:uid="{045BD58B-AF25-45DA-85D2-AE706FB5842A}" name="DataCorrida"/>
    <tableColumn id="12" xr3:uid="{034ACC6C-EC79-4E84-9EE3-6C238E2F4BA1}" name="Equipamento"/>
    <tableColumn id="13" xr3:uid="{60394BDD-CBD0-4D97-84D9-1173A88E9AA1}" name="Lote"/>
    <tableColumn id="14" xr3:uid="{5A6F5BC1-7C73-44EF-AD18-1928CB4AD035}" name="Nivel"/>
    <tableColumn id="15" xr3:uid="{3C6C5FE4-5E3F-494F-AE9F-37FC709199DD}" name="Analito"/>
    <tableColumn id="16" xr3:uid="{913810B1-142B-4D5A-B01A-CE38E5E08405}" name="SeqAlteracao"/>
    <tableColumn id="17" xr3:uid="{B3584CB1-C20B-4E35-880D-244097B08084}" name="ResultadoAnterior"/>
    <tableColumn id="18" xr3:uid="{2A1867BB-CB2B-466A-8D6D-E38C8666606C}" name="ResultadoNovo"/>
    <tableColumn id="19" xr3:uid="{36AE2A69-5F9D-4E2B-952C-87B187A32D68}" name="Delta"/>
    <tableColumn id="20" xr3:uid="{C76124D9-A68A-4EF7-B170-1121BCCE6D09}" name="DeltaPerc"/>
    <tableColumn id="21" xr3:uid="{14D88434-DEED-4C8B-9EA7-3514B8E1249C}" name="StatusAnterior"/>
    <tableColumn id="22" xr3:uid="{F8074E37-8D4C-4879-83F6-E88271B432E6}" name="StatusNovo"/>
    <tableColumn id="23" xr3:uid="{1E964EE4-BB73-4E56-9B76-E24F6CB6F767}" name="Motivo"/>
    <tableColumn id="24" xr3:uid="{5A8D3A59-3962-4833-AC2E-46256D59B92E}" name="ParecerTecnico"/>
    <tableColumn id="25" xr3:uid="{39BFB4D5-4A9A-4F8D-ADAA-D6E0AB761D09}" name="UsuarioSistema"/>
    <tableColumn id="26" xr3:uid="{DD9BC4C9-9FBC-4CDF-AF65-77EB4B5DDF97}" name="Papel"/>
    <tableColumn id="27" xr3:uid="{0710C3BB-EFAE-4BE3-B21B-78E40ECEBB31}" name="UsuarioOffice"/>
    <tableColumn id="28" xr3:uid="{93F5E827-CB45-46A4-874E-020F37CB3357}" name="UsuarioWindows"/>
    <tableColumn id="29" xr3:uid="{E2EF4B91-6148-4BFD-BF53-88398CE31683}" name="Computador"/>
    <tableColumn id="30" xr3:uid="{9EFD44F5-E983-4DEE-9B8D-3415E995C123}" name="Arquivo"/>
    <tableColumn id="31" xr3:uid="{9761551F-BF59-4588-AF6F-B61D88CB5FEF}" name="VersaoSistema"/>
    <tableColumn id="32" xr3:uid="{708F7AA9-9AB3-41B4-AB20-1A7C7DBB7076}" name="HashAnterior" dataDxfId="1"/>
    <tableColumn id="33" xr3:uid="{2193664D-52E6-4C77-B5EE-B23CCCC9B203}" name="Has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B25" sqref="B25:G2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119" t="s">
        <v>0</v>
      </c>
      <c r="B1" s="115"/>
      <c r="C1" s="115"/>
      <c r="D1" s="115"/>
      <c r="E1" s="115"/>
      <c r="F1" s="115"/>
      <c r="G1" s="115"/>
      <c r="H1" s="115"/>
    </row>
    <row r="2" spans="1:8" ht="19.95" customHeight="1" x14ac:dyDescent="0.3">
      <c r="A2" s="120" t="s">
        <v>1</v>
      </c>
      <c r="B2" s="115"/>
      <c r="C2" s="115"/>
      <c r="D2" s="115"/>
      <c r="E2" s="115"/>
      <c r="F2" s="115"/>
      <c r="G2" s="115"/>
      <c r="H2" s="115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16" t="s">
        <v>15</v>
      </c>
      <c r="D12" s="117"/>
      <c r="E12" s="117"/>
      <c r="F12" s="117"/>
      <c r="G12" s="118"/>
    </row>
    <row r="13" spans="1:8" x14ac:dyDescent="0.3">
      <c r="B13" s="4" t="s">
        <v>16</v>
      </c>
      <c r="C13" s="116" t="s">
        <v>17</v>
      </c>
      <c r="D13" s="117"/>
      <c r="E13" s="117"/>
      <c r="F13" s="117"/>
      <c r="G13" s="118"/>
    </row>
    <row r="14" spans="1:8" x14ac:dyDescent="0.3">
      <c r="B14" s="4" t="s">
        <v>18</v>
      </c>
      <c r="C14" s="116" t="s">
        <v>19</v>
      </c>
      <c r="D14" s="117"/>
      <c r="E14" s="117"/>
      <c r="F14" s="117"/>
      <c r="G14" s="118"/>
    </row>
    <row r="15" spans="1:8" x14ac:dyDescent="0.3">
      <c r="B15" s="4" t="s">
        <v>20</v>
      </c>
      <c r="C15" s="116" t="s">
        <v>21</v>
      </c>
      <c r="D15" s="117"/>
      <c r="E15" s="117"/>
      <c r="F15" s="117"/>
      <c r="G15" s="118"/>
    </row>
    <row r="16" spans="1:8" x14ac:dyDescent="0.3">
      <c r="B16" s="4" t="s">
        <v>22</v>
      </c>
      <c r="C16" s="116" t="s">
        <v>23</v>
      </c>
      <c r="D16" s="117"/>
      <c r="E16" s="117"/>
      <c r="F16" s="117"/>
      <c r="G16" s="118"/>
    </row>
    <row r="17" spans="2:7" x14ac:dyDescent="0.3">
      <c r="B17" s="4" t="s">
        <v>24</v>
      </c>
      <c r="C17" s="116" t="s">
        <v>25</v>
      </c>
      <c r="D17" s="117"/>
      <c r="E17" s="117"/>
      <c r="F17" s="117"/>
      <c r="G17" s="118"/>
    </row>
    <row r="18" spans="2:7" x14ac:dyDescent="0.3">
      <c r="B18" s="4" t="s">
        <v>26</v>
      </c>
      <c r="C18" s="116" t="s">
        <v>27</v>
      </c>
      <c r="D18" s="117"/>
      <c r="E18" s="117"/>
      <c r="F18" s="117"/>
      <c r="G18" s="118"/>
    </row>
    <row r="19" spans="2:7" x14ac:dyDescent="0.3">
      <c r="B19" s="4" t="s">
        <v>28</v>
      </c>
      <c r="C19" s="116" t="s">
        <v>29</v>
      </c>
      <c r="D19" s="117"/>
      <c r="E19" s="117"/>
      <c r="F19" s="117"/>
      <c r="G19" s="118"/>
    </row>
    <row r="20" spans="2:7" x14ac:dyDescent="0.3">
      <c r="B20" s="4" t="s">
        <v>30</v>
      </c>
      <c r="C20" s="116" t="s">
        <v>31</v>
      </c>
      <c r="D20" s="117"/>
      <c r="E20" s="117"/>
      <c r="F20" s="117"/>
      <c r="G20" s="118"/>
    </row>
    <row r="22" spans="2:7" ht="15.6" x14ac:dyDescent="0.3">
      <c r="B22" s="1" t="s">
        <v>32</v>
      </c>
    </row>
    <row r="23" spans="2:7" x14ac:dyDescent="0.3">
      <c r="B23" s="114" t="s">
        <v>33</v>
      </c>
      <c r="C23" s="115"/>
      <c r="D23" s="115"/>
      <c r="E23" s="115"/>
      <c r="F23" s="115"/>
      <c r="G23" s="115"/>
    </row>
    <row r="24" spans="2:7" x14ac:dyDescent="0.3">
      <c r="B24" s="114" t="s">
        <v>34</v>
      </c>
      <c r="C24" s="115"/>
      <c r="D24" s="115"/>
      <c r="E24" s="115"/>
      <c r="F24" s="115"/>
      <c r="G24" s="115"/>
    </row>
    <row r="25" spans="2:7" x14ac:dyDescent="0.3">
      <c r="B25" s="114" t="s">
        <v>35</v>
      </c>
      <c r="C25" s="115"/>
      <c r="D25" s="115"/>
      <c r="E25" s="115"/>
      <c r="F25" s="115"/>
      <c r="G25" s="115"/>
    </row>
    <row r="26" spans="2:7" x14ac:dyDescent="0.3">
      <c r="B26" s="114" t="s">
        <v>36</v>
      </c>
      <c r="C26" s="115"/>
      <c r="D26" s="115"/>
      <c r="E26" s="115"/>
      <c r="F26" s="115"/>
      <c r="G26" s="115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opLeftCell="A5" workbookViewId="0">
      <selection activeCell="J14" sqref="J14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119" t="s">
        <v>37</v>
      </c>
      <c r="B1" s="115"/>
      <c r="C1" s="115"/>
      <c r="D1" s="115"/>
      <c r="E1" s="115"/>
      <c r="F1" s="5" t="s">
        <v>38</v>
      </c>
      <c r="G1" s="6" t="s">
        <v>422</v>
      </c>
    </row>
    <row r="4" spans="1:7" ht="15.6" x14ac:dyDescent="0.3">
      <c r="B4" s="1" t="s">
        <v>39</v>
      </c>
      <c r="C4" s="12"/>
    </row>
    <row r="5" spans="1:7" x14ac:dyDescent="0.3">
      <c r="B5" s="7" t="s">
        <v>40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41</v>
      </c>
      <c r="C7" s="13" t="s">
        <v>12</v>
      </c>
    </row>
    <row r="8" spans="1:7" x14ac:dyDescent="0.3">
      <c r="B8" s="7" t="s">
        <v>42</v>
      </c>
      <c r="C8" s="13" t="s">
        <v>43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44</v>
      </c>
      <c r="C10" s="13" t="s">
        <v>45</v>
      </c>
    </row>
    <row r="11" spans="1:7" x14ac:dyDescent="0.3">
      <c r="B11" s="7" t="s">
        <v>46</v>
      </c>
      <c r="C11" s="13" t="s">
        <v>10</v>
      </c>
    </row>
    <row r="12" spans="1:7" x14ac:dyDescent="0.3">
      <c r="B12" s="7" t="s">
        <v>47</v>
      </c>
      <c r="C12" s="13" t="s">
        <v>48</v>
      </c>
    </row>
    <row r="13" spans="1:7" x14ac:dyDescent="0.3">
      <c r="C13" s="12"/>
    </row>
    <row r="14" spans="1:7" ht="15.6" x14ac:dyDescent="0.3">
      <c r="B14" s="1" t="s">
        <v>49</v>
      </c>
      <c r="C14" s="12"/>
    </row>
    <row r="15" spans="1:7" x14ac:dyDescent="0.3">
      <c r="B15" s="7" t="s">
        <v>50</v>
      </c>
      <c r="C15" s="13">
        <v>1.65</v>
      </c>
    </row>
    <row r="16" spans="1:7" x14ac:dyDescent="0.3">
      <c r="B16" s="7" t="s">
        <v>51</v>
      </c>
      <c r="C16" s="13">
        <v>20</v>
      </c>
    </row>
    <row r="18" spans="2:4" ht="15.6" x14ac:dyDescent="0.3">
      <c r="B18" s="1" t="s">
        <v>52</v>
      </c>
    </row>
    <row r="19" spans="2:4" x14ac:dyDescent="0.3">
      <c r="B19" s="121" t="s">
        <v>53</v>
      </c>
      <c r="C19" s="115"/>
      <c r="D19" s="115"/>
    </row>
    <row r="20" spans="2:4" ht="17.399999999999999" x14ac:dyDescent="0.3">
      <c r="B20" s="7" t="s">
        <v>54</v>
      </c>
      <c r="C20" s="14" t="s">
        <v>422</v>
      </c>
    </row>
    <row r="21" spans="2:4" ht="15.6" x14ac:dyDescent="0.3">
      <c r="B21" s="7" t="s">
        <v>55</v>
      </c>
      <c r="C21" s="9">
        <f>IFERROR(INDEX(Configuração!$D$26:$D$50,MATCH($C$20,Configuração!$C$26:$C$50,0)),"")</f>
        <v>46112</v>
      </c>
    </row>
    <row r="23" spans="2:4" ht="15.6" x14ac:dyDescent="0.3">
      <c r="B23" s="1" t="s">
        <v>56</v>
      </c>
    </row>
    <row r="24" spans="2:4" x14ac:dyDescent="0.3">
      <c r="B24" s="121" t="s">
        <v>57</v>
      </c>
      <c r="C24" s="115"/>
      <c r="D24" s="115"/>
    </row>
    <row r="25" spans="2:4" x14ac:dyDescent="0.3">
      <c r="C25" s="10" t="s">
        <v>58</v>
      </c>
      <c r="D25" s="10" t="s">
        <v>59</v>
      </c>
    </row>
    <row r="26" spans="2:4" x14ac:dyDescent="0.3">
      <c r="B26" s="11" t="s">
        <v>60</v>
      </c>
      <c r="C26" s="15" t="s">
        <v>422</v>
      </c>
      <c r="D26" s="16">
        <v>46112</v>
      </c>
    </row>
    <row r="27" spans="2:4" x14ac:dyDescent="0.3">
      <c r="B27" s="11" t="s">
        <v>61</v>
      </c>
      <c r="C27" s="15"/>
      <c r="D27" s="16"/>
    </row>
    <row r="28" spans="2:4" x14ac:dyDescent="0.3">
      <c r="B28" s="11" t="s">
        <v>62</v>
      </c>
      <c r="C28" s="15"/>
      <c r="D28" s="16"/>
    </row>
    <row r="29" spans="2:4" x14ac:dyDescent="0.3">
      <c r="B29" s="11" t="s">
        <v>63</v>
      </c>
      <c r="C29" s="15"/>
      <c r="D29" s="16"/>
    </row>
    <row r="30" spans="2:4" x14ac:dyDescent="0.3">
      <c r="B30" s="11" t="s">
        <v>64</v>
      </c>
      <c r="C30" s="15"/>
      <c r="D30" s="16"/>
    </row>
    <row r="31" spans="2:4" x14ac:dyDescent="0.3">
      <c r="B31" s="11" t="s">
        <v>65</v>
      </c>
      <c r="C31" s="15"/>
      <c r="D31" s="16"/>
    </row>
    <row r="32" spans="2:4" x14ac:dyDescent="0.3">
      <c r="B32" s="11" t="s">
        <v>66</v>
      </c>
      <c r="C32" s="15"/>
      <c r="D32" s="16"/>
    </row>
    <row r="33" spans="2:4" x14ac:dyDescent="0.3">
      <c r="B33" s="11" t="s">
        <v>67</v>
      </c>
      <c r="C33" s="15"/>
      <c r="D33" s="16"/>
    </row>
    <row r="34" spans="2:4" x14ac:dyDescent="0.3">
      <c r="B34" s="11" t="s">
        <v>68</v>
      </c>
      <c r="C34" s="15"/>
      <c r="D34" s="16"/>
    </row>
    <row r="35" spans="2:4" x14ac:dyDescent="0.3">
      <c r="B35" s="11" t="s">
        <v>69</v>
      </c>
      <c r="C35" s="15"/>
      <c r="D35" s="16"/>
    </row>
    <row r="36" spans="2:4" x14ac:dyDescent="0.3">
      <c r="B36" s="11" t="s">
        <v>70</v>
      </c>
      <c r="C36" s="15"/>
      <c r="D36" s="16"/>
    </row>
    <row r="37" spans="2:4" x14ac:dyDescent="0.3">
      <c r="B37" s="11" t="s">
        <v>71</v>
      </c>
      <c r="C37" s="15"/>
      <c r="D37" s="16"/>
    </row>
    <row r="38" spans="2:4" x14ac:dyDescent="0.3">
      <c r="B38" s="11" t="s">
        <v>72</v>
      </c>
      <c r="C38" s="15"/>
      <c r="D38" s="16"/>
    </row>
    <row r="39" spans="2:4" x14ac:dyDescent="0.3">
      <c r="B39" s="11" t="s">
        <v>73</v>
      </c>
      <c r="C39" s="15"/>
      <c r="D39" s="16"/>
    </row>
    <row r="40" spans="2:4" x14ac:dyDescent="0.3">
      <c r="B40" s="11" t="s">
        <v>74</v>
      </c>
      <c r="C40" s="15"/>
      <c r="D40" s="16"/>
    </row>
    <row r="41" spans="2:4" x14ac:dyDescent="0.3">
      <c r="B41" s="11" t="s">
        <v>75</v>
      </c>
      <c r="C41" s="15"/>
      <c r="D41" s="16"/>
    </row>
    <row r="42" spans="2:4" x14ac:dyDescent="0.3">
      <c r="B42" s="11" t="s">
        <v>76</v>
      </c>
      <c r="C42" s="15"/>
      <c r="D42" s="16"/>
    </row>
    <row r="43" spans="2:4" x14ac:dyDescent="0.3">
      <c r="B43" s="11" t="s">
        <v>77</v>
      </c>
      <c r="C43" s="15"/>
      <c r="D43" s="16"/>
    </row>
    <row r="44" spans="2:4" x14ac:dyDescent="0.3">
      <c r="B44" s="11" t="s">
        <v>78</v>
      </c>
      <c r="C44" s="15"/>
      <c r="D44" s="16"/>
    </row>
    <row r="45" spans="2:4" x14ac:dyDescent="0.3">
      <c r="B45" s="11" t="s">
        <v>79</v>
      </c>
      <c r="C45" s="15"/>
      <c r="D45" s="16"/>
    </row>
    <row r="46" spans="2:4" x14ac:dyDescent="0.3">
      <c r="B46" s="11" t="s">
        <v>80</v>
      </c>
      <c r="C46" s="15"/>
      <c r="D46" s="16"/>
    </row>
    <row r="47" spans="2:4" x14ac:dyDescent="0.3">
      <c r="B47" s="11" t="s">
        <v>81</v>
      </c>
      <c r="C47" s="15"/>
      <c r="D47" s="16"/>
    </row>
    <row r="48" spans="2:4" x14ac:dyDescent="0.3">
      <c r="B48" s="11" t="s">
        <v>82</v>
      </c>
      <c r="C48" s="15"/>
      <c r="D48" s="16"/>
    </row>
    <row r="49" spans="2:4" x14ac:dyDescent="0.3">
      <c r="B49" s="11" t="s">
        <v>83</v>
      </c>
      <c r="C49" s="15"/>
      <c r="D49" s="16"/>
    </row>
    <row r="50" spans="2:4" x14ac:dyDescent="0.3">
      <c r="B50" s="11" t="s">
        <v>84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049999999999997" customHeight="1" x14ac:dyDescent="0.3">
      <c r="A1" s="119" t="s">
        <v>85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</row>
    <row r="2" spans="1:32" ht="19.95" customHeight="1" x14ac:dyDescent="0.3">
      <c r="A2" s="122" t="str">
        <f>"LOTE EM USO:  "&amp;loteAtivo&amp;"   ·   Estes valores (Média/DP/CLIA/VB) pertencem só a este lote — troque o lote em Configuração para ver/editar os de outro. Linhas em branco = novos exames."</f>
        <v>LOTE EM USO:  999999   ·   Estes valores (Média/DP/CLIA/VB) pertencem só a este lote — troque o lote em Configuração para ver/editar os de outro. Linhas em branco = novos exames.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U2" s="8" t="s">
        <v>86</v>
      </c>
      <c r="Y2" s="8" t="s">
        <v>87</v>
      </c>
    </row>
    <row r="3" spans="1:32" ht="28.05" customHeight="1" x14ac:dyDescent="0.3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3">
      <c r="A4" s="24" t="s">
        <v>356</v>
      </c>
      <c r="B4" s="25" t="s">
        <v>357</v>
      </c>
      <c r="C4" s="25" t="s">
        <v>119</v>
      </c>
      <c r="D4" s="26">
        <v>1</v>
      </c>
      <c r="E4" s="27">
        <v>83</v>
      </c>
      <c r="F4" s="27">
        <v>3</v>
      </c>
      <c r="G4" s="27">
        <v>205</v>
      </c>
      <c r="H4" s="27">
        <v>6</v>
      </c>
      <c r="I4" s="28"/>
      <c r="J4" s="28"/>
      <c r="K4" s="29">
        <v>15</v>
      </c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15</v>
      </c>
      <c r="S4" s="21">
        <f t="shared" ref="S4:S43" si="2">IF($A4="","",IF($K4&lt;&gt;"",$K4/3,""))</f>
        <v>5</v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>
        <f t="shared" ref="Y4:Y43" si="4">IF($A4="","",IF($E4="","",$E4-3*$F4))</f>
        <v>74</v>
      </c>
      <c r="Z4" s="22">
        <f t="shared" ref="Z4:Z43" si="5">IF($A4="","",IF($E4="","",$E4+3*$F4))</f>
        <v>92</v>
      </c>
      <c r="AA4" s="23">
        <f t="shared" ref="AA4:AA43" si="6">IF($Y4="","",$E4-($E4-$Y4)*1.1)</f>
        <v>73.099999999999994</v>
      </c>
      <c r="AB4" s="23">
        <f t="shared" ref="AB4:AB43" si="7">IF($Z4="","",$E4+($Z4-$E4)*1.1)</f>
        <v>92.9</v>
      </c>
      <c r="AC4" s="22">
        <f t="shared" ref="AC4:AC43" si="8">IF($A4="","",IF($G4="","",$G4-3*$H4))</f>
        <v>187</v>
      </c>
      <c r="AD4" s="22">
        <f t="shared" ref="AD4:AD43" si="9">IF($A4="","",IF($G4="","",$G4+3*$H4))</f>
        <v>223</v>
      </c>
      <c r="AE4" s="23">
        <f t="shared" ref="AE4:AE43" si="10">IF($AC4="","",$G4-($G4-$AC4)*1.1)</f>
        <v>185.2</v>
      </c>
      <c r="AF4" s="23">
        <f t="shared" ref="AF4:AF43" si="11">IF($AD4="","",$G4+($AD4-$G4)*1.1)</f>
        <v>224.8</v>
      </c>
    </row>
    <row r="5" spans="1:32" x14ac:dyDescent="0.3">
      <c r="A5" s="24" t="s">
        <v>125</v>
      </c>
      <c r="B5" s="25" t="s">
        <v>6</v>
      </c>
      <c r="C5" s="25" t="s">
        <v>119</v>
      </c>
      <c r="D5" s="26">
        <v>1</v>
      </c>
      <c r="E5" s="27">
        <v>86</v>
      </c>
      <c r="F5" s="27">
        <v>4</v>
      </c>
      <c r="G5" s="27">
        <v>210</v>
      </c>
      <c r="H5" s="27">
        <v>7</v>
      </c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>
        <f t="shared" si="4"/>
        <v>74</v>
      </c>
      <c r="Z5" s="22">
        <f t="shared" si="5"/>
        <v>98</v>
      </c>
      <c r="AA5" s="23">
        <f t="shared" si="6"/>
        <v>72.8</v>
      </c>
      <c r="AB5" s="23">
        <f t="shared" si="7"/>
        <v>99.2</v>
      </c>
      <c r="AC5" s="22">
        <f t="shared" si="8"/>
        <v>189</v>
      </c>
      <c r="AD5" s="22">
        <f t="shared" si="9"/>
        <v>231</v>
      </c>
      <c r="AE5" s="23">
        <f t="shared" si="10"/>
        <v>186.9</v>
      </c>
      <c r="AF5" s="23">
        <f t="shared" si="11"/>
        <v>233.1</v>
      </c>
    </row>
    <row r="6" spans="1:32" x14ac:dyDescent="0.3">
      <c r="A6" s="24" t="s">
        <v>137</v>
      </c>
      <c r="B6" s="25" t="s">
        <v>6</v>
      </c>
      <c r="C6" s="25" t="s">
        <v>136</v>
      </c>
      <c r="D6" s="26">
        <v>1</v>
      </c>
      <c r="E6" s="27">
        <v>89</v>
      </c>
      <c r="F6" s="27">
        <v>2</v>
      </c>
      <c r="G6" s="27">
        <v>215</v>
      </c>
      <c r="H6" s="27">
        <v>8</v>
      </c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>
        <f t="shared" si="4"/>
        <v>83</v>
      </c>
      <c r="Z6" s="22">
        <f t="shared" si="5"/>
        <v>95</v>
      </c>
      <c r="AA6" s="23">
        <f t="shared" si="6"/>
        <v>82.4</v>
      </c>
      <c r="AB6" s="23">
        <f t="shared" si="7"/>
        <v>95.6</v>
      </c>
      <c r="AC6" s="22">
        <f t="shared" si="8"/>
        <v>191</v>
      </c>
      <c r="AD6" s="22">
        <f t="shared" si="9"/>
        <v>239</v>
      </c>
      <c r="AE6" s="23">
        <f t="shared" si="10"/>
        <v>188.6</v>
      </c>
      <c r="AF6" s="23">
        <f t="shared" si="11"/>
        <v>241.4</v>
      </c>
    </row>
    <row r="7" spans="1:32" x14ac:dyDescent="0.3">
      <c r="A7" s="24" t="s">
        <v>358</v>
      </c>
      <c r="B7" s="25" t="s">
        <v>357</v>
      </c>
      <c r="C7" s="25" t="s">
        <v>119</v>
      </c>
      <c r="D7" s="26">
        <v>2</v>
      </c>
      <c r="E7" s="27">
        <v>92</v>
      </c>
      <c r="F7" s="27">
        <v>3</v>
      </c>
      <c r="G7" s="27">
        <v>220</v>
      </c>
      <c r="H7" s="27">
        <v>5</v>
      </c>
      <c r="I7" s="28"/>
      <c r="J7" s="28"/>
      <c r="K7" s="29">
        <v>15</v>
      </c>
      <c r="L7" s="29"/>
      <c r="M7" s="29"/>
      <c r="N7" s="29"/>
      <c r="O7" s="26" t="s">
        <v>120</v>
      </c>
      <c r="P7" s="29"/>
      <c r="Q7" s="19" t="str">
        <f t="shared" si="0"/>
        <v>CLIA</v>
      </c>
      <c r="R7" s="20">
        <f t="shared" si="1"/>
        <v>15</v>
      </c>
      <c r="S7" s="21">
        <f t="shared" si="2"/>
        <v>5</v>
      </c>
      <c r="T7" s="21" t="str">
        <f t="shared" si="3"/>
        <v/>
      </c>
      <c r="Y7" s="22">
        <f t="shared" si="4"/>
        <v>83</v>
      </c>
      <c r="Z7" s="22">
        <f t="shared" si="5"/>
        <v>101</v>
      </c>
      <c r="AA7" s="23">
        <f t="shared" si="6"/>
        <v>82.1</v>
      </c>
      <c r="AB7" s="23">
        <f t="shared" si="7"/>
        <v>101.9</v>
      </c>
      <c r="AC7" s="22">
        <f t="shared" si="8"/>
        <v>205</v>
      </c>
      <c r="AD7" s="22">
        <f t="shared" si="9"/>
        <v>235</v>
      </c>
      <c r="AE7" s="23">
        <f t="shared" si="10"/>
        <v>203.5</v>
      </c>
      <c r="AF7" s="23">
        <f t="shared" si="11"/>
        <v>236.5</v>
      </c>
    </row>
    <row r="8" spans="1:32" x14ac:dyDescent="0.3">
      <c r="A8" s="24" t="s">
        <v>134</v>
      </c>
      <c r="B8" s="25" t="s">
        <v>6</v>
      </c>
      <c r="C8" s="25" t="s">
        <v>119</v>
      </c>
      <c r="D8" s="26">
        <v>2</v>
      </c>
      <c r="E8" s="27">
        <v>95</v>
      </c>
      <c r="F8" s="27">
        <v>4</v>
      </c>
      <c r="G8" s="27">
        <v>225</v>
      </c>
      <c r="H8" s="27">
        <v>6</v>
      </c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83</v>
      </c>
      <c r="Z8" s="22">
        <f t="shared" si="5"/>
        <v>107</v>
      </c>
      <c r="AA8" s="23">
        <f t="shared" si="6"/>
        <v>81.8</v>
      </c>
      <c r="AB8" s="23">
        <f t="shared" si="7"/>
        <v>108.2</v>
      </c>
      <c r="AC8" s="22">
        <f t="shared" si="8"/>
        <v>207</v>
      </c>
      <c r="AD8" s="22">
        <f t="shared" si="9"/>
        <v>243</v>
      </c>
      <c r="AE8" s="23">
        <f t="shared" si="10"/>
        <v>205.2</v>
      </c>
      <c r="AF8" s="23">
        <f t="shared" si="11"/>
        <v>244.8</v>
      </c>
    </row>
    <row r="9" spans="1:32" x14ac:dyDescent="0.3">
      <c r="A9" s="24" t="s">
        <v>138</v>
      </c>
      <c r="B9" s="25" t="s">
        <v>6</v>
      </c>
      <c r="C9" s="25" t="s">
        <v>119</v>
      </c>
      <c r="D9" s="26">
        <v>1</v>
      </c>
      <c r="E9" s="27">
        <v>98</v>
      </c>
      <c r="F9" s="27">
        <v>2</v>
      </c>
      <c r="G9" s="27">
        <v>230</v>
      </c>
      <c r="H9" s="27">
        <v>7</v>
      </c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92</v>
      </c>
      <c r="Z9" s="22">
        <f t="shared" si="5"/>
        <v>104</v>
      </c>
      <c r="AA9" s="23">
        <f t="shared" si="6"/>
        <v>91.4</v>
      </c>
      <c r="AB9" s="23">
        <f t="shared" si="7"/>
        <v>104.6</v>
      </c>
      <c r="AC9" s="22">
        <f t="shared" si="8"/>
        <v>209</v>
      </c>
      <c r="AD9" s="22">
        <f t="shared" si="9"/>
        <v>251</v>
      </c>
      <c r="AE9" s="23">
        <f t="shared" si="10"/>
        <v>206.9</v>
      </c>
      <c r="AF9" s="23">
        <f t="shared" si="11"/>
        <v>253.1</v>
      </c>
    </row>
    <row r="10" spans="1:32" x14ac:dyDescent="0.3">
      <c r="A10" s="24" t="s">
        <v>359</v>
      </c>
      <c r="B10" s="25" t="s">
        <v>357</v>
      </c>
      <c r="C10" s="25" t="s">
        <v>360</v>
      </c>
      <c r="D10" s="26">
        <v>0</v>
      </c>
      <c r="E10" s="27">
        <v>101</v>
      </c>
      <c r="F10" s="27">
        <v>3</v>
      </c>
      <c r="G10" s="27">
        <v>235</v>
      </c>
      <c r="H10" s="27">
        <v>8</v>
      </c>
      <c r="I10" s="28"/>
      <c r="J10" s="28"/>
      <c r="K10" s="29">
        <v>15</v>
      </c>
      <c r="L10" s="29"/>
      <c r="M10" s="29"/>
      <c r="N10" s="29"/>
      <c r="O10" s="26" t="s">
        <v>120</v>
      </c>
      <c r="P10" s="29"/>
      <c r="Q10" s="19" t="str">
        <f t="shared" si="0"/>
        <v>CLIA</v>
      </c>
      <c r="R10" s="20">
        <f t="shared" si="1"/>
        <v>15</v>
      </c>
      <c r="S10" s="21">
        <f t="shared" si="2"/>
        <v>5</v>
      </c>
      <c r="T10" s="21" t="str">
        <f t="shared" si="3"/>
        <v/>
      </c>
      <c r="Y10" s="22">
        <f t="shared" si="4"/>
        <v>92</v>
      </c>
      <c r="Z10" s="22">
        <f t="shared" si="5"/>
        <v>110</v>
      </c>
      <c r="AA10" s="23">
        <f t="shared" si="6"/>
        <v>91.1</v>
      </c>
      <c r="AB10" s="23">
        <f t="shared" si="7"/>
        <v>110.9</v>
      </c>
      <c r="AC10" s="22">
        <f t="shared" si="8"/>
        <v>211</v>
      </c>
      <c r="AD10" s="22">
        <f t="shared" si="9"/>
        <v>259</v>
      </c>
      <c r="AE10" s="23">
        <f t="shared" si="10"/>
        <v>208.6</v>
      </c>
      <c r="AF10" s="23">
        <f t="shared" si="11"/>
        <v>261.39999999999998</v>
      </c>
    </row>
    <row r="11" spans="1:32" x14ac:dyDescent="0.3">
      <c r="A11" s="24" t="s">
        <v>126</v>
      </c>
      <c r="B11" s="25" t="s">
        <v>6</v>
      </c>
      <c r="C11" s="25" t="s">
        <v>119</v>
      </c>
      <c r="D11" s="26">
        <v>0</v>
      </c>
      <c r="E11" s="27">
        <v>104</v>
      </c>
      <c r="F11" s="27">
        <v>4</v>
      </c>
      <c r="G11" s="27">
        <v>240</v>
      </c>
      <c r="H11" s="27">
        <v>5</v>
      </c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92</v>
      </c>
      <c r="Z11" s="22">
        <f t="shared" si="5"/>
        <v>116</v>
      </c>
      <c r="AA11" s="23">
        <f t="shared" si="6"/>
        <v>90.8</v>
      </c>
      <c r="AB11" s="23">
        <f t="shared" si="7"/>
        <v>117.2</v>
      </c>
      <c r="AC11" s="22">
        <f t="shared" si="8"/>
        <v>225</v>
      </c>
      <c r="AD11" s="22">
        <f t="shared" si="9"/>
        <v>255</v>
      </c>
      <c r="AE11" s="23">
        <f t="shared" si="10"/>
        <v>223.5</v>
      </c>
      <c r="AF11" s="23">
        <f t="shared" si="11"/>
        <v>256.5</v>
      </c>
    </row>
    <row r="12" spans="1:32" x14ac:dyDescent="0.3">
      <c r="A12" s="24" t="s">
        <v>127</v>
      </c>
      <c r="B12" s="25" t="s">
        <v>6</v>
      </c>
      <c r="C12" s="25" t="s">
        <v>119</v>
      </c>
      <c r="D12" s="26">
        <v>0</v>
      </c>
      <c r="E12" s="27">
        <v>107</v>
      </c>
      <c r="F12" s="27">
        <v>2</v>
      </c>
      <c r="G12" s="27">
        <v>245</v>
      </c>
      <c r="H12" s="27">
        <v>6</v>
      </c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101</v>
      </c>
      <c r="Z12" s="22">
        <f t="shared" si="5"/>
        <v>113</v>
      </c>
      <c r="AA12" s="23">
        <f t="shared" si="6"/>
        <v>100.4</v>
      </c>
      <c r="AB12" s="23">
        <f t="shared" si="7"/>
        <v>113.6</v>
      </c>
      <c r="AC12" s="22">
        <f t="shared" si="8"/>
        <v>227</v>
      </c>
      <c r="AD12" s="22">
        <f t="shared" si="9"/>
        <v>263</v>
      </c>
      <c r="AE12" s="23">
        <f t="shared" si="10"/>
        <v>225.2</v>
      </c>
      <c r="AF12" s="23">
        <f t="shared" si="11"/>
        <v>264.8</v>
      </c>
    </row>
    <row r="13" spans="1:32" x14ac:dyDescent="0.3">
      <c r="A13" s="24" t="s">
        <v>124</v>
      </c>
      <c r="B13" s="25" t="s">
        <v>6</v>
      </c>
      <c r="C13" s="25" t="s">
        <v>119</v>
      </c>
      <c r="D13" s="26">
        <v>2</v>
      </c>
      <c r="E13" s="27">
        <v>110</v>
      </c>
      <c r="F13" s="27">
        <v>3</v>
      </c>
      <c r="G13" s="27">
        <v>250</v>
      </c>
      <c r="H13" s="27">
        <v>7</v>
      </c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101</v>
      </c>
      <c r="Z13" s="22">
        <f t="shared" si="5"/>
        <v>119</v>
      </c>
      <c r="AA13" s="23">
        <f t="shared" si="6"/>
        <v>100.1</v>
      </c>
      <c r="AB13" s="23">
        <f t="shared" si="7"/>
        <v>119.9</v>
      </c>
      <c r="AC13" s="22">
        <f t="shared" si="8"/>
        <v>229</v>
      </c>
      <c r="AD13" s="22">
        <f t="shared" si="9"/>
        <v>271</v>
      </c>
      <c r="AE13" s="23">
        <f t="shared" si="10"/>
        <v>226.9</v>
      </c>
      <c r="AF13" s="23">
        <f t="shared" si="11"/>
        <v>273.10000000000002</v>
      </c>
    </row>
    <row r="14" spans="1:32" x14ac:dyDescent="0.3">
      <c r="A14" s="24" t="s">
        <v>361</v>
      </c>
      <c r="B14" s="25" t="s">
        <v>357</v>
      </c>
      <c r="C14" s="25" t="s">
        <v>360</v>
      </c>
      <c r="D14" s="26">
        <v>0</v>
      </c>
      <c r="E14" s="27">
        <v>113</v>
      </c>
      <c r="F14" s="27">
        <v>4</v>
      </c>
      <c r="G14" s="27">
        <v>255</v>
      </c>
      <c r="H14" s="27">
        <v>8</v>
      </c>
      <c r="I14" s="28"/>
      <c r="J14" s="28"/>
      <c r="K14" s="29">
        <v>15</v>
      </c>
      <c r="L14" s="29"/>
      <c r="M14" s="29"/>
      <c r="N14" s="29"/>
      <c r="O14" s="26" t="s">
        <v>120</v>
      </c>
      <c r="P14" s="29"/>
      <c r="Q14" s="19" t="str">
        <f t="shared" si="0"/>
        <v>CLIA</v>
      </c>
      <c r="R14" s="20">
        <f t="shared" si="1"/>
        <v>15</v>
      </c>
      <c r="S14" s="21">
        <f t="shared" si="2"/>
        <v>5</v>
      </c>
      <c r="T14" s="21" t="str">
        <f t="shared" si="3"/>
        <v/>
      </c>
      <c r="Y14" s="22">
        <f t="shared" si="4"/>
        <v>101</v>
      </c>
      <c r="Z14" s="22">
        <f t="shared" si="5"/>
        <v>125</v>
      </c>
      <c r="AA14" s="23">
        <f t="shared" si="6"/>
        <v>99.8</v>
      </c>
      <c r="AB14" s="23">
        <f t="shared" si="7"/>
        <v>126.2</v>
      </c>
      <c r="AC14" s="22">
        <f t="shared" si="8"/>
        <v>231</v>
      </c>
      <c r="AD14" s="22">
        <f t="shared" si="9"/>
        <v>279</v>
      </c>
      <c r="AE14" s="23">
        <f t="shared" si="10"/>
        <v>228.6</v>
      </c>
      <c r="AF14" s="23">
        <f t="shared" si="11"/>
        <v>281.39999999999998</v>
      </c>
    </row>
    <row r="15" spans="1:32" x14ac:dyDescent="0.3">
      <c r="A15" s="24" t="s">
        <v>139</v>
      </c>
      <c r="B15" s="25" t="s">
        <v>6</v>
      </c>
      <c r="C15" s="25" t="s">
        <v>119</v>
      </c>
      <c r="D15" s="26">
        <v>1</v>
      </c>
      <c r="E15" s="27">
        <v>116</v>
      </c>
      <c r="F15" s="27">
        <v>2</v>
      </c>
      <c r="G15" s="27">
        <v>260</v>
      </c>
      <c r="H15" s="27">
        <v>5</v>
      </c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110</v>
      </c>
      <c r="Z15" s="22">
        <f t="shared" si="5"/>
        <v>122</v>
      </c>
      <c r="AA15" s="23">
        <f t="shared" si="6"/>
        <v>109.4</v>
      </c>
      <c r="AB15" s="23">
        <f t="shared" si="7"/>
        <v>122.6</v>
      </c>
      <c r="AC15" s="22">
        <f t="shared" si="8"/>
        <v>245</v>
      </c>
      <c r="AD15" s="22">
        <f t="shared" si="9"/>
        <v>275</v>
      </c>
      <c r="AE15" s="23">
        <f t="shared" si="10"/>
        <v>243.5</v>
      </c>
      <c r="AF15" s="23">
        <f t="shared" si="11"/>
        <v>276.5</v>
      </c>
    </row>
    <row r="16" spans="1:32" x14ac:dyDescent="0.3">
      <c r="A16" s="24" t="s">
        <v>118</v>
      </c>
      <c r="B16" s="25" t="s">
        <v>6</v>
      </c>
      <c r="C16" s="25" t="s">
        <v>119</v>
      </c>
      <c r="D16" s="26">
        <v>0</v>
      </c>
      <c r="E16" s="27">
        <v>119</v>
      </c>
      <c r="F16" s="27">
        <v>3</v>
      </c>
      <c r="G16" s="27">
        <v>265</v>
      </c>
      <c r="H16" s="27">
        <v>6</v>
      </c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110</v>
      </c>
      <c r="Z16" s="22">
        <f t="shared" si="5"/>
        <v>128</v>
      </c>
      <c r="AA16" s="23">
        <f t="shared" si="6"/>
        <v>109.1</v>
      </c>
      <c r="AB16" s="23">
        <f t="shared" si="7"/>
        <v>128.9</v>
      </c>
      <c r="AC16" s="22">
        <f t="shared" si="8"/>
        <v>247</v>
      </c>
      <c r="AD16" s="22">
        <f t="shared" si="9"/>
        <v>283</v>
      </c>
      <c r="AE16" s="23">
        <f t="shared" si="10"/>
        <v>245.2</v>
      </c>
      <c r="AF16" s="23">
        <f t="shared" si="11"/>
        <v>284.8</v>
      </c>
    </row>
    <row r="17" spans="1:32" x14ac:dyDescent="0.3">
      <c r="A17" s="24" t="s">
        <v>362</v>
      </c>
      <c r="B17" s="25" t="s">
        <v>357</v>
      </c>
      <c r="C17" s="25" t="s">
        <v>363</v>
      </c>
      <c r="D17" s="26">
        <v>1</v>
      </c>
      <c r="E17" s="27">
        <v>82</v>
      </c>
      <c r="F17" s="27">
        <v>4</v>
      </c>
      <c r="G17" s="27">
        <v>270</v>
      </c>
      <c r="H17" s="27">
        <v>7</v>
      </c>
      <c r="I17" s="28"/>
      <c r="J17" s="28"/>
      <c r="K17" s="29">
        <v>15</v>
      </c>
      <c r="L17" s="29"/>
      <c r="M17" s="29"/>
      <c r="N17" s="29"/>
      <c r="O17" s="26" t="s">
        <v>120</v>
      </c>
      <c r="P17" s="29"/>
      <c r="Q17" s="19" t="str">
        <f t="shared" si="0"/>
        <v>CLIA</v>
      </c>
      <c r="R17" s="20">
        <f t="shared" si="1"/>
        <v>15</v>
      </c>
      <c r="S17" s="21">
        <f t="shared" si="2"/>
        <v>5</v>
      </c>
      <c r="T17" s="21" t="str">
        <f t="shared" si="3"/>
        <v/>
      </c>
      <c r="Y17" s="22">
        <f t="shared" si="4"/>
        <v>70</v>
      </c>
      <c r="Z17" s="22">
        <f t="shared" si="5"/>
        <v>94</v>
      </c>
      <c r="AA17" s="23">
        <f t="shared" si="6"/>
        <v>68.8</v>
      </c>
      <c r="AB17" s="23">
        <f t="shared" si="7"/>
        <v>95.2</v>
      </c>
      <c r="AC17" s="22">
        <f t="shared" si="8"/>
        <v>249</v>
      </c>
      <c r="AD17" s="22">
        <f t="shared" si="9"/>
        <v>291</v>
      </c>
      <c r="AE17" s="23">
        <f t="shared" si="10"/>
        <v>246.9</v>
      </c>
      <c r="AF17" s="23">
        <f t="shared" si="11"/>
        <v>293.10000000000002</v>
      </c>
    </row>
    <row r="18" spans="1:32" x14ac:dyDescent="0.3">
      <c r="A18" s="24" t="s">
        <v>364</v>
      </c>
      <c r="B18" s="25" t="s">
        <v>357</v>
      </c>
      <c r="C18" s="25" t="s">
        <v>119</v>
      </c>
      <c r="D18" s="26">
        <v>2</v>
      </c>
      <c r="E18" s="27">
        <v>85</v>
      </c>
      <c r="F18" s="27">
        <v>2</v>
      </c>
      <c r="G18" s="27">
        <v>275</v>
      </c>
      <c r="H18" s="27">
        <v>8</v>
      </c>
      <c r="I18" s="28"/>
      <c r="J18" s="28"/>
      <c r="K18" s="29">
        <v>15</v>
      </c>
      <c r="L18" s="29"/>
      <c r="M18" s="29"/>
      <c r="N18" s="29"/>
      <c r="O18" s="26" t="s">
        <v>120</v>
      </c>
      <c r="P18" s="29"/>
      <c r="Q18" s="19" t="str">
        <f t="shared" si="0"/>
        <v>CLIA</v>
      </c>
      <c r="R18" s="20">
        <f t="shared" si="1"/>
        <v>15</v>
      </c>
      <c r="S18" s="21">
        <f t="shared" si="2"/>
        <v>5</v>
      </c>
      <c r="T18" s="21" t="str">
        <f t="shared" si="3"/>
        <v/>
      </c>
      <c r="Y18" s="22">
        <f t="shared" si="4"/>
        <v>79</v>
      </c>
      <c r="Z18" s="22">
        <f t="shared" si="5"/>
        <v>91</v>
      </c>
      <c r="AA18" s="23">
        <f t="shared" si="6"/>
        <v>78.400000000000006</v>
      </c>
      <c r="AB18" s="23">
        <f t="shared" si="7"/>
        <v>91.6</v>
      </c>
      <c r="AC18" s="22">
        <f t="shared" si="8"/>
        <v>251</v>
      </c>
      <c r="AD18" s="22">
        <f t="shared" si="9"/>
        <v>299</v>
      </c>
      <c r="AE18" s="23">
        <f t="shared" si="10"/>
        <v>248.6</v>
      </c>
      <c r="AF18" s="23">
        <f t="shared" si="11"/>
        <v>301.39999999999998</v>
      </c>
    </row>
    <row r="19" spans="1:32" x14ac:dyDescent="0.3">
      <c r="A19" s="24" t="s">
        <v>135</v>
      </c>
      <c r="B19" s="25" t="s">
        <v>6</v>
      </c>
      <c r="C19" s="25" t="s">
        <v>136</v>
      </c>
      <c r="D19" s="26">
        <v>1</v>
      </c>
      <c r="E19" s="27">
        <v>88</v>
      </c>
      <c r="F19" s="27">
        <v>3</v>
      </c>
      <c r="G19" s="27">
        <v>280</v>
      </c>
      <c r="H19" s="27">
        <v>5</v>
      </c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79</v>
      </c>
      <c r="Z19" s="22">
        <f t="shared" si="5"/>
        <v>97</v>
      </c>
      <c r="AA19" s="23">
        <f t="shared" si="6"/>
        <v>78.099999999999994</v>
      </c>
      <c r="AB19" s="23">
        <f t="shared" si="7"/>
        <v>97.9</v>
      </c>
      <c r="AC19" s="22">
        <f t="shared" si="8"/>
        <v>265</v>
      </c>
      <c r="AD19" s="22">
        <f t="shared" si="9"/>
        <v>295</v>
      </c>
      <c r="AE19" s="23">
        <f t="shared" si="10"/>
        <v>263.5</v>
      </c>
      <c r="AF19" s="23">
        <f t="shared" si="11"/>
        <v>296.5</v>
      </c>
    </row>
    <row r="20" spans="1:32" x14ac:dyDescent="0.3">
      <c r="A20" s="24" t="s">
        <v>128</v>
      </c>
      <c r="B20" s="25" t="s">
        <v>6</v>
      </c>
      <c r="C20" s="25" t="s">
        <v>119</v>
      </c>
      <c r="D20" s="26">
        <v>0</v>
      </c>
      <c r="E20" s="27">
        <v>91</v>
      </c>
      <c r="F20" s="27">
        <v>4</v>
      </c>
      <c r="G20" s="27">
        <v>285</v>
      </c>
      <c r="H20" s="27">
        <v>6</v>
      </c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79</v>
      </c>
      <c r="Z20" s="22">
        <f t="shared" si="5"/>
        <v>103</v>
      </c>
      <c r="AA20" s="23">
        <f t="shared" si="6"/>
        <v>77.8</v>
      </c>
      <c r="AB20" s="23">
        <f t="shared" si="7"/>
        <v>104.2</v>
      </c>
      <c r="AC20" s="22">
        <f t="shared" si="8"/>
        <v>267</v>
      </c>
      <c r="AD20" s="22">
        <f t="shared" si="9"/>
        <v>303</v>
      </c>
      <c r="AE20" s="23">
        <f t="shared" si="10"/>
        <v>265.2</v>
      </c>
      <c r="AF20" s="23">
        <f t="shared" si="11"/>
        <v>304.8</v>
      </c>
    </row>
    <row r="21" spans="1:32" x14ac:dyDescent="0.3">
      <c r="A21" s="24" t="s">
        <v>122</v>
      </c>
      <c r="B21" s="25" t="s">
        <v>6</v>
      </c>
      <c r="C21" s="25" t="s">
        <v>119</v>
      </c>
      <c r="D21" s="26">
        <v>0</v>
      </c>
      <c r="E21" s="27">
        <v>94</v>
      </c>
      <c r="F21" s="27">
        <v>2</v>
      </c>
      <c r="G21" s="27">
        <v>200</v>
      </c>
      <c r="H21" s="27">
        <v>7</v>
      </c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88</v>
      </c>
      <c r="Z21" s="22">
        <f t="shared" si="5"/>
        <v>100</v>
      </c>
      <c r="AA21" s="23">
        <f t="shared" si="6"/>
        <v>87.4</v>
      </c>
      <c r="AB21" s="23">
        <f t="shared" si="7"/>
        <v>100.6</v>
      </c>
      <c r="AC21" s="22">
        <f t="shared" si="8"/>
        <v>179</v>
      </c>
      <c r="AD21" s="22">
        <f t="shared" si="9"/>
        <v>221</v>
      </c>
      <c r="AE21" s="23">
        <f t="shared" si="10"/>
        <v>176.9</v>
      </c>
      <c r="AF21" s="23">
        <f t="shared" si="11"/>
        <v>223.1</v>
      </c>
    </row>
    <row r="22" spans="1:32" x14ac:dyDescent="0.3">
      <c r="A22" s="24" t="s">
        <v>144</v>
      </c>
      <c r="B22" s="25" t="s">
        <v>6</v>
      </c>
      <c r="C22" s="25" t="s">
        <v>130</v>
      </c>
      <c r="D22" s="26">
        <v>0</v>
      </c>
      <c r="E22" s="27">
        <v>97</v>
      </c>
      <c r="F22" s="27">
        <v>3</v>
      </c>
      <c r="G22" s="27">
        <v>205</v>
      </c>
      <c r="H22" s="27">
        <v>8</v>
      </c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88</v>
      </c>
      <c r="Z22" s="22">
        <f t="shared" si="5"/>
        <v>106</v>
      </c>
      <c r="AA22" s="23">
        <f t="shared" si="6"/>
        <v>87.1</v>
      </c>
      <c r="AB22" s="23">
        <f t="shared" si="7"/>
        <v>106.9</v>
      </c>
      <c r="AC22" s="22">
        <f t="shared" si="8"/>
        <v>181</v>
      </c>
      <c r="AD22" s="22">
        <f t="shared" si="9"/>
        <v>229</v>
      </c>
      <c r="AE22" s="23">
        <f t="shared" si="10"/>
        <v>178.6</v>
      </c>
      <c r="AF22" s="23">
        <f t="shared" si="11"/>
        <v>231.4</v>
      </c>
    </row>
    <row r="23" spans="1:32" x14ac:dyDescent="0.3">
      <c r="A23" s="24" t="s">
        <v>365</v>
      </c>
      <c r="B23" s="25" t="s">
        <v>357</v>
      </c>
      <c r="C23" s="25" t="s">
        <v>130</v>
      </c>
      <c r="D23" s="26">
        <v>0</v>
      </c>
      <c r="E23" s="27">
        <v>100</v>
      </c>
      <c r="F23" s="27">
        <v>4</v>
      </c>
      <c r="G23" s="27">
        <v>210</v>
      </c>
      <c r="H23" s="27">
        <v>5</v>
      </c>
      <c r="I23" s="28"/>
      <c r="J23" s="28"/>
      <c r="K23" s="29">
        <v>15</v>
      </c>
      <c r="L23" s="29"/>
      <c r="M23" s="29"/>
      <c r="N23" s="29"/>
      <c r="O23" s="26" t="s">
        <v>120</v>
      </c>
      <c r="P23" s="29"/>
      <c r="Q23" s="19" t="str">
        <f t="shared" si="0"/>
        <v>CLIA</v>
      </c>
      <c r="R23" s="20">
        <f t="shared" si="1"/>
        <v>15</v>
      </c>
      <c r="S23" s="21">
        <f t="shared" si="2"/>
        <v>5</v>
      </c>
      <c r="T23" s="21" t="str">
        <f t="shared" si="3"/>
        <v/>
      </c>
      <c r="Y23" s="22">
        <f t="shared" si="4"/>
        <v>88</v>
      </c>
      <c r="Z23" s="22">
        <f t="shared" si="5"/>
        <v>112</v>
      </c>
      <c r="AA23" s="23">
        <f t="shared" si="6"/>
        <v>86.8</v>
      </c>
      <c r="AB23" s="23">
        <f t="shared" si="7"/>
        <v>113.2</v>
      </c>
      <c r="AC23" s="22">
        <f t="shared" si="8"/>
        <v>195</v>
      </c>
      <c r="AD23" s="22">
        <f t="shared" si="9"/>
        <v>225</v>
      </c>
      <c r="AE23" s="23">
        <f t="shared" si="10"/>
        <v>193.5</v>
      </c>
      <c r="AF23" s="23">
        <f t="shared" si="11"/>
        <v>226.5</v>
      </c>
    </row>
    <row r="24" spans="1:32" x14ac:dyDescent="0.3">
      <c r="A24" s="24" t="s">
        <v>132</v>
      </c>
      <c r="B24" s="25" t="s">
        <v>6</v>
      </c>
      <c r="C24" s="25" t="s">
        <v>130</v>
      </c>
      <c r="D24" s="26">
        <v>0</v>
      </c>
      <c r="E24" s="27">
        <v>103</v>
      </c>
      <c r="F24" s="27">
        <v>2</v>
      </c>
      <c r="G24" s="27">
        <v>215</v>
      </c>
      <c r="H24" s="27">
        <v>6</v>
      </c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97</v>
      </c>
      <c r="Z24" s="22">
        <f t="shared" si="5"/>
        <v>109</v>
      </c>
      <c r="AA24" s="23">
        <f t="shared" si="6"/>
        <v>96.4</v>
      </c>
      <c r="AB24" s="23">
        <f t="shared" si="7"/>
        <v>109.6</v>
      </c>
      <c r="AC24" s="22">
        <f t="shared" si="8"/>
        <v>197</v>
      </c>
      <c r="AD24" s="22">
        <f t="shared" si="9"/>
        <v>233</v>
      </c>
      <c r="AE24" s="23">
        <f t="shared" si="10"/>
        <v>195.2</v>
      </c>
      <c r="AF24" s="23">
        <f t="shared" si="11"/>
        <v>234.8</v>
      </c>
    </row>
    <row r="25" spans="1:32" x14ac:dyDescent="0.3">
      <c r="A25" s="24" t="s">
        <v>133</v>
      </c>
      <c r="B25" s="25" t="s">
        <v>6</v>
      </c>
      <c r="C25" s="25" t="s">
        <v>130</v>
      </c>
      <c r="D25" s="26">
        <v>0</v>
      </c>
      <c r="E25" s="27">
        <v>106</v>
      </c>
      <c r="F25" s="27">
        <v>3</v>
      </c>
      <c r="G25" s="27">
        <v>220</v>
      </c>
      <c r="H25" s="27">
        <v>7</v>
      </c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97</v>
      </c>
      <c r="Z25" s="22">
        <f t="shared" si="5"/>
        <v>115</v>
      </c>
      <c r="AA25" s="23">
        <f t="shared" si="6"/>
        <v>96.1</v>
      </c>
      <c r="AB25" s="23">
        <f t="shared" si="7"/>
        <v>115.9</v>
      </c>
      <c r="AC25" s="22">
        <f t="shared" si="8"/>
        <v>199</v>
      </c>
      <c r="AD25" s="22">
        <f t="shared" si="9"/>
        <v>241</v>
      </c>
      <c r="AE25" s="23">
        <f t="shared" si="10"/>
        <v>196.9</v>
      </c>
      <c r="AF25" s="23">
        <f t="shared" si="11"/>
        <v>243.1</v>
      </c>
    </row>
    <row r="26" spans="1:32" x14ac:dyDescent="0.3">
      <c r="A26" s="24" t="s">
        <v>366</v>
      </c>
      <c r="B26" s="25" t="s">
        <v>357</v>
      </c>
      <c r="C26" s="25" t="s">
        <v>130</v>
      </c>
      <c r="D26" s="26">
        <v>0</v>
      </c>
      <c r="E26" s="27">
        <v>109</v>
      </c>
      <c r="F26" s="27">
        <v>4</v>
      </c>
      <c r="G26" s="27">
        <v>225</v>
      </c>
      <c r="H26" s="27">
        <v>8</v>
      </c>
      <c r="I26" s="28"/>
      <c r="J26" s="28"/>
      <c r="K26" s="29">
        <v>15</v>
      </c>
      <c r="L26" s="29"/>
      <c r="M26" s="29"/>
      <c r="N26" s="29"/>
      <c r="O26" s="26" t="s">
        <v>120</v>
      </c>
      <c r="P26" s="29"/>
      <c r="Q26" s="19" t="str">
        <f t="shared" si="0"/>
        <v>CLIA</v>
      </c>
      <c r="R26" s="20">
        <f t="shared" si="1"/>
        <v>15</v>
      </c>
      <c r="S26" s="21">
        <f t="shared" si="2"/>
        <v>5</v>
      </c>
      <c r="T26" s="21" t="str">
        <f t="shared" si="3"/>
        <v/>
      </c>
      <c r="Y26" s="22">
        <f t="shared" si="4"/>
        <v>97</v>
      </c>
      <c r="Z26" s="22">
        <f t="shared" si="5"/>
        <v>121</v>
      </c>
      <c r="AA26" s="23">
        <f t="shared" si="6"/>
        <v>95.8</v>
      </c>
      <c r="AB26" s="23">
        <f t="shared" si="7"/>
        <v>122.2</v>
      </c>
      <c r="AC26" s="22">
        <f t="shared" si="8"/>
        <v>201</v>
      </c>
      <c r="AD26" s="22">
        <f t="shared" si="9"/>
        <v>249</v>
      </c>
      <c r="AE26" s="23">
        <f t="shared" si="10"/>
        <v>198.6</v>
      </c>
      <c r="AF26" s="23">
        <f t="shared" si="11"/>
        <v>251.4</v>
      </c>
    </row>
    <row r="27" spans="1:32" x14ac:dyDescent="0.3">
      <c r="A27" s="24" t="s">
        <v>367</v>
      </c>
      <c r="B27" s="25" t="s">
        <v>357</v>
      </c>
      <c r="C27" s="25" t="s">
        <v>130</v>
      </c>
      <c r="D27" s="26">
        <v>0</v>
      </c>
      <c r="E27" s="27">
        <v>112</v>
      </c>
      <c r="F27" s="27">
        <v>2</v>
      </c>
      <c r="G27" s="27">
        <v>230</v>
      </c>
      <c r="H27" s="27">
        <v>5</v>
      </c>
      <c r="I27" s="28"/>
      <c r="J27" s="28"/>
      <c r="K27" s="29">
        <v>15</v>
      </c>
      <c r="L27" s="29"/>
      <c r="M27" s="29"/>
      <c r="N27" s="29"/>
      <c r="O27" s="26" t="s">
        <v>120</v>
      </c>
      <c r="P27" s="29"/>
      <c r="Q27" s="19" t="str">
        <f t="shared" si="0"/>
        <v>CLIA</v>
      </c>
      <c r="R27" s="20">
        <f t="shared" si="1"/>
        <v>15</v>
      </c>
      <c r="S27" s="21">
        <f t="shared" si="2"/>
        <v>5</v>
      </c>
      <c r="T27" s="21" t="str">
        <f t="shared" si="3"/>
        <v/>
      </c>
      <c r="Y27" s="22">
        <f t="shared" si="4"/>
        <v>106</v>
      </c>
      <c r="Z27" s="22">
        <f t="shared" si="5"/>
        <v>118</v>
      </c>
      <c r="AA27" s="23">
        <f t="shared" si="6"/>
        <v>105.4</v>
      </c>
      <c r="AB27" s="23">
        <f t="shared" si="7"/>
        <v>118.6</v>
      </c>
      <c r="AC27" s="22">
        <f t="shared" si="8"/>
        <v>215</v>
      </c>
      <c r="AD27" s="22">
        <f t="shared" si="9"/>
        <v>245</v>
      </c>
      <c r="AE27" s="23">
        <f t="shared" si="10"/>
        <v>213.5</v>
      </c>
      <c r="AF27" s="23">
        <f t="shared" si="11"/>
        <v>246.5</v>
      </c>
    </row>
    <row r="28" spans="1:32" x14ac:dyDescent="0.3">
      <c r="A28" s="24" t="s">
        <v>129</v>
      </c>
      <c r="B28" s="25" t="s">
        <v>6</v>
      </c>
      <c r="C28" s="25" t="s">
        <v>130</v>
      </c>
      <c r="D28" s="26">
        <v>0</v>
      </c>
      <c r="E28" s="27">
        <v>115</v>
      </c>
      <c r="F28" s="27">
        <v>3</v>
      </c>
      <c r="G28" s="27">
        <v>235</v>
      </c>
      <c r="H28" s="27">
        <v>6</v>
      </c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106</v>
      </c>
      <c r="Z28" s="22">
        <f t="shared" si="5"/>
        <v>124</v>
      </c>
      <c r="AA28" s="23">
        <f t="shared" si="6"/>
        <v>105.1</v>
      </c>
      <c r="AB28" s="23">
        <f t="shared" si="7"/>
        <v>124.9</v>
      </c>
      <c r="AC28" s="22">
        <f t="shared" si="8"/>
        <v>217</v>
      </c>
      <c r="AD28" s="22">
        <f t="shared" si="9"/>
        <v>253</v>
      </c>
      <c r="AE28" s="23">
        <f t="shared" si="10"/>
        <v>215.2</v>
      </c>
      <c r="AF28" s="23">
        <f t="shared" si="11"/>
        <v>254.8</v>
      </c>
    </row>
    <row r="29" spans="1:32" x14ac:dyDescent="0.3">
      <c r="A29" s="24" t="s">
        <v>131</v>
      </c>
      <c r="B29" s="25" t="s">
        <v>6</v>
      </c>
      <c r="C29" s="25" t="s">
        <v>130</v>
      </c>
      <c r="D29" s="26">
        <v>0</v>
      </c>
      <c r="E29" s="27">
        <v>118</v>
      </c>
      <c r="F29" s="27">
        <v>4</v>
      </c>
      <c r="G29" s="27">
        <v>240</v>
      </c>
      <c r="H29" s="27">
        <v>7</v>
      </c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106</v>
      </c>
      <c r="Z29" s="22">
        <f t="shared" si="5"/>
        <v>130</v>
      </c>
      <c r="AA29" s="23">
        <f t="shared" si="6"/>
        <v>104.8</v>
      </c>
      <c r="AB29" s="23">
        <f t="shared" si="7"/>
        <v>131.19999999999999</v>
      </c>
      <c r="AC29" s="22">
        <f t="shared" si="8"/>
        <v>219</v>
      </c>
      <c r="AD29" s="22">
        <f t="shared" si="9"/>
        <v>261</v>
      </c>
      <c r="AE29" s="23">
        <f t="shared" si="10"/>
        <v>216.9</v>
      </c>
      <c r="AF29" s="23">
        <f t="shared" si="11"/>
        <v>263.10000000000002</v>
      </c>
    </row>
    <row r="30" spans="1:32" x14ac:dyDescent="0.3">
      <c r="A30" s="24" t="s">
        <v>368</v>
      </c>
      <c r="B30" s="25" t="s">
        <v>357</v>
      </c>
      <c r="C30" s="25" t="s">
        <v>369</v>
      </c>
      <c r="D30" s="26">
        <v>1</v>
      </c>
      <c r="E30" s="27">
        <v>81</v>
      </c>
      <c r="F30" s="27">
        <v>2</v>
      </c>
      <c r="G30" s="27">
        <v>245</v>
      </c>
      <c r="H30" s="27">
        <v>8</v>
      </c>
      <c r="I30" s="28"/>
      <c r="J30" s="28"/>
      <c r="K30" s="29">
        <v>15</v>
      </c>
      <c r="L30" s="29"/>
      <c r="M30" s="29"/>
      <c r="N30" s="29"/>
      <c r="O30" s="26" t="s">
        <v>120</v>
      </c>
      <c r="P30" s="29"/>
      <c r="Q30" s="19" t="str">
        <f t="shared" si="0"/>
        <v>CLIA</v>
      </c>
      <c r="R30" s="20">
        <f t="shared" si="1"/>
        <v>15</v>
      </c>
      <c r="S30" s="21">
        <f t="shared" si="2"/>
        <v>5</v>
      </c>
      <c r="T30" s="21" t="str">
        <f t="shared" si="3"/>
        <v/>
      </c>
      <c r="Y30" s="22">
        <f t="shared" si="4"/>
        <v>75</v>
      </c>
      <c r="Z30" s="22">
        <f t="shared" si="5"/>
        <v>87</v>
      </c>
      <c r="AA30" s="23">
        <f t="shared" si="6"/>
        <v>74.400000000000006</v>
      </c>
      <c r="AB30" s="23">
        <f t="shared" si="7"/>
        <v>87.6</v>
      </c>
      <c r="AC30" s="22">
        <f t="shared" si="8"/>
        <v>221</v>
      </c>
      <c r="AD30" s="22">
        <f t="shared" si="9"/>
        <v>269</v>
      </c>
      <c r="AE30" s="23">
        <f t="shared" si="10"/>
        <v>218.6</v>
      </c>
      <c r="AF30" s="23">
        <f t="shared" si="11"/>
        <v>271.39999999999998</v>
      </c>
    </row>
    <row r="31" spans="1:32" x14ac:dyDescent="0.3">
      <c r="A31" s="24" t="s">
        <v>370</v>
      </c>
      <c r="B31" s="25" t="s">
        <v>357</v>
      </c>
      <c r="C31" s="25" t="s">
        <v>141</v>
      </c>
      <c r="D31" s="26">
        <v>1</v>
      </c>
      <c r="E31" s="27">
        <v>84</v>
      </c>
      <c r="F31" s="27">
        <v>3</v>
      </c>
      <c r="G31" s="27">
        <v>250</v>
      </c>
      <c r="H31" s="27">
        <v>5</v>
      </c>
      <c r="I31" s="28"/>
      <c r="J31" s="28"/>
      <c r="K31" s="29">
        <v>15</v>
      </c>
      <c r="L31" s="29"/>
      <c r="M31" s="29"/>
      <c r="N31" s="29"/>
      <c r="O31" s="26" t="s">
        <v>120</v>
      </c>
      <c r="P31" s="29"/>
      <c r="Q31" s="19" t="str">
        <f t="shared" si="0"/>
        <v>CLIA</v>
      </c>
      <c r="R31" s="20">
        <f t="shared" si="1"/>
        <v>15</v>
      </c>
      <c r="S31" s="21">
        <f t="shared" si="2"/>
        <v>5</v>
      </c>
      <c r="T31" s="21" t="str">
        <f t="shared" si="3"/>
        <v/>
      </c>
      <c r="Y31" s="22">
        <f t="shared" si="4"/>
        <v>75</v>
      </c>
      <c r="Z31" s="22">
        <f t="shared" si="5"/>
        <v>93</v>
      </c>
      <c r="AA31" s="23">
        <f t="shared" si="6"/>
        <v>74.099999999999994</v>
      </c>
      <c r="AB31" s="23">
        <f t="shared" si="7"/>
        <v>93.9</v>
      </c>
      <c r="AC31" s="22">
        <f t="shared" si="8"/>
        <v>235</v>
      </c>
      <c r="AD31" s="22">
        <f t="shared" si="9"/>
        <v>265</v>
      </c>
      <c r="AE31" s="23">
        <f t="shared" si="10"/>
        <v>233.5</v>
      </c>
      <c r="AF31" s="23">
        <f t="shared" si="11"/>
        <v>266.5</v>
      </c>
    </row>
    <row r="32" spans="1:32" x14ac:dyDescent="0.3">
      <c r="A32" s="24" t="s">
        <v>140</v>
      </c>
      <c r="B32" s="25" t="s">
        <v>6</v>
      </c>
      <c r="C32" s="25" t="s">
        <v>141</v>
      </c>
      <c r="D32" s="26">
        <v>0</v>
      </c>
      <c r="E32" s="27">
        <v>87</v>
      </c>
      <c r="F32" s="27">
        <v>4</v>
      </c>
      <c r="G32" s="27">
        <v>255</v>
      </c>
      <c r="H32" s="27">
        <v>6</v>
      </c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75</v>
      </c>
      <c r="Z32" s="22">
        <f t="shared" si="5"/>
        <v>99</v>
      </c>
      <c r="AA32" s="23">
        <f t="shared" si="6"/>
        <v>73.8</v>
      </c>
      <c r="AB32" s="23">
        <f t="shared" si="7"/>
        <v>100.2</v>
      </c>
      <c r="AC32" s="22">
        <f t="shared" si="8"/>
        <v>237</v>
      </c>
      <c r="AD32" s="22">
        <f t="shared" si="9"/>
        <v>273</v>
      </c>
      <c r="AE32" s="23">
        <f t="shared" si="10"/>
        <v>235.2</v>
      </c>
      <c r="AF32" s="23">
        <f t="shared" si="11"/>
        <v>274.8</v>
      </c>
    </row>
    <row r="33" spans="1:32" x14ac:dyDescent="0.3">
      <c r="A33" s="24" t="s">
        <v>142</v>
      </c>
      <c r="B33" s="25" t="s">
        <v>6</v>
      </c>
      <c r="C33" s="25" t="s">
        <v>141</v>
      </c>
      <c r="D33" s="26">
        <v>1</v>
      </c>
      <c r="E33" s="27">
        <v>90</v>
      </c>
      <c r="F33" s="27">
        <v>2</v>
      </c>
      <c r="G33" s="27">
        <v>260</v>
      </c>
      <c r="H33" s="27">
        <v>7</v>
      </c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84</v>
      </c>
      <c r="Z33" s="22">
        <f t="shared" si="5"/>
        <v>96</v>
      </c>
      <c r="AA33" s="23">
        <f t="shared" si="6"/>
        <v>83.4</v>
      </c>
      <c r="AB33" s="23">
        <f t="shared" si="7"/>
        <v>96.6</v>
      </c>
      <c r="AC33" s="22">
        <f t="shared" si="8"/>
        <v>239</v>
      </c>
      <c r="AD33" s="22">
        <f t="shared" si="9"/>
        <v>281</v>
      </c>
      <c r="AE33" s="23">
        <f t="shared" si="10"/>
        <v>236.9</v>
      </c>
      <c r="AF33" s="23">
        <f t="shared" si="11"/>
        <v>283.10000000000002</v>
      </c>
    </row>
    <row r="34" spans="1:32" x14ac:dyDescent="0.3">
      <c r="A34" s="24" t="s">
        <v>143</v>
      </c>
      <c r="B34" s="25" t="s">
        <v>6</v>
      </c>
      <c r="C34" s="25" t="s">
        <v>141</v>
      </c>
      <c r="D34" s="26">
        <v>0</v>
      </c>
      <c r="E34" s="27">
        <v>93</v>
      </c>
      <c r="F34" s="27">
        <v>3</v>
      </c>
      <c r="G34" s="27">
        <v>265</v>
      </c>
      <c r="H34" s="27">
        <v>8</v>
      </c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84</v>
      </c>
      <c r="Z34" s="22">
        <f t="shared" si="5"/>
        <v>102</v>
      </c>
      <c r="AA34" s="23">
        <f t="shared" si="6"/>
        <v>83.1</v>
      </c>
      <c r="AB34" s="23">
        <f t="shared" si="7"/>
        <v>102.9</v>
      </c>
      <c r="AC34" s="22">
        <f t="shared" si="8"/>
        <v>241</v>
      </c>
      <c r="AD34" s="22">
        <f t="shared" si="9"/>
        <v>289</v>
      </c>
      <c r="AE34" s="23">
        <f t="shared" si="10"/>
        <v>238.6</v>
      </c>
      <c r="AF34" s="23">
        <f t="shared" si="11"/>
        <v>291.39999999999998</v>
      </c>
    </row>
    <row r="35" spans="1:32" x14ac:dyDescent="0.3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3">
      <c r="A2" s="32"/>
      <c r="B2" s="33"/>
      <c r="C2" s="34"/>
      <c r="D2" s="34"/>
      <c r="E2" s="34"/>
      <c r="F2" s="34"/>
      <c r="G2" s="34"/>
      <c r="H2" s="34"/>
      <c r="I2" s="33"/>
      <c r="J2" s="33"/>
      <c r="K2" s="33"/>
      <c r="L2" s="33"/>
      <c r="M2" s="33"/>
      <c r="N2" s="33"/>
    </row>
    <row r="3" spans="1:14" x14ac:dyDescent="0.3">
      <c r="A3" s="32"/>
      <c r="B3" s="33"/>
      <c r="C3" s="34"/>
      <c r="D3" s="34"/>
      <c r="E3" s="34"/>
      <c r="F3" s="34"/>
      <c r="G3" s="34"/>
      <c r="H3" s="34"/>
      <c r="I3" s="33"/>
      <c r="J3" s="33"/>
      <c r="K3" s="33"/>
      <c r="L3" s="33"/>
      <c r="M3" s="33"/>
      <c r="N3" s="33"/>
    </row>
    <row r="4" spans="1:14" x14ac:dyDescent="0.3">
      <c r="A4" s="32"/>
      <c r="B4" s="33"/>
      <c r="C4" s="34"/>
      <c r="D4" s="34"/>
      <c r="E4" s="34"/>
      <c r="F4" s="34"/>
      <c r="G4" s="34"/>
      <c r="H4" s="34"/>
      <c r="I4" s="33"/>
      <c r="J4" s="33"/>
      <c r="K4" s="33"/>
      <c r="L4" s="33"/>
      <c r="M4" s="33"/>
      <c r="N4" s="33"/>
    </row>
    <row r="5" spans="1:14" x14ac:dyDescent="0.3">
      <c r="A5" s="32"/>
      <c r="B5" s="33"/>
      <c r="C5" s="34"/>
      <c r="D5" s="34"/>
      <c r="E5" s="34"/>
      <c r="F5" s="34"/>
      <c r="G5" s="34"/>
      <c r="H5" s="34"/>
      <c r="I5" s="33"/>
      <c r="J5" s="33"/>
      <c r="K5" s="33"/>
      <c r="L5" s="33"/>
      <c r="M5" s="33"/>
      <c r="N5" s="33"/>
    </row>
    <row r="6" spans="1:14" x14ac:dyDescent="0.3">
      <c r="A6" s="32"/>
      <c r="B6" s="33"/>
      <c r="C6" s="34"/>
      <c r="D6" s="34"/>
      <c r="E6" s="34"/>
      <c r="F6" s="34"/>
      <c r="G6" s="34"/>
      <c r="H6" s="34"/>
      <c r="I6" s="33"/>
      <c r="J6" s="33"/>
      <c r="K6" s="33"/>
      <c r="L6" s="33"/>
      <c r="M6" s="33"/>
      <c r="N6" s="33"/>
    </row>
    <row r="7" spans="1:14" x14ac:dyDescent="0.3">
      <c r="A7" s="32"/>
      <c r="B7" s="33"/>
      <c r="C7" s="34"/>
      <c r="D7" s="34"/>
      <c r="E7" s="34"/>
      <c r="F7" s="34"/>
      <c r="G7" s="34"/>
      <c r="H7" s="34"/>
      <c r="I7" s="33"/>
      <c r="J7" s="33"/>
      <c r="K7" s="33"/>
      <c r="L7" s="33"/>
      <c r="M7" s="33"/>
      <c r="N7" s="33"/>
    </row>
    <row r="8" spans="1:14" x14ac:dyDescent="0.3">
      <c r="A8" s="32"/>
      <c r="B8" s="33"/>
      <c r="C8" s="34"/>
      <c r="D8" s="34"/>
      <c r="E8" s="34"/>
      <c r="F8" s="34"/>
      <c r="G8" s="34"/>
      <c r="H8" s="34"/>
      <c r="I8" s="33"/>
      <c r="J8" s="33"/>
      <c r="K8" s="33"/>
      <c r="L8" s="33"/>
      <c r="M8" s="33"/>
      <c r="N8" s="33"/>
    </row>
    <row r="9" spans="1:14" x14ac:dyDescent="0.3">
      <c r="A9" s="32"/>
      <c r="B9" s="33"/>
      <c r="C9" s="34"/>
      <c r="D9" s="34"/>
      <c r="E9" s="34"/>
      <c r="F9" s="34"/>
      <c r="G9" s="34"/>
      <c r="H9" s="34"/>
      <c r="I9" s="33"/>
      <c r="J9" s="33"/>
      <c r="K9" s="33"/>
      <c r="L9" s="33"/>
      <c r="M9" s="33"/>
      <c r="N9" s="33"/>
    </row>
    <row r="10" spans="1:14" x14ac:dyDescent="0.3">
      <c r="A10" s="32"/>
      <c r="B10" s="33"/>
      <c r="C10" s="34"/>
      <c r="D10" s="34"/>
      <c r="E10" s="34"/>
      <c r="F10" s="34"/>
      <c r="G10" s="34"/>
      <c r="H10" s="34"/>
      <c r="I10" s="33"/>
      <c r="J10" s="33"/>
      <c r="K10" s="33"/>
      <c r="L10" s="33"/>
      <c r="M10" s="33"/>
      <c r="N10" s="33"/>
    </row>
    <row r="11" spans="1:14" x14ac:dyDescent="0.3">
      <c r="A11" s="32"/>
      <c r="B11" s="33"/>
      <c r="C11" s="34"/>
      <c r="D11" s="34"/>
      <c r="E11" s="34"/>
      <c r="F11" s="34"/>
      <c r="G11" s="34"/>
      <c r="H11" s="34"/>
      <c r="I11" s="33"/>
      <c r="J11" s="33"/>
      <c r="K11" s="33"/>
      <c r="L11" s="33"/>
      <c r="M11" s="33"/>
      <c r="N11" s="33"/>
    </row>
    <row r="12" spans="1:14" x14ac:dyDescent="0.3">
      <c r="A12" s="32"/>
      <c r="B12" s="33"/>
      <c r="C12" s="34"/>
      <c r="D12" s="34"/>
      <c r="E12" s="34"/>
      <c r="F12" s="34"/>
      <c r="G12" s="34"/>
      <c r="H12" s="34"/>
      <c r="I12" s="33"/>
      <c r="J12" s="33"/>
      <c r="K12" s="33"/>
      <c r="L12" s="33"/>
      <c r="M12" s="33"/>
      <c r="N12" s="33"/>
    </row>
    <row r="13" spans="1:14" x14ac:dyDescent="0.3">
      <c r="A13" s="32"/>
      <c r="B13" s="33"/>
      <c r="C13" s="34"/>
      <c r="D13" s="34"/>
      <c r="E13" s="34"/>
      <c r="F13" s="34"/>
      <c r="G13" s="34"/>
      <c r="H13" s="34"/>
      <c r="I13" s="33"/>
      <c r="J13" s="33"/>
      <c r="K13" s="33"/>
      <c r="L13" s="33"/>
      <c r="M13" s="33"/>
      <c r="N13" s="33"/>
    </row>
    <row r="14" spans="1:14" x14ac:dyDescent="0.3">
      <c r="A14" s="32"/>
      <c r="B14" s="33"/>
      <c r="C14" s="34"/>
      <c r="D14" s="34"/>
      <c r="E14" s="34"/>
      <c r="F14" s="34"/>
      <c r="G14" s="34"/>
      <c r="H14" s="34"/>
      <c r="I14" s="33"/>
      <c r="J14" s="33"/>
      <c r="K14" s="33"/>
      <c r="L14" s="33"/>
      <c r="M14" s="33"/>
      <c r="N14" s="33"/>
    </row>
    <row r="15" spans="1:14" x14ac:dyDescent="0.3">
      <c r="A15" s="32"/>
      <c r="B15" s="33"/>
      <c r="C15" s="34"/>
      <c r="D15" s="34"/>
      <c r="E15" s="34"/>
      <c r="F15" s="34"/>
      <c r="G15" s="34"/>
      <c r="H15" s="34"/>
      <c r="I15" s="33"/>
      <c r="J15" s="33"/>
      <c r="K15" s="33"/>
      <c r="L15" s="33"/>
      <c r="M15" s="33"/>
      <c r="N15" s="33"/>
    </row>
    <row r="16" spans="1:14" x14ac:dyDescent="0.3">
      <c r="A16" s="32"/>
      <c r="B16" s="33"/>
      <c r="C16" s="34"/>
      <c r="D16" s="34"/>
      <c r="E16" s="34"/>
      <c r="F16" s="34"/>
      <c r="G16" s="34"/>
      <c r="H16" s="34"/>
      <c r="I16" s="33"/>
      <c r="J16" s="33"/>
      <c r="K16" s="33"/>
      <c r="L16" s="33"/>
      <c r="M16" s="33"/>
      <c r="N16" s="33"/>
    </row>
    <row r="17" spans="1:14" x14ac:dyDescent="0.3">
      <c r="A17" s="32"/>
      <c r="B17" s="33"/>
      <c r="C17" s="34"/>
      <c r="D17" s="34"/>
      <c r="E17" s="34"/>
      <c r="F17" s="34"/>
      <c r="G17" s="34"/>
      <c r="H17" s="34"/>
      <c r="I17" s="33"/>
      <c r="J17" s="33"/>
      <c r="K17" s="33"/>
      <c r="L17" s="33"/>
      <c r="M17" s="33"/>
      <c r="N17" s="33"/>
    </row>
    <row r="18" spans="1:14" x14ac:dyDescent="0.3">
      <c r="A18" s="32"/>
      <c r="B18" s="33"/>
      <c r="C18" s="34"/>
      <c r="D18" s="34"/>
      <c r="E18" s="34"/>
      <c r="F18" s="34"/>
      <c r="G18" s="34"/>
      <c r="H18" s="34"/>
      <c r="I18" s="33"/>
      <c r="J18" s="33"/>
      <c r="K18" s="33"/>
      <c r="L18" s="33"/>
      <c r="M18" s="33"/>
      <c r="N18" s="33"/>
    </row>
    <row r="19" spans="1:14" x14ac:dyDescent="0.3">
      <c r="A19" s="32"/>
      <c r="B19" s="33"/>
      <c r="C19" s="34"/>
      <c r="D19" s="34"/>
      <c r="E19" s="34"/>
      <c r="F19" s="34"/>
      <c r="G19" s="34"/>
      <c r="H19" s="34"/>
      <c r="I19" s="33"/>
      <c r="J19" s="33"/>
      <c r="K19" s="33"/>
      <c r="L19" s="33"/>
      <c r="M19" s="33"/>
      <c r="N19" s="33"/>
    </row>
    <row r="20" spans="1:14" x14ac:dyDescent="0.3">
      <c r="A20" s="32"/>
      <c r="B20" s="33"/>
      <c r="C20" s="34"/>
      <c r="D20" s="34"/>
      <c r="E20" s="34"/>
      <c r="F20" s="34"/>
      <c r="G20" s="34"/>
      <c r="H20" s="34"/>
      <c r="I20" s="33"/>
      <c r="J20" s="33"/>
      <c r="K20" s="33"/>
      <c r="L20" s="33"/>
      <c r="M20" s="33"/>
      <c r="N20" s="33"/>
    </row>
    <row r="21" spans="1:14" x14ac:dyDescent="0.3">
      <c r="A21" s="32"/>
      <c r="B21" s="33"/>
      <c r="C21" s="34"/>
      <c r="D21" s="34"/>
      <c r="E21" s="34"/>
      <c r="F21" s="34"/>
      <c r="G21" s="34"/>
      <c r="H21" s="34"/>
      <c r="I21" s="33"/>
      <c r="J21" s="33"/>
      <c r="K21" s="33"/>
      <c r="L21" s="33"/>
      <c r="M21" s="33"/>
      <c r="N21" s="33"/>
    </row>
    <row r="22" spans="1:14" x14ac:dyDescent="0.3">
      <c r="A22" s="32"/>
      <c r="B22" s="33"/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3">
      <c r="A23" s="32"/>
      <c r="B23" s="33"/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3">
      <c r="A24" s="32"/>
      <c r="B24" s="33"/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3">
      <c r="A25" s="32"/>
      <c r="B25" s="33"/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3">
      <c r="A26" s="32"/>
      <c r="B26" s="33"/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3">
      <c r="A27" s="32"/>
      <c r="B27" s="33"/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3">
      <c r="A28" s="32"/>
      <c r="B28" s="33"/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3">
      <c r="A29" s="32"/>
      <c r="B29" s="33"/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3">
      <c r="A30" s="32"/>
      <c r="B30" s="33"/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3">
      <c r="A31" s="32"/>
      <c r="B31" s="33"/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3">
      <c r="A32" s="32"/>
      <c r="B32" s="33"/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3">
      <c r="A33" s="32"/>
      <c r="B33" s="33"/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/>
      <c r="B34" s="33"/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/>
      <c r="B35" s="33"/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/>
      <c r="B36" s="33"/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/>
      <c r="B37" s="33"/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/>
      <c r="B38" s="33"/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/>
      <c r="B39" s="33"/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/>
      <c r="B40" s="33"/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/>
      <c r="B41" s="33"/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13" activePane="bottomLeft" state="frozen"/>
      <selection pane="bottomLeft" activeCell="I31" sqref="I31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  <col min="59" max="59" width="22.77734375" style="100" customWidth="1"/>
    <col min="60" max="60" width="18.77734375" customWidth="1"/>
    <col min="61" max="61" width="22.77734375" customWidth="1"/>
    <col min="62" max="62" width="12.77734375" customWidth="1"/>
    <col min="63" max="63" width="7.77734375" customWidth="1"/>
    <col min="64" max="64" width="12.88671875" customWidth="1"/>
    <col min="65" max="65" width="7.77734375" customWidth="1"/>
    <col min="66" max="66" width="12.77734375" customWidth="1"/>
    <col min="67" max="67" width="15.77734375" customWidth="1"/>
    <col min="68" max="68" width="11.77734375" customWidth="1"/>
    <col min="69" max="70" width="15.77734375" customWidth="1"/>
    <col min="71" max="71" width="46.77734375" customWidth="1"/>
    <col min="72" max="72" width="16.77734375" customWidth="1"/>
    <col min="73" max="75" width="18.77734375" customWidth="1"/>
    <col min="76" max="76" width="22.77734375" customWidth="1"/>
    <col min="77" max="77" width="15.21875" customWidth="1"/>
    <col min="80" max="80" width="22.77734375" style="100" customWidth="1"/>
    <col min="81" max="81" width="18.77734375" customWidth="1"/>
    <col min="82" max="82" width="22.77734375" customWidth="1"/>
    <col min="83" max="83" width="12.77734375" customWidth="1"/>
    <col min="84" max="84" width="7.77734375" customWidth="1"/>
    <col min="85" max="85" width="12.88671875" customWidth="1"/>
    <col min="86" max="86" width="7.77734375" customWidth="1"/>
    <col min="87" max="87" width="12.77734375" customWidth="1"/>
    <col min="88" max="88" width="15.77734375" customWidth="1"/>
    <col min="89" max="89" width="11.77734375" customWidth="1"/>
    <col min="90" max="91" width="15.77734375" customWidth="1"/>
    <col min="92" max="92" width="46.77734375" customWidth="1"/>
    <col min="93" max="93" width="16.77734375" customWidth="1"/>
    <col min="94" max="96" width="18.77734375" customWidth="1"/>
    <col min="97" max="97" width="22.77734375" customWidth="1"/>
    <col min="98" max="98" width="15.21875" customWidth="1"/>
  </cols>
  <sheetData>
    <row r="1" spans="1:98" ht="40.049999999999997" customHeight="1" x14ac:dyDescent="0.3">
      <c r="A1" s="126" t="s">
        <v>159</v>
      </c>
      <c r="B1" s="126"/>
      <c r="C1" s="126"/>
      <c r="D1" s="126"/>
      <c r="E1" s="126"/>
      <c r="F1" s="126"/>
      <c r="G1" s="126"/>
      <c r="H1" s="35"/>
      <c r="K1" s="125" t="s">
        <v>160</v>
      </c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D1" s="36" t="s">
        <v>161</v>
      </c>
      <c r="BG1" s="106" t="s">
        <v>547</v>
      </c>
      <c r="CB1" s="106" t="s">
        <v>552</v>
      </c>
    </row>
    <row r="2" spans="1:98" ht="19.95" customHeight="1" x14ac:dyDescent="0.3">
      <c r="A2" s="127" t="s">
        <v>615</v>
      </c>
      <c r="B2" s="127"/>
      <c r="C2" s="127"/>
      <c r="D2" s="127"/>
      <c r="E2" s="127"/>
      <c r="F2" s="127"/>
      <c r="G2" s="127"/>
      <c r="H2" s="123" t="s">
        <v>162</v>
      </c>
      <c r="I2" s="115"/>
      <c r="J2" s="115"/>
      <c r="K2" s="124" t="s">
        <v>163</v>
      </c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D2" s="5" t="str">
        <f>IF(Configuração!$C$26="","",("QC-"&amp;Configuração!$C$26&amp;TEXT(1,"00")))</f>
        <v>QC-99999901</v>
      </c>
    </row>
    <row r="3" spans="1:98" ht="28.05" customHeight="1" x14ac:dyDescent="0.3">
      <c r="A3" s="17" t="s">
        <v>311</v>
      </c>
      <c r="B3" s="17" t="s">
        <v>164</v>
      </c>
      <c r="C3" s="17" t="s">
        <v>165</v>
      </c>
      <c r="D3" s="17" t="s">
        <v>145</v>
      </c>
      <c r="E3" s="17" t="s">
        <v>88</v>
      </c>
      <c r="F3" s="17" t="s">
        <v>312</v>
      </c>
      <c r="G3" s="17" t="s">
        <v>232</v>
      </c>
      <c r="K3" s="10" t="s">
        <v>164</v>
      </c>
      <c r="L3" s="10" t="s">
        <v>165</v>
      </c>
      <c r="M3" s="18" t="str">
        <f>IF(Analitos!$A4="","",Analitos!$A4)</f>
        <v>Lactato</v>
      </c>
      <c r="N3" s="18" t="str">
        <f>IF(Analitos!$A5="","",Analitos!$A5)</f>
        <v>Ácido úrico</v>
      </c>
      <c r="O3" s="18" t="str">
        <f>IF(Analitos!$A6="","",Analitos!$A6)</f>
        <v>Albumina</v>
      </c>
      <c r="P3" s="18" t="str">
        <f>IF(Analitos!$A7="","",Analitos!$A7)</f>
        <v>Bilirrubina direta</v>
      </c>
      <c r="Q3" s="18" t="str">
        <f>IF(Analitos!$A8="","",Analitos!$A8)</f>
        <v>Bilirrubina total</v>
      </c>
      <c r="R3" s="18" t="str">
        <f>IF(Analitos!$A9="","",Analitos!$A9)</f>
        <v>Cálcio</v>
      </c>
      <c r="S3" s="18" t="str">
        <f>IF(Analitos!$A10="","",Analitos!$A10)</f>
        <v>Capacidade de fixação do ferro</v>
      </c>
      <c r="T3" s="18" t="str">
        <f>IF(Analitos!$A11="","",Analitos!$A11)</f>
        <v>Colesterol total</v>
      </c>
      <c r="U3" s="18" t="str">
        <f>IF(Analitos!$A12="","",Analitos!$A12)</f>
        <v>HDL colesterol</v>
      </c>
      <c r="V3" s="18" t="str">
        <f>IF(Analitos!$A13="","",Analitos!$A13)</f>
        <v>Creatinina</v>
      </c>
      <c r="W3" s="18" t="str">
        <f>IF(Analitos!$A14="","",Analitos!$A14)</f>
        <v>Ferro</v>
      </c>
      <c r="X3" s="18" t="str">
        <f>IF(Analitos!$A15="","",Analitos!$A15)</f>
        <v>Fósforo</v>
      </c>
      <c r="Y3" s="18" t="str">
        <f>IF(Analitos!$A16="","",Analitos!$A16)</f>
        <v>Glicose</v>
      </c>
      <c r="Z3" s="18" t="str">
        <f>IF(Analitos!$A17="","",Analitos!$A17)</f>
        <v>Hemoglobina glicada</v>
      </c>
      <c r="AA3" s="18" t="str">
        <f>IF(Analitos!$A18="","",Analitos!$A18)</f>
        <v>Magnésio</v>
      </c>
      <c r="AB3" s="18" t="str">
        <f>IF(Analitos!$A19="","",Analitos!$A19)</f>
        <v>Proteína total</v>
      </c>
      <c r="AC3" s="18" t="str">
        <f>IF(Analitos!$A20="","",Analitos!$A20)</f>
        <v>Triglicerídeos</v>
      </c>
      <c r="AD3" s="18" t="str">
        <f>IF(Analitos!$A21="","",Analitos!$A21)</f>
        <v>Ureia</v>
      </c>
      <c r="AE3" s="18" t="str">
        <f>IF(Analitos!$A22="","",Analitos!$A22)</f>
        <v>Amilase</v>
      </c>
      <c r="AF3" s="18" t="str">
        <f>IF(Analitos!$A23="","",Analitos!$A23)</f>
        <v>Creatina fosfoquinase</v>
      </c>
      <c r="AG3" s="18" t="str">
        <f>IF(Analitos!$A24="","",Analitos!$A24)</f>
        <v>Fosfatase alcalina</v>
      </c>
      <c r="AH3" s="18" t="str">
        <f>IF(Analitos!$A25="","",Analitos!$A25)</f>
        <v>GGT</v>
      </c>
      <c r="AI3" s="18" t="str">
        <f>IF(Analitos!$A26="","",Analitos!$A26)</f>
        <v>Lactato desidrogenase</v>
      </c>
      <c r="AJ3" s="18" t="str">
        <f>IF(Analitos!$A27="","",Analitos!$A27)</f>
        <v>Lipase</v>
      </c>
      <c r="AK3" s="18" t="str">
        <f>IF(Analitos!$A28="","",Analitos!$A28)</f>
        <v>AST (TGO)</v>
      </c>
      <c r="AL3" s="18" t="str">
        <f>IF(Analitos!$A29="","",Analitos!$A29)</f>
        <v>ALT (TGP)</v>
      </c>
      <c r="AM3" s="18" t="str">
        <f>IF(Analitos!$A30="","",Analitos!$A30)</f>
        <v>Proteína C-reativa</v>
      </c>
      <c r="AN3" s="18" t="str">
        <f>IF(Analitos!$A31="","",Analitos!$A31)</f>
        <v>Bicarbonato</v>
      </c>
      <c r="AO3" s="18" t="str">
        <f>IF(Analitos!$A32="","",Analitos!$A32)</f>
        <v>Sódio</v>
      </c>
      <c r="AP3" s="18" t="str">
        <f>IF(Analitos!$A33="","",Analitos!$A33)</f>
        <v>Potássio</v>
      </c>
      <c r="AQ3" s="18" t="str">
        <f>IF(Analitos!$A34="","",Analitos!$A34)</f>
        <v>Cloro</v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166</v>
      </c>
      <c r="BB3" s="36" t="s">
        <v>167</v>
      </c>
      <c r="BC3" t="s">
        <v>313</v>
      </c>
      <c r="BD3" s="5" t="str">
        <f>IF(Configuração!$C$26="","",("QC-"&amp;Configuração!$C$26&amp;TEXT(2,"00")))</f>
        <v>QC-99999902</v>
      </c>
      <c r="BG3" s="100" t="s">
        <v>548</v>
      </c>
      <c r="BH3" t="s">
        <v>549</v>
      </c>
      <c r="BI3" t="s">
        <v>550</v>
      </c>
      <c r="BJ3" t="s">
        <v>551</v>
      </c>
      <c r="BK3" t="s">
        <v>311</v>
      </c>
      <c r="BL3" t="s">
        <v>484</v>
      </c>
      <c r="BM3" t="s">
        <v>448</v>
      </c>
      <c r="BN3" t="s">
        <v>88</v>
      </c>
      <c r="BO3" t="s">
        <v>145</v>
      </c>
      <c r="BP3" t="s">
        <v>312</v>
      </c>
      <c r="BQ3" t="s">
        <v>490</v>
      </c>
      <c r="BR3" t="s">
        <v>491</v>
      </c>
      <c r="BS3" t="s">
        <v>493</v>
      </c>
      <c r="BT3" t="s">
        <v>494</v>
      </c>
      <c r="BU3" t="s">
        <v>496</v>
      </c>
      <c r="BV3" t="s">
        <v>497</v>
      </c>
      <c r="BW3" t="s">
        <v>498</v>
      </c>
      <c r="BX3" t="s">
        <v>499</v>
      </c>
      <c r="BY3" t="s">
        <v>500</v>
      </c>
      <c r="CB3" s="100" t="s">
        <v>548</v>
      </c>
      <c r="CC3" t="s">
        <v>549</v>
      </c>
      <c r="CD3" t="s">
        <v>550</v>
      </c>
      <c r="CE3" t="s">
        <v>551</v>
      </c>
      <c r="CF3" t="s">
        <v>311</v>
      </c>
      <c r="CG3" t="s">
        <v>484</v>
      </c>
      <c r="CH3" t="s">
        <v>448</v>
      </c>
      <c r="CI3" t="s">
        <v>88</v>
      </c>
      <c r="CJ3" t="s">
        <v>145</v>
      </c>
      <c r="CK3" t="s">
        <v>312</v>
      </c>
      <c r="CL3" t="s">
        <v>490</v>
      </c>
      <c r="CM3" t="s">
        <v>491</v>
      </c>
      <c r="CN3" t="s">
        <v>493</v>
      </c>
      <c r="CO3" t="s">
        <v>494</v>
      </c>
      <c r="CP3" t="s">
        <v>496</v>
      </c>
      <c r="CQ3" t="s">
        <v>497</v>
      </c>
      <c r="CR3" t="s">
        <v>498</v>
      </c>
      <c r="CS3" t="s">
        <v>499</v>
      </c>
      <c r="CT3" t="s">
        <v>500</v>
      </c>
    </row>
    <row r="4" spans="1:98" x14ac:dyDescent="0.3">
      <c r="A4" s="73">
        <v>1</v>
      </c>
      <c r="B4" s="75">
        <v>46028</v>
      </c>
      <c r="C4" s="73">
        <v>1</v>
      </c>
      <c r="D4" s="41" t="s">
        <v>423</v>
      </c>
      <c r="E4" s="25" t="s">
        <v>356</v>
      </c>
      <c r="F4" s="42">
        <v>84.407799999999995</v>
      </c>
      <c r="G4" s="74" t="s">
        <v>310</v>
      </c>
      <c r="H4" s="80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>999999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98" x14ac:dyDescent="0.3">
      <c r="A5" s="73">
        <v>1</v>
      </c>
      <c r="B5" s="75">
        <v>46028</v>
      </c>
      <c r="C5" s="73">
        <v>1</v>
      </c>
      <c r="D5" s="41" t="s">
        <v>423</v>
      </c>
      <c r="E5" s="25" t="s">
        <v>125</v>
      </c>
      <c r="F5" s="42">
        <v>90.5214</v>
      </c>
      <c r="G5" s="74" t="s">
        <v>310</v>
      </c>
      <c r="H5" s="80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999999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0</v>
      </c>
      <c r="BD5" s="5" t="str">
        <f>IF(Configuração!$C$27="","",("QC-"&amp;Configuração!$C$27&amp;TEXT(2,"00")))</f>
        <v/>
      </c>
    </row>
    <row r="6" spans="1:98" x14ac:dyDescent="0.3">
      <c r="A6" s="73">
        <v>1</v>
      </c>
      <c r="B6" s="75">
        <v>46028</v>
      </c>
      <c r="C6" s="73">
        <v>1</v>
      </c>
      <c r="D6" s="41" t="s">
        <v>423</v>
      </c>
      <c r="E6" s="25" t="s">
        <v>137</v>
      </c>
      <c r="F6" s="42">
        <v>87.803399999999996</v>
      </c>
      <c r="G6" s="74" t="s">
        <v>310</v>
      </c>
      <c r="H6" s="80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999999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0</v>
      </c>
      <c r="BD6" s="5" t="str">
        <f>IF(Configuração!$C$28="","",("QC-"&amp;Configuração!$C$28&amp;TEXT(1,"00")))</f>
        <v/>
      </c>
    </row>
    <row r="7" spans="1:98" x14ac:dyDescent="0.3">
      <c r="A7" s="73">
        <v>1</v>
      </c>
      <c r="B7" s="75">
        <v>46028</v>
      </c>
      <c r="C7" s="73">
        <v>1</v>
      </c>
      <c r="D7" s="41" t="s">
        <v>423</v>
      </c>
      <c r="E7" s="25" t="s">
        <v>358</v>
      </c>
      <c r="F7" s="42">
        <v>90.5548</v>
      </c>
      <c r="G7" s="74" t="s">
        <v>310</v>
      </c>
      <c r="H7" s="80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999999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0</v>
      </c>
      <c r="BD7" s="5" t="str">
        <f>IF(Configuração!$C$28="","",("QC-"&amp;Configuração!$C$28&amp;TEXT(2,"00")))</f>
        <v/>
      </c>
    </row>
    <row r="8" spans="1:98" x14ac:dyDescent="0.3">
      <c r="A8" s="73">
        <v>1</v>
      </c>
      <c r="B8" s="75">
        <v>46028</v>
      </c>
      <c r="C8" s="73">
        <v>1</v>
      </c>
      <c r="D8" s="41" t="s">
        <v>423</v>
      </c>
      <c r="E8" s="25" t="s">
        <v>134</v>
      </c>
      <c r="F8" s="42">
        <v>93.985399999999998</v>
      </c>
      <c r="G8" s="74" t="s">
        <v>310</v>
      </c>
      <c r="H8" s="80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999999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0</v>
      </c>
      <c r="BD8" s="5" t="str">
        <f>IF(Configuração!$C$29="","",("QC-"&amp;Configuração!$C$29&amp;TEXT(1,"00")))</f>
        <v/>
      </c>
    </row>
    <row r="9" spans="1:98" x14ac:dyDescent="0.3">
      <c r="A9" s="73">
        <v>1</v>
      </c>
      <c r="B9" s="75">
        <v>46028</v>
      </c>
      <c r="C9" s="73">
        <v>1</v>
      </c>
      <c r="D9" s="41" t="s">
        <v>423</v>
      </c>
      <c r="E9" s="25" t="s">
        <v>138</v>
      </c>
      <c r="F9" s="42">
        <v>97.105400000000003</v>
      </c>
      <c r="G9" s="74" t="s">
        <v>310</v>
      </c>
      <c r="H9" s="80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999999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0</v>
      </c>
      <c r="BD9" s="5" t="str">
        <f>IF(Configuração!$C$29="","",("QC-"&amp;Configuração!$C$29&amp;TEXT(2,"00")))</f>
        <v/>
      </c>
    </row>
    <row r="10" spans="1:98" x14ac:dyDescent="0.3">
      <c r="A10" s="73">
        <v>1</v>
      </c>
      <c r="B10" s="75">
        <v>46028</v>
      </c>
      <c r="C10" s="73">
        <v>1</v>
      </c>
      <c r="D10" s="41" t="s">
        <v>423</v>
      </c>
      <c r="E10" s="25" t="s">
        <v>359</v>
      </c>
      <c r="F10" s="42">
        <v>104.55370000000001</v>
      </c>
      <c r="G10" s="74" t="s">
        <v>310</v>
      </c>
      <c r="H10" s="80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999999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0</v>
      </c>
      <c r="BD10" s="5" t="str">
        <f>IF(Configuração!$C$30="","",("QC-"&amp;Configuração!$C$30&amp;TEXT(1,"00")))</f>
        <v/>
      </c>
    </row>
    <row r="11" spans="1:98" x14ac:dyDescent="0.3">
      <c r="A11" s="73">
        <v>1</v>
      </c>
      <c r="B11" s="75">
        <v>46028</v>
      </c>
      <c r="C11" s="73">
        <v>1</v>
      </c>
      <c r="D11" s="41" t="s">
        <v>423</v>
      </c>
      <c r="E11" s="25" t="s">
        <v>126</v>
      </c>
      <c r="F11" s="42">
        <v>107.44889999999999</v>
      </c>
      <c r="G11" s="74" t="s">
        <v>310</v>
      </c>
      <c r="H11" s="80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999999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0</v>
      </c>
      <c r="BD11" s="5" t="str">
        <f>IF(Configuração!$C$30="","",("QC-"&amp;Configuração!$C$30&amp;TEXT(2,"00")))</f>
        <v/>
      </c>
    </row>
    <row r="12" spans="1:98" x14ac:dyDescent="0.3">
      <c r="A12" s="73">
        <v>1</v>
      </c>
      <c r="B12" s="75">
        <v>46028</v>
      </c>
      <c r="C12" s="73">
        <v>1</v>
      </c>
      <c r="D12" s="41" t="s">
        <v>423</v>
      </c>
      <c r="E12" s="25" t="s">
        <v>127</v>
      </c>
      <c r="F12" s="42">
        <v>101.2576</v>
      </c>
      <c r="G12" s="74" t="s">
        <v>310</v>
      </c>
      <c r="H12" s="80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999999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0</v>
      </c>
      <c r="BD12" s="5" t="str">
        <f>IF(Configuração!$C$31="","",("QC-"&amp;Configuração!$C$31&amp;TEXT(1,"00")))</f>
        <v/>
      </c>
    </row>
    <row r="13" spans="1:98" x14ac:dyDescent="0.3">
      <c r="A13" s="73">
        <v>1</v>
      </c>
      <c r="B13" s="75">
        <v>46028</v>
      </c>
      <c r="C13" s="73">
        <v>1</v>
      </c>
      <c r="D13" s="41" t="s">
        <v>423</v>
      </c>
      <c r="E13" s="25" t="s">
        <v>124</v>
      </c>
      <c r="F13" s="42">
        <v>113.2323</v>
      </c>
      <c r="G13" s="74" t="s">
        <v>310</v>
      </c>
      <c r="H13" s="80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999999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0</v>
      </c>
      <c r="BD13" s="5" t="str">
        <f>IF(Configuração!$C$31="","",("QC-"&amp;Configuração!$C$31&amp;TEXT(2,"00")))</f>
        <v/>
      </c>
    </row>
    <row r="14" spans="1:98" x14ac:dyDescent="0.3">
      <c r="A14" s="73">
        <v>1</v>
      </c>
      <c r="B14" s="75">
        <v>46028</v>
      </c>
      <c r="C14" s="73">
        <v>1</v>
      </c>
      <c r="D14" s="41" t="s">
        <v>423</v>
      </c>
      <c r="E14" s="25" t="s">
        <v>361</v>
      </c>
      <c r="F14" s="42">
        <v>114.036</v>
      </c>
      <c r="G14" s="74" t="s">
        <v>310</v>
      </c>
      <c r="H14" s="80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999999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0</v>
      </c>
      <c r="BD14" s="5" t="str">
        <f>IF(Configuração!$C$32="","",("QC-"&amp;Configuração!$C$32&amp;TEXT(1,"00")))</f>
        <v/>
      </c>
    </row>
    <row r="15" spans="1:98" x14ac:dyDescent="0.3">
      <c r="A15" s="73">
        <v>1</v>
      </c>
      <c r="B15" s="75">
        <v>46028</v>
      </c>
      <c r="C15" s="73">
        <v>1</v>
      </c>
      <c r="D15" s="41" t="s">
        <v>423</v>
      </c>
      <c r="E15" s="25" t="s">
        <v>139</v>
      </c>
      <c r="F15" s="42">
        <v>116.2902</v>
      </c>
      <c r="G15" s="74" t="s">
        <v>310</v>
      </c>
      <c r="H15" s="80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999999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0</v>
      </c>
      <c r="BD15" s="5" t="str">
        <f>IF(Configuração!$C$32="","",("QC-"&amp;Configuração!$C$32&amp;TEXT(2,"00")))</f>
        <v/>
      </c>
    </row>
    <row r="16" spans="1:98" x14ac:dyDescent="0.3">
      <c r="A16" s="73">
        <v>1</v>
      </c>
      <c r="B16" s="75">
        <v>46028</v>
      </c>
      <c r="C16" s="73">
        <v>1</v>
      </c>
      <c r="D16" s="41" t="s">
        <v>423</v>
      </c>
      <c r="E16" s="25" t="s">
        <v>118</v>
      </c>
      <c r="F16" s="42">
        <v>122.8036</v>
      </c>
      <c r="G16" s="74" t="s">
        <v>310</v>
      </c>
      <c r="H16" s="80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999999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0</v>
      </c>
      <c r="BD16" s="5" t="str">
        <f>IF(Configuração!$C$33="","",("QC-"&amp;Configuração!$C$33&amp;TEXT(1,"00")))</f>
        <v/>
      </c>
    </row>
    <row r="17" spans="1:56" x14ac:dyDescent="0.3">
      <c r="A17" s="73">
        <v>1</v>
      </c>
      <c r="B17" s="75">
        <v>46028</v>
      </c>
      <c r="C17" s="73">
        <v>1</v>
      </c>
      <c r="D17" s="41" t="s">
        <v>423</v>
      </c>
      <c r="E17" s="25" t="s">
        <v>362</v>
      </c>
      <c r="F17" s="42">
        <v>81.357600000000005</v>
      </c>
      <c r="G17" s="74" t="s">
        <v>310</v>
      </c>
      <c r="H17" s="80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999999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0</v>
      </c>
      <c r="BD17" s="5" t="str">
        <f>IF(Configuração!$C$33="","",("QC-"&amp;Configuração!$C$33&amp;TEXT(2,"00")))</f>
        <v/>
      </c>
    </row>
    <row r="18" spans="1:56" x14ac:dyDescent="0.3">
      <c r="A18" s="73">
        <v>1</v>
      </c>
      <c r="B18" s="75">
        <v>46028</v>
      </c>
      <c r="C18" s="73">
        <v>1</v>
      </c>
      <c r="D18" s="41" t="s">
        <v>423</v>
      </c>
      <c r="E18" s="25" t="s">
        <v>364</v>
      </c>
      <c r="F18" s="42">
        <v>83.958200000000005</v>
      </c>
      <c r="G18" s="74" t="s">
        <v>310</v>
      </c>
      <c r="H18" s="80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999999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0</v>
      </c>
      <c r="BD18" s="5" t="str">
        <f>IF(Configuração!$C$34="","",("QC-"&amp;Configuração!$C$34&amp;TEXT(1,"00")))</f>
        <v/>
      </c>
    </row>
    <row r="19" spans="1:56" x14ac:dyDescent="0.3">
      <c r="A19" s="73">
        <v>1</v>
      </c>
      <c r="B19" s="75">
        <v>46028</v>
      </c>
      <c r="C19" s="73">
        <v>1</v>
      </c>
      <c r="D19" s="41" t="s">
        <v>423</v>
      </c>
      <c r="E19" s="25" t="s">
        <v>135</v>
      </c>
      <c r="F19" s="42">
        <v>87.063199999999995</v>
      </c>
      <c r="G19" s="74" t="s">
        <v>310</v>
      </c>
      <c r="H19" s="80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999999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0</v>
      </c>
      <c r="BD19" s="5" t="str">
        <f>IF(Configuração!$C$34="","",("QC-"&amp;Configuração!$C$34&amp;TEXT(2,"00")))</f>
        <v/>
      </c>
    </row>
    <row r="20" spans="1:56" x14ac:dyDescent="0.3">
      <c r="A20" s="73">
        <v>1</v>
      </c>
      <c r="B20" s="75">
        <v>46028</v>
      </c>
      <c r="C20" s="73">
        <v>1</v>
      </c>
      <c r="D20" s="41" t="s">
        <v>423</v>
      </c>
      <c r="E20" s="25" t="s">
        <v>128</v>
      </c>
      <c r="F20" s="42">
        <v>95.26</v>
      </c>
      <c r="G20" s="74" t="s">
        <v>310</v>
      </c>
      <c r="H20" s="80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999999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0</v>
      </c>
      <c r="BD20" s="5" t="str">
        <f>IF(Configuração!$C$35="","",("QC-"&amp;Configuração!$C$35&amp;TEXT(1,"00")))</f>
        <v/>
      </c>
    </row>
    <row r="21" spans="1:56" x14ac:dyDescent="0.3">
      <c r="A21" s="73">
        <v>1</v>
      </c>
      <c r="B21" s="75">
        <v>46028</v>
      </c>
      <c r="C21" s="73">
        <v>1</v>
      </c>
      <c r="D21" s="41" t="s">
        <v>423</v>
      </c>
      <c r="E21" s="25" t="s">
        <v>122</v>
      </c>
      <c r="F21" s="42">
        <v>95.255499999999998</v>
      </c>
      <c r="G21" s="74" t="s">
        <v>310</v>
      </c>
      <c r="H21" s="80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999999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0</v>
      </c>
      <c r="BD21" s="5" t="str">
        <f>IF(Configuração!$C$35="","",("QC-"&amp;Configuração!$C$35&amp;TEXT(2,"00")))</f>
        <v/>
      </c>
    </row>
    <row r="22" spans="1:56" x14ac:dyDescent="0.3">
      <c r="A22" s="73">
        <v>1</v>
      </c>
      <c r="B22" s="75">
        <v>46028</v>
      </c>
      <c r="C22" s="73">
        <v>1</v>
      </c>
      <c r="D22" s="41" t="s">
        <v>423</v>
      </c>
      <c r="E22" s="25" t="s">
        <v>144</v>
      </c>
      <c r="F22" s="42">
        <v>98.972999999999999</v>
      </c>
      <c r="G22" s="74" t="s">
        <v>310</v>
      </c>
      <c r="H22" s="80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999999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0</v>
      </c>
      <c r="BD22" s="5" t="str">
        <f>IF(Configuração!$C$36="","",("QC-"&amp;Configuração!$C$36&amp;TEXT(1,"00")))</f>
        <v/>
      </c>
    </row>
    <row r="23" spans="1:56" x14ac:dyDescent="0.3">
      <c r="A23" s="73">
        <v>1</v>
      </c>
      <c r="B23" s="75">
        <v>46028</v>
      </c>
      <c r="C23" s="73">
        <v>1</v>
      </c>
      <c r="D23" s="41" t="s">
        <v>423</v>
      </c>
      <c r="E23" s="25" t="s">
        <v>365</v>
      </c>
      <c r="F23" s="42">
        <v>98.256200000000007</v>
      </c>
      <c r="G23" s="74" t="s">
        <v>310</v>
      </c>
      <c r="H23" s="80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999999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0</v>
      </c>
      <c r="BD23" s="5" t="str">
        <f>IF(Configuração!$C$36="","",("QC-"&amp;Configuração!$C$36&amp;TEXT(2,"00")))</f>
        <v/>
      </c>
    </row>
    <row r="24" spans="1:56" x14ac:dyDescent="0.3">
      <c r="A24" s="73">
        <v>1</v>
      </c>
      <c r="B24" s="75">
        <v>46028</v>
      </c>
      <c r="C24" s="73">
        <v>1</v>
      </c>
      <c r="D24" s="41" t="s">
        <v>423</v>
      </c>
      <c r="E24" s="25" t="s">
        <v>132</v>
      </c>
      <c r="F24" s="42">
        <v>101.8777</v>
      </c>
      <c r="G24" s="74" t="s">
        <v>310</v>
      </c>
      <c r="H24" s="80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999999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0</v>
      </c>
      <c r="BD24" s="5" t="str">
        <f>IF(Configuração!$C$37="","",("QC-"&amp;Configuração!$C$37&amp;TEXT(1,"00")))</f>
        <v/>
      </c>
    </row>
    <row r="25" spans="1:56" x14ac:dyDescent="0.3">
      <c r="A25" s="73">
        <v>1</v>
      </c>
      <c r="B25" s="75">
        <v>46028</v>
      </c>
      <c r="C25" s="73">
        <v>1</v>
      </c>
      <c r="D25" s="41" t="s">
        <v>423</v>
      </c>
      <c r="E25" s="25" t="s">
        <v>133</v>
      </c>
      <c r="F25" s="42">
        <v>107.9153</v>
      </c>
      <c r="G25" s="74" t="s">
        <v>310</v>
      </c>
      <c r="H25" s="80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999999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0</v>
      </c>
      <c r="BD25" s="5" t="str">
        <f>IF(Configuração!$C$37="","",("QC-"&amp;Configuração!$C$37&amp;TEXT(2,"00")))</f>
        <v/>
      </c>
    </row>
    <row r="26" spans="1:56" x14ac:dyDescent="0.3">
      <c r="A26" s="73">
        <v>1</v>
      </c>
      <c r="B26" s="75">
        <v>46028</v>
      </c>
      <c r="C26" s="73">
        <v>1</v>
      </c>
      <c r="D26" s="41" t="s">
        <v>423</v>
      </c>
      <c r="E26" s="25" t="s">
        <v>366</v>
      </c>
      <c r="F26" s="42">
        <v>111.82380000000001</v>
      </c>
      <c r="G26" s="74" t="s">
        <v>310</v>
      </c>
      <c r="H26" s="80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999999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0</v>
      </c>
      <c r="BD26" s="5" t="str">
        <f>IF(Configuração!$C$38="","",("QC-"&amp;Configuração!$C$38&amp;TEXT(1,"00")))</f>
        <v/>
      </c>
    </row>
    <row r="27" spans="1:56" x14ac:dyDescent="0.3">
      <c r="A27" s="73">
        <v>1</v>
      </c>
      <c r="B27" s="75">
        <v>46028</v>
      </c>
      <c r="C27" s="73">
        <v>1</v>
      </c>
      <c r="D27" s="41" t="s">
        <v>423</v>
      </c>
      <c r="E27" s="25" t="s">
        <v>367</v>
      </c>
      <c r="F27" s="42">
        <v>114.0633</v>
      </c>
      <c r="G27" s="74" t="s">
        <v>310</v>
      </c>
      <c r="H27" s="80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999999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0</v>
      </c>
      <c r="BD27" s="5" t="str">
        <f>IF(Configuração!$C$38="","",("QC-"&amp;Configuração!$C$38&amp;TEXT(2,"00")))</f>
        <v/>
      </c>
    </row>
    <row r="28" spans="1:56" x14ac:dyDescent="0.3">
      <c r="A28" s="73">
        <v>1</v>
      </c>
      <c r="B28" s="75">
        <v>46028</v>
      </c>
      <c r="C28" s="73">
        <v>1</v>
      </c>
      <c r="D28" s="41" t="s">
        <v>423</v>
      </c>
      <c r="E28" s="25" t="s">
        <v>129</v>
      </c>
      <c r="F28" s="42">
        <v>118.9237</v>
      </c>
      <c r="G28" s="74" t="s">
        <v>310</v>
      </c>
      <c r="H28" s="80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999999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0</v>
      </c>
      <c r="BD28" s="5" t="str">
        <f>IF(Configuração!$C$39="","",("QC-"&amp;Configuração!$C$39&amp;TEXT(1,"00")))</f>
        <v/>
      </c>
    </row>
    <row r="29" spans="1:56" x14ac:dyDescent="0.3">
      <c r="A29" s="73">
        <v>1</v>
      </c>
      <c r="B29" s="75">
        <v>46028</v>
      </c>
      <c r="C29" s="73">
        <v>1</v>
      </c>
      <c r="D29" s="41" t="s">
        <v>423</v>
      </c>
      <c r="E29" s="25" t="s">
        <v>131</v>
      </c>
      <c r="F29" s="42">
        <v>117.81659999999999</v>
      </c>
      <c r="G29" s="74" t="s">
        <v>310</v>
      </c>
      <c r="H29" s="80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999999</v>
      </c>
      <c r="BB29" s="5">
        <f>IF(OR($E29="",$G29&lt;&gt;"Ativo"),"",IF(COUNTIFS($E$4:$E29,$E29,$A$4:$A29,$A29,$G$4:$G29,"Ativo")=1,1,0))</f>
        <v>1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3">
      <c r="A30" s="73">
        <v>1</v>
      </c>
      <c r="B30" s="75">
        <v>46028</v>
      </c>
      <c r="C30" s="73">
        <v>1</v>
      </c>
      <c r="D30" s="41" t="s">
        <v>423</v>
      </c>
      <c r="E30" s="25" t="s">
        <v>368</v>
      </c>
      <c r="F30" s="42">
        <v>80.440299999999993</v>
      </c>
      <c r="G30" s="74" t="s">
        <v>310</v>
      </c>
      <c r="H30" s="80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999999</v>
      </c>
      <c r="BB30" s="5">
        <f>IF(OR($E30="",$G30&lt;&gt;"Ativo"),"",IF(COUNTIFS($E$4:$E30,$E30,$A$4:$A30,$A30,$G$4:$G30,"Ativo")=1,1,0))</f>
        <v>1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3">
      <c r="A31" s="73">
        <v>1</v>
      </c>
      <c r="B31" s="75">
        <v>46028</v>
      </c>
      <c r="C31" s="73">
        <v>1</v>
      </c>
      <c r="D31" s="41" t="s">
        <v>423</v>
      </c>
      <c r="E31" s="25" t="s">
        <v>370</v>
      </c>
      <c r="F31" s="42">
        <v>82.466300000000004</v>
      </c>
      <c r="G31" s="74" t="s">
        <v>310</v>
      </c>
      <c r="H31" s="80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999999</v>
      </c>
      <c r="BB31" s="5">
        <f>IF(OR($E31="",$G31&lt;&gt;"Ativo"),"",IF(COUNTIFS($E$4:$E31,$E31,$A$4:$A31,$A31,$G$4:$G31,"Ativo")=1,1,0))</f>
        <v>1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3">
      <c r="A32" s="73">
        <v>1</v>
      </c>
      <c r="B32" s="75">
        <v>46028</v>
      </c>
      <c r="C32" s="73">
        <v>1</v>
      </c>
      <c r="D32" s="41" t="s">
        <v>423</v>
      </c>
      <c r="E32" s="25" t="s">
        <v>140</v>
      </c>
      <c r="F32" s="42">
        <v>84.521100000000004</v>
      </c>
      <c r="G32" s="74" t="s">
        <v>310</v>
      </c>
      <c r="H32" s="80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999999</v>
      </c>
      <c r="BB32" s="5">
        <f>IF(OR($E32="",$G32&lt;&gt;"Ativo"),"",IF(COUNTIFS($E$4:$E32,$E32,$A$4:$A32,$A32,$G$4:$G32,"Ativo")=1,1,0))</f>
        <v>1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3">
      <c r="A33" s="73">
        <v>1</v>
      </c>
      <c r="B33" s="75">
        <v>46028</v>
      </c>
      <c r="C33" s="73">
        <v>1</v>
      </c>
      <c r="D33" s="41" t="s">
        <v>423</v>
      </c>
      <c r="E33" s="25" t="s">
        <v>142</v>
      </c>
      <c r="F33" s="42">
        <v>89.285399999999996</v>
      </c>
      <c r="G33" s="74" t="s">
        <v>310</v>
      </c>
      <c r="H33" s="80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999999</v>
      </c>
      <c r="BB33" s="5">
        <f>IF(OR($E33="",$G33&lt;&gt;"Ativo"),"",IF(COUNTIFS($E$4:$E33,$E33,$A$4:$A33,$A33,$G$4:$G33,"Ativo")=1,1,0))</f>
        <v>1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3">
      <c r="A34" s="73">
        <v>1</v>
      </c>
      <c r="B34" s="75">
        <v>46028</v>
      </c>
      <c r="C34" s="73">
        <v>1</v>
      </c>
      <c r="D34" s="41" t="s">
        <v>423</v>
      </c>
      <c r="E34" s="25" t="s">
        <v>143</v>
      </c>
      <c r="F34" s="42">
        <v>89.126099999999994</v>
      </c>
      <c r="G34" s="74" t="s">
        <v>310</v>
      </c>
      <c r="H34" s="80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999999</v>
      </c>
      <c r="BB34" s="5">
        <f>IF(OR($E34="",$G34&lt;&gt;"Ativo"),"",IF(COUNTIFS($E$4:$E34,$E34,$A$4:$A34,$A34,$G$4:$G34,"Ativo")=1,1,0))</f>
        <v>1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3">
      <c r="A35" s="73">
        <v>1</v>
      </c>
      <c r="B35" s="75">
        <v>46028</v>
      </c>
      <c r="C35" s="73">
        <v>2</v>
      </c>
      <c r="D35" s="41" t="s">
        <v>424</v>
      </c>
      <c r="E35" s="25" t="s">
        <v>356</v>
      </c>
      <c r="F35" s="42">
        <v>207.6746</v>
      </c>
      <c r="G35" s="74" t="s">
        <v>310</v>
      </c>
      <c r="H35" s="80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999999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3">
      <c r="A36" s="73">
        <v>1</v>
      </c>
      <c r="B36" s="75">
        <v>46028</v>
      </c>
      <c r="C36" s="73">
        <v>2</v>
      </c>
      <c r="D36" s="41" t="s">
        <v>424</v>
      </c>
      <c r="E36" s="25" t="s">
        <v>125</v>
      </c>
      <c r="F36" s="42">
        <v>211.5727</v>
      </c>
      <c r="G36" s="74" t="s">
        <v>310</v>
      </c>
      <c r="H36" s="80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999999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3">
      <c r="A37" s="73">
        <v>1</v>
      </c>
      <c r="B37" s="75">
        <v>46028</v>
      </c>
      <c r="C37" s="73">
        <v>2</v>
      </c>
      <c r="D37" s="41" t="s">
        <v>424</v>
      </c>
      <c r="E37" s="25" t="s">
        <v>137</v>
      </c>
      <c r="F37" s="42">
        <v>194.4152</v>
      </c>
      <c r="G37" s="74" t="s">
        <v>310</v>
      </c>
      <c r="H37" s="80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999999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3">
      <c r="A38" s="73">
        <v>1</v>
      </c>
      <c r="B38" s="75">
        <v>46028</v>
      </c>
      <c r="C38" s="73">
        <v>2</v>
      </c>
      <c r="D38" s="41" t="s">
        <v>424</v>
      </c>
      <c r="E38" s="25" t="s">
        <v>358</v>
      </c>
      <c r="F38" s="42">
        <v>214.2182</v>
      </c>
      <c r="G38" s="74" t="s">
        <v>310</v>
      </c>
      <c r="H38" s="80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999999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3">
      <c r="A39" s="73">
        <v>1</v>
      </c>
      <c r="B39" s="75">
        <v>46028</v>
      </c>
      <c r="C39" s="73">
        <v>2</v>
      </c>
      <c r="D39" s="41" t="s">
        <v>424</v>
      </c>
      <c r="E39" s="25" t="s">
        <v>134</v>
      </c>
      <c r="F39" s="42">
        <v>233.7602</v>
      </c>
      <c r="G39" s="74" t="s">
        <v>310</v>
      </c>
      <c r="H39" s="80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999999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3">
      <c r="A40" s="73">
        <v>1</v>
      </c>
      <c r="B40" s="75">
        <v>46028</v>
      </c>
      <c r="C40" s="73">
        <v>2</v>
      </c>
      <c r="D40" s="41" t="s">
        <v>424</v>
      </c>
      <c r="E40" s="25" t="s">
        <v>138</v>
      </c>
      <c r="F40" s="42">
        <v>236.24430000000001</v>
      </c>
      <c r="G40" s="74" t="s">
        <v>310</v>
      </c>
      <c r="H40" s="80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999999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3">
      <c r="A41" s="73">
        <v>1</v>
      </c>
      <c r="B41" s="75">
        <v>46028</v>
      </c>
      <c r="C41" s="73">
        <v>2</v>
      </c>
      <c r="D41" s="41" t="s">
        <v>424</v>
      </c>
      <c r="E41" s="25" t="s">
        <v>359</v>
      </c>
      <c r="F41" s="42">
        <v>227.3323</v>
      </c>
      <c r="G41" s="74" t="s">
        <v>310</v>
      </c>
      <c r="H41" s="80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999999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3">
      <c r="A42" s="73">
        <v>1</v>
      </c>
      <c r="B42" s="75">
        <v>46028</v>
      </c>
      <c r="C42" s="73">
        <v>2</v>
      </c>
      <c r="D42" s="41" t="s">
        <v>424</v>
      </c>
      <c r="E42" s="25" t="s">
        <v>126</v>
      </c>
      <c r="F42" s="42">
        <v>226.6009</v>
      </c>
      <c r="G42" s="74" t="s">
        <v>310</v>
      </c>
      <c r="H42" s="80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999999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3">
      <c r="A43" s="73">
        <v>1</v>
      </c>
      <c r="B43" s="75">
        <v>46028</v>
      </c>
      <c r="C43" s="73">
        <v>2</v>
      </c>
      <c r="D43" s="41" t="s">
        <v>424</v>
      </c>
      <c r="E43" s="25" t="s">
        <v>127</v>
      </c>
      <c r="F43" s="42">
        <v>238.39769999999999</v>
      </c>
      <c r="G43" s="74" t="s">
        <v>310</v>
      </c>
      <c r="H43" s="80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999999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3">
      <c r="A44" s="73">
        <v>1</v>
      </c>
      <c r="B44" s="75">
        <v>46028</v>
      </c>
      <c r="C44" s="73">
        <v>2</v>
      </c>
      <c r="D44" s="41" t="s">
        <v>424</v>
      </c>
      <c r="E44" s="25" t="s">
        <v>124</v>
      </c>
      <c r="F44" s="42">
        <v>255.0926</v>
      </c>
      <c r="G44" s="74" t="s">
        <v>310</v>
      </c>
      <c r="H44" s="80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999999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3">
      <c r="A45" s="73">
        <v>1</v>
      </c>
      <c r="B45" s="75">
        <v>46028</v>
      </c>
      <c r="C45" s="73">
        <v>2</v>
      </c>
      <c r="D45" s="41" t="s">
        <v>424</v>
      </c>
      <c r="E45" s="25" t="s">
        <v>361</v>
      </c>
      <c r="F45" s="42">
        <v>262.85300000000001</v>
      </c>
      <c r="G45" s="74" t="s">
        <v>310</v>
      </c>
      <c r="H45" s="80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999999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3">
      <c r="A46" s="73">
        <v>1</v>
      </c>
      <c r="B46" s="75">
        <v>46028</v>
      </c>
      <c r="C46" s="73">
        <v>2</v>
      </c>
      <c r="D46" s="41" t="s">
        <v>424</v>
      </c>
      <c r="E46" s="25" t="s">
        <v>139</v>
      </c>
      <c r="F46" s="42">
        <v>258.7124</v>
      </c>
      <c r="G46" s="74" t="s">
        <v>310</v>
      </c>
      <c r="H46" s="80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999999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3">
      <c r="A47" s="73">
        <v>1</v>
      </c>
      <c r="B47" s="75">
        <v>46028</v>
      </c>
      <c r="C47" s="73">
        <v>2</v>
      </c>
      <c r="D47" s="41" t="s">
        <v>424</v>
      </c>
      <c r="E47" s="25" t="s">
        <v>118</v>
      </c>
      <c r="F47" s="42">
        <v>268.71820000000002</v>
      </c>
      <c r="G47" s="74" t="s">
        <v>310</v>
      </c>
      <c r="H47" s="80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999999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3">
      <c r="A48" s="73">
        <v>1</v>
      </c>
      <c r="B48" s="75">
        <v>46028</v>
      </c>
      <c r="C48" s="73">
        <v>2</v>
      </c>
      <c r="D48" s="41" t="s">
        <v>424</v>
      </c>
      <c r="E48" s="25" t="s">
        <v>362</v>
      </c>
      <c r="F48" s="42">
        <v>266.60719999999998</v>
      </c>
      <c r="G48" s="74" t="s">
        <v>310</v>
      </c>
      <c r="H48" s="80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999999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3">
      <c r="A49" s="73">
        <v>1</v>
      </c>
      <c r="B49" s="75">
        <v>46028</v>
      </c>
      <c r="C49" s="73">
        <v>2</v>
      </c>
      <c r="D49" s="41" t="s">
        <v>424</v>
      </c>
      <c r="E49" s="25" t="s">
        <v>364</v>
      </c>
      <c r="F49" s="42">
        <v>262.31569999999999</v>
      </c>
      <c r="G49" s="74" t="s">
        <v>310</v>
      </c>
      <c r="H49" s="80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999999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3">
      <c r="A50" s="73">
        <v>1</v>
      </c>
      <c r="B50" s="75">
        <v>46028</v>
      </c>
      <c r="C50" s="73">
        <v>2</v>
      </c>
      <c r="D50" s="41" t="s">
        <v>424</v>
      </c>
      <c r="E50" s="25" t="s">
        <v>135</v>
      </c>
      <c r="F50" s="42">
        <v>281.73599999999999</v>
      </c>
      <c r="G50" s="74" t="s">
        <v>310</v>
      </c>
      <c r="H50" s="80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999999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3">
      <c r="A51" s="73">
        <v>1</v>
      </c>
      <c r="B51" s="75">
        <v>46028</v>
      </c>
      <c r="C51" s="73">
        <v>2</v>
      </c>
      <c r="D51" s="41" t="s">
        <v>424</v>
      </c>
      <c r="E51" s="25" t="s">
        <v>128</v>
      </c>
      <c r="F51" s="42">
        <v>291.38400000000001</v>
      </c>
      <c r="G51" s="74" t="s">
        <v>310</v>
      </c>
      <c r="H51" s="80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999999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3">
      <c r="A52" s="73">
        <v>1</v>
      </c>
      <c r="B52" s="75">
        <v>46028</v>
      </c>
      <c r="C52" s="73">
        <v>2</v>
      </c>
      <c r="D52" s="41" t="s">
        <v>424</v>
      </c>
      <c r="E52" s="25" t="s">
        <v>122</v>
      </c>
      <c r="F52" s="42">
        <v>189.7955</v>
      </c>
      <c r="G52" s="74" t="s">
        <v>310</v>
      </c>
      <c r="H52" s="80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999999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3">
      <c r="A53" s="73">
        <v>1</v>
      </c>
      <c r="B53" s="75">
        <v>46028</v>
      </c>
      <c r="C53" s="73">
        <v>2</v>
      </c>
      <c r="D53" s="41" t="s">
        <v>424</v>
      </c>
      <c r="E53" s="25" t="s">
        <v>144</v>
      </c>
      <c r="F53" s="42">
        <v>219.60149999999999</v>
      </c>
      <c r="G53" s="74" t="s">
        <v>310</v>
      </c>
      <c r="H53" s="80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999999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3">
      <c r="A54" s="73">
        <v>1</v>
      </c>
      <c r="B54" s="75">
        <v>46028</v>
      </c>
      <c r="C54" s="73">
        <v>2</v>
      </c>
      <c r="D54" s="41" t="s">
        <v>424</v>
      </c>
      <c r="E54" s="25" t="s">
        <v>365</v>
      </c>
      <c r="F54" s="42">
        <v>213.4288</v>
      </c>
      <c r="G54" s="74" t="s">
        <v>310</v>
      </c>
      <c r="H54" s="80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999999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</row>
    <row r="55" spans="1:56" x14ac:dyDescent="0.3">
      <c r="A55" s="73">
        <v>1</v>
      </c>
      <c r="B55" s="75">
        <v>46028</v>
      </c>
      <c r="C55" s="73">
        <v>2</v>
      </c>
      <c r="D55" s="41" t="s">
        <v>424</v>
      </c>
      <c r="E55" s="25" t="s">
        <v>132</v>
      </c>
      <c r="F55" s="42">
        <v>214.91540000000001</v>
      </c>
      <c r="G55" s="74" t="s">
        <v>310</v>
      </c>
      <c r="H55" s="80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999999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</row>
    <row r="56" spans="1:56" x14ac:dyDescent="0.3">
      <c r="A56" s="73">
        <v>1</v>
      </c>
      <c r="B56" s="75">
        <v>46028</v>
      </c>
      <c r="C56" s="73">
        <v>2</v>
      </c>
      <c r="D56" s="41" t="s">
        <v>424</v>
      </c>
      <c r="E56" s="25" t="s">
        <v>133</v>
      </c>
      <c r="F56" s="42">
        <v>224.89250000000001</v>
      </c>
      <c r="G56" s="74" t="s">
        <v>310</v>
      </c>
      <c r="H56" s="80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999999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</row>
    <row r="57" spans="1:56" x14ac:dyDescent="0.3">
      <c r="A57" s="73">
        <v>1</v>
      </c>
      <c r="B57" s="75">
        <v>46028</v>
      </c>
      <c r="C57" s="73">
        <v>2</v>
      </c>
      <c r="D57" s="41" t="s">
        <v>424</v>
      </c>
      <c r="E57" s="25" t="s">
        <v>366</v>
      </c>
      <c r="F57" s="42">
        <v>237.3837</v>
      </c>
      <c r="G57" s="74" t="s">
        <v>310</v>
      </c>
      <c r="H57" s="80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999999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</row>
    <row r="58" spans="1:56" x14ac:dyDescent="0.3">
      <c r="A58" s="73">
        <v>1</v>
      </c>
      <c r="B58" s="75">
        <v>46028</v>
      </c>
      <c r="C58" s="73">
        <v>2</v>
      </c>
      <c r="D58" s="41" t="s">
        <v>424</v>
      </c>
      <c r="E58" s="25" t="s">
        <v>367</v>
      </c>
      <c r="F58" s="42">
        <v>232.10210000000001</v>
      </c>
      <c r="G58" s="74" t="s">
        <v>310</v>
      </c>
      <c r="H58" s="80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999999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</row>
    <row r="59" spans="1:56" x14ac:dyDescent="0.3">
      <c r="A59" s="73">
        <v>1</v>
      </c>
      <c r="B59" s="75">
        <v>46028</v>
      </c>
      <c r="C59" s="73">
        <v>2</v>
      </c>
      <c r="D59" s="41" t="s">
        <v>424</v>
      </c>
      <c r="E59" s="25" t="s">
        <v>129</v>
      </c>
      <c r="F59" s="42">
        <v>241.2868</v>
      </c>
      <c r="G59" s="74" t="s">
        <v>310</v>
      </c>
      <c r="H59" s="80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999999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</row>
    <row r="60" spans="1:56" x14ac:dyDescent="0.3">
      <c r="A60" s="73">
        <v>1</v>
      </c>
      <c r="B60" s="75">
        <v>46028</v>
      </c>
      <c r="C60" s="73">
        <v>2</v>
      </c>
      <c r="D60" s="41" t="s">
        <v>424</v>
      </c>
      <c r="E60" s="25" t="s">
        <v>131</v>
      </c>
      <c r="F60" s="42">
        <v>239.40459999999999</v>
      </c>
      <c r="G60" s="74" t="s">
        <v>310</v>
      </c>
      <c r="H60" s="80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999999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</row>
    <row r="61" spans="1:56" x14ac:dyDescent="0.3">
      <c r="A61" s="73">
        <v>1</v>
      </c>
      <c r="B61" s="75">
        <v>46028</v>
      </c>
      <c r="C61" s="73">
        <v>2</v>
      </c>
      <c r="D61" s="41" t="s">
        <v>424</v>
      </c>
      <c r="E61" s="25" t="s">
        <v>368</v>
      </c>
      <c r="F61" s="42">
        <v>240.2867</v>
      </c>
      <c r="G61" s="74" t="s">
        <v>310</v>
      </c>
      <c r="H61" s="80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999999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</row>
    <row r="62" spans="1:56" x14ac:dyDescent="0.3">
      <c r="A62" s="73">
        <v>1</v>
      </c>
      <c r="B62" s="75">
        <v>46028</v>
      </c>
      <c r="C62" s="73">
        <v>2</v>
      </c>
      <c r="D62" s="41" t="s">
        <v>424</v>
      </c>
      <c r="E62" s="25" t="s">
        <v>370</v>
      </c>
      <c r="F62" s="42">
        <v>259.60919999999999</v>
      </c>
      <c r="G62" s="74" t="s">
        <v>310</v>
      </c>
      <c r="H62" s="80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999999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</row>
    <row r="63" spans="1:56" x14ac:dyDescent="0.3">
      <c r="A63" s="73">
        <v>1</v>
      </c>
      <c r="B63" s="75">
        <v>46028</v>
      </c>
      <c r="C63" s="73">
        <v>2</v>
      </c>
      <c r="D63" s="41" t="s">
        <v>424</v>
      </c>
      <c r="E63" s="25" t="s">
        <v>140</v>
      </c>
      <c r="F63" s="42">
        <v>255.05510000000001</v>
      </c>
      <c r="G63" s="74" t="s">
        <v>310</v>
      </c>
      <c r="H63" s="80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999999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</row>
    <row r="64" spans="1:56" x14ac:dyDescent="0.3">
      <c r="A64" s="73">
        <v>1</v>
      </c>
      <c r="B64" s="75">
        <v>46028</v>
      </c>
      <c r="C64" s="73">
        <v>2</v>
      </c>
      <c r="D64" s="41" t="s">
        <v>424</v>
      </c>
      <c r="E64" s="25" t="s">
        <v>142</v>
      </c>
      <c r="F64" s="42">
        <v>262.3879</v>
      </c>
      <c r="G64" s="74" t="s">
        <v>310</v>
      </c>
      <c r="H64" s="80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999999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</row>
    <row r="65" spans="1:55" x14ac:dyDescent="0.3">
      <c r="A65" s="73">
        <v>1</v>
      </c>
      <c r="B65" s="75">
        <v>46028</v>
      </c>
      <c r="C65" s="73">
        <v>2</v>
      </c>
      <c r="D65" s="41" t="s">
        <v>424</v>
      </c>
      <c r="E65" s="25" t="s">
        <v>143</v>
      </c>
      <c r="F65" s="42">
        <v>269.65609999999998</v>
      </c>
      <c r="G65" s="74" t="s">
        <v>310</v>
      </c>
      <c r="H65" s="80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999999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</row>
    <row r="66" spans="1:55" x14ac:dyDescent="0.3">
      <c r="A66" s="73">
        <v>2</v>
      </c>
      <c r="B66" s="75">
        <v>46035</v>
      </c>
      <c r="C66" s="73">
        <v>1</v>
      </c>
      <c r="D66" s="41" t="s">
        <v>423</v>
      </c>
      <c r="E66" s="25" t="s">
        <v>356</v>
      </c>
      <c r="F66" s="42">
        <v>86.476299999999995</v>
      </c>
      <c r="G66" s="74" t="s">
        <v>310</v>
      </c>
      <c r="H66" s="80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999999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1</v>
      </c>
    </row>
    <row r="67" spans="1:55" x14ac:dyDescent="0.3">
      <c r="A67" s="73">
        <v>2</v>
      </c>
      <c r="B67" s="75">
        <v>46035</v>
      </c>
      <c r="C67" s="73">
        <v>1</v>
      </c>
      <c r="D67" s="41" t="s">
        <v>423</v>
      </c>
      <c r="E67" s="25" t="s">
        <v>125</v>
      </c>
      <c r="F67" s="42">
        <v>83.904200000000003</v>
      </c>
      <c r="G67" s="74" t="s">
        <v>310</v>
      </c>
      <c r="H67" s="80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999999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3">
      <c r="A68" s="73">
        <v>2</v>
      </c>
      <c r="B68" s="75">
        <v>46035</v>
      </c>
      <c r="C68" s="73">
        <v>1</v>
      </c>
      <c r="D68" s="41" t="s">
        <v>423</v>
      </c>
      <c r="E68" s="25" t="s">
        <v>137</v>
      </c>
      <c r="F68" s="42">
        <v>89.452100000000002</v>
      </c>
      <c r="G68" s="74" t="s">
        <v>310</v>
      </c>
      <c r="H68" s="80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>999999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3">
      <c r="A69" s="73">
        <v>2</v>
      </c>
      <c r="B69" s="75">
        <v>46035</v>
      </c>
      <c r="C69" s="73">
        <v>1</v>
      </c>
      <c r="D69" s="41" t="s">
        <v>423</v>
      </c>
      <c r="E69" s="25" t="s">
        <v>358</v>
      </c>
      <c r="F69" s="42">
        <v>88.094800000000006</v>
      </c>
      <c r="G69" s="74" t="s">
        <v>310</v>
      </c>
      <c r="H69" s="80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999999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3">
      <c r="A70" s="73">
        <v>2</v>
      </c>
      <c r="B70" s="75">
        <v>46035</v>
      </c>
      <c r="C70" s="73">
        <v>1</v>
      </c>
      <c r="D70" s="41" t="s">
        <v>423</v>
      </c>
      <c r="E70" s="25" t="s">
        <v>134</v>
      </c>
      <c r="F70" s="42">
        <v>90.219099999999997</v>
      </c>
      <c r="G70" s="74" t="s">
        <v>310</v>
      </c>
      <c r="H70" s="80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999999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3">
      <c r="A71" s="73">
        <v>2</v>
      </c>
      <c r="B71" s="75">
        <v>46035</v>
      </c>
      <c r="C71" s="73">
        <v>1</v>
      </c>
      <c r="D71" s="41" t="s">
        <v>423</v>
      </c>
      <c r="E71" s="25" t="s">
        <v>138</v>
      </c>
      <c r="F71" s="42">
        <v>97.184299999999993</v>
      </c>
      <c r="G71" s="74" t="s">
        <v>310</v>
      </c>
      <c r="H71" s="80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999999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3">
      <c r="A72" s="73">
        <v>2</v>
      </c>
      <c r="B72" s="75">
        <v>46035</v>
      </c>
      <c r="C72" s="73">
        <v>1</v>
      </c>
      <c r="D72" s="41" t="s">
        <v>423</v>
      </c>
      <c r="E72" s="25" t="s">
        <v>359</v>
      </c>
      <c r="F72" s="42">
        <v>98.590699999999998</v>
      </c>
      <c r="G72" s="74" t="s">
        <v>310</v>
      </c>
      <c r="H72" s="80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999999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3">
      <c r="A73" s="73">
        <v>2</v>
      </c>
      <c r="B73" s="75">
        <v>46035</v>
      </c>
      <c r="C73" s="73">
        <v>1</v>
      </c>
      <c r="D73" s="41" t="s">
        <v>423</v>
      </c>
      <c r="E73" s="25" t="s">
        <v>126</v>
      </c>
      <c r="F73" s="42">
        <v>107.8329</v>
      </c>
      <c r="G73" s="74" t="s">
        <v>310</v>
      </c>
      <c r="H73" s="80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999999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3">
      <c r="A74" s="73">
        <v>2</v>
      </c>
      <c r="B74" s="75">
        <v>46035</v>
      </c>
      <c r="C74" s="73">
        <v>1</v>
      </c>
      <c r="D74" s="41" t="s">
        <v>423</v>
      </c>
      <c r="E74" s="25" t="s">
        <v>127</v>
      </c>
      <c r="F74" s="42">
        <v>105.0561</v>
      </c>
      <c r="G74" s="74" t="s">
        <v>310</v>
      </c>
      <c r="H74" s="80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999999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3">
      <c r="A75" s="73">
        <v>2</v>
      </c>
      <c r="B75" s="75">
        <v>46035</v>
      </c>
      <c r="C75" s="73">
        <v>1</v>
      </c>
      <c r="D75" s="41" t="s">
        <v>423</v>
      </c>
      <c r="E75" s="25" t="s">
        <v>124</v>
      </c>
      <c r="F75" s="42">
        <v>111.7101</v>
      </c>
      <c r="G75" s="74" t="s">
        <v>310</v>
      </c>
      <c r="H75" s="80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999999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3">
      <c r="A76" s="73">
        <v>2</v>
      </c>
      <c r="B76" s="75">
        <v>46035</v>
      </c>
      <c r="C76" s="73">
        <v>1</v>
      </c>
      <c r="D76" s="41" t="s">
        <v>423</v>
      </c>
      <c r="E76" s="25" t="s">
        <v>361</v>
      </c>
      <c r="F76" s="42">
        <v>121.70650000000001</v>
      </c>
      <c r="G76" s="74" t="s">
        <v>310</v>
      </c>
      <c r="H76" s="80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999999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3">
      <c r="A77" s="73">
        <v>2</v>
      </c>
      <c r="B77" s="75">
        <v>46035</v>
      </c>
      <c r="C77" s="73">
        <v>1</v>
      </c>
      <c r="D77" s="41" t="s">
        <v>423</v>
      </c>
      <c r="E77" s="25" t="s">
        <v>139</v>
      </c>
      <c r="F77" s="42">
        <v>118.00109999999999</v>
      </c>
      <c r="G77" s="74" t="s">
        <v>310</v>
      </c>
      <c r="H77" s="80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999999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3">
      <c r="A78" s="73">
        <v>2</v>
      </c>
      <c r="B78" s="75">
        <v>46035</v>
      </c>
      <c r="C78" s="73">
        <v>1</v>
      </c>
      <c r="D78" s="41" t="s">
        <v>423</v>
      </c>
      <c r="E78" s="25" t="s">
        <v>118</v>
      </c>
      <c r="F78" s="42">
        <v>118.20820000000001</v>
      </c>
      <c r="G78" s="74" t="s">
        <v>310</v>
      </c>
      <c r="H78" s="80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999999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3">
      <c r="A79" s="73">
        <v>2</v>
      </c>
      <c r="B79" s="75">
        <v>46035</v>
      </c>
      <c r="C79" s="73">
        <v>1</v>
      </c>
      <c r="D79" s="41" t="s">
        <v>423</v>
      </c>
      <c r="E79" s="25" t="s">
        <v>362</v>
      </c>
      <c r="F79" s="42">
        <v>82.415700000000001</v>
      </c>
      <c r="G79" s="74" t="s">
        <v>310</v>
      </c>
      <c r="H79" s="80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999999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</row>
    <row r="80" spans="1:55" x14ac:dyDescent="0.3">
      <c r="A80" s="73">
        <v>2</v>
      </c>
      <c r="B80" s="75">
        <v>46035</v>
      </c>
      <c r="C80" s="73">
        <v>1</v>
      </c>
      <c r="D80" s="41" t="s">
        <v>423</v>
      </c>
      <c r="E80" s="25" t="s">
        <v>364</v>
      </c>
      <c r="F80" s="42">
        <v>87</v>
      </c>
      <c r="G80" s="74" t="s">
        <v>310</v>
      </c>
      <c r="H80" s="80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999999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</row>
    <row r="81" spans="1:55" x14ac:dyDescent="0.3">
      <c r="A81" s="73">
        <v>2</v>
      </c>
      <c r="B81" s="75">
        <v>46035</v>
      </c>
      <c r="C81" s="73">
        <v>1</v>
      </c>
      <c r="D81" s="41" t="s">
        <v>423</v>
      </c>
      <c r="E81" s="25" t="s">
        <v>135</v>
      </c>
      <c r="F81" s="42">
        <v>84.905600000000007</v>
      </c>
      <c r="G81" s="74" t="s">
        <v>310</v>
      </c>
      <c r="H81" s="80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999999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</row>
    <row r="82" spans="1:55" x14ac:dyDescent="0.3">
      <c r="A82" s="73">
        <v>2</v>
      </c>
      <c r="B82" s="75">
        <v>46035</v>
      </c>
      <c r="C82" s="73">
        <v>1</v>
      </c>
      <c r="D82" s="41" t="s">
        <v>423</v>
      </c>
      <c r="E82" s="25" t="s">
        <v>128</v>
      </c>
      <c r="F82" s="42">
        <v>86.954800000000006</v>
      </c>
      <c r="G82" s="74" t="s">
        <v>310</v>
      </c>
      <c r="H82" s="80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999999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</row>
    <row r="83" spans="1:55" x14ac:dyDescent="0.3">
      <c r="A83" s="73">
        <v>2</v>
      </c>
      <c r="B83" s="75">
        <v>46035</v>
      </c>
      <c r="C83" s="73">
        <v>1</v>
      </c>
      <c r="D83" s="41" t="s">
        <v>423</v>
      </c>
      <c r="E83" s="25" t="s">
        <v>122</v>
      </c>
      <c r="F83" s="42">
        <v>95.417699999999996</v>
      </c>
      <c r="G83" s="74" t="s">
        <v>310</v>
      </c>
      <c r="H83" s="80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999999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</row>
    <row r="84" spans="1:55" x14ac:dyDescent="0.3">
      <c r="A84" s="73">
        <v>2</v>
      </c>
      <c r="B84" s="75">
        <v>46035</v>
      </c>
      <c r="C84" s="73">
        <v>1</v>
      </c>
      <c r="D84" s="41" t="s">
        <v>423</v>
      </c>
      <c r="E84" s="25" t="s">
        <v>144</v>
      </c>
      <c r="F84" s="42">
        <v>98.089500000000001</v>
      </c>
      <c r="G84" s="74" t="s">
        <v>310</v>
      </c>
      <c r="H84" s="80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999999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</row>
    <row r="85" spans="1:55" x14ac:dyDescent="0.3">
      <c r="A85" s="73">
        <v>2</v>
      </c>
      <c r="B85" s="75">
        <v>46035</v>
      </c>
      <c r="C85" s="73">
        <v>1</v>
      </c>
      <c r="D85" s="41" t="s">
        <v>423</v>
      </c>
      <c r="E85" s="25" t="s">
        <v>365</v>
      </c>
      <c r="F85" s="42">
        <v>92.087299999999999</v>
      </c>
      <c r="G85" s="74" t="s">
        <v>310</v>
      </c>
      <c r="H85" s="80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999999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</row>
    <row r="86" spans="1:55" x14ac:dyDescent="0.3">
      <c r="A86" s="73">
        <v>2</v>
      </c>
      <c r="B86" s="75">
        <v>46035</v>
      </c>
      <c r="C86" s="73">
        <v>1</v>
      </c>
      <c r="D86" s="41" t="s">
        <v>423</v>
      </c>
      <c r="E86" s="25" t="s">
        <v>132</v>
      </c>
      <c r="F86" s="42">
        <v>104.5586</v>
      </c>
      <c r="G86" s="74" t="s">
        <v>310</v>
      </c>
      <c r="H86" s="80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999999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</row>
    <row r="87" spans="1:55" x14ac:dyDescent="0.3">
      <c r="A87" s="73">
        <v>2</v>
      </c>
      <c r="B87" s="75">
        <v>46035</v>
      </c>
      <c r="C87" s="73">
        <v>1</v>
      </c>
      <c r="D87" s="41" t="s">
        <v>423</v>
      </c>
      <c r="E87" s="25" t="s">
        <v>133</v>
      </c>
      <c r="F87" s="42">
        <v>103.9753</v>
      </c>
      <c r="G87" s="74" t="s">
        <v>310</v>
      </c>
      <c r="H87" s="80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999999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</row>
    <row r="88" spans="1:55" x14ac:dyDescent="0.3">
      <c r="A88" s="73">
        <v>2</v>
      </c>
      <c r="B88" s="75">
        <v>46035</v>
      </c>
      <c r="C88" s="73">
        <v>1</v>
      </c>
      <c r="D88" s="41" t="s">
        <v>423</v>
      </c>
      <c r="E88" s="25" t="s">
        <v>366</v>
      </c>
      <c r="F88" s="42">
        <v>105.9211</v>
      </c>
      <c r="G88" s="74" t="s">
        <v>310</v>
      </c>
      <c r="H88" s="80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999999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</row>
    <row r="89" spans="1:55" x14ac:dyDescent="0.3">
      <c r="A89" s="73">
        <v>2</v>
      </c>
      <c r="B89" s="75">
        <v>46035</v>
      </c>
      <c r="C89" s="73">
        <v>1</v>
      </c>
      <c r="D89" s="41" t="s">
        <v>423</v>
      </c>
      <c r="E89" s="25" t="s">
        <v>367</v>
      </c>
      <c r="F89" s="42">
        <v>111.01130000000001</v>
      </c>
      <c r="G89" s="74" t="s">
        <v>310</v>
      </c>
      <c r="H89" s="80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999999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</row>
    <row r="90" spans="1:55" x14ac:dyDescent="0.3">
      <c r="A90" s="73">
        <v>2</v>
      </c>
      <c r="B90" s="75">
        <v>46035</v>
      </c>
      <c r="C90" s="73">
        <v>1</v>
      </c>
      <c r="D90" s="41" t="s">
        <v>423</v>
      </c>
      <c r="E90" s="25" t="s">
        <v>129</v>
      </c>
      <c r="F90" s="42">
        <v>112.0872</v>
      </c>
      <c r="G90" s="74" t="s">
        <v>310</v>
      </c>
      <c r="H90" s="80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999999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</row>
    <row r="91" spans="1:55" x14ac:dyDescent="0.3">
      <c r="A91" s="73">
        <v>2</v>
      </c>
      <c r="B91" s="75">
        <v>46035</v>
      </c>
      <c r="C91" s="73">
        <v>1</v>
      </c>
      <c r="D91" s="41" t="s">
        <v>423</v>
      </c>
      <c r="E91" s="25" t="s">
        <v>131</v>
      </c>
      <c r="F91" s="42">
        <v>118.9678</v>
      </c>
      <c r="G91" s="74" t="s">
        <v>310</v>
      </c>
      <c r="H91" s="80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999999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</row>
    <row r="92" spans="1:55" x14ac:dyDescent="0.3">
      <c r="A92" s="73">
        <v>2</v>
      </c>
      <c r="B92" s="75">
        <v>46035</v>
      </c>
      <c r="C92" s="73">
        <v>1</v>
      </c>
      <c r="D92" s="41" t="s">
        <v>423</v>
      </c>
      <c r="E92" s="25" t="s">
        <v>368</v>
      </c>
      <c r="F92" s="42">
        <v>83.290099999999995</v>
      </c>
      <c r="G92" s="74" t="s">
        <v>310</v>
      </c>
      <c r="H92" s="80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999999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</row>
    <row r="93" spans="1:55" x14ac:dyDescent="0.3">
      <c r="A93" s="73">
        <v>2</v>
      </c>
      <c r="B93" s="75">
        <v>46035</v>
      </c>
      <c r="C93" s="73">
        <v>1</v>
      </c>
      <c r="D93" s="41" t="s">
        <v>423</v>
      </c>
      <c r="E93" s="25" t="s">
        <v>370</v>
      </c>
      <c r="F93" s="42">
        <v>83.855699999999999</v>
      </c>
      <c r="G93" s="74" t="s">
        <v>310</v>
      </c>
      <c r="H93" s="80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999999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</row>
    <row r="94" spans="1:55" x14ac:dyDescent="0.3">
      <c r="A94" s="73">
        <v>2</v>
      </c>
      <c r="B94" s="75">
        <v>46035</v>
      </c>
      <c r="C94" s="73">
        <v>1</v>
      </c>
      <c r="D94" s="41" t="s">
        <v>423</v>
      </c>
      <c r="E94" s="25" t="s">
        <v>140</v>
      </c>
      <c r="F94" s="42">
        <v>87.951499999999996</v>
      </c>
      <c r="G94" s="74" t="s">
        <v>310</v>
      </c>
      <c r="H94" s="80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999999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</row>
    <row r="95" spans="1:55" x14ac:dyDescent="0.3">
      <c r="A95" s="73">
        <v>2</v>
      </c>
      <c r="B95" s="75">
        <v>46035</v>
      </c>
      <c r="C95" s="73">
        <v>1</v>
      </c>
      <c r="D95" s="41" t="s">
        <v>423</v>
      </c>
      <c r="E95" s="25" t="s">
        <v>142</v>
      </c>
      <c r="F95" s="42">
        <v>87.902900000000002</v>
      </c>
      <c r="G95" s="74" t="s">
        <v>310</v>
      </c>
      <c r="H95" s="80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999999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</row>
    <row r="96" spans="1:55" x14ac:dyDescent="0.3">
      <c r="A96" s="73">
        <v>2</v>
      </c>
      <c r="B96" s="75">
        <v>46035</v>
      </c>
      <c r="C96" s="73">
        <v>1</v>
      </c>
      <c r="D96" s="41" t="s">
        <v>423</v>
      </c>
      <c r="E96" s="25" t="s">
        <v>143</v>
      </c>
      <c r="F96" s="42">
        <v>97.480900000000005</v>
      </c>
      <c r="G96" s="74" t="s">
        <v>310</v>
      </c>
      <c r="H96" s="80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999999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</row>
    <row r="97" spans="1:55" x14ac:dyDescent="0.3">
      <c r="A97" s="73">
        <v>2</v>
      </c>
      <c r="B97" s="75">
        <v>46035</v>
      </c>
      <c r="C97" s="73">
        <v>2</v>
      </c>
      <c r="D97" s="41" t="s">
        <v>424</v>
      </c>
      <c r="E97" s="25" t="s">
        <v>356</v>
      </c>
      <c r="F97" s="42">
        <v>196.76910000000001</v>
      </c>
      <c r="G97" s="74" t="s">
        <v>310</v>
      </c>
      <c r="H97" s="80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999999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3">
      <c r="A98" s="73">
        <v>2</v>
      </c>
      <c r="B98" s="75">
        <v>46035</v>
      </c>
      <c r="C98" s="73">
        <v>2</v>
      </c>
      <c r="D98" s="41" t="s">
        <v>424</v>
      </c>
      <c r="E98" s="25" t="s">
        <v>125</v>
      </c>
      <c r="F98" s="42">
        <v>211.00960000000001</v>
      </c>
      <c r="G98" s="74" t="s">
        <v>310</v>
      </c>
      <c r="H98" s="80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999999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3">
      <c r="A99" s="73">
        <v>2</v>
      </c>
      <c r="B99" s="75">
        <v>46035</v>
      </c>
      <c r="C99" s="73">
        <v>2</v>
      </c>
      <c r="D99" s="41" t="s">
        <v>424</v>
      </c>
      <c r="E99" s="25" t="s">
        <v>137</v>
      </c>
      <c r="F99" s="42">
        <v>214.17920000000001</v>
      </c>
      <c r="G99" s="74" t="s">
        <v>310</v>
      </c>
      <c r="H99" s="80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999999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3">
      <c r="A100" s="73">
        <v>2</v>
      </c>
      <c r="B100" s="75">
        <v>46035</v>
      </c>
      <c r="C100" s="73">
        <v>2</v>
      </c>
      <c r="D100" s="41" t="s">
        <v>424</v>
      </c>
      <c r="E100" s="25" t="s">
        <v>358</v>
      </c>
      <c r="F100" s="42">
        <v>212.4581</v>
      </c>
      <c r="G100" s="74" t="s">
        <v>310</v>
      </c>
      <c r="H100" s="80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999999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3">
      <c r="A101" s="73">
        <v>2</v>
      </c>
      <c r="B101" s="75">
        <v>46035</v>
      </c>
      <c r="C101" s="73">
        <v>2</v>
      </c>
      <c r="D101" s="41" t="s">
        <v>424</v>
      </c>
      <c r="E101" s="25" t="s">
        <v>134</v>
      </c>
      <c r="F101" s="42">
        <v>225.18639999999999</v>
      </c>
      <c r="G101" s="74" t="s">
        <v>310</v>
      </c>
      <c r="H101" s="80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999999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3">
      <c r="A102" s="73">
        <v>2</v>
      </c>
      <c r="B102" s="75">
        <v>46035</v>
      </c>
      <c r="C102" s="73">
        <v>2</v>
      </c>
      <c r="D102" s="41" t="s">
        <v>424</v>
      </c>
      <c r="E102" s="25" t="s">
        <v>138</v>
      </c>
      <c r="F102" s="42">
        <v>226.749</v>
      </c>
      <c r="G102" s="74" t="s">
        <v>310</v>
      </c>
      <c r="H102" s="80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999999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3">
      <c r="A103" s="73">
        <v>2</v>
      </c>
      <c r="B103" s="75">
        <v>46035</v>
      </c>
      <c r="C103" s="73">
        <v>2</v>
      </c>
      <c r="D103" s="41" t="s">
        <v>424</v>
      </c>
      <c r="E103" s="25" t="s">
        <v>359</v>
      </c>
      <c r="F103" s="42">
        <v>238.01419999999999</v>
      </c>
      <c r="G103" s="74" t="s">
        <v>310</v>
      </c>
      <c r="H103" s="80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999999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3">
      <c r="A104" s="73">
        <v>2</v>
      </c>
      <c r="B104" s="75">
        <v>46035</v>
      </c>
      <c r="C104" s="73">
        <v>2</v>
      </c>
      <c r="D104" s="41" t="s">
        <v>424</v>
      </c>
      <c r="E104" s="25" t="s">
        <v>126</v>
      </c>
      <c r="F104" s="42">
        <v>242.5095</v>
      </c>
      <c r="G104" s="74" t="s">
        <v>310</v>
      </c>
      <c r="H104" s="80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999999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</row>
    <row r="105" spans="1:55" x14ac:dyDescent="0.3">
      <c r="A105" s="73">
        <v>2</v>
      </c>
      <c r="B105" s="75">
        <v>46035</v>
      </c>
      <c r="C105" s="73">
        <v>2</v>
      </c>
      <c r="D105" s="41" t="s">
        <v>424</v>
      </c>
      <c r="E105" s="25" t="s">
        <v>127</v>
      </c>
      <c r="F105" s="42">
        <v>248.27340000000001</v>
      </c>
      <c r="G105" s="74" t="s">
        <v>310</v>
      </c>
      <c r="H105" s="80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999999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</row>
    <row r="106" spans="1:55" x14ac:dyDescent="0.3">
      <c r="A106" s="73">
        <v>2</v>
      </c>
      <c r="B106" s="75">
        <v>46035</v>
      </c>
      <c r="C106" s="73">
        <v>2</v>
      </c>
      <c r="D106" s="41" t="s">
        <v>424</v>
      </c>
      <c r="E106" s="25" t="s">
        <v>124</v>
      </c>
      <c r="F106" s="42">
        <v>252.39510000000001</v>
      </c>
      <c r="G106" s="74" t="s">
        <v>310</v>
      </c>
      <c r="H106" s="80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999999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</row>
    <row r="107" spans="1:55" x14ac:dyDescent="0.3">
      <c r="A107" s="73">
        <v>2</v>
      </c>
      <c r="B107" s="75">
        <v>46035</v>
      </c>
      <c r="C107" s="73">
        <v>2</v>
      </c>
      <c r="D107" s="41" t="s">
        <v>424</v>
      </c>
      <c r="E107" s="25" t="s">
        <v>361</v>
      </c>
      <c r="F107" s="42">
        <v>249.88849999999999</v>
      </c>
      <c r="G107" s="74" t="s">
        <v>310</v>
      </c>
      <c r="H107" s="80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999999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</row>
    <row r="108" spans="1:55" x14ac:dyDescent="0.3">
      <c r="A108" s="73">
        <v>2</v>
      </c>
      <c r="B108" s="75">
        <v>46035</v>
      </c>
      <c r="C108" s="73">
        <v>2</v>
      </c>
      <c r="D108" s="41" t="s">
        <v>424</v>
      </c>
      <c r="E108" s="25" t="s">
        <v>139</v>
      </c>
      <c r="F108" s="42">
        <v>258.73759999999999</v>
      </c>
      <c r="G108" s="74" t="s">
        <v>310</v>
      </c>
      <c r="H108" s="80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999999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</row>
    <row r="109" spans="1:55" x14ac:dyDescent="0.3">
      <c r="A109" s="73">
        <v>2</v>
      </c>
      <c r="B109" s="75">
        <v>46035</v>
      </c>
      <c r="C109" s="73">
        <v>2</v>
      </c>
      <c r="D109" s="41" t="s">
        <v>424</v>
      </c>
      <c r="E109" s="25" t="s">
        <v>118</v>
      </c>
      <c r="F109" s="42">
        <v>271.09519999999998</v>
      </c>
      <c r="G109" s="74" t="s">
        <v>310</v>
      </c>
      <c r="H109" s="80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999999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</row>
    <row r="110" spans="1:55" x14ac:dyDescent="0.3">
      <c r="A110" s="73">
        <v>2</v>
      </c>
      <c r="B110" s="75">
        <v>46035</v>
      </c>
      <c r="C110" s="73">
        <v>2</v>
      </c>
      <c r="D110" s="41" t="s">
        <v>424</v>
      </c>
      <c r="E110" s="25" t="s">
        <v>362</v>
      </c>
      <c r="F110" s="42">
        <v>275.98669999999998</v>
      </c>
      <c r="G110" s="74" t="s">
        <v>310</v>
      </c>
      <c r="H110" s="80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999999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</row>
    <row r="111" spans="1:55" x14ac:dyDescent="0.3">
      <c r="A111" s="73">
        <v>2</v>
      </c>
      <c r="B111" s="75">
        <v>46035</v>
      </c>
      <c r="C111" s="73">
        <v>2</v>
      </c>
      <c r="D111" s="41" t="s">
        <v>424</v>
      </c>
      <c r="E111" s="25" t="s">
        <v>364</v>
      </c>
      <c r="F111" s="42">
        <v>267.00209999999998</v>
      </c>
      <c r="G111" s="74" t="s">
        <v>310</v>
      </c>
      <c r="H111" s="80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999999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</row>
    <row r="112" spans="1:55" x14ac:dyDescent="0.3">
      <c r="A112" s="73">
        <v>2</v>
      </c>
      <c r="B112" s="75">
        <v>46035</v>
      </c>
      <c r="C112" s="73">
        <v>2</v>
      </c>
      <c r="D112" s="41" t="s">
        <v>424</v>
      </c>
      <c r="E112" s="25" t="s">
        <v>135</v>
      </c>
      <c r="F112" s="42">
        <v>278.0308</v>
      </c>
      <c r="G112" s="74" t="s">
        <v>310</v>
      </c>
      <c r="H112" s="80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999999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</row>
    <row r="113" spans="1:55" x14ac:dyDescent="0.3">
      <c r="A113" s="73">
        <v>2</v>
      </c>
      <c r="B113" s="75">
        <v>46035</v>
      </c>
      <c r="C113" s="73">
        <v>2</v>
      </c>
      <c r="D113" s="41" t="s">
        <v>424</v>
      </c>
      <c r="E113" s="25" t="s">
        <v>128</v>
      </c>
      <c r="F113" s="42">
        <v>281.74869999999999</v>
      </c>
      <c r="G113" s="74" t="s">
        <v>310</v>
      </c>
      <c r="H113" s="80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999999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</row>
    <row r="114" spans="1:55" x14ac:dyDescent="0.3">
      <c r="A114" s="73">
        <v>2</v>
      </c>
      <c r="B114" s="75">
        <v>46035</v>
      </c>
      <c r="C114" s="73">
        <v>2</v>
      </c>
      <c r="D114" s="41" t="s">
        <v>424</v>
      </c>
      <c r="E114" s="25" t="s">
        <v>122</v>
      </c>
      <c r="F114" s="42">
        <v>205.60849999999999</v>
      </c>
      <c r="G114" s="74" t="s">
        <v>310</v>
      </c>
      <c r="H114" s="80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999999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</row>
    <row r="115" spans="1:55" x14ac:dyDescent="0.3">
      <c r="A115" s="73">
        <v>2</v>
      </c>
      <c r="B115" s="75">
        <v>46035</v>
      </c>
      <c r="C115" s="73">
        <v>2</v>
      </c>
      <c r="D115" s="41" t="s">
        <v>424</v>
      </c>
      <c r="E115" s="25" t="s">
        <v>144</v>
      </c>
      <c r="F115" s="42">
        <v>197.96709999999999</v>
      </c>
      <c r="G115" s="74" t="s">
        <v>310</v>
      </c>
      <c r="H115" s="80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999999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</row>
    <row r="116" spans="1:55" x14ac:dyDescent="0.3">
      <c r="A116" s="73">
        <v>2</v>
      </c>
      <c r="B116" s="75">
        <v>46035</v>
      </c>
      <c r="C116" s="73">
        <v>2</v>
      </c>
      <c r="D116" s="41" t="s">
        <v>424</v>
      </c>
      <c r="E116" s="25" t="s">
        <v>365</v>
      </c>
      <c r="F116" s="42">
        <v>211.70099999999999</v>
      </c>
      <c r="G116" s="74" t="s">
        <v>310</v>
      </c>
      <c r="H116" s="80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999999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</row>
    <row r="117" spans="1:55" x14ac:dyDescent="0.3">
      <c r="A117" s="73">
        <v>2</v>
      </c>
      <c r="B117" s="75">
        <v>46035</v>
      </c>
      <c r="C117" s="73">
        <v>2</v>
      </c>
      <c r="D117" s="41" t="s">
        <v>424</v>
      </c>
      <c r="E117" s="25" t="s">
        <v>132</v>
      </c>
      <c r="F117" s="42">
        <v>224.93450000000001</v>
      </c>
      <c r="G117" s="74" t="s">
        <v>310</v>
      </c>
      <c r="H117" s="80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999999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</row>
    <row r="118" spans="1:55" x14ac:dyDescent="0.3">
      <c r="A118" s="73">
        <v>2</v>
      </c>
      <c r="B118" s="75">
        <v>46035</v>
      </c>
      <c r="C118" s="73">
        <v>2</v>
      </c>
      <c r="D118" s="41" t="s">
        <v>424</v>
      </c>
      <c r="E118" s="25" t="s">
        <v>133</v>
      </c>
      <c r="F118" s="42">
        <v>223.6147</v>
      </c>
      <c r="G118" s="74" t="s">
        <v>310</v>
      </c>
      <c r="H118" s="80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999999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</row>
    <row r="119" spans="1:55" x14ac:dyDescent="0.3">
      <c r="A119" s="73">
        <v>2</v>
      </c>
      <c r="B119" s="75">
        <v>46035</v>
      </c>
      <c r="C119" s="73">
        <v>2</v>
      </c>
      <c r="D119" s="41" t="s">
        <v>424</v>
      </c>
      <c r="E119" s="25" t="s">
        <v>366</v>
      </c>
      <c r="F119" s="42">
        <v>226.636</v>
      </c>
      <c r="G119" s="74" t="s">
        <v>310</v>
      </c>
      <c r="H119" s="80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999999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</row>
    <row r="120" spans="1:55" x14ac:dyDescent="0.3">
      <c r="A120" s="73">
        <v>2</v>
      </c>
      <c r="B120" s="75">
        <v>46035</v>
      </c>
      <c r="C120" s="73">
        <v>2</v>
      </c>
      <c r="D120" s="41" t="s">
        <v>424</v>
      </c>
      <c r="E120" s="25" t="s">
        <v>367</v>
      </c>
      <c r="F120" s="42">
        <v>231.40610000000001</v>
      </c>
      <c r="G120" s="74" t="s">
        <v>310</v>
      </c>
      <c r="H120" s="80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999999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</row>
    <row r="121" spans="1:55" x14ac:dyDescent="0.3">
      <c r="A121" s="73">
        <v>2</v>
      </c>
      <c r="B121" s="75">
        <v>46035</v>
      </c>
      <c r="C121" s="73">
        <v>2</v>
      </c>
      <c r="D121" s="41" t="s">
        <v>424</v>
      </c>
      <c r="E121" s="25" t="s">
        <v>129</v>
      </c>
      <c r="F121" s="42">
        <v>236.40819999999999</v>
      </c>
      <c r="G121" s="74" t="s">
        <v>310</v>
      </c>
      <c r="H121" s="80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999999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</row>
    <row r="122" spans="1:55" x14ac:dyDescent="0.3">
      <c r="A122" s="73">
        <v>2</v>
      </c>
      <c r="B122" s="75">
        <v>46035</v>
      </c>
      <c r="C122" s="73">
        <v>2</v>
      </c>
      <c r="D122" s="41" t="s">
        <v>424</v>
      </c>
      <c r="E122" s="25" t="s">
        <v>131</v>
      </c>
      <c r="F122" s="42">
        <v>233.4676</v>
      </c>
      <c r="G122" s="74" t="s">
        <v>310</v>
      </c>
      <c r="H122" s="80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999999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</row>
    <row r="123" spans="1:55" x14ac:dyDescent="0.3">
      <c r="A123" s="73">
        <v>2</v>
      </c>
      <c r="B123" s="75">
        <v>46035</v>
      </c>
      <c r="C123" s="73">
        <v>2</v>
      </c>
      <c r="D123" s="41" t="s">
        <v>424</v>
      </c>
      <c r="E123" s="25" t="s">
        <v>368</v>
      </c>
      <c r="F123" s="42">
        <v>254.07130000000001</v>
      </c>
      <c r="G123" s="74" t="s">
        <v>310</v>
      </c>
      <c r="H123" s="80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999999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</row>
    <row r="124" spans="1:55" x14ac:dyDescent="0.3">
      <c r="A124" s="73">
        <v>2</v>
      </c>
      <c r="B124" s="75">
        <v>46035</v>
      </c>
      <c r="C124" s="73">
        <v>2</v>
      </c>
      <c r="D124" s="41" t="s">
        <v>424</v>
      </c>
      <c r="E124" s="25" t="s">
        <v>370</v>
      </c>
      <c r="F124" s="42">
        <v>245.60149999999999</v>
      </c>
      <c r="G124" s="74" t="s">
        <v>310</v>
      </c>
      <c r="H124" s="80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999999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</row>
    <row r="125" spans="1:55" x14ac:dyDescent="0.3">
      <c r="A125" s="73">
        <v>2</v>
      </c>
      <c r="B125" s="75">
        <v>46035</v>
      </c>
      <c r="C125" s="73">
        <v>2</v>
      </c>
      <c r="D125" s="41" t="s">
        <v>424</v>
      </c>
      <c r="E125" s="25" t="s">
        <v>140</v>
      </c>
      <c r="F125" s="42">
        <v>252.5573</v>
      </c>
      <c r="G125" s="74" t="s">
        <v>310</v>
      </c>
      <c r="H125" s="80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999999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</row>
    <row r="126" spans="1:55" x14ac:dyDescent="0.3">
      <c r="A126" s="73">
        <v>2</v>
      </c>
      <c r="B126" s="75">
        <v>46035</v>
      </c>
      <c r="C126" s="73">
        <v>2</v>
      </c>
      <c r="D126" s="41" t="s">
        <v>424</v>
      </c>
      <c r="E126" s="25" t="s">
        <v>142</v>
      </c>
      <c r="F126" s="42">
        <v>250.7295</v>
      </c>
      <c r="G126" s="74" t="s">
        <v>310</v>
      </c>
      <c r="H126" s="80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999999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</row>
    <row r="127" spans="1:55" x14ac:dyDescent="0.3">
      <c r="A127" s="73">
        <v>2</v>
      </c>
      <c r="B127" s="75">
        <v>46035</v>
      </c>
      <c r="C127" s="73">
        <v>2</v>
      </c>
      <c r="D127" s="41" t="s">
        <v>424</v>
      </c>
      <c r="E127" s="25" t="s">
        <v>143</v>
      </c>
      <c r="F127" s="42">
        <v>265.92259999999999</v>
      </c>
      <c r="G127" s="74" t="s">
        <v>310</v>
      </c>
      <c r="H127" s="80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999999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</row>
    <row r="128" spans="1:55" x14ac:dyDescent="0.3">
      <c r="A128" s="73">
        <v>3</v>
      </c>
      <c r="B128" s="75">
        <v>46042</v>
      </c>
      <c r="C128" s="73">
        <v>1</v>
      </c>
      <c r="D128" s="41" t="s">
        <v>423</v>
      </c>
      <c r="E128" s="25" t="s">
        <v>356</v>
      </c>
      <c r="F128" s="42">
        <v>82.371399999999994</v>
      </c>
      <c r="G128" s="74" t="s">
        <v>310</v>
      </c>
      <c r="H128" s="80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999999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1</v>
      </c>
    </row>
    <row r="129" spans="1:55" x14ac:dyDescent="0.3">
      <c r="A129" s="73">
        <v>3</v>
      </c>
      <c r="B129" s="75">
        <v>46042</v>
      </c>
      <c r="C129" s="73">
        <v>1</v>
      </c>
      <c r="D129" s="41" t="s">
        <v>423</v>
      </c>
      <c r="E129" s="25" t="s">
        <v>125</v>
      </c>
      <c r="F129" s="42">
        <v>83.659899999999993</v>
      </c>
      <c r="G129" s="74" t="s">
        <v>310</v>
      </c>
      <c r="H129" s="80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999999</v>
      </c>
      <c r="BB129" s="5">
        <f>IF(OR($E129="",$G129&lt;&gt;"Ativo"),"",IF(COUNTIFS($E$4:$E129,$E129,$A$4:$A129,$A129,$G$4:$G129,"Ativo")=1,1,0))</f>
        <v>1</v>
      </c>
      <c r="BC129">
        <f>IF(OR($A129="",$G129&lt;&gt;"Ativo"),"",IF(COUNTIFS($A$4:$A129,$A129,$G$4:$G129,"Ativo")=1,1,0))</f>
        <v>0</v>
      </c>
    </row>
    <row r="130" spans="1:55" x14ac:dyDescent="0.3">
      <c r="A130" s="73">
        <v>3</v>
      </c>
      <c r="B130" s="75">
        <v>46042</v>
      </c>
      <c r="C130" s="73">
        <v>1</v>
      </c>
      <c r="D130" s="41" t="s">
        <v>423</v>
      </c>
      <c r="E130" s="25" t="s">
        <v>137</v>
      </c>
      <c r="F130" s="42">
        <v>92.590800000000002</v>
      </c>
      <c r="G130" s="74" t="s">
        <v>310</v>
      </c>
      <c r="H130" s="80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999999</v>
      </c>
      <c r="BB130" s="5">
        <f>IF(OR($E130="",$G130&lt;&gt;"Ativo"),"",IF(COUNTIFS($E$4:$E130,$E130,$A$4:$A130,$A130,$G$4:$G130,"Ativo")=1,1,0))</f>
        <v>1</v>
      </c>
      <c r="BC130">
        <f>IF(OR($A130="",$G130&lt;&gt;"Ativo"),"",IF(COUNTIFS($A$4:$A130,$A130,$G$4:$G130,"Ativo")=1,1,0))</f>
        <v>0</v>
      </c>
    </row>
    <row r="131" spans="1:55" x14ac:dyDescent="0.3">
      <c r="A131" s="73">
        <v>3</v>
      </c>
      <c r="B131" s="75">
        <v>46042</v>
      </c>
      <c r="C131" s="73">
        <v>1</v>
      </c>
      <c r="D131" s="41" t="s">
        <v>423</v>
      </c>
      <c r="E131" s="25" t="s">
        <v>358</v>
      </c>
      <c r="F131" s="42">
        <v>91.680800000000005</v>
      </c>
      <c r="G131" s="74" t="s">
        <v>310</v>
      </c>
      <c r="H131" s="80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999999</v>
      </c>
      <c r="BB131" s="5">
        <f>IF(OR($E131="",$G131&lt;&gt;"Ativo"),"",IF(COUNTIFS($E$4:$E131,$E131,$A$4:$A131,$A131,$G$4:$G131,"Ativo")=1,1,0))</f>
        <v>1</v>
      </c>
      <c r="BC131">
        <f>IF(OR($A131="",$G131&lt;&gt;"Ativo"),"",IF(COUNTIFS($A$4:$A131,$A131,$G$4:$G131,"Ativo")=1,1,0))</f>
        <v>0</v>
      </c>
    </row>
    <row r="132" spans="1:55" x14ac:dyDescent="0.3">
      <c r="A132" s="73">
        <v>3</v>
      </c>
      <c r="B132" s="75">
        <v>46042</v>
      </c>
      <c r="C132" s="73">
        <v>1</v>
      </c>
      <c r="D132" s="41" t="s">
        <v>423</v>
      </c>
      <c r="E132" s="25" t="s">
        <v>134</v>
      </c>
      <c r="F132" s="42">
        <v>97.680599999999998</v>
      </c>
      <c r="G132" s="74" t="s">
        <v>310</v>
      </c>
      <c r="H132" s="80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>999999</v>
      </c>
      <c r="BB132" s="5">
        <f>IF(OR($E132="",$G132&lt;&gt;"Ativo"),"",IF(COUNTIFS($E$4:$E132,$E132,$A$4:$A132,$A132,$G$4:$G132,"Ativo")=1,1,0))</f>
        <v>1</v>
      </c>
      <c r="BC132">
        <f>IF(OR($A132="",$G132&lt;&gt;"Ativo"),"",IF(COUNTIFS($A$4:$A132,$A132,$G$4:$G132,"Ativo")=1,1,0))</f>
        <v>0</v>
      </c>
    </row>
    <row r="133" spans="1:55" x14ac:dyDescent="0.3">
      <c r="A133" s="73">
        <v>3</v>
      </c>
      <c r="B133" s="75">
        <v>46042</v>
      </c>
      <c r="C133" s="73">
        <v>1</v>
      </c>
      <c r="D133" s="41" t="s">
        <v>423</v>
      </c>
      <c r="E133" s="25" t="s">
        <v>138</v>
      </c>
      <c r="F133" s="42">
        <v>97.832499999999996</v>
      </c>
      <c r="G133" s="74" t="s">
        <v>310</v>
      </c>
      <c r="H133" s="80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999999</v>
      </c>
      <c r="BB133" s="5">
        <f>IF(OR($E133="",$G133&lt;&gt;"Ativo"),"",IF(COUNTIFS($E$4:$E133,$E133,$A$4:$A133,$A133,$G$4:$G133,"Ativo")=1,1,0))</f>
        <v>1</v>
      </c>
      <c r="BC133">
        <f>IF(OR($A133="",$G133&lt;&gt;"Ativo"),"",IF(COUNTIFS($A$4:$A133,$A133,$G$4:$G133,"Ativo")=1,1,0))</f>
        <v>0</v>
      </c>
    </row>
    <row r="134" spans="1:55" x14ac:dyDescent="0.3">
      <c r="A134" s="73">
        <v>3</v>
      </c>
      <c r="B134" s="75">
        <v>46042</v>
      </c>
      <c r="C134" s="73">
        <v>1</v>
      </c>
      <c r="D134" s="41" t="s">
        <v>423</v>
      </c>
      <c r="E134" s="25" t="s">
        <v>359</v>
      </c>
      <c r="F134" s="42">
        <v>100.0296</v>
      </c>
      <c r="G134" s="74" t="s">
        <v>310</v>
      </c>
      <c r="H134" s="80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999999</v>
      </c>
      <c r="BB134" s="5">
        <f>IF(OR($E134="",$G134&lt;&gt;"Ativo"),"",IF(COUNTIFS($E$4:$E134,$E134,$A$4:$A134,$A134,$G$4:$G134,"Ativo")=1,1,0))</f>
        <v>1</v>
      </c>
      <c r="BC134">
        <f>IF(OR($A134="",$G134&lt;&gt;"Ativo"),"",IF(COUNTIFS($A$4:$A134,$A134,$G$4:$G134,"Ativo")=1,1,0))</f>
        <v>0</v>
      </c>
    </row>
    <row r="135" spans="1:55" x14ac:dyDescent="0.3">
      <c r="A135" s="73">
        <v>3</v>
      </c>
      <c r="B135" s="75">
        <v>46042</v>
      </c>
      <c r="C135" s="73">
        <v>1</v>
      </c>
      <c r="D135" s="41" t="s">
        <v>423</v>
      </c>
      <c r="E135" s="25" t="s">
        <v>126</v>
      </c>
      <c r="F135" s="42">
        <v>105.34050000000001</v>
      </c>
      <c r="G135" s="74" t="s">
        <v>310</v>
      </c>
      <c r="H135" s="80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999999</v>
      </c>
      <c r="BB135" s="5">
        <f>IF(OR($E135="",$G135&lt;&gt;"Ativo"),"",IF(COUNTIFS($E$4:$E135,$E135,$A$4:$A135,$A135,$G$4:$G135,"Ativo")=1,1,0))</f>
        <v>1</v>
      </c>
      <c r="BC135">
        <f>IF(OR($A135="",$G135&lt;&gt;"Ativo"),"",IF(COUNTIFS($A$4:$A135,$A135,$G$4:$G135,"Ativo")=1,1,0))</f>
        <v>0</v>
      </c>
    </row>
    <row r="136" spans="1:55" x14ac:dyDescent="0.3">
      <c r="A136" s="73">
        <v>3</v>
      </c>
      <c r="B136" s="75">
        <v>46042</v>
      </c>
      <c r="C136" s="73">
        <v>1</v>
      </c>
      <c r="D136" s="41" t="s">
        <v>423</v>
      </c>
      <c r="E136" s="25" t="s">
        <v>127</v>
      </c>
      <c r="F136" s="42">
        <v>108.9311</v>
      </c>
      <c r="G136" s="74" t="s">
        <v>310</v>
      </c>
      <c r="H136" s="80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999999</v>
      </c>
      <c r="BB136" s="5">
        <f>IF(OR($E136="",$G136&lt;&gt;"Ativo"),"",IF(COUNTIFS($E$4:$E136,$E136,$A$4:$A136,$A136,$G$4:$G136,"Ativo")=1,1,0))</f>
        <v>1</v>
      </c>
      <c r="BC136">
        <f>IF(OR($A136="",$G136&lt;&gt;"Ativo"),"",IF(COUNTIFS($A$4:$A136,$A136,$G$4:$G136,"Ativo")=1,1,0))</f>
        <v>0</v>
      </c>
    </row>
    <row r="137" spans="1:55" x14ac:dyDescent="0.3">
      <c r="A137" s="73">
        <v>3</v>
      </c>
      <c r="B137" s="75">
        <v>46042</v>
      </c>
      <c r="C137" s="73">
        <v>1</v>
      </c>
      <c r="D137" s="41" t="s">
        <v>423</v>
      </c>
      <c r="E137" s="25" t="s">
        <v>124</v>
      </c>
      <c r="F137" s="42">
        <v>112.0731</v>
      </c>
      <c r="G137" s="74" t="s">
        <v>310</v>
      </c>
      <c r="H137" s="80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999999</v>
      </c>
      <c r="BB137" s="5">
        <f>IF(OR($E137="",$G137&lt;&gt;"Ativo"),"",IF(COUNTIFS($E$4:$E137,$E137,$A$4:$A137,$A137,$G$4:$G137,"Ativo")=1,1,0))</f>
        <v>1</v>
      </c>
      <c r="BC137">
        <f>IF(OR($A137="",$G137&lt;&gt;"Ativo"),"",IF(COUNTIFS($A$4:$A137,$A137,$G$4:$G137,"Ativo")=1,1,0))</f>
        <v>0</v>
      </c>
    </row>
    <row r="138" spans="1:55" x14ac:dyDescent="0.3">
      <c r="A138" s="73">
        <v>3</v>
      </c>
      <c r="B138" s="75">
        <v>46042</v>
      </c>
      <c r="C138" s="73">
        <v>1</v>
      </c>
      <c r="D138" s="41" t="s">
        <v>423</v>
      </c>
      <c r="E138" s="25" t="s">
        <v>361</v>
      </c>
      <c r="F138" s="42">
        <v>106.5522</v>
      </c>
      <c r="G138" s="74" t="s">
        <v>310</v>
      </c>
      <c r="H138" s="80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999999</v>
      </c>
      <c r="BB138" s="5">
        <f>IF(OR($E138="",$G138&lt;&gt;"Ativo"),"",IF(COUNTIFS($E$4:$E138,$E138,$A$4:$A138,$A138,$G$4:$G138,"Ativo")=1,1,0))</f>
        <v>1</v>
      </c>
      <c r="BC138">
        <f>IF(OR($A138="",$G138&lt;&gt;"Ativo"),"",IF(COUNTIFS($A$4:$A138,$A138,$G$4:$G138,"Ativo")=1,1,0))</f>
        <v>0</v>
      </c>
    </row>
    <row r="139" spans="1:55" x14ac:dyDescent="0.3">
      <c r="A139" s="73">
        <v>3</v>
      </c>
      <c r="B139" s="75">
        <v>46042</v>
      </c>
      <c r="C139" s="73">
        <v>1</v>
      </c>
      <c r="D139" s="41" t="s">
        <v>423</v>
      </c>
      <c r="E139" s="25" t="s">
        <v>139</v>
      </c>
      <c r="F139" s="42">
        <v>116.1712</v>
      </c>
      <c r="G139" s="74" t="s">
        <v>310</v>
      </c>
      <c r="H139" s="80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999999</v>
      </c>
      <c r="BB139" s="5">
        <f>IF(OR($E139="",$G139&lt;&gt;"Ativo"),"",IF(COUNTIFS($E$4:$E139,$E139,$A$4:$A139,$A139,$G$4:$G139,"Ativo")=1,1,0))</f>
        <v>1</v>
      </c>
      <c r="BC139">
        <f>IF(OR($A139="",$G139&lt;&gt;"Ativo"),"",IF(COUNTIFS($A$4:$A139,$A139,$G$4:$G139,"Ativo")=1,1,0))</f>
        <v>0</v>
      </c>
    </row>
    <row r="140" spans="1:55" x14ac:dyDescent="0.3">
      <c r="A140" s="73">
        <v>3</v>
      </c>
      <c r="B140" s="75">
        <v>46042</v>
      </c>
      <c r="C140" s="73">
        <v>1</v>
      </c>
      <c r="D140" s="41" t="s">
        <v>423</v>
      </c>
      <c r="E140" s="25" t="s">
        <v>118</v>
      </c>
      <c r="F140" s="42">
        <v>116.7882</v>
      </c>
      <c r="G140" s="74" t="s">
        <v>310</v>
      </c>
      <c r="H140" s="80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999999</v>
      </c>
      <c r="BB140" s="5">
        <f>IF(OR($E140="",$G140&lt;&gt;"Ativo"),"",IF(COUNTIFS($E$4:$E140,$E140,$A$4:$A140,$A140,$G$4:$G140,"Ativo")=1,1,0))</f>
        <v>1</v>
      </c>
      <c r="BC140">
        <f>IF(OR($A140="",$G140&lt;&gt;"Ativo"),"",IF(COUNTIFS($A$4:$A140,$A140,$G$4:$G140,"Ativo")=1,1,0))</f>
        <v>0</v>
      </c>
    </row>
    <row r="141" spans="1:55" x14ac:dyDescent="0.3">
      <c r="A141" s="73">
        <v>3</v>
      </c>
      <c r="B141" s="75">
        <v>46042</v>
      </c>
      <c r="C141" s="73">
        <v>1</v>
      </c>
      <c r="D141" s="41" t="s">
        <v>423</v>
      </c>
      <c r="E141" s="25" t="s">
        <v>362</v>
      </c>
      <c r="F141" s="42">
        <v>84.559200000000004</v>
      </c>
      <c r="G141" s="74" t="s">
        <v>310</v>
      </c>
      <c r="H141" s="80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999999</v>
      </c>
      <c r="BB141" s="5">
        <f>IF(OR($E141="",$G141&lt;&gt;"Ativo"),"",IF(COUNTIFS($E$4:$E141,$E141,$A$4:$A141,$A141,$G$4:$G141,"Ativo")=1,1,0))</f>
        <v>1</v>
      </c>
      <c r="BC141">
        <f>IF(OR($A141="",$G141&lt;&gt;"Ativo"),"",IF(COUNTIFS($A$4:$A141,$A141,$G$4:$G141,"Ativo")=1,1,0))</f>
        <v>0</v>
      </c>
    </row>
    <row r="142" spans="1:55" x14ac:dyDescent="0.3">
      <c r="A142" s="73">
        <v>3</v>
      </c>
      <c r="B142" s="75">
        <v>46042</v>
      </c>
      <c r="C142" s="73">
        <v>1</v>
      </c>
      <c r="D142" s="41" t="s">
        <v>423</v>
      </c>
      <c r="E142" s="25" t="s">
        <v>364</v>
      </c>
      <c r="F142" s="42">
        <v>84.810699999999997</v>
      </c>
      <c r="G142" s="74" t="s">
        <v>310</v>
      </c>
      <c r="H142" s="80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999999</v>
      </c>
      <c r="BB142" s="5">
        <f>IF(OR($E142="",$G142&lt;&gt;"Ativo"),"",IF(COUNTIFS($E$4:$E142,$E142,$A$4:$A142,$A142,$G$4:$G142,"Ativo")=1,1,0))</f>
        <v>1</v>
      </c>
      <c r="BC142">
        <f>IF(OR($A142="",$G142&lt;&gt;"Ativo"),"",IF(COUNTIFS($A$4:$A142,$A142,$G$4:$G142,"Ativo")=1,1,0))</f>
        <v>0</v>
      </c>
    </row>
    <row r="143" spans="1:55" x14ac:dyDescent="0.3">
      <c r="A143" s="73">
        <v>3</v>
      </c>
      <c r="B143" s="75">
        <v>46042</v>
      </c>
      <c r="C143" s="73">
        <v>1</v>
      </c>
      <c r="D143" s="41" t="s">
        <v>423</v>
      </c>
      <c r="E143" s="25" t="s">
        <v>135</v>
      </c>
      <c r="F143" s="42">
        <v>83.34</v>
      </c>
      <c r="G143" s="74" t="s">
        <v>310</v>
      </c>
      <c r="H143" s="80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999999</v>
      </c>
      <c r="BB143" s="5">
        <f>IF(OR($E143="",$G143&lt;&gt;"Ativo"),"",IF(COUNTIFS($E$4:$E143,$E143,$A$4:$A143,$A143,$G$4:$G143,"Ativo")=1,1,0))</f>
        <v>1</v>
      </c>
      <c r="BC143">
        <f>IF(OR($A143="",$G143&lt;&gt;"Ativo"),"",IF(COUNTIFS($A$4:$A143,$A143,$G$4:$G143,"Ativo")=1,1,0))</f>
        <v>0</v>
      </c>
    </row>
    <row r="144" spans="1:55" x14ac:dyDescent="0.3">
      <c r="A144" s="73">
        <v>3</v>
      </c>
      <c r="B144" s="75">
        <v>46042</v>
      </c>
      <c r="C144" s="73">
        <v>1</v>
      </c>
      <c r="D144" s="41" t="s">
        <v>423</v>
      </c>
      <c r="E144" s="25" t="s">
        <v>128</v>
      </c>
      <c r="F144" s="42">
        <v>99.754900000000006</v>
      </c>
      <c r="G144" s="74" t="s">
        <v>310</v>
      </c>
      <c r="H144" s="80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999999</v>
      </c>
      <c r="BB144" s="5">
        <f>IF(OR($E144="",$G144&lt;&gt;"Ativo"),"",IF(COUNTIFS($E$4:$E144,$E144,$A$4:$A144,$A144,$G$4:$G144,"Ativo")=1,1,0))</f>
        <v>1</v>
      </c>
      <c r="BC144">
        <f>IF(OR($A144="",$G144&lt;&gt;"Ativo"),"",IF(COUNTIFS($A$4:$A144,$A144,$G$4:$G144,"Ativo")=1,1,0))</f>
        <v>0</v>
      </c>
    </row>
    <row r="145" spans="1:55" x14ac:dyDescent="0.3">
      <c r="A145" s="73">
        <v>3</v>
      </c>
      <c r="B145" s="75">
        <v>46042</v>
      </c>
      <c r="C145" s="73">
        <v>1</v>
      </c>
      <c r="D145" s="41" t="s">
        <v>423</v>
      </c>
      <c r="E145" s="25" t="s">
        <v>122</v>
      </c>
      <c r="F145" s="42">
        <v>89.462500000000006</v>
      </c>
      <c r="G145" s="74" t="s">
        <v>310</v>
      </c>
      <c r="H145" s="80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999999</v>
      </c>
      <c r="BB145" s="5">
        <f>IF(OR($E145="",$G145&lt;&gt;"Ativo"),"",IF(COUNTIFS($E$4:$E145,$E145,$A$4:$A145,$A145,$G$4:$G145,"Ativo")=1,1,0))</f>
        <v>1</v>
      </c>
      <c r="BC145">
        <f>IF(OR($A145="",$G145&lt;&gt;"Ativo"),"",IF(COUNTIFS($A$4:$A145,$A145,$G$4:$G145,"Ativo")=1,1,0))</f>
        <v>0</v>
      </c>
    </row>
    <row r="146" spans="1:55" x14ac:dyDescent="0.3">
      <c r="A146" s="73">
        <v>3</v>
      </c>
      <c r="B146" s="75">
        <v>46042</v>
      </c>
      <c r="C146" s="73">
        <v>1</v>
      </c>
      <c r="D146" s="41" t="s">
        <v>423</v>
      </c>
      <c r="E146" s="25" t="s">
        <v>144</v>
      </c>
      <c r="F146" s="42">
        <v>98.496300000000005</v>
      </c>
      <c r="G146" s="74" t="s">
        <v>310</v>
      </c>
      <c r="H146" s="80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999999</v>
      </c>
      <c r="BB146" s="5">
        <f>IF(OR($E146="",$G146&lt;&gt;"Ativo"),"",IF(COUNTIFS($E$4:$E146,$E146,$A$4:$A146,$A146,$G$4:$G146,"Ativo")=1,1,0))</f>
        <v>1</v>
      </c>
      <c r="BC146">
        <f>IF(OR($A146="",$G146&lt;&gt;"Ativo"),"",IF(COUNTIFS($A$4:$A146,$A146,$G$4:$G146,"Ativo")=1,1,0))</f>
        <v>0</v>
      </c>
    </row>
    <row r="147" spans="1:55" x14ac:dyDescent="0.3">
      <c r="A147" s="73">
        <v>3</v>
      </c>
      <c r="B147" s="75">
        <v>46042</v>
      </c>
      <c r="C147" s="73">
        <v>1</v>
      </c>
      <c r="D147" s="41" t="s">
        <v>423</v>
      </c>
      <c r="E147" s="25" t="s">
        <v>365</v>
      </c>
      <c r="F147" s="42">
        <v>93.966700000000003</v>
      </c>
      <c r="G147" s="74" t="s">
        <v>310</v>
      </c>
      <c r="H147" s="80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999999</v>
      </c>
      <c r="BB147" s="5">
        <f>IF(OR($E147="",$G147&lt;&gt;"Ativo"),"",IF(COUNTIFS($E$4:$E147,$E147,$A$4:$A147,$A147,$G$4:$G147,"Ativo")=1,1,0))</f>
        <v>1</v>
      </c>
      <c r="BC147">
        <f>IF(OR($A147="",$G147&lt;&gt;"Ativo"),"",IF(COUNTIFS($A$4:$A147,$A147,$G$4:$G147,"Ativo")=1,1,0))</f>
        <v>0</v>
      </c>
    </row>
    <row r="148" spans="1:55" x14ac:dyDescent="0.3">
      <c r="A148" s="73">
        <v>3</v>
      </c>
      <c r="B148" s="75">
        <v>46042</v>
      </c>
      <c r="C148" s="73">
        <v>1</v>
      </c>
      <c r="D148" s="41" t="s">
        <v>423</v>
      </c>
      <c r="E148" s="25" t="s">
        <v>132</v>
      </c>
      <c r="F148" s="42">
        <v>101.398</v>
      </c>
      <c r="G148" s="74" t="s">
        <v>310</v>
      </c>
      <c r="H148" s="80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999999</v>
      </c>
      <c r="BB148" s="5">
        <f>IF(OR($E148="",$G148&lt;&gt;"Ativo"),"",IF(COUNTIFS($E$4:$E148,$E148,$A$4:$A148,$A148,$G$4:$G148,"Ativo")=1,1,0))</f>
        <v>1</v>
      </c>
      <c r="BC148">
        <f>IF(OR($A148="",$G148&lt;&gt;"Ativo"),"",IF(COUNTIFS($A$4:$A148,$A148,$G$4:$G148,"Ativo")=1,1,0))</f>
        <v>0</v>
      </c>
    </row>
    <row r="149" spans="1:55" x14ac:dyDescent="0.3">
      <c r="A149" s="73">
        <v>3</v>
      </c>
      <c r="B149" s="75">
        <v>46042</v>
      </c>
      <c r="C149" s="73">
        <v>1</v>
      </c>
      <c r="D149" s="41" t="s">
        <v>423</v>
      </c>
      <c r="E149" s="25" t="s">
        <v>133</v>
      </c>
      <c r="F149" s="42">
        <v>105.5</v>
      </c>
      <c r="G149" s="74" t="s">
        <v>310</v>
      </c>
      <c r="H149" s="80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999999</v>
      </c>
      <c r="BB149" s="5">
        <f>IF(OR($E149="",$G149&lt;&gt;"Ativo"),"",IF(COUNTIFS($E$4:$E149,$E149,$A$4:$A149,$A149,$G$4:$G149,"Ativo")=1,1,0))</f>
        <v>1</v>
      </c>
      <c r="BC149">
        <f>IF(OR($A149="",$G149&lt;&gt;"Ativo"),"",IF(COUNTIFS($A$4:$A149,$A149,$G$4:$G149,"Ativo")=1,1,0))</f>
        <v>0</v>
      </c>
    </row>
    <row r="150" spans="1:55" x14ac:dyDescent="0.3">
      <c r="A150" s="73">
        <v>3</v>
      </c>
      <c r="B150" s="75">
        <v>46042</v>
      </c>
      <c r="C150" s="73">
        <v>1</v>
      </c>
      <c r="D150" s="41" t="s">
        <v>423</v>
      </c>
      <c r="E150" s="25" t="s">
        <v>366</v>
      </c>
      <c r="F150" s="42">
        <v>111.0521</v>
      </c>
      <c r="G150" s="74" t="s">
        <v>310</v>
      </c>
      <c r="H150" s="80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999999</v>
      </c>
      <c r="BB150" s="5">
        <f>IF(OR($E150="",$G150&lt;&gt;"Ativo"),"",IF(COUNTIFS($E$4:$E150,$E150,$A$4:$A150,$A150,$G$4:$G150,"Ativo")=1,1,0))</f>
        <v>1</v>
      </c>
      <c r="BC150">
        <f>IF(OR($A150="",$G150&lt;&gt;"Ativo"),"",IF(COUNTIFS($A$4:$A150,$A150,$G$4:$G150,"Ativo")=1,1,0))</f>
        <v>0</v>
      </c>
    </row>
    <row r="151" spans="1:55" x14ac:dyDescent="0.3">
      <c r="A151" s="73">
        <v>3</v>
      </c>
      <c r="B151" s="75">
        <v>46042</v>
      </c>
      <c r="C151" s="73">
        <v>1</v>
      </c>
      <c r="D151" s="41" t="s">
        <v>423</v>
      </c>
      <c r="E151" s="25" t="s">
        <v>367</v>
      </c>
      <c r="F151" s="42">
        <v>116.6053</v>
      </c>
      <c r="G151" s="74" t="s">
        <v>310</v>
      </c>
      <c r="H151" s="80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999999</v>
      </c>
      <c r="BB151" s="5">
        <f>IF(OR($E151="",$G151&lt;&gt;"Ativo"),"",IF(COUNTIFS($E$4:$E151,$E151,$A$4:$A151,$A151,$G$4:$G151,"Ativo")=1,1,0))</f>
        <v>1</v>
      </c>
      <c r="BC151">
        <f>IF(OR($A151="",$G151&lt;&gt;"Ativo"),"",IF(COUNTIFS($A$4:$A151,$A151,$G$4:$G151,"Ativo")=1,1,0))</f>
        <v>0</v>
      </c>
    </row>
    <row r="152" spans="1:55" x14ac:dyDescent="0.3">
      <c r="A152" s="73">
        <v>3</v>
      </c>
      <c r="B152" s="75">
        <v>46042</v>
      </c>
      <c r="C152" s="73">
        <v>1</v>
      </c>
      <c r="D152" s="41" t="s">
        <v>423</v>
      </c>
      <c r="E152" s="25" t="s">
        <v>129</v>
      </c>
      <c r="F152" s="42">
        <v>114.54940000000001</v>
      </c>
      <c r="G152" s="74" t="s">
        <v>310</v>
      </c>
      <c r="H152" s="80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999999</v>
      </c>
      <c r="BB152" s="5">
        <f>IF(OR($E152="",$G152&lt;&gt;"Ativo"),"",IF(COUNTIFS($E$4:$E152,$E152,$A$4:$A152,$A152,$G$4:$G152,"Ativo")=1,1,0))</f>
        <v>1</v>
      </c>
      <c r="BC152">
        <f>IF(OR($A152="",$G152&lt;&gt;"Ativo"),"",IF(COUNTIFS($A$4:$A152,$A152,$G$4:$G152,"Ativo")=1,1,0))</f>
        <v>0</v>
      </c>
    </row>
    <row r="153" spans="1:55" x14ac:dyDescent="0.3">
      <c r="A153" s="73">
        <v>3</v>
      </c>
      <c r="B153" s="75">
        <v>46042</v>
      </c>
      <c r="C153" s="73">
        <v>1</v>
      </c>
      <c r="D153" s="41" t="s">
        <v>423</v>
      </c>
      <c r="E153" s="25" t="s">
        <v>131</v>
      </c>
      <c r="F153" s="42">
        <v>120.8843</v>
      </c>
      <c r="G153" s="74" t="s">
        <v>310</v>
      </c>
      <c r="H153" s="80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999999</v>
      </c>
      <c r="BB153" s="5">
        <f>IF(OR($E153="",$G153&lt;&gt;"Ativo"),"",IF(COUNTIFS($E$4:$E153,$E153,$A$4:$A153,$A153,$G$4:$G153,"Ativo")=1,1,0))</f>
        <v>1</v>
      </c>
      <c r="BC153">
        <f>IF(OR($A153="",$G153&lt;&gt;"Ativo"),"",IF(COUNTIFS($A$4:$A153,$A153,$G$4:$G153,"Ativo")=1,1,0))</f>
        <v>0</v>
      </c>
    </row>
    <row r="154" spans="1:55" x14ac:dyDescent="0.3">
      <c r="A154" s="73">
        <v>3</v>
      </c>
      <c r="B154" s="75">
        <v>46042</v>
      </c>
      <c r="C154" s="73">
        <v>1</v>
      </c>
      <c r="D154" s="41" t="s">
        <v>423</v>
      </c>
      <c r="E154" s="25" t="s">
        <v>368</v>
      </c>
      <c r="F154" s="42">
        <v>81.7012</v>
      </c>
      <c r="G154" s="74" t="s">
        <v>310</v>
      </c>
      <c r="H154" s="80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999999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3">
      <c r="A155" s="73">
        <v>3</v>
      </c>
      <c r="B155" s="75">
        <v>46042</v>
      </c>
      <c r="C155" s="73">
        <v>1</v>
      </c>
      <c r="D155" s="41" t="s">
        <v>423</v>
      </c>
      <c r="E155" s="25" t="s">
        <v>370</v>
      </c>
      <c r="F155" s="42">
        <v>80.478800000000007</v>
      </c>
      <c r="G155" s="74" t="s">
        <v>310</v>
      </c>
      <c r="H155" s="80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999999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3">
      <c r="A156" s="73">
        <v>3</v>
      </c>
      <c r="B156" s="75">
        <v>46042</v>
      </c>
      <c r="C156" s="73">
        <v>1</v>
      </c>
      <c r="D156" s="41" t="s">
        <v>423</v>
      </c>
      <c r="E156" s="25" t="s">
        <v>140</v>
      </c>
      <c r="F156" s="42">
        <v>93.176699999999997</v>
      </c>
      <c r="G156" s="74" t="s">
        <v>310</v>
      </c>
      <c r="H156" s="80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999999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3">
      <c r="A157" s="73">
        <v>3</v>
      </c>
      <c r="B157" s="75">
        <v>46042</v>
      </c>
      <c r="C157" s="73">
        <v>1</v>
      </c>
      <c r="D157" s="41" t="s">
        <v>423</v>
      </c>
      <c r="E157" s="25" t="s">
        <v>142</v>
      </c>
      <c r="F157" s="42">
        <v>89.4893</v>
      </c>
      <c r="G157" s="74" t="s">
        <v>310</v>
      </c>
      <c r="H157" s="80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999999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3">
      <c r="A158" s="73">
        <v>3</v>
      </c>
      <c r="B158" s="75">
        <v>46042</v>
      </c>
      <c r="C158" s="73">
        <v>1</v>
      </c>
      <c r="D158" s="41" t="s">
        <v>423</v>
      </c>
      <c r="E158" s="25" t="s">
        <v>143</v>
      </c>
      <c r="F158" s="42">
        <v>89.678600000000003</v>
      </c>
      <c r="G158" s="74" t="s">
        <v>310</v>
      </c>
      <c r="H158" s="80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999999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3">
      <c r="A159" s="73">
        <v>3</v>
      </c>
      <c r="B159" s="75">
        <v>46042</v>
      </c>
      <c r="C159" s="73">
        <v>2</v>
      </c>
      <c r="D159" s="41" t="s">
        <v>424</v>
      </c>
      <c r="E159" s="25" t="s">
        <v>356</v>
      </c>
      <c r="F159" s="42">
        <v>210.6952</v>
      </c>
      <c r="G159" s="74" t="s">
        <v>310</v>
      </c>
      <c r="H159" s="80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999999</v>
      </c>
      <c r="BB159" s="5">
        <f>IF(OR($E159="",$G159&lt;&gt;"Ativo"),"",IF(COUNTIFS($E$4:$E159,$E159,$A$4:$A159,$A159,$G$4:$G159,"Ativo")=1,1,0))</f>
        <v>0</v>
      </c>
      <c r="BC159">
        <f>IF(OR($A159="",$G159&lt;&gt;"Ativo"),"",IF(COUNTIFS($A$4:$A159,$A159,$G$4:$G159,"Ativo")=1,1,0))</f>
        <v>0</v>
      </c>
    </row>
    <row r="160" spans="1:55" x14ac:dyDescent="0.3">
      <c r="A160" s="73">
        <v>3</v>
      </c>
      <c r="B160" s="75">
        <v>46042</v>
      </c>
      <c r="C160" s="73">
        <v>2</v>
      </c>
      <c r="D160" s="41" t="s">
        <v>424</v>
      </c>
      <c r="E160" s="25" t="s">
        <v>125</v>
      </c>
      <c r="F160" s="42">
        <v>205.0171</v>
      </c>
      <c r="G160" s="74" t="s">
        <v>310</v>
      </c>
      <c r="H160" s="80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999999</v>
      </c>
      <c r="BB160" s="5">
        <f>IF(OR($E160="",$G160&lt;&gt;"Ativo"),"",IF(COUNTIFS($E$4:$E160,$E160,$A$4:$A160,$A160,$G$4:$G160,"Ativo")=1,1,0))</f>
        <v>0</v>
      </c>
      <c r="BC160">
        <f>IF(OR($A160="",$G160&lt;&gt;"Ativo"),"",IF(COUNTIFS($A$4:$A160,$A160,$G$4:$G160,"Ativo")=1,1,0))</f>
        <v>0</v>
      </c>
    </row>
    <row r="161" spans="1:55" x14ac:dyDescent="0.3">
      <c r="A161" s="73">
        <v>3</v>
      </c>
      <c r="B161" s="75">
        <v>46042</v>
      </c>
      <c r="C161" s="73">
        <v>2</v>
      </c>
      <c r="D161" s="41" t="s">
        <v>424</v>
      </c>
      <c r="E161" s="25" t="s">
        <v>137</v>
      </c>
      <c r="F161" s="42">
        <v>222.73480000000001</v>
      </c>
      <c r="G161" s="74" t="s">
        <v>310</v>
      </c>
      <c r="H161" s="80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999999</v>
      </c>
      <c r="BB161" s="5">
        <f>IF(OR($E161="",$G161&lt;&gt;"Ativo"),"",IF(COUNTIFS($E$4:$E161,$E161,$A$4:$A161,$A161,$G$4:$G161,"Ativo")=1,1,0))</f>
        <v>0</v>
      </c>
      <c r="BC161">
        <f>IF(OR($A161="",$G161&lt;&gt;"Ativo"),"",IF(COUNTIFS($A$4:$A161,$A161,$G$4:$G161,"Ativo")=1,1,0))</f>
        <v>0</v>
      </c>
    </row>
    <row r="162" spans="1:55" x14ac:dyDescent="0.3">
      <c r="A162" s="73">
        <v>3</v>
      </c>
      <c r="B162" s="75">
        <v>46042</v>
      </c>
      <c r="C162" s="73">
        <v>2</v>
      </c>
      <c r="D162" s="41" t="s">
        <v>424</v>
      </c>
      <c r="E162" s="25" t="s">
        <v>358</v>
      </c>
      <c r="F162" s="42">
        <v>222.72300000000001</v>
      </c>
      <c r="G162" s="74" t="s">
        <v>310</v>
      </c>
      <c r="H162" s="80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999999</v>
      </c>
      <c r="BB162" s="5">
        <f>IF(OR($E162="",$G162&lt;&gt;"Ativo"),"",IF(COUNTIFS($E$4:$E162,$E162,$A$4:$A162,$A162,$G$4:$G162,"Ativo")=1,1,0))</f>
        <v>0</v>
      </c>
      <c r="BC162">
        <f>IF(OR($A162="",$G162&lt;&gt;"Ativo"),"",IF(COUNTIFS($A$4:$A162,$A162,$G$4:$G162,"Ativo")=1,1,0))</f>
        <v>0</v>
      </c>
    </row>
    <row r="163" spans="1:55" x14ac:dyDescent="0.3">
      <c r="A163" s="73">
        <v>3</v>
      </c>
      <c r="B163" s="75">
        <v>46042</v>
      </c>
      <c r="C163" s="73">
        <v>2</v>
      </c>
      <c r="D163" s="41" t="s">
        <v>424</v>
      </c>
      <c r="E163" s="25" t="s">
        <v>134</v>
      </c>
      <c r="F163" s="42">
        <v>220.46090000000001</v>
      </c>
      <c r="G163" s="74" t="s">
        <v>310</v>
      </c>
      <c r="H163" s="80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999999</v>
      </c>
      <c r="BB163" s="5">
        <f>IF(OR($E163="",$G163&lt;&gt;"Ativo"),"",IF(COUNTIFS($E$4:$E163,$E163,$A$4:$A163,$A163,$G$4:$G163,"Ativo")=1,1,0))</f>
        <v>0</v>
      </c>
      <c r="BC163">
        <f>IF(OR($A163="",$G163&lt;&gt;"Ativo"),"",IF(COUNTIFS($A$4:$A163,$A163,$G$4:$G163,"Ativo")=1,1,0))</f>
        <v>0</v>
      </c>
    </row>
    <row r="164" spans="1:55" x14ac:dyDescent="0.3">
      <c r="A164" s="73">
        <v>3</v>
      </c>
      <c r="B164" s="75">
        <v>46042</v>
      </c>
      <c r="C164" s="73">
        <v>2</v>
      </c>
      <c r="D164" s="41" t="s">
        <v>424</v>
      </c>
      <c r="E164" s="25" t="s">
        <v>138</v>
      </c>
      <c r="F164" s="42">
        <v>230.09129999999999</v>
      </c>
      <c r="G164" s="74" t="s">
        <v>310</v>
      </c>
      <c r="H164" s="80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999999</v>
      </c>
      <c r="BB164" s="5">
        <f>IF(OR($E164="",$G164&lt;&gt;"Ativo"),"",IF(COUNTIFS($E$4:$E164,$E164,$A$4:$A164,$A164,$G$4:$G164,"Ativo")=1,1,0))</f>
        <v>0</v>
      </c>
      <c r="BC164">
        <f>IF(OR($A164="",$G164&lt;&gt;"Ativo"),"",IF(COUNTIFS($A$4:$A164,$A164,$G$4:$G164,"Ativo")=1,1,0))</f>
        <v>0</v>
      </c>
    </row>
    <row r="165" spans="1:55" x14ac:dyDescent="0.3">
      <c r="A165" s="73">
        <v>3</v>
      </c>
      <c r="B165" s="75">
        <v>46042</v>
      </c>
      <c r="C165" s="73">
        <v>2</v>
      </c>
      <c r="D165" s="41" t="s">
        <v>424</v>
      </c>
      <c r="E165" s="25" t="s">
        <v>359</v>
      </c>
      <c r="F165" s="42">
        <v>228.94739999999999</v>
      </c>
      <c r="G165" s="74" t="s">
        <v>310</v>
      </c>
      <c r="H165" s="80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999999</v>
      </c>
      <c r="BB165" s="5">
        <f>IF(OR($E165="",$G165&lt;&gt;"Ativo"),"",IF(COUNTIFS($E$4:$E165,$E165,$A$4:$A165,$A165,$G$4:$G165,"Ativo")=1,1,0))</f>
        <v>0</v>
      </c>
      <c r="BC165">
        <f>IF(OR($A165="",$G165&lt;&gt;"Ativo"),"",IF(COUNTIFS($A$4:$A165,$A165,$G$4:$G165,"Ativo")=1,1,0))</f>
        <v>0</v>
      </c>
    </row>
    <row r="166" spans="1:55" x14ac:dyDescent="0.3">
      <c r="A166" s="73">
        <v>3</v>
      </c>
      <c r="B166" s="75">
        <v>46042</v>
      </c>
      <c r="C166" s="73">
        <v>2</v>
      </c>
      <c r="D166" s="41" t="s">
        <v>424</v>
      </c>
      <c r="E166" s="25" t="s">
        <v>126</v>
      </c>
      <c r="F166" s="42">
        <v>245.16749999999999</v>
      </c>
      <c r="G166" s="74" t="s">
        <v>310</v>
      </c>
      <c r="H166" s="80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999999</v>
      </c>
      <c r="BB166" s="5">
        <f>IF(OR($E166="",$G166&lt;&gt;"Ativo"),"",IF(COUNTIFS($E$4:$E166,$E166,$A$4:$A166,$A166,$G$4:$G166,"Ativo")=1,1,0))</f>
        <v>0</v>
      </c>
      <c r="BC166">
        <f>IF(OR($A166="",$G166&lt;&gt;"Ativo"),"",IF(COUNTIFS($A$4:$A166,$A166,$G$4:$G166,"Ativo")=1,1,0))</f>
        <v>0</v>
      </c>
    </row>
    <row r="167" spans="1:55" x14ac:dyDescent="0.3">
      <c r="A167" s="73">
        <v>3</v>
      </c>
      <c r="B167" s="75">
        <v>46042</v>
      </c>
      <c r="C167" s="73">
        <v>2</v>
      </c>
      <c r="D167" s="41" t="s">
        <v>424</v>
      </c>
      <c r="E167" s="25" t="s">
        <v>127</v>
      </c>
      <c r="F167" s="42">
        <v>242.69130000000001</v>
      </c>
      <c r="G167" s="74" t="s">
        <v>310</v>
      </c>
      <c r="H167" s="80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999999</v>
      </c>
      <c r="BB167" s="5">
        <f>IF(OR($E167="",$G167&lt;&gt;"Ativo"),"",IF(COUNTIFS($E$4:$E167,$E167,$A$4:$A167,$A167,$G$4:$G167,"Ativo")=1,1,0))</f>
        <v>0</v>
      </c>
      <c r="BC167">
        <f>IF(OR($A167="",$G167&lt;&gt;"Ativo"),"",IF(COUNTIFS($A$4:$A167,$A167,$G$4:$G167,"Ativo")=1,1,0))</f>
        <v>0</v>
      </c>
    </row>
    <row r="168" spans="1:55" x14ac:dyDescent="0.3">
      <c r="A168" s="73">
        <v>3</v>
      </c>
      <c r="B168" s="75">
        <v>46042</v>
      </c>
      <c r="C168" s="73">
        <v>2</v>
      </c>
      <c r="D168" s="41" t="s">
        <v>424</v>
      </c>
      <c r="E168" s="25" t="s">
        <v>124</v>
      </c>
      <c r="F168" s="42">
        <v>258.96120000000002</v>
      </c>
      <c r="G168" s="74" t="s">
        <v>310</v>
      </c>
      <c r="H168" s="80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999999</v>
      </c>
      <c r="BB168" s="5">
        <f>IF(OR($E168="",$G168&lt;&gt;"Ativo"),"",IF(COUNTIFS($E$4:$E168,$E168,$A$4:$A168,$A168,$G$4:$G168,"Ativo")=1,1,0))</f>
        <v>0</v>
      </c>
      <c r="BC168">
        <f>IF(OR($A168="",$G168&lt;&gt;"Ativo"),"",IF(COUNTIFS($A$4:$A168,$A168,$G$4:$G168,"Ativo")=1,1,0))</f>
        <v>0</v>
      </c>
    </row>
    <row r="169" spans="1:55" x14ac:dyDescent="0.3">
      <c r="A169" s="73">
        <v>3</v>
      </c>
      <c r="B169" s="75">
        <v>46042</v>
      </c>
      <c r="C169" s="73">
        <v>2</v>
      </c>
      <c r="D169" s="41" t="s">
        <v>424</v>
      </c>
      <c r="E169" s="25" t="s">
        <v>361</v>
      </c>
      <c r="F169" s="42">
        <v>245.91329999999999</v>
      </c>
      <c r="G169" s="74" t="s">
        <v>310</v>
      </c>
      <c r="H169" s="80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999999</v>
      </c>
      <c r="BB169" s="5">
        <f>IF(OR($E169="",$G169&lt;&gt;"Ativo"),"",IF(COUNTIFS($E$4:$E169,$E169,$A$4:$A169,$A169,$G$4:$G169,"Ativo")=1,1,0))</f>
        <v>0</v>
      </c>
      <c r="BC169">
        <f>IF(OR($A169="",$G169&lt;&gt;"Ativo"),"",IF(COUNTIFS($A$4:$A169,$A169,$G$4:$G169,"Ativo")=1,1,0))</f>
        <v>0</v>
      </c>
    </row>
    <row r="170" spans="1:55" x14ac:dyDescent="0.3">
      <c r="A170" s="73">
        <v>3</v>
      </c>
      <c r="B170" s="75">
        <v>46042</v>
      </c>
      <c r="C170" s="73">
        <v>2</v>
      </c>
      <c r="D170" s="41" t="s">
        <v>424</v>
      </c>
      <c r="E170" s="25" t="s">
        <v>139</v>
      </c>
      <c r="F170" s="42">
        <v>264.34980000000002</v>
      </c>
      <c r="G170" s="74" t="s">
        <v>310</v>
      </c>
      <c r="H170" s="80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999999</v>
      </c>
      <c r="BB170" s="5">
        <f>IF(OR($E170="",$G170&lt;&gt;"Ativo"),"",IF(COUNTIFS($E$4:$E170,$E170,$A$4:$A170,$A170,$G$4:$G170,"Ativo")=1,1,0))</f>
        <v>0</v>
      </c>
      <c r="BC170">
        <f>IF(OR($A170="",$G170&lt;&gt;"Ativo"),"",IF(COUNTIFS($A$4:$A170,$A170,$G$4:$G170,"Ativo")=1,1,0))</f>
        <v>0</v>
      </c>
    </row>
    <row r="171" spans="1:55" x14ac:dyDescent="0.3">
      <c r="A171" s="73">
        <v>3</v>
      </c>
      <c r="B171" s="75">
        <v>46042</v>
      </c>
      <c r="C171" s="73">
        <v>2</v>
      </c>
      <c r="D171" s="41" t="s">
        <v>424</v>
      </c>
      <c r="E171" s="25" t="s">
        <v>118</v>
      </c>
      <c r="F171" s="42">
        <v>268.31819999999999</v>
      </c>
      <c r="G171" s="74" t="s">
        <v>310</v>
      </c>
      <c r="H171" s="80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999999</v>
      </c>
      <c r="BB171" s="5">
        <f>IF(OR($E171="",$G171&lt;&gt;"Ativo"),"",IF(COUNTIFS($E$4:$E171,$E171,$A$4:$A171,$A171,$G$4:$G171,"Ativo")=1,1,0))</f>
        <v>0</v>
      </c>
      <c r="BC171">
        <f>IF(OR($A171="",$G171&lt;&gt;"Ativo"),"",IF(COUNTIFS($A$4:$A171,$A171,$G$4:$G171,"Ativo")=1,1,0))</f>
        <v>0</v>
      </c>
    </row>
    <row r="172" spans="1:55" x14ac:dyDescent="0.3">
      <c r="A172" s="73">
        <v>3</v>
      </c>
      <c r="B172" s="75">
        <v>46042</v>
      </c>
      <c r="C172" s="73">
        <v>2</v>
      </c>
      <c r="D172" s="41" t="s">
        <v>424</v>
      </c>
      <c r="E172" s="25" t="s">
        <v>362</v>
      </c>
      <c r="F172" s="42">
        <v>267.1293</v>
      </c>
      <c r="G172" s="74" t="s">
        <v>310</v>
      </c>
      <c r="H172" s="80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999999</v>
      </c>
      <c r="BB172" s="5">
        <f>IF(OR($E172="",$G172&lt;&gt;"Ativo"),"",IF(COUNTIFS($E$4:$E172,$E172,$A$4:$A172,$A172,$G$4:$G172,"Ativo")=1,1,0))</f>
        <v>0</v>
      </c>
      <c r="BC172">
        <f>IF(OR($A172="",$G172&lt;&gt;"Ativo"),"",IF(COUNTIFS($A$4:$A172,$A172,$G$4:$G172,"Ativo")=1,1,0))</f>
        <v>0</v>
      </c>
    </row>
    <row r="173" spans="1:55" x14ac:dyDescent="0.3">
      <c r="A173" s="73">
        <v>3</v>
      </c>
      <c r="B173" s="75">
        <v>46042</v>
      </c>
      <c r="C173" s="73">
        <v>2</v>
      </c>
      <c r="D173" s="41" t="s">
        <v>424</v>
      </c>
      <c r="E173" s="25" t="s">
        <v>364</v>
      </c>
      <c r="F173" s="42">
        <v>283.3245</v>
      </c>
      <c r="G173" s="74" t="s">
        <v>310</v>
      </c>
      <c r="H173" s="80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999999</v>
      </c>
      <c r="BB173" s="5">
        <f>IF(OR($E173="",$G173&lt;&gt;"Ativo"),"",IF(COUNTIFS($E$4:$E173,$E173,$A$4:$A173,$A173,$G$4:$G173,"Ativo")=1,1,0))</f>
        <v>0</v>
      </c>
      <c r="BC173">
        <f>IF(OR($A173="",$G173&lt;&gt;"Ativo"),"",IF(COUNTIFS($A$4:$A173,$A173,$G$4:$G173,"Ativo")=1,1,0))</f>
        <v>0</v>
      </c>
    </row>
    <row r="174" spans="1:55" x14ac:dyDescent="0.3">
      <c r="A174" s="73">
        <v>3</v>
      </c>
      <c r="B174" s="75">
        <v>46042</v>
      </c>
      <c r="C174" s="73">
        <v>2</v>
      </c>
      <c r="D174" s="41" t="s">
        <v>424</v>
      </c>
      <c r="E174" s="25" t="s">
        <v>135</v>
      </c>
      <c r="F174" s="42">
        <v>275.11720000000003</v>
      </c>
      <c r="G174" s="74" t="s">
        <v>310</v>
      </c>
      <c r="H174" s="80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999999</v>
      </c>
      <c r="BB174" s="5">
        <f>IF(OR($E174="",$G174&lt;&gt;"Ativo"),"",IF(COUNTIFS($E$4:$E174,$E174,$A$4:$A174,$A174,$G$4:$G174,"Ativo")=1,1,0))</f>
        <v>0</v>
      </c>
      <c r="BC174">
        <f>IF(OR($A174="",$G174&lt;&gt;"Ativo"),"",IF(COUNTIFS($A$4:$A174,$A174,$G$4:$G174,"Ativo")=1,1,0))</f>
        <v>0</v>
      </c>
    </row>
    <row r="175" spans="1:55" x14ac:dyDescent="0.3">
      <c r="A175" s="73">
        <v>3</v>
      </c>
      <c r="B175" s="75">
        <v>46042</v>
      </c>
      <c r="C175" s="73">
        <v>2</v>
      </c>
      <c r="D175" s="41" t="s">
        <v>424</v>
      </c>
      <c r="E175" s="25" t="s">
        <v>128</v>
      </c>
      <c r="F175" s="42">
        <v>272.71109999999999</v>
      </c>
      <c r="G175" s="74" t="s">
        <v>310</v>
      </c>
      <c r="H175" s="80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999999</v>
      </c>
      <c r="BB175" s="5">
        <f>IF(OR($E175="",$G175&lt;&gt;"Ativo"),"",IF(COUNTIFS($E$4:$E175,$E175,$A$4:$A175,$A175,$G$4:$G175,"Ativo")=1,1,0))</f>
        <v>0</v>
      </c>
      <c r="BC175">
        <f>IF(OR($A175="",$G175&lt;&gt;"Ativo"),"",IF(COUNTIFS($A$4:$A175,$A175,$G$4:$G175,"Ativo")=1,1,0))</f>
        <v>0</v>
      </c>
    </row>
    <row r="176" spans="1:55" x14ac:dyDescent="0.3">
      <c r="A176" s="73">
        <v>3</v>
      </c>
      <c r="B176" s="75">
        <v>46042</v>
      </c>
      <c r="C176" s="73">
        <v>2</v>
      </c>
      <c r="D176" s="41" t="s">
        <v>424</v>
      </c>
      <c r="E176" s="25" t="s">
        <v>122</v>
      </c>
      <c r="F176" s="42">
        <v>190.88570000000001</v>
      </c>
      <c r="G176" s="74" t="s">
        <v>310</v>
      </c>
      <c r="H176" s="80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999999</v>
      </c>
      <c r="BB176" s="5">
        <f>IF(OR($E176="",$G176&lt;&gt;"Ativo"),"",IF(COUNTIFS($E$4:$E176,$E176,$A$4:$A176,$A176,$G$4:$G176,"Ativo")=1,1,0))</f>
        <v>0</v>
      </c>
      <c r="BC176">
        <f>IF(OR($A176="",$G176&lt;&gt;"Ativo"),"",IF(COUNTIFS($A$4:$A176,$A176,$G$4:$G176,"Ativo")=1,1,0))</f>
        <v>0</v>
      </c>
    </row>
    <row r="177" spans="1:55" x14ac:dyDescent="0.3">
      <c r="A177" s="73">
        <v>3</v>
      </c>
      <c r="B177" s="75">
        <v>46042</v>
      </c>
      <c r="C177" s="73">
        <v>2</v>
      </c>
      <c r="D177" s="41" t="s">
        <v>424</v>
      </c>
      <c r="E177" s="25" t="s">
        <v>144</v>
      </c>
      <c r="F177" s="42">
        <v>213.1404</v>
      </c>
      <c r="G177" s="74" t="s">
        <v>310</v>
      </c>
      <c r="H177" s="80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999999</v>
      </c>
      <c r="BB177" s="5">
        <f>IF(OR($E177="",$G177&lt;&gt;"Ativo"),"",IF(COUNTIFS($E$4:$E177,$E177,$A$4:$A177,$A177,$G$4:$G177,"Ativo")=1,1,0))</f>
        <v>0</v>
      </c>
      <c r="BC177">
        <f>IF(OR($A177="",$G177&lt;&gt;"Ativo"),"",IF(COUNTIFS($A$4:$A177,$A177,$G$4:$G177,"Ativo")=1,1,0))</f>
        <v>0</v>
      </c>
    </row>
    <row r="178" spans="1:55" x14ac:dyDescent="0.3">
      <c r="A178" s="73">
        <v>3</v>
      </c>
      <c r="B178" s="75">
        <v>46042</v>
      </c>
      <c r="C178" s="73">
        <v>2</v>
      </c>
      <c r="D178" s="41" t="s">
        <v>424</v>
      </c>
      <c r="E178" s="25" t="s">
        <v>365</v>
      </c>
      <c r="F178" s="42">
        <v>218.16630000000001</v>
      </c>
      <c r="G178" s="74" t="s">
        <v>310</v>
      </c>
      <c r="H178" s="80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999999</v>
      </c>
      <c r="BB178" s="5">
        <f>IF(OR($E178="",$G178&lt;&gt;"Ativo"),"",IF(COUNTIFS($E$4:$E178,$E178,$A$4:$A178,$A178,$G$4:$G178,"Ativo")=1,1,0))</f>
        <v>0</v>
      </c>
      <c r="BC178">
        <f>IF(OR($A178="",$G178&lt;&gt;"Ativo"),"",IF(COUNTIFS($A$4:$A178,$A178,$G$4:$G178,"Ativo")=1,1,0))</f>
        <v>0</v>
      </c>
    </row>
    <row r="179" spans="1:55" x14ac:dyDescent="0.3">
      <c r="A179" s="73">
        <v>3</v>
      </c>
      <c r="B179" s="75">
        <v>46042</v>
      </c>
      <c r="C179" s="73">
        <v>2</v>
      </c>
      <c r="D179" s="41" t="s">
        <v>424</v>
      </c>
      <c r="E179" s="25" t="s">
        <v>132</v>
      </c>
      <c r="F179" s="42">
        <v>211.51669999999999</v>
      </c>
      <c r="G179" s="74" t="s">
        <v>310</v>
      </c>
      <c r="H179" s="80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999999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3">
      <c r="A180" s="73">
        <v>3</v>
      </c>
      <c r="B180" s="75">
        <v>46042</v>
      </c>
      <c r="C180" s="73">
        <v>2</v>
      </c>
      <c r="D180" s="41" t="s">
        <v>424</v>
      </c>
      <c r="E180" s="25" t="s">
        <v>133</v>
      </c>
      <c r="F180" s="42">
        <v>222.3048</v>
      </c>
      <c r="G180" s="74" t="s">
        <v>310</v>
      </c>
      <c r="H180" s="80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999999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3">
      <c r="A181" s="73">
        <v>3</v>
      </c>
      <c r="B181" s="75">
        <v>46042</v>
      </c>
      <c r="C181" s="73">
        <v>2</v>
      </c>
      <c r="D181" s="41" t="s">
        <v>424</v>
      </c>
      <c r="E181" s="25" t="s">
        <v>366</v>
      </c>
      <c r="F181" s="42">
        <v>215.40809999999999</v>
      </c>
      <c r="G181" s="74" t="s">
        <v>310</v>
      </c>
      <c r="H181" s="80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999999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3">
      <c r="A182" s="73">
        <v>3</v>
      </c>
      <c r="B182" s="75">
        <v>46042</v>
      </c>
      <c r="C182" s="73">
        <v>2</v>
      </c>
      <c r="D182" s="41" t="s">
        <v>424</v>
      </c>
      <c r="E182" s="25" t="s">
        <v>367</v>
      </c>
      <c r="F182" s="42">
        <v>228.81549999999999</v>
      </c>
      <c r="G182" s="74" t="s">
        <v>310</v>
      </c>
      <c r="H182" s="80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999999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3">
      <c r="A183" s="73">
        <v>3</v>
      </c>
      <c r="B183" s="75">
        <v>46042</v>
      </c>
      <c r="C183" s="73">
        <v>2</v>
      </c>
      <c r="D183" s="41" t="s">
        <v>424</v>
      </c>
      <c r="E183" s="25" t="s">
        <v>129</v>
      </c>
      <c r="F183" s="42">
        <v>230.94</v>
      </c>
      <c r="G183" s="74" t="s">
        <v>310</v>
      </c>
      <c r="H183" s="80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999999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3">
      <c r="A184" s="73">
        <v>3</v>
      </c>
      <c r="B184" s="75">
        <v>46042</v>
      </c>
      <c r="C184" s="73">
        <v>2</v>
      </c>
      <c r="D184" s="41" t="s">
        <v>424</v>
      </c>
      <c r="E184" s="25" t="s">
        <v>131</v>
      </c>
      <c r="F184" s="42">
        <v>250.25739999999999</v>
      </c>
      <c r="G184" s="74" t="s">
        <v>310</v>
      </c>
      <c r="H184" s="80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999999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3">
      <c r="A185" s="73">
        <v>3</v>
      </c>
      <c r="B185" s="75">
        <v>46042</v>
      </c>
      <c r="C185" s="73">
        <v>2</v>
      </c>
      <c r="D185" s="41" t="s">
        <v>424</v>
      </c>
      <c r="E185" s="25" t="s">
        <v>368</v>
      </c>
      <c r="F185" s="42">
        <v>235.90119999999999</v>
      </c>
      <c r="G185" s="74" t="s">
        <v>310</v>
      </c>
      <c r="H185" s="80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999999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3">
      <c r="A186" s="73">
        <v>3</v>
      </c>
      <c r="B186" s="75">
        <v>46042</v>
      </c>
      <c r="C186" s="73">
        <v>2</v>
      </c>
      <c r="D186" s="41" t="s">
        <v>424</v>
      </c>
      <c r="E186" s="25" t="s">
        <v>370</v>
      </c>
      <c r="F186" s="42">
        <v>248.75989999999999</v>
      </c>
      <c r="G186" s="74" t="s">
        <v>310</v>
      </c>
      <c r="H186" s="80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999999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3">
      <c r="A187" s="73">
        <v>3</v>
      </c>
      <c r="B187" s="75">
        <v>46042</v>
      </c>
      <c r="C187" s="73">
        <v>2</v>
      </c>
      <c r="D187" s="41" t="s">
        <v>424</v>
      </c>
      <c r="E187" s="25" t="s">
        <v>140</v>
      </c>
      <c r="F187" s="42">
        <v>251.05969999999999</v>
      </c>
      <c r="G187" s="74" t="s">
        <v>310</v>
      </c>
      <c r="H187" s="80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999999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3">
      <c r="A188" s="73">
        <v>3</v>
      </c>
      <c r="B188" s="75">
        <v>46042</v>
      </c>
      <c r="C188" s="73">
        <v>2</v>
      </c>
      <c r="D188" s="41" t="s">
        <v>424</v>
      </c>
      <c r="E188" s="25" t="s">
        <v>142</v>
      </c>
      <c r="F188" s="42">
        <v>258.19040000000001</v>
      </c>
      <c r="G188" s="74" t="s">
        <v>310</v>
      </c>
      <c r="H188" s="80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999999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3">
      <c r="A189" s="73">
        <v>3</v>
      </c>
      <c r="B189" s="75">
        <v>46042</v>
      </c>
      <c r="C189" s="73">
        <v>2</v>
      </c>
      <c r="D189" s="41" t="s">
        <v>424</v>
      </c>
      <c r="E189" s="25" t="s">
        <v>143</v>
      </c>
      <c r="F189" s="42">
        <v>270.64409999999998</v>
      </c>
      <c r="G189" s="74" t="s">
        <v>310</v>
      </c>
      <c r="H189" s="80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999999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3">
      <c r="A190" s="73">
        <v>4</v>
      </c>
      <c r="B190" s="75">
        <v>46049</v>
      </c>
      <c r="C190" s="73">
        <v>1</v>
      </c>
      <c r="D190" s="41" t="s">
        <v>423</v>
      </c>
      <c r="E190" s="25" t="s">
        <v>356</v>
      </c>
      <c r="F190" s="42">
        <v>80.732600000000005</v>
      </c>
      <c r="G190" s="74" t="s">
        <v>310</v>
      </c>
      <c r="H190" s="80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999999</v>
      </c>
      <c r="BB190" s="5">
        <f>IF(OR($E190="",$G190&lt;&gt;"Ativo"),"",IF(COUNTIFS($E$4:$E190,$E190,$A$4:$A190,$A190,$G$4:$G190,"Ativo")=1,1,0))</f>
        <v>1</v>
      </c>
      <c r="BC190">
        <f>IF(OR($A190="",$G190&lt;&gt;"Ativo"),"",IF(COUNTIFS($A$4:$A190,$A190,$G$4:$G190,"Ativo")=1,1,0))</f>
        <v>1</v>
      </c>
    </row>
    <row r="191" spans="1:55" x14ac:dyDescent="0.3">
      <c r="A191" s="73">
        <v>4</v>
      </c>
      <c r="B191" s="75">
        <v>46049</v>
      </c>
      <c r="C191" s="73">
        <v>1</v>
      </c>
      <c r="D191" s="41" t="s">
        <v>423</v>
      </c>
      <c r="E191" s="25" t="s">
        <v>125</v>
      </c>
      <c r="F191" s="42">
        <v>85.6755</v>
      </c>
      <c r="G191" s="74" t="s">
        <v>310</v>
      </c>
      <c r="H191" s="80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999999</v>
      </c>
      <c r="BB191" s="5">
        <f>IF(OR($E191="",$G191&lt;&gt;"Ativo"),"",IF(COUNTIFS($E$4:$E191,$E191,$A$4:$A191,$A191,$G$4:$G191,"Ativo")=1,1,0))</f>
        <v>1</v>
      </c>
      <c r="BC191">
        <f>IF(OR($A191="",$G191&lt;&gt;"Ativo"),"",IF(COUNTIFS($A$4:$A191,$A191,$G$4:$G191,"Ativo")=1,1,0))</f>
        <v>0</v>
      </c>
    </row>
    <row r="192" spans="1:55" x14ac:dyDescent="0.3">
      <c r="A192" s="73">
        <v>4</v>
      </c>
      <c r="B192" s="75">
        <v>46049</v>
      </c>
      <c r="C192" s="73">
        <v>1</v>
      </c>
      <c r="D192" s="41" t="s">
        <v>423</v>
      </c>
      <c r="E192" s="25" t="s">
        <v>137</v>
      </c>
      <c r="F192" s="42">
        <v>91.662000000000006</v>
      </c>
      <c r="G192" s="74" t="s">
        <v>310</v>
      </c>
      <c r="H192" s="80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999999</v>
      </c>
      <c r="BB192" s="5">
        <f>IF(OR($E192="",$G192&lt;&gt;"Ativo"),"",IF(COUNTIFS($E$4:$E192,$E192,$A$4:$A192,$A192,$G$4:$G192,"Ativo")=1,1,0))</f>
        <v>1</v>
      </c>
      <c r="BC192">
        <f>IF(OR($A192="",$G192&lt;&gt;"Ativo"),"",IF(COUNTIFS($A$4:$A192,$A192,$G$4:$G192,"Ativo")=1,1,0))</f>
        <v>0</v>
      </c>
    </row>
    <row r="193" spans="1:55" x14ac:dyDescent="0.3">
      <c r="A193" s="73">
        <v>4</v>
      </c>
      <c r="B193" s="75">
        <v>46049</v>
      </c>
      <c r="C193" s="73">
        <v>1</v>
      </c>
      <c r="D193" s="41" t="s">
        <v>423</v>
      </c>
      <c r="E193" s="25" t="s">
        <v>358</v>
      </c>
      <c r="F193" s="42">
        <v>90.218400000000003</v>
      </c>
      <c r="G193" s="74" t="s">
        <v>310</v>
      </c>
      <c r="H193" s="80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999999</v>
      </c>
      <c r="BB193" s="5">
        <f>IF(OR($E193="",$G193&lt;&gt;"Ativo"),"",IF(COUNTIFS($E$4:$E193,$E193,$A$4:$A193,$A193,$G$4:$G193,"Ativo")=1,1,0))</f>
        <v>1</v>
      </c>
      <c r="BC193">
        <f>IF(OR($A193="",$G193&lt;&gt;"Ativo"),"",IF(COUNTIFS($A$4:$A193,$A193,$G$4:$G193,"Ativo")=1,1,0))</f>
        <v>0</v>
      </c>
    </row>
    <row r="194" spans="1:55" x14ac:dyDescent="0.3">
      <c r="A194" s="73">
        <v>4</v>
      </c>
      <c r="B194" s="75">
        <v>46049</v>
      </c>
      <c r="C194" s="73">
        <v>1</v>
      </c>
      <c r="D194" s="41" t="s">
        <v>423</v>
      </c>
      <c r="E194" s="25" t="s">
        <v>134</v>
      </c>
      <c r="F194" s="42">
        <v>100.7</v>
      </c>
      <c r="G194" s="74" t="s">
        <v>310</v>
      </c>
      <c r="H194" s="80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999999</v>
      </c>
      <c r="BB194" s="5">
        <f>IF(OR($E194="",$G194&lt;&gt;"Ativo"),"",IF(COUNTIFS($E$4:$E194,$E194,$A$4:$A194,$A194,$G$4:$G194,"Ativo")=1,1,0))</f>
        <v>1</v>
      </c>
      <c r="BC194">
        <f>IF(OR($A194="",$G194&lt;&gt;"Ativo"),"",IF(COUNTIFS($A$4:$A194,$A194,$G$4:$G194,"Ativo")=1,1,0))</f>
        <v>0</v>
      </c>
    </row>
    <row r="195" spans="1:55" x14ac:dyDescent="0.3">
      <c r="A195" s="73">
        <v>4</v>
      </c>
      <c r="B195" s="75">
        <v>46049</v>
      </c>
      <c r="C195" s="73">
        <v>1</v>
      </c>
      <c r="D195" s="41" t="s">
        <v>423</v>
      </c>
      <c r="E195" s="25" t="s">
        <v>138</v>
      </c>
      <c r="F195" s="42">
        <v>98.615399999999994</v>
      </c>
      <c r="G195" s="74" t="s">
        <v>310</v>
      </c>
      <c r="H195" s="80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999999</v>
      </c>
      <c r="BB195" s="5">
        <f>IF(OR($E195="",$G195&lt;&gt;"Ativo"),"",IF(COUNTIFS($E$4:$E195,$E195,$A$4:$A195,$A195,$G$4:$G195,"Ativo")=1,1,0))</f>
        <v>1</v>
      </c>
      <c r="BC195">
        <f>IF(OR($A195="",$G195&lt;&gt;"Ativo"),"",IF(COUNTIFS($A$4:$A195,$A195,$G$4:$G195,"Ativo")=1,1,0))</f>
        <v>0</v>
      </c>
    </row>
    <row r="196" spans="1:55" x14ac:dyDescent="0.3">
      <c r="A196" s="73">
        <v>4</v>
      </c>
      <c r="B196" s="75">
        <v>46049</v>
      </c>
      <c r="C196" s="73">
        <v>1</v>
      </c>
      <c r="D196" s="41" t="s">
        <v>423</v>
      </c>
      <c r="E196" s="25" t="s">
        <v>359</v>
      </c>
      <c r="F196" s="42">
        <v>97.897599999999997</v>
      </c>
      <c r="G196" s="74" t="s">
        <v>310</v>
      </c>
      <c r="H196" s="80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>999999</v>
      </c>
      <c r="BB196" s="5">
        <f>IF(OR($E196="",$G196&lt;&gt;"Ativo"),"",IF(COUNTIFS($E$4:$E196,$E196,$A$4:$A196,$A196,$G$4:$G196,"Ativo")=1,1,0))</f>
        <v>1</v>
      </c>
      <c r="BC196">
        <f>IF(OR($A196="",$G196&lt;&gt;"Ativo"),"",IF(COUNTIFS($A$4:$A196,$A196,$G$4:$G196,"Ativo")=1,1,0))</f>
        <v>0</v>
      </c>
    </row>
    <row r="197" spans="1:55" x14ac:dyDescent="0.3">
      <c r="A197" s="73">
        <v>4</v>
      </c>
      <c r="B197" s="75">
        <v>46049</v>
      </c>
      <c r="C197" s="73">
        <v>1</v>
      </c>
      <c r="D197" s="41" t="s">
        <v>423</v>
      </c>
      <c r="E197" s="25" t="s">
        <v>126</v>
      </c>
      <c r="F197" s="42">
        <v>99.575599999999994</v>
      </c>
      <c r="G197" s="74" t="s">
        <v>310</v>
      </c>
      <c r="H197" s="80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999999</v>
      </c>
      <c r="BB197" s="5">
        <f>IF(OR($E197="",$G197&lt;&gt;"Ativo"),"",IF(COUNTIFS($E$4:$E197,$E197,$A$4:$A197,$A197,$G$4:$G197,"Ativo")=1,1,0))</f>
        <v>1</v>
      </c>
      <c r="BC197">
        <f>IF(OR($A197="",$G197&lt;&gt;"Ativo"),"",IF(COUNTIFS($A$4:$A197,$A197,$G$4:$G197,"Ativo")=1,1,0))</f>
        <v>0</v>
      </c>
    </row>
    <row r="198" spans="1:55" x14ac:dyDescent="0.3">
      <c r="A198" s="73">
        <v>4</v>
      </c>
      <c r="B198" s="75">
        <v>46049</v>
      </c>
      <c r="C198" s="73">
        <v>1</v>
      </c>
      <c r="D198" s="41" t="s">
        <v>423</v>
      </c>
      <c r="E198" s="25" t="s">
        <v>127</v>
      </c>
      <c r="F198" s="42">
        <v>105.9923</v>
      </c>
      <c r="G198" s="74" t="s">
        <v>310</v>
      </c>
      <c r="H198" s="80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999999</v>
      </c>
      <c r="BB198" s="5">
        <f>IF(OR($E198="",$G198&lt;&gt;"Ativo"),"",IF(COUNTIFS($E$4:$E198,$E198,$A$4:$A198,$A198,$G$4:$G198,"Ativo")=1,1,0))</f>
        <v>1</v>
      </c>
      <c r="BC198">
        <f>IF(OR($A198="",$G198&lt;&gt;"Ativo"),"",IF(COUNTIFS($A$4:$A198,$A198,$G$4:$G198,"Ativo")=1,1,0))</f>
        <v>0</v>
      </c>
    </row>
    <row r="199" spans="1:55" x14ac:dyDescent="0.3">
      <c r="A199" s="73">
        <v>4</v>
      </c>
      <c r="B199" s="75">
        <v>46049</v>
      </c>
      <c r="C199" s="73">
        <v>1</v>
      </c>
      <c r="D199" s="41" t="s">
        <v>423</v>
      </c>
      <c r="E199" s="25" t="s">
        <v>124</v>
      </c>
      <c r="F199" s="42">
        <v>112.98009999999999</v>
      </c>
      <c r="G199" s="74" t="s">
        <v>310</v>
      </c>
      <c r="H199" s="80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999999</v>
      </c>
      <c r="BB199" s="5">
        <f>IF(OR($E199="",$G199&lt;&gt;"Ativo"),"",IF(COUNTIFS($E$4:$E199,$E199,$A$4:$A199,$A199,$G$4:$G199,"Ativo")=1,1,0))</f>
        <v>1</v>
      </c>
      <c r="BC199">
        <f>IF(OR($A199="",$G199&lt;&gt;"Ativo"),"",IF(COUNTIFS($A$4:$A199,$A199,$G$4:$G199,"Ativo")=1,1,0))</f>
        <v>0</v>
      </c>
    </row>
    <row r="200" spans="1:55" x14ac:dyDescent="0.3">
      <c r="A200" s="73">
        <v>4</v>
      </c>
      <c r="B200" s="75">
        <v>46049</v>
      </c>
      <c r="C200" s="73">
        <v>1</v>
      </c>
      <c r="D200" s="41" t="s">
        <v>423</v>
      </c>
      <c r="E200" s="25" t="s">
        <v>361</v>
      </c>
      <c r="F200" s="42">
        <v>115.98860000000001</v>
      </c>
      <c r="G200" s="74" t="s">
        <v>310</v>
      </c>
      <c r="H200" s="80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999999</v>
      </c>
      <c r="BB200" s="5">
        <f>IF(OR($E200="",$G200&lt;&gt;"Ativo"),"",IF(COUNTIFS($E$4:$E200,$E200,$A$4:$A200,$A200,$G$4:$G200,"Ativo")=1,1,0))</f>
        <v>1</v>
      </c>
      <c r="BC200">
        <f>IF(OR($A200="",$G200&lt;&gt;"Ativo"),"",IF(COUNTIFS($A$4:$A200,$A200,$G$4:$G200,"Ativo")=1,1,0))</f>
        <v>0</v>
      </c>
    </row>
    <row r="201" spans="1:55" x14ac:dyDescent="0.3">
      <c r="A201" s="73">
        <v>4</v>
      </c>
      <c r="B201" s="75">
        <v>46049</v>
      </c>
      <c r="C201" s="73">
        <v>1</v>
      </c>
      <c r="D201" s="41" t="s">
        <v>423</v>
      </c>
      <c r="E201" s="25" t="s">
        <v>139</v>
      </c>
      <c r="F201" s="42">
        <v>114.8918</v>
      </c>
      <c r="G201" s="74" t="s">
        <v>310</v>
      </c>
      <c r="H201" s="80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999999</v>
      </c>
      <c r="BB201" s="5">
        <f>IF(OR($E201="",$G201&lt;&gt;"Ativo"),"",IF(COUNTIFS($E$4:$E201,$E201,$A$4:$A201,$A201,$G$4:$G201,"Ativo")=1,1,0))</f>
        <v>1</v>
      </c>
      <c r="BC201">
        <f>IF(OR($A201="",$G201&lt;&gt;"Ativo"),"",IF(COUNTIFS($A$4:$A201,$A201,$G$4:$G201,"Ativo")=1,1,0))</f>
        <v>0</v>
      </c>
    </row>
    <row r="202" spans="1:55" x14ac:dyDescent="0.3">
      <c r="A202" s="73">
        <v>4</v>
      </c>
      <c r="B202" s="75">
        <v>46049</v>
      </c>
      <c r="C202" s="73">
        <v>1</v>
      </c>
      <c r="D202" s="41" t="s">
        <v>423</v>
      </c>
      <c r="E202" s="25" t="s">
        <v>118</v>
      </c>
      <c r="F202" s="42">
        <v>114.7912</v>
      </c>
      <c r="G202" s="74" t="s">
        <v>310</v>
      </c>
      <c r="H202" s="80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999999</v>
      </c>
      <c r="BB202" s="5">
        <f>IF(OR($E202="",$G202&lt;&gt;"Ativo"),"",IF(COUNTIFS($E$4:$E202,$E202,$A$4:$A202,$A202,$G$4:$G202,"Ativo")=1,1,0))</f>
        <v>1</v>
      </c>
      <c r="BC202">
        <f>IF(OR($A202="",$G202&lt;&gt;"Ativo"),"",IF(COUNTIFS($A$4:$A202,$A202,$G$4:$G202,"Ativo")=1,1,0))</f>
        <v>0</v>
      </c>
    </row>
    <row r="203" spans="1:55" x14ac:dyDescent="0.3">
      <c r="A203" s="73">
        <v>4</v>
      </c>
      <c r="B203" s="75">
        <v>46049</v>
      </c>
      <c r="C203" s="73">
        <v>1</v>
      </c>
      <c r="D203" s="41" t="s">
        <v>423</v>
      </c>
      <c r="E203" s="25" t="s">
        <v>362</v>
      </c>
      <c r="F203" s="42">
        <v>82.893299999999996</v>
      </c>
      <c r="G203" s="74" t="s">
        <v>310</v>
      </c>
      <c r="H203" s="80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999999</v>
      </c>
      <c r="BB203" s="5">
        <f>IF(OR($E203="",$G203&lt;&gt;"Ativo"),"",IF(COUNTIFS($E$4:$E203,$E203,$A$4:$A203,$A203,$G$4:$G203,"Ativo")=1,1,0))</f>
        <v>1</v>
      </c>
      <c r="BC203">
        <f>IF(OR($A203="",$G203&lt;&gt;"Ativo"),"",IF(COUNTIFS($A$4:$A203,$A203,$G$4:$G203,"Ativo")=1,1,0))</f>
        <v>0</v>
      </c>
    </row>
    <row r="204" spans="1:55" x14ac:dyDescent="0.3">
      <c r="A204" s="73">
        <v>4</v>
      </c>
      <c r="B204" s="75">
        <v>46049</v>
      </c>
      <c r="C204" s="73">
        <v>1</v>
      </c>
      <c r="D204" s="41" t="s">
        <v>423</v>
      </c>
      <c r="E204" s="25" t="s">
        <v>364</v>
      </c>
      <c r="F204" s="42">
        <v>85.770200000000003</v>
      </c>
      <c r="G204" s="74" t="s">
        <v>310</v>
      </c>
      <c r="H204" s="80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999999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3">
      <c r="A205" s="73">
        <v>4</v>
      </c>
      <c r="B205" s="75">
        <v>46049</v>
      </c>
      <c r="C205" s="73">
        <v>1</v>
      </c>
      <c r="D205" s="41" t="s">
        <v>423</v>
      </c>
      <c r="E205" s="25" t="s">
        <v>135</v>
      </c>
      <c r="F205" s="42">
        <v>82.950699999999998</v>
      </c>
      <c r="G205" s="74" t="s">
        <v>310</v>
      </c>
      <c r="H205" s="80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999999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3">
      <c r="A206" s="73">
        <v>4</v>
      </c>
      <c r="B206" s="75">
        <v>46049</v>
      </c>
      <c r="C206" s="73">
        <v>1</v>
      </c>
      <c r="D206" s="41" t="s">
        <v>423</v>
      </c>
      <c r="E206" s="25" t="s">
        <v>128</v>
      </c>
      <c r="F206" s="42">
        <v>91.788300000000007</v>
      </c>
      <c r="G206" s="74" t="s">
        <v>310</v>
      </c>
      <c r="H206" s="80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999999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3">
      <c r="A207" s="73">
        <v>4</v>
      </c>
      <c r="B207" s="75">
        <v>46049</v>
      </c>
      <c r="C207" s="73">
        <v>1</v>
      </c>
      <c r="D207" s="41" t="s">
        <v>423</v>
      </c>
      <c r="E207" s="25" t="s">
        <v>122</v>
      </c>
      <c r="F207" s="42">
        <v>93.324700000000007</v>
      </c>
      <c r="G207" s="74" t="s">
        <v>310</v>
      </c>
      <c r="H207" s="80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999999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3">
      <c r="A208" s="73">
        <v>4</v>
      </c>
      <c r="B208" s="75">
        <v>46049</v>
      </c>
      <c r="C208" s="73">
        <v>1</v>
      </c>
      <c r="D208" s="41" t="s">
        <v>423</v>
      </c>
      <c r="E208" s="25" t="s">
        <v>144</v>
      </c>
      <c r="F208" s="42">
        <v>99.069599999999994</v>
      </c>
      <c r="G208" s="74" t="s">
        <v>310</v>
      </c>
      <c r="H208" s="80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999999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3">
      <c r="A209" s="73">
        <v>4</v>
      </c>
      <c r="B209" s="75">
        <v>46049</v>
      </c>
      <c r="C209" s="73">
        <v>1</v>
      </c>
      <c r="D209" s="41" t="s">
        <v>423</v>
      </c>
      <c r="E209" s="25" t="s">
        <v>365</v>
      </c>
      <c r="F209" s="42">
        <v>95.9011</v>
      </c>
      <c r="G209" s="74" t="s">
        <v>310</v>
      </c>
      <c r="H209" s="80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999999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3">
      <c r="A210" s="73">
        <v>4</v>
      </c>
      <c r="B210" s="75">
        <v>46049</v>
      </c>
      <c r="C210" s="73">
        <v>1</v>
      </c>
      <c r="D210" s="41" t="s">
        <v>423</v>
      </c>
      <c r="E210" s="25" t="s">
        <v>132</v>
      </c>
      <c r="F210" s="42">
        <v>105.7723</v>
      </c>
      <c r="G210" s="74" t="s">
        <v>310</v>
      </c>
      <c r="H210" s="80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999999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3">
      <c r="A211" s="73">
        <v>4</v>
      </c>
      <c r="B211" s="75">
        <v>46049</v>
      </c>
      <c r="C211" s="73">
        <v>1</v>
      </c>
      <c r="D211" s="41" t="s">
        <v>423</v>
      </c>
      <c r="E211" s="25" t="s">
        <v>133</v>
      </c>
      <c r="F211" s="42">
        <v>111.41459999999999</v>
      </c>
      <c r="G211" s="74" t="s">
        <v>310</v>
      </c>
      <c r="H211" s="80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999999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3">
      <c r="A212" s="73">
        <v>4</v>
      </c>
      <c r="B212" s="75">
        <v>46049</v>
      </c>
      <c r="C212" s="73">
        <v>1</v>
      </c>
      <c r="D212" s="41" t="s">
        <v>423</v>
      </c>
      <c r="E212" s="25" t="s">
        <v>366</v>
      </c>
      <c r="F212" s="42">
        <v>109.2526</v>
      </c>
      <c r="G212" s="74" t="s">
        <v>310</v>
      </c>
      <c r="H212" s="80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999999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3">
      <c r="A213" s="73">
        <v>4</v>
      </c>
      <c r="B213" s="75">
        <v>46049</v>
      </c>
      <c r="C213" s="73">
        <v>1</v>
      </c>
      <c r="D213" s="41" t="s">
        <v>423</v>
      </c>
      <c r="E213" s="25" t="s">
        <v>367</v>
      </c>
      <c r="F213" s="42">
        <v>113.0448</v>
      </c>
      <c r="G213" s="74" t="s">
        <v>310</v>
      </c>
      <c r="H213" s="80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999999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3">
      <c r="A214" s="73">
        <v>4</v>
      </c>
      <c r="B214" s="75">
        <v>46049</v>
      </c>
      <c r="C214" s="73">
        <v>1</v>
      </c>
      <c r="D214" s="41" t="s">
        <v>423</v>
      </c>
      <c r="E214" s="25" t="s">
        <v>129</v>
      </c>
      <c r="F214" s="42">
        <v>116.5556</v>
      </c>
      <c r="G214" s="74" t="s">
        <v>310</v>
      </c>
      <c r="H214" s="80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999999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3">
      <c r="A215" s="73">
        <v>4</v>
      </c>
      <c r="B215" s="75">
        <v>46049</v>
      </c>
      <c r="C215" s="73">
        <v>1</v>
      </c>
      <c r="D215" s="41" t="s">
        <v>423</v>
      </c>
      <c r="E215" s="25" t="s">
        <v>131</v>
      </c>
      <c r="F215" s="42">
        <v>117.7129</v>
      </c>
      <c r="G215" s="74" t="s">
        <v>310</v>
      </c>
      <c r="H215" s="80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999999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3">
      <c r="A216" s="73">
        <v>4</v>
      </c>
      <c r="B216" s="75">
        <v>46049</v>
      </c>
      <c r="C216" s="73">
        <v>1</v>
      </c>
      <c r="D216" s="41" t="s">
        <v>423</v>
      </c>
      <c r="E216" s="25" t="s">
        <v>368</v>
      </c>
      <c r="F216" s="42">
        <v>84.154200000000003</v>
      </c>
      <c r="G216" s="74" t="s">
        <v>310</v>
      </c>
      <c r="H216" s="80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999999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3">
      <c r="A217" s="73">
        <v>4</v>
      </c>
      <c r="B217" s="75">
        <v>46049</v>
      </c>
      <c r="C217" s="73">
        <v>1</v>
      </c>
      <c r="D217" s="41" t="s">
        <v>423</v>
      </c>
      <c r="E217" s="25" t="s">
        <v>370</v>
      </c>
      <c r="F217" s="42">
        <v>82.882400000000004</v>
      </c>
      <c r="G217" s="74" t="s">
        <v>310</v>
      </c>
      <c r="H217" s="80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999999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3">
      <c r="A218" s="73">
        <v>4</v>
      </c>
      <c r="B218" s="75">
        <v>46049</v>
      </c>
      <c r="C218" s="73">
        <v>1</v>
      </c>
      <c r="D218" s="41" t="s">
        <v>423</v>
      </c>
      <c r="E218" s="25" t="s">
        <v>140</v>
      </c>
      <c r="F218" s="42">
        <v>85.897300000000001</v>
      </c>
      <c r="G218" s="74" t="s">
        <v>310</v>
      </c>
      <c r="H218" s="80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999999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3">
      <c r="A219" s="73">
        <v>4</v>
      </c>
      <c r="B219" s="75">
        <v>46049</v>
      </c>
      <c r="C219" s="73">
        <v>1</v>
      </c>
      <c r="D219" s="41" t="s">
        <v>423</v>
      </c>
      <c r="E219" s="25" t="s">
        <v>142</v>
      </c>
      <c r="F219" s="42">
        <v>86.609700000000004</v>
      </c>
      <c r="G219" s="74" t="s">
        <v>310</v>
      </c>
      <c r="H219" s="80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999999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3">
      <c r="A220" s="73">
        <v>4</v>
      </c>
      <c r="B220" s="75">
        <v>46049</v>
      </c>
      <c r="C220" s="73">
        <v>1</v>
      </c>
      <c r="D220" s="41" t="s">
        <v>423</v>
      </c>
      <c r="E220" s="25" t="s">
        <v>143</v>
      </c>
      <c r="F220" s="42">
        <v>87.137299999999996</v>
      </c>
      <c r="G220" s="74" t="s">
        <v>310</v>
      </c>
      <c r="H220" s="80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999999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3">
      <c r="A221" s="73">
        <v>4</v>
      </c>
      <c r="B221" s="75">
        <v>46049</v>
      </c>
      <c r="C221" s="73">
        <v>2</v>
      </c>
      <c r="D221" s="41" t="s">
        <v>424</v>
      </c>
      <c r="E221" s="25" t="s">
        <v>356</v>
      </c>
      <c r="F221" s="42">
        <v>202.01009999999999</v>
      </c>
      <c r="G221" s="74" t="s">
        <v>310</v>
      </c>
      <c r="H221" s="80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999999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3">
      <c r="A222" s="73">
        <v>4</v>
      </c>
      <c r="B222" s="75">
        <v>46049</v>
      </c>
      <c r="C222" s="73">
        <v>2</v>
      </c>
      <c r="D222" s="41" t="s">
        <v>424</v>
      </c>
      <c r="E222" s="25" t="s">
        <v>125</v>
      </c>
      <c r="F222" s="42">
        <v>207.06729999999999</v>
      </c>
      <c r="G222" s="74" t="s">
        <v>310</v>
      </c>
      <c r="H222" s="80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999999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3">
      <c r="A223" s="73">
        <v>4</v>
      </c>
      <c r="B223" s="75">
        <v>46049</v>
      </c>
      <c r="C223" s="73">
        <v>2</v>
      </c>
      <c r="D223" s="41" t="s">
        <v>424</v>
      </c>
      <c r="E223" s="25" t="s">
        <v>137</v>
      </c>
      <c r="F223" s="42">
        <v>204.92</v>
      </c>
      <c r="G223" s="74" t="s">
        <v>310</v>
      </c>
      <c r="H223" s="80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999999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3">
      <c r="A224" s="73">
        <v>4</v>
      </c>
      <c r="B224" s="75">
        <v>46049</v>
      </c>
      <c r="C224" s="73">
        <v>2</v>
      </c>
      <c r="D224" s="41" t="s">
        <v>424</v>
      </c>
      <c r="E224" s="25" t="s">
        <v>358</v>
      </c>
      <c r="F224" s="42">
        <v>225.74019999999999</v>
      </c>
      <c r="G224" s="74" t="s">
        <v>310</v>
      </c>
      <c r="H224" s="80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999999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3">
      <c r="A225" s="73">
        <v>4</v>
      </c>
      <c r="B225" s="75">
        <v>46049</v>
      </c>
      <c r="C225" s="73">
        <v>2</v>
      </c>
      <c r="D225" s="41" t="s">
        <v>424</v>
      </c>
      <c r="E225" s="25" t="s">
        <v>134</v>
      </c>
      <c r="F225" s="42">
        <v>217.3776</v>
      </c>
      <c r="G225" s="74" t="s">
        <v>310</v>
      </c>
      <c r="H225" s="80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999999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3">
      <c r="A226" s="73">
        <v>4</v>
      </c>
      <c r="B226" s="75">
        <v>46049</v>
      </c>
      <c r="C226" s="73">
        <v>2</v>
      </c>
      <c r="D226" s="41" t="s">
        <v>424</v>
      </c>
      <c r="E226" s="25" t="s">
        <v>138</v>
      </c>
      <c r="F226" s="42">
        <v>245.76660000000001</v>
      </c>
      <c r="G226" s="74" t="s">
        <v>310</v>
      </c>
      <c r="H226" s="80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999999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3">
      <c r="A227" s="73">
        <v>4</v>
      </c>
      <c r="B227" s="75">
        <v>46049</v>
      </c>
      <c r="C227" s="73">
        <v>2</v>
      </c>
      <c r="D227" s="41" t="s">
        <v>424</v>
      </c>
      <c r="E227" s="25" t="s">
        <v>359</v>
      </c>
      <c r="F227" s="42">
        <v>236.44030000000001</v>
      </c>
      <c r="G227" s="74" t="s">
        <v>310</v>
      </c>
      <c r="H227" s="80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999999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3">
      <c r="A228" s="73">
        <v>4</v>
      </c>
      <c r="B228" s="75">
        <v>46049</v>
      </c>
      <c r="C228" s="73">
        <v>2</v>
      </c>
      <c r="D228" s="41" t="s">
        <v>424</v>
      </c>
      <c r="E228" s="25" t="s">
        <v>126</v>
      </c>
      <c r="F228" s="42">
        <v>239.89179999999999</v>
      </c>
      <c r="G228" s="74" t="s">
        <v>310</v>
      </c>
      <c r="H228" s="80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999999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3">
      <c r="A229" s="73">
        <v>4</v>
      </c>
      <c r="B229" s="75">
        <v>46049</v>
      </c>
      <c r="C229" s="73">
        <v>2</v>
      </c>
      <c r="D229" s="41" t="s">
        <v>424</v>
      </c>
      <c r="E229" s="25" t="s">
        <v>127</v>
      </c>
      <c r="F229" s="42">
        <v>248.5386</v>
      </c>
      <c r="G229" s="74" t="s">
        <v>310</v>
      </c>
      <c r="H229" s="80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999999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3">
      <c r="A230" s="73">
        <v>4</v>
      </c>
      <c r="B230" s="75">
        <v>46049</v>
      </c>
      <c r="C230" s="73">
        <v>2</v>
      </c>
      <c r="D230" s="41" t="s">
        <v>424</v>
      </c>
      <c r="E230" s="25" t="s">
        <v>124</v>
      </c>
      <c r="F230" s="42">
        <v>254.54580000000001</v>
      </c>
      <c r="G230" s="74" t="s">
        <v>310</v>
      </c>
      <c r="H230" s="80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999999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3">
      <c r="A231" s="73">
        <v>4</v>
      </c>
      <c r="B231" s="75">
        <v>46049</v>
      </c>
      <c r="C231" s="73">
        <v>2</v>
      </c>
      <c r="D231" s="41" t="s">
        <v>424</v>
      </c>
      <c r="E231" s="25" t="s">
        <v>361</v>
      </c>
      <c r="F231" s="42">
        <v>257.22949999999997</v>
      </c>
      <c r="G231" s="74" t="s">
        <v>310</v>
      </c>
      <c r="H231" s="80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999999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3">
      <c r="A232" s="73">
        <v>4</v>
      </c>
      <c r="B232" s="75">
        <v>46049</v>
      </c>
      <c r="C232" s="73">
        <v>2</v>
      </c>
      <c r="D232" s="41" t="s">
        <v>424</v>
      </c>
      <c r="E232" s="25" t="s">
        <v>139</v>
      </c>
      <c r="F232" s="42">
        <v>262.34440000000001</v>
      </c>
      <c r="G232" s="74" t="s">
        <v>310</v>
      </c>
      <c r="H232" s="80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999999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3">
      <c r="A233" s="73">
        <v>4</v>
      </c>
      <c r="B233" s="75">
        <v>46049</v>
      </c>
      <c r="C233" s="73">
        <v>2</v>
      </c>
      <c r="D233" s="41" t="s">
        <v>424</v>
      </c>
      <c r="E233" s="25" t="s">
        <v>118</v>
      </c>
      <c r="F233" s="42">
        <v>274.47890000000001</v>
      </c>
      <c r="G233" s="74" t="s">
        <v>310</v>
      </c>
      <c r="H233" s="80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999999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3">
      <c r="A234" s="73">
        <v>4</v>
      </c>
      <c r="B234" s="75">
        <v>46049</v>
      </c>
      <c r="C234" s="73">
        <v>2</v>
      </c>
      <c r="D234" s="41" t="s">
        <v>424</v>
      </c>
      <c r="E234" s="25" t="s">
        <v>362</v>
      </c>
      <c r="F234" s="42">
        <v>270.5258</v>
      </c>
      <c r="G234" s="74" t="s">
        <v>310</v>
      </c>
      <c r="H234" s="80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999999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3">
      <c r="A235" s="73">
        <v>4</v>
      </c>
      <c r="B235" s="75">
        <v>46049</v>
      </c>
      <c r="C235" s="73">
        <v>2</v>
      </c>
      <c r="D235" s="41" t="s">
        <v>424</v>
      </c>
      <c r="E235" s="25" t="s">
        <v>364</v>
      </c>
      <c r="F235" s="42">
        <v>278.29829999999998</v>
      </c>
      <c r="G235" s="74" t="s">
        <v>310</v>
      </c>
      <c r="H235" s="80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999999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3">
      <c r="A236" s="73">
        <v>4</v>
      </c>
      <c r="B236" s="75">
        <v>46049</v>
      </c>
      <c r="C236" s="73">
        <v>2</v>
      </c>
      <c r="D236" s="41" t="s">
        <v>424</v>
      </c>
      <c r="E236" s="25" t="s">
        <v>135</v>
      </c>
      <c r="F236" s="42">
        <v>280.27100000000002</v>
      </c>
      <c r="G236" s="74" t="s">
        <v>310</v>
      </c>
      <c r="H236" s="80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999999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3">
      <c r="A237" s="73">
        <v>4</v>
      </c>
      <c r="B237" s="75">
        <v>46049</v>
      </c>
      <c r="C237" s="73">
        <v>2</v>
      </c>
      <c r="D237" s="41" t="s">
        <v>424</v>
      </c>
      <c r="E237" s="25" t="s">
        <v>128</v>
      </c>
      <c r="F237" s="42">
        <v>284.22390000000001</v>
      </c>
      <c r="G237" s="74" t="s">
        <v>310</v>
      </c>
      <c r="H237" s="80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999999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3">
      <c r="A238" s="73">
        <v>4</v>
      </c>
      <c r="B238" s="75">
        <v>46049</v>
      </c>
      <c r="C238" s="73">
        <v>2</v>
      </c>
      <c r="D238" s="41" t="s">
        <v>424</v>
      </c>
      <c r="E238" s="25" t="s">
        <v>122</v>
      </c>
      <c r="F238" s="42">
        <v>187.09200000000001</v>
      </c>
      <c r="G238" s="74" t="s">
        <v>310</v>
      </c>
      <c r="H238" s="80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999999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3">
      <c r="A239" s="73">
        <v>4</v>
      </c>
      <c r="B239" s="75">
        <v>46049</v>
      </c>
      <c r="C239" s="73">
        <v>2</v>
      </c>
      <c r="D239" s="41" t="s">
        <v>424</v>
      </c>
      <c r="E239" s="25" t="s">
        <v>144</v>
      </c>
      <c r="F239" s="42">
        <v>200.99260000000001</v>
      </c>
      <c r="G239" s="74" t="s">
        <v>310</v>
      </c>
      <c r="H239" s="80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999999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3">
      <c r="A240" s="73">
        <v>4</v>
      </c>
      <c r="B240" s="75">
        <v>46049</v>
      </c>
      <c r="C240" s="73">
        <v>2</v>
      </c>
      <c r="D240" s="41" t="s">
        <v>424</v>
      </c>
      <c r="E240" s="25" t="s">
        <v>365</v>
      </c>
      <c r="F240" s="42">
        <v>207.94399999999999</v>
      </c>
      <c r="G240" s="74" t="s">
        <v>310</v>
      </c>
      <c r="H240" s="80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999999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3">
      <c r="A241" s="73">
        <v>4</v>
      </c>
      <c r="B241" s="75">
        <v>46049</v>
      </c>
      <c r="C241" s="73">
        <v>2</v>
      </c>
      <c r="D241" s="41" t="s">
        <v>424</v>
      </c>
      <c r="E241" s="25" t="s">
        <v>132</v>
      </c>
      <c r="F241" s="42">
        <v>219.99010000000001</v>
      </c>
      <c r="G241" s="74" t="s">
        <v>310</v>
      </c>
      <c r="H241" s="80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999999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3">
      <c r="A242" s="73">
        <v>4</v>
      </c>
      <c r="B242" s="75">
        <v>46049</v>
      </c>
      <c r="C242" s="73">
        <v>2</v>
      </c>
      <c r="D242" s="41" t="s">
        <v>424</v>
      </c>
      <c r="E242" s="25" t="s">
        <v>133</v>
      </c>
      <c r="F242" s="42">
        <v>211.9641</v>
      </c>
      <c r="G242" s="74" t="s">
        <v>310</v>
      </c>
      <c r="H242" s="80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999999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3">
      <c r="A243" s="73">
        <v>4</v>
      </c>
      <c r="B243" s="75">
        <v>46049</v>
      </c>
      <c r="C243" s="73">
        <v>2</v>
      </c>
      <c r="D243" s="41" t="s">
        <v>424</v>
      </c>
      <c r="E243" s="25" t="s">
        <v>366</v>
      </c>
      <c r="F243" s="42">
        <v>226.45869999999999</v>
      </c>
      <c r="G243" s="74" t="s">
        <v>310</v>
      </c>
      <c r="H243" s="80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999999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3">
      <c r="A244" s="73">
        <v>4</v>
      </c>
      <c r="B244" s="75">
        <v>46049</v>
      </c>
      <c r="C244" s="73">
        <v>2</v>
      </c>
      <c r="D244" s="41" t="s">
        <v>424</v>
      </c>
      <c r="E244" s="25" t="s">
        <v>367</v>
      </c>
      <c r="F244" s="42">
        <v>225.67439999999999</v>
      </c>
      <c r="G244" s="74" t="s">
        <v>310</v>
      </c>
      <c r="H244" s="80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999999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3">
      <c r="A245" s="73">
        <v>4</v>
      </c>
      <c r="B245" s="75">
        <v>46049</v>
      </c>
      <c r="C245" s="73">
        <v>2</v>
      </c>
      <c r="D245" s="41" t="s">
        <v>424</v>
      </c>
      <c r="E245" s="25" t="s">
        <v>129</v>
      </c>
      <c r="F245" s="42">
        <v>238.94409999999999</v>
      </c>
      <c r="G245" s="74" t="s">
        <v>310</v>
      </c>
      <c r="H245" s="80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999999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3">
      <c r="A246" s="73">
        <v>4</v>
      </c>
      <c r="B246" s="75">
        <v>46049</v>
      </c>
      <c r="C246" s="73">
        <v>2</v>
      </c>
      <c r="D246" s="41" t="s">
        <v>424</v>
      </c>
      <c r="E246" s="25" t="s">
        <v>131</v>
      </c>
      <c r="F246" s="42">
        <v>236.40029999999999</v>
      </c>
      <c r="G246" s="74" t="s">
        <v>310</v>
      </c>
      <c r="H246" s="80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999999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3">
      <c r="A247" s="73">
        <v>4</v>
      </c>
      <c r="B247" s="75">
        <v>46049</v>
      </c>
      <c r="C247" s="73">
        <v>2</v>
      </c>
      <c r="D247" s="41" t="s">
        <v>424</v>
      </c>
      <c r="E247" s="25" t="s">
        <v>368</v>
      </c>
      <c r="F247" s="42">
        <v>251.5924</v>
      </c>
      <c r="G247" s="74" t="s">
        <v>310</v>
      </c>
      <c r="H247" s="80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999999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3">
      <c r="A248" s="73">
        <v>4</v>
      </c>
      <c r="B248" s="75">
        <v>46049</v>
      </c>
      <c r="C248" s="73">
        <v>2</v>
      </c>
      <c r="D248" s="41" t="s">
        <v>424</v>
      </c>
      <c r="E248" s="25" t="s">
        <v>370</v>
      </c>
      <c r="F248" s="42">
        <v>254.18360000000001</v>
      </c>
      <c r="G248" s="74" t="s">
        <v>310</v>
      </c>
      <c r="H248" s="80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999999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3">
      <c r="A249" s="73">
        <v>4</v>
      </c>
      <c r="B249" s="75">
        <v>46049</v>
      </c>
      <c r="C249" s="73">
        <v>2</v>
      </c>
      <c r="D249" s="41" t="s">
        <v>424</v>
      </c>
      <c r="E249" s="25" t="s">
        <v>140</v>
      </c>
      <c r="F249" s="42">
        <v>256.34219999999999</v>
      </c>
      <c r="G249" s="74" t="s">
        <v>310</v>
      </c>
      <c r="H249" s="80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999999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3">
      <c r="A250" s="73">
        <v>4</v>
      </c>
      <c r="B250" s="75">
        <v>46049</v>
      </c>
      <c r="C250" s="73">
        <v>2</v>
      </c>
      <c r="D250" s="41" t="s">
        <v>424</v>
      </c>
      <c r="E250" s="25" t="s">
        <v>142</v>
      </c>
      <c r="F250" s="42">
        <v>254.55099999999999</v>
      </c>
      <c r="G250" s="74" t="s">
        <v>310</v>
      </c>
      <c r="H250" s="80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999999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3">
      <c r="A251" s="73">
        <v>4</v>
      </c>
      <c r="B251" s="75">
        <v>46049</v>
      </c>
      <c r="C251" s="73">
        <v>2</v>
      </c>
      <c r="D251" s="41" t="s">
        <v>424</v>
      </c>
      <c r="E251" s="25" t="s">
        <v>143</v>
      </c>
      <c r="F251" s="42">
        <v>263.9314</v>
      </c>
      <c r="G251" s="74" t="s">
        <v>310</v>
      </c>
      <c r="H251" s="80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999999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3">
      <c r="A252" s="73">
        <v>5</v>
      </c>
      <c r="B252" s="75">
        <v>46056</v>
      </c>
      <c r="C252" s="73">
        <v>1</v>
      </c>
      <c r="D252" s="41" t="s">
        <v>423</v>
      </c>
      <c r="E252" s="25" t="s">
        <v>356</v>
      </c>
      <c r="F252" s="42">
        <v>77.885099999999994</v>
      </c>
      <c r="G252" s="74" t="s">
        <v>310</v>
      </c>
      <c r="H252" s="80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999999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1</v>
      </c>
    </row>
    <row r="253" spans="1:55" x14ac:dyDescent="0.3">
      <c r="A253" s="73">
        <v>5</v>
      </c>
      <c r="B253" s="75">
        <v>46056</v>
      </c>
      <c r="C253" s="73">
        <v>1</v>
      </c>
      <c r="D253" s="41" t="s">
        <v>423</v>
      </c>
      <c r="E253" s="25" t="s">
        <v>125</v>
      </c>
      <c r="F253" s="42">
        <v>85.1691</v>
      </c>
      <c r="G253" s="74" t="s">
        <v>310</v>
      </c>
      <c r="H253" s="80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999999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3">
      <c r="A254" s="73">
        <v>5</v>
      </c>
      <c r="B254" s="75">
        <v>46056</v>
      </c>
      <c r="C254" s="73">
        <v>1</v>
      </c>
      <c r="D254" s="41" t="s">
        <v>423</v>
      </c>
      <c r="E254" s="25" t="s">
        <v>137</v>
      </c>
      <c r="F254" s="42">
        <v>90.533000000000001</v>
      </c>
      <c r="G254" s="74" t="s">
        <v>310</v>
      </c>
      <c r="H254" s="80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999999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3">
      <c r="A255" s="73">
        <v>5</v>
      </c>
      <c r="B255" s="75">
        <v>46056</v>
      </c>
      <c r="C255" s="73">
        <v>1</v>
      </c>
      <c r="D255" s="41" t="s">
        <v>423</v>
      </c>
      <c r="E255" s="25" t="s">
        <v>358</v>
      </c>
      <c r="F255" s="42">
        <v>90.217600000000004</v>
      </c>
      <c r="G255" s="74" t="s">
        <v>310</v>
      </c>
      <c r="H255" s="80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999999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3">
      <c r="A256" s="73">
        <v>5</v>
      </c>
      <c r="B256" s="75">
        <v>46056</v>
      </c>
      <c r="C256" s="73">
        <v>1</v>
      </c>
      <c r="D256" s="41" t="s">
        <v>423</v>
      </c>
      <c r="E256" s="25" t="s">
        <v>134</v>
      </c>
      <c r="F256" s="42">
        <v>98.3048</v>
      </c>
      <c r="G256" s="74" t="s">
        <v>310</v>
      </c>
      <c r="H256" s="80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999999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3">
      <c r="A257" s="73">
        <v>5</v>
      </c>
      <c r="B257" s="75">
        <v>46056</v>
      </c>
      <c r="C257" s="73">
        <v>1</v>
      </c>
      <c r="D257" s="41" t="s">
        <v>423</v>
      </c>
      <c r="E257" s="25" t="s">
        <v>138</v>
      </c>
      <c r="F257" s="42">
        <v>97.608900000000006</v>
      </c>
      <c r="G257" s="74" t="s">
        <v>310</v>
      </c>
      <c r="H257" s="80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999999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3">
      <c r="A258" s="73">
        <v>5</v>
      </c>
      <c r="B258" s="75">
        <v>46056</v>
      </c>
      <c r="C258" s="73">
        <v>1</v>
      </c>
      <c r="D258" s="41" t="s">
        <v>423</v>
      </c>
      <c r="E258" s="25" t="s">
        <v>359</v>
      </c>
      <c r="F258" s="42">
        <v>104.3952</v>
      </c>
      <c r="G258" s="74" t="s">
        <v>310</v>
      </c>
      <c r="H258" s="80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999999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3">
      <c r="A259" s="73">
        <v>5</v>
      </c>
      <c r="B259" s="75">
        <v>46056</v>
      </c>
      <c r="C259" s="73">
        <v>1</v>
      </c>
      <c r="D259" s="41" t="s">
        <v>423</v>
      </c>
      <c r="E259" s="25" t="s">
        <v>126</v>
      </c>
      <c r="F259" s="42">
        <v>100.8548</v>
      </c>
      <c r="G259" s="74" t="s">
        <v>310</v>
      </c>
      <c r="H259" s="80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999999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3">
      <c r="A260" s="73">
        <v>5</v>
      </c>
      <c r="B260" s="75">
        <v>46056</v>
      </c>
      <c r="C260" s="73">
        <v>1</v>
      </c>
      <c r="D260" s="41" t="s">
        <v>423</v>
      </c>
      <c r="E260" s="25" t="s">
        <v>127</v>
      </c>
      <c r="F260" s="42">
        <v>108.87569999999999</v>
      </c>
      <c r="G260" s="74" t="s">
        <v>310</v>
      </c>
      <c r="H260" s="80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>999999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3">
      <c r="A261" s="73">
        <v>5</v>
      </c>
      <c r="B261" s="75">
        <v>46056</v>
      </c>
      <c r="C261" s="73">
        <v>1</v>
      </c>
      <c r="D261" s="41" t="s">
        <v>423</v>
      </c>
      <c r="E261" s="25" t="s">
        <v>124</v>
      </c>
      <c r="F261" s="42">
        <v>112.529</v>
      </c>
      <c r="G261" s="74" t="s">
        <v>310</v>
      </c>
      <c r="H261" s="80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999999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3">
      <c r="A262" s="73">
        <v>5</v>
      </c>
      <c r="B262" s="75">
        <v>46056</v>
      </c>
      <c r="C262" s="73">
        <v>1</v>
      </c>
      <c r="D262" s="41" t="s">
        <v>423</v>
      </c>
      <c r="E262" s="25" t="s">
        <v>361</v>
      </c>
      <c r="F262" s="42">
        <v>116.9191</v>
      </c>
      <c r="G262" s="74" t="s">
        <v>310</v>
      </c>
      <c r="H262" s="80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999999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3">
      <c r="A263" s="73">
        <v>5</v>
      </c>
      <c r="B263" s="75">
        <v>46056</v>
      </c>
      <c r="C263" s="73">
        <v>1</v>
      </c>
      <c r="D263" s="41" t="s">
        <v>423</v>
      </c>
      <c r="E263" s="25" t="s">
        <v>139</v>
      </c>
      <c r="F263" s="42">
        <v>111.0108</v>
      </c>
      <c r="G263" s="74" t="s">
        <v>310</v>
      </c>
      <c r="H263" s="80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999999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3">
      <c r="A264" s="73">
        <v>5</v>
      </c>
      <c r="B264" s="75">
        <v>46056</v>
      </c>
      <c r="C264" s="73">
        <v>1</v>
      </c>
      <c r="D264" s="41" t="s">
        <v>423</v>
      </c>
      <c r="E264" s="25" t="s">
        <v>118</v>
      </c>
      <c r="F264" s="42">
        <v>115.9598</v>
      </c>
      <c r="G264" s="74" t="s">
        <v>310</v>
      </c>
      <c r="H264" s="80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999999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3">
      <c r="A265" s="73">
        <v>5</v>
      </c>
      <c r="B265" s="75">
        <v>46056</v>
      </c>
      <c r="C265" s="73">
        <v>1</v>
      </c>
      <c r="D265" s="41" t="s">
        <v>423</v>
      </c>
      <c r="E265" s="25" t="s">
        <v>362</v>
      </c>
      <c r="F265" s="42">
        <v>91.766800000000003</v>
      </c>
      <c r="G265" s="74" t="s">
        <v>310</v>
      </c>
      <c r="H265" s="80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999999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3">
      <c r="A266" s="73">
        <v>5</v>
      </c>
      <c r="B266" s="75">
        <v>46056</v>
      </c>
      <c r="C266" s="73">
        <v>1</v>
      </c>
      <c r="D266" s="41" t="s">
        <v>423</v>
      </c>
      <c r="E266" s="25" t="s">
        <v>364</v>
      </c>
      <c r="F266" s="42">
        <v>84.945400000000006</v>
      </c>
      <c r="G266" s="74" t="s">
        <v>310</v>
      </c>
      <c r="H266" s="80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999999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3">
      <c r="A267" s="73">
        <v>5</v>
      </c>
      <c r="B267" s="75">
        <v>46056</v>
      </c>
      <c r="C267" s="73">
        <v>1</v>
      </c>
      <c r="D267" s="41" t="s">
        <v>423</v>
      </c>
      <c r="E267" s="25" t="s">
        <v>135</v>
      </c>
      <c r="F267" s="42">
        <v>86.453699999999998</v>
      </c>
      <c r="G267" s="74" t="s">
        <v>310</v>
      </c>
      <c r="H267" s="80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999999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3">
      <c r="A268" s="73">
        <v>5</v>
      </c>
      <c r="B268" s="75">
        <v>46056</v>
      </c>
      <c r="C268" s="73">
        <v>1</v>
      </c>
      <c r="D268" s="41" t="s">
        <v>423</v>
      </c>
      <c r="E268" s="25" t="s">
        <v>128</v>
      </c>
      <c r="F268" s="42">
        <v>90.970200000000006</v>
      </c>
      <c r="G268" s="74" t="s">
        <v>310</v>
      </c>
      <c r="H268" s="80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999999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3">
      <c r="A269" s="73">
        <v>5</v>
      </c>
      <c r="B269" s="75">
        <v>46056</v>
      </c>
      <c r="C269" s="73">
        <v>1</v>
      </c>
      <c r="D269" s="41" t="s">
        <v>423</v>
      </c>
      <c r="E269" s="25" t="s">
        <v>122</v>
      </c>
      <c r="F269" s="42">
        <v>95.52</v>
      </c>
      <c r="G269" s="74" t="s">
        <v>310</v>
      </c>
      <c r="H269" s="80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999999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3">
      <c r="A270" s="73">
        <v>5</v>
      </c>
      <c r="B270" s="75">
        <v>46056</v>
      </c>
      <c r="C270" s="73">
        <v>1</v>
      </c>
      <c r="D270" s="41" t="s">
        <v>423</v>
      </c>
      <c r="E270" s="25" t="s">
        <v>144</v>
      </c>
      <c r="F270" s="42">
        <v>106.8567</v>
      </c>
      <c r="G270" s="74" t="s">
        <v>310</v>
      </c>
      <c r="H270" s="80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999999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3">
      <c r="A271" s="73">
        <v>5</v>
      </c>
      <c r="B271" s="75">
        <v>46056</v>
      </c>
      <c r="C271" s="73">
        <v>1</v>
      </c>
      <c r="D271" s="41" t="s">
        <v>423</v>
      </c>
      <c r="E271" s="25" t="s">
        <v>365</v>
      </c>
      <c r="F271" s="42">
        <v>101.2662</v>
      </c>
      <c r="G271" s="74" t="s">
        <v>310</v>
      </c>
      <c r="H271" s="80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999999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3">
      <c r="A272" s="73">
        <v>5</v>
      </c>
      <c r="B272" s="75">
        <v>46056</v>
      </c>
      <c r="C272" s="73">
        <v>1</v>
      </c>
      <c r="D272" s="41" t="s">
        <v>423</v>
      </c>
      <c r="E272" s="25" t="s">
        <v>132</v>
      </c>
      <c r="F272" s="42">
        <v>102.6426</v>
      </c>
      <c r="G272" s="74" t="s">
        <v>310</v>
      </c>
      <c r="H272" s="80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999999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3">
      <c r="A273" s="73">
        <v>5</v>
      </c>
      <c r="B273" s="75">
        <v>46056</v>
      </c>
      <c r="C273" s="73">
        <v>1</v>
      </c>
      <c r="D273" s="41" t="s">
        <v>423</v>
      </c>
      <c r="E273" s="25" t="s">
        <v>133</v>
      </c>
      <c r="F273" s="42">
        <v>104.4855</v>
      </c>
      <c r="G273" s="74" t="s">
        <v>310</v>
      </c>
      <c r="H273" s="80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999999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3">
      <c r="A274" s="73">
        <v>5</v>
      </c>
      <c r="B274" s="75">
        <v>46056</v>
      </c>
      <c r="C274" s="73">
        <v>1</v>
      </c>
      <c r="D274" s="41" t="s">
        <v>423</v>
      </c>
      <c r="E274" s="25" t="s">
        <v>366</v>
      </c>
      <c r="F274" s="42">
        <v>105.4158</v>
      </c>
      <c r="G274" s="74" t="s">
        <v>310</v>
      </c>
      <c r="H274" s="80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999999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3">
      <c r="A275" s="73">
        <v>5</v>
      </c>
      <c r="B275" s="75">
        <v>46056</v>
      </c>
      <c r="C275" s="73">
        <v>1</v>
      </c>
      <c r="D275" s="41" t="s">
        <v>423</v>
      </c>
      <c r="E275" s="25" t="s">
        <v>367</v>
      </c>
      <c r="F275" s="42">
        <v>110.9115</v>
      </c>
      <c r="G275" s="74" t="s">
        <v>310</v>
      </c>
      <c r="H275" s="80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999999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3">
      <c r="A276" s="73">
        <v>5</v>
      </c>
      <c r="B276" s="75">
        <v>46056</v>
      </c>
      <c r="C276" s="73">
        <v>1</v>
      </c>
      <c r="D276" s="41" t="s">
        <v>423</v>
      </c>
      <c r="E276" s="25" t="s">
        <v>129</v>
      </c>
      <c r="F276" s="42">
        <v>114.81180000000001</v>
      </c>
      <c r="G276" s="74" t="s">
        <v>310</v>
      </c>
      <c r="H276" s="80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999999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3">
      <c r="A277" s="73">
        <v>5</v>
      </c>
      <c r="B277" s="75">
        <v>46056</v>
      </c>
      <c r="C277" s="73">
        <v>1</v>
      </c>
      <c r="D277" s="41" t="s">
        <v>423</v>
      </c>
      <c r="E277" s="25" t="s">
        <v>131</v>
      </c>
      <c r="F277" s="42">
        <v>110.26519999999999</v>
      </c>
      <c r="G277" s="74" t="s">
        <v>310</v>
      </c>
      <c r="H277" s="80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999999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3">
      <c r="A278" s="73">
        <v>5</v>
      </c>
      <c r="B278" s="75">
        <v>46056</v>
      </c>
      <c r="C278" s="73">
        <v>1</v>
      </c>
      <c r="D278" s="41" t="s">
        <v>423</v>
      </c>
      <c r="E278" s="25" t="s">
        <v>368</v>
      </c>
      <c r="F278" s="42">
        <v>80.0184</v>
      </c>
      <c r="G278" s="74" t="s">
        <v>310</v>
      </c>
      <c r="H278" s="80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999999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3">
      <c r="A279" s="73">
        <v>5</v>
      </c>
      <c r="B279" s="75">
        <v>46056</v>
      </c>
      <c r="C279" s="73">
        <v>1</v>
      </c>
      <c r="D279" s="41" t="s">
        <v>423</v>
      </c>
      <c r="E279" s="25" t="s">
        <v>370</v>
      </c>
      <c r="F279" s="42">
        <v>83.952799999999996</v>
      </c>
      <c r="G279" s="74" t="s">
        <v>310</v>
      </c>
      <c r="H279" s="80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999999</v>
      </c>
      <c r="BB279" s="5">
        <f>IF(OR($E279="",$G279&lt;&gt;"Ativo"),"",IF(COUNTIFS($E$4:$E279,$E279,$A$4:$A279,$A279,$G$4:$G279,"Ativo")=1,1,0))</f>
        <v>1</v>
      </c>
      <c r="BC279">
        <f>IF(OR($A279="",$G279&lt;&gt;"Ativo"),"",IF(COUNTIFS($A$4:$A279,$A279,$G$4:$G279,"Ativo")=1,1,0))</f>
        <v>0</v>
      </c>
    </row>
    <row r="280" spans="1:55" x14ac:dyDescent="0.3">
      <c r="A280" s="73">
        <v>5</v>
      </c>
      <c r="B280" s="75">
        <v>46056</v>
      </c>
      <c r="C280" s="73">
        <v>1</v>
      </c>
      <c r="D280" s="41" t="s">
        <v>423</v>
      </c>
      <c r="E280" s="25" t="s">
        <v>140</v>
      </c>
      <c r="F280" s="42">
        <v>91.353999999999999</v>
      </c>
      <c r="G280" s="74" t="s">
        <v>310</v>
      </c>
      <c r="H280" s="80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999999</v>
      </c>
      <c r="BB280" s="5">
        <f>IF(OR($E280="",$G280&lt;&gt;"Ativo"),"",IF(COUNTIFS($E$4:$E280,$E280,$A$4:$A280,$A280,$G$4:$G280,"Ativo")=1,1,0))</f>
        <v>1</v>
      </c>
      <c r="BC280">
        <f>IF(OR($A280="",$G280&lt;&gt;"Ativo"),"",IF(COUNTIFS($A$4:$A280,$A280,$G$4:$G280,"Ativo")=1,1,0))</f>
        <v>0</v>
      </c>
    </row>
    <row r="281" spans="1:55" x14ac:dyDescent="0.3">
      <c r="A281" s="73">
        <v>5</v>
      </c>
      <c r="B281" s="75">
        <v>46056</v>
      </c>
      <c r="C281" s="73">
        <v>1</v>
      </c>
      <c r="D281" s="41" t="s">
        <v>423</v>
      </c>
      <c r="E281" s="25" t="s">
        <v>142</v>
      </c>
      <c r="F281" s="42">
        <v>86.987099999999998</v>
      </c>
      <c r="G281" s="74" t="s">
        <v>310</v>
      </c>
      <c r="H281" s="80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999999</v>
      </c>
      <c r="BB281" s="5">
        <f>IF(OR($E281="",$G281&lt;&gt;"Ativo"),"",IF(COUNTIFS($E$4:$E281,$E281,$A$4:$A281,$A281,$G$4:$G281,"Ativo")=1,1,0))</f>
        <v>1</v>
      </c>
      <c r="BC281">
        <f>IF(OR($A281="",$G281&lt;&gt;"Ativo"),"",IF(COUNTIFS($A$4:$A281,$A281,$G$4:$G281,"Ativo")=1,1,0))</f>
        <v>0</v>
      </c>
    </row>
    <row r="282" spans="1:55" x14ac:dyDescent="0.3">
      <c r="A282" s="73">
        <v>5</v>
      </c>
      <c r="B282" s="75">
        <v>46056</v>
      </c>
      <c r="C282" s="73">
        <v>1</v>
      </c>
      <c r="D282" s="41" t="s">
        <v>423</v>
      </c>
      <c r="E282" s="25" t="s">
        <v>143</v>
      </c>
      <c r="F282" s="42">
        <v>92.934700000000007</v>
      </c>
      <c r="G282" s="74" t="s">
        <v>310</v>
      </c>
      <c r="H282" s="80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999999</v>
      </c>
      <c r="BB282" s="5">
        <f>IF(OR($E282="",$G282&lt;&gt;"Ativo"),"",IF(COUNTIFS($E$4:$E282,$E282,$A$4:$A282,$A282,$G$4:$G282,"Ativo")=1,1,0))</f>
        <v>1</v>
      </c>
      <c r="BC282">
        <f>IF(OR($A282="",$G282&lt;&gt;"Ativo"),"",IF(COUNTIFS($A$4:$A282,$A282,$G$4:$G282,"Ativo")=1,1,0))</f>
        <v>0</v>
      </c>
    </row>
    <row r="283" spans="1:55" x14ac:dyDescent="0.3">
      <c r="A283" s="73">
        <v>5</v>
      </c>
      <c r="B283" s="75">
        <v>46056</v>
      </c>
      <c r="C283" s="73">
        <v>2</v>
      </c>
      <c r="D283" s="41" t="s">
        <v>424</v>
      </c>
      <c r="E283" s="25" t="s">
        <v>356</v>
      </c>
      <c r="F283" s="42">
        <v>202.11</v>
      </c>
      <c r="G283" s="74" t="s">
        <v>310</v>
      </c>
      <c r="H283" s="80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999999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3">
      <c r="A284" s="73">
        <v>5</v>
      </c>
      <c r="B284" s="75">
        <v>46056</v>
      </c>
      <c r="C284" s="73">
        <v>2</v>
      </c>
      <c r="D284" s="41" t="s">
        <v>424</v>
      </c>
      <c r="E284" s="25" t="s">
        <v>125</v>
      </c>
      <c r="F284" s="42">
        <v>203.40780000000001</v>
      </c>
      <c r="G284" s="74" t="s">
        <v>310</v>
      </c>
      <c r="H284" s="80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999999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3">
      <c r="A285" s="73">
        <v>5</v>
      </c>
      <c r="B285" s="75">
        <v>46056</v>
      </c>
      <c r="C285" s="73">
        <v>2</v>
      </c>
      <c r="D285" s="41" t="s">
        <v>424</v>
      </c>
      <c r="E285" s="25" t="s">
        <v>137</v>
      </c>
      <c r="F285" s="42">
        <v>214.08279999999999</v>
      </c>
      <c r="G285" s="74" t="s">
        <v>310</v>
      </c>
      <c r="H285" s="80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999999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3">
      <c r="A286" s="73">
        <v>5</v>
      </c>
      <c r="B286" s="75">
        <v>46056</v>
      </c>
      <c r="C286" s="73">
        <v>2</v>
      </c>
      <c r="D286" s="41" t="s">
        <v>424</v>
      </c>
      <c r="E286" s="25" t="s">
        <v>358</v>
      </c>
      <c r="F286" s="42">
        <v>213.6377</v>
      </c>
      <c r="G286" s="74" t="s">
        <v>310</v>
      </c>
      <c r="H286" s="80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999999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3">
      <c r="A287" s="73">
        <v>5</v>
      </c>
      <c r="B287" s="75">
        <v>46056</v>
      </c>
      <c r="C287" s="73">
        <v>2</v>
      </c>
      <c r="D287" s="41" t="s">
        <v>424</v>
      </c>
      <c r="E287" s="25" t="s">
        <v>134</v>
      </c>
      <c r="F287" s="42">
        <v>219.66030000000001</v>
      </c>
      <c r="G287" s="74" t="s">
        <v>310</v>
      </c>
      <c r="H287" s="80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999999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3">
      <c r="A288" s="73">
        <v>5</v>
      </c>
      <c r="B288" s="75">
        <v>46056</v>
      </c>
      <c r="C288" s="73">
        <v>2</v>
      </c>
      <c r="D288" s="41" t="s">
        <v>424</v>
      </c>
      <c r="E288" s="25" t="s">
        <v>138</v>
      </c>
      <c r="F288" s="42">
        <v>221.6464</v>
      </c>
      <c r="G288" s="74" t="s">
        <v>310</v>
      </c>
      <c r="H288" s="80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999999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3">
      <c r="A289" s="73">
        <v>5</v>
      </c>
      <c r="B289" s="75">
        <v>46056</v>
      </c>
      <c r="C289" s="73">
        <v>2</v>
      </c>
      <c r="D289" s="41" t="s">
        <v>424</v>
      </c>
      <c r="E289" s="25" t="s">
        <v>359</v>
      </c>
      <c r="F289" s="42">
        <v>243.0197</v>
      </c>
      <c r="G289" s="74" t="s">
        <v>310</v>
      </c>
      <c r="H289" s="80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999999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3">
      <c r="A290" s="73">
        <v>5</v>
      </c>
      <c r="B290" s="75">
        <v>46056</v>
      </c>
      <c r="C290" s="73">
        <v>2</v>
      </c>
      <c r="D290" s="41" t="s">
        <v>424</v>
      </c>
      <c r="E290" s="25" t="s">
        <v>126</v>
      </c>
      <c r="F290" s="42">
        <v>235.12989999999999</v>
      </c>
      <c r="G290" s="74" t="s">
        <v>310</v>
      </c>
      <c r="H290" s="80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999999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3">
      <c r="A291" s="73">
        <v>5</v>
      </c>
      <c r="B291" s="75">
        <v>46056</v>
      </c>
      <c r="C291" s="73">
        <v>2</v>
      </c>
      <c r="D291" s="41" t="s">
        <v>424</v>
      </c>
      <c r="E291" s="25" t="s">
        <v>127</v>
      </c>
      <c r="F291" s="42">
        <v>238.85550000000001</v>
      </c>
      <c r="G291" s="74" t="s">
        <v>310</v>
      </c>
      <c r="H291" s="80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999999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3">
      <c r="A292" s="73">
        <v>5</v>
      </c>
      <c r="B292" s="75">
        <v>46056</v>
      </c>
      <c r="C292" s="73">
        <v>2</v>
      </c>
      <c r="D292" s="41" t="s">
        <v>424</v>
      </c>
      <c r="E292" s="25" t="s">
        <v>124</v>
      </c>
      <c r="F292" s="42">
        <v>247.40469999999999</v>
      </c>
      <c r="G292" s="74" t="s">
        <v>310</v>
      </c>
      <c r="H292" s="80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999999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3">
      <c r="A293" s="73">
        <v>5</v>
      </c>
      <c r="B293" s="75">
        <v>46056</v>
      </c>
      <c r="C293" s="73">
        <v>2</v>
      </c>
      <c r="D293" s="41" t="s">
        <v>424</v>
      </c>
      <c r="E293" s="25" t="s">
        <v>361</v>
      </c>
      <c r="F293" s="42">
        <v>254.16560000000001</v>
      </c>
      <c r="G293" s="74" t="s">
        <v>310</v>
      </c>
      <c r="H293" s="80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999999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3">
      <c r="A294" s="73">
        <v>5</v>
      </c>
      <c r="B294" s="75">
        <v>46056</v>
      </c>
      <c r="C294" s="73">
        <v>2</v>
      </c>
      <c r="D294" s="41" t="s">
        <v>424</v>
      </c>
      <c r="E294" s="25" t="s">
        <v>139</v>
      </c>
      <c r="F294" s="42">
        <v>255.43680000000001</v>
      </c>
      <c r="G294" s="74" t="s">
        <v>310</v>
      </c>
      <c r="H294" s="80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999999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3">
      <c r="A295" s="73">
        <v>5</v>
      </c>
      <c r="B295" s="75">
        <v>46056</v>
      </c>
      <c r="C295" s="73">
        <v>2</v>
      </c>
      <c r="D295" s="41" t="s">
        <v>424</v>
      </c>
      <c r="E295" s="25" t="s">
        <v>118</v>
      </c>
      <c r="F295" s="42">
        <v>267.14350000000002</v>
      </c>
      <c r="G295" s="74" t="s">
        <v>310</v>
      </c>
      <c r="H295" s="80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999999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3">
      <c r="A296" s="73">
        <v>5</v>
      </c>
      <c r="B296" s="75">
        <v>46056</v>
      </c>
      <c r="C296" s="73">
        <v>2</v>
      </c>
      <c r="D296" s="41" t="s">
        <v>424</v>
      </c>
      <c r="E296" s="25" t="s">
        <v>362</v>
      </c>
      <c r="F296" s="42">
        <v>261.88740000000001</v>
      </c>
      <c r="G296" s="74" t="s">
        <v>310</v>
      </c>
      <c r="H296" s="80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999999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3">
      <c r="A297" s="73">
        <v>5</v>
      </c>
      <c r="B297" s="75">
        <v>46056</v>
      </c>
      <c r="C297" s="73">
        <v>2</v>
      </c>
      <c r="D297" s="41" t="s">
        <v>424</v>
      </c>
      <c r="E297" s="25" t="s">
        <v>364</v>
      </c>
      <c r="F297" s="42">
        <v>285.5249</v>
      </c>
      <c r="G297" s="74" t="s">
        <v>310</v>
      </c>
      <c r="H297" s="80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999999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3">
      <c r="A298" s="73">
        <v>5</v>
      </c>
      <c r="B298" s="75">
        <v>46056</v>
      </c>
      <c r="C298" s="73">
        <v>2</v>
      </c>
      <c r="D298" s="41" t="s">
        <v>424</v>
      </c>
      <c r="E298" s="25" t="s">
        <v>135</v>
      </c>
      <c r="F298" s="42">
        <v>283.04349999999999</v>
      </c>
      <c r="G298" s="74" t="s">
        <v>310</v>
      </c>
      <c r="H298" s="80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999999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3">
      <c r="A299" s="73">
        <v>5</v>
      </c>
      <c r="B299" s="75">
        <v>46056</v>
      </c>
      <c r="C299" s="73">
        <v>2</v>
      </c>
      <c r="D299" s="41" t="s">
        <v>424</v>
      </c>
      <c r="E299" s="25" t="s">
        <v>128</v>
      </c>
      <c r="F299" s="42">
        <v>282.82569999999998</v>
      </c>
      <c r="G299" s="74" t="s">
        <v>310</v>
      </c>
      <c r="H299" s="80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999999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3">
      <c r="A300" s="73">
        <v>5</v>
      </c>
      <c r="B300" s="75">
        <v>46056</v>
      </c>
      <c r="C300" s="73">
        <v>2</v>
      </c>
      <c r="D300" s="41" t="s">
        <v>424</v>
      </c>
      <c r="E300" s="25" t="s">
        <v>122</v>
      </c>
      <c r="F300" s="42">
        <v>201.52260000000001</v>
      </c>
      <c r="G300" s="74" t="s">
        <v>310</v>
      </c>
      <c r="H300" s="80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999999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3">
      <c r="A301" s="73">
        <v>5</v>
      </c>
      <c r="B301" s="75">
        <v>46056</v>
      </c>
      <c r="C301" s="73">
        <v>2</v>
      </c>
      <c r="D301" s="41" t="s">
        <v>424</v>
      </c>
      <c r="E301" s="25" t="s">
        <v>144</v>
      </c>
      <c r="F301" s="42">
        <v>212.19720000000001</v>
      </c>
      <c r="G301" s="74" t="s">
        <v>310</v>
      </c>
      <c r="H301" s="80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999999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3">
      <c r="A302" s="73">
        <v>5</v>
      </c>
      <c r="B302" s="75">
        <v>46056</v>
      </c>
      <c r="C302" s="73">
        <v>2</v>
      </c>
      <c r="D302" s="41" t="s">
        <v>424</v>
      </c>
      <c r="E302" s="25" t="s">
        <v>365</v>
      </c>
      <c r="F302" s="42">
        <v>210.7011</v>
      </c>
      <c r="G302" s="74" t="s">
        <v>310</v>
      </c>
      <c r="H302" s="80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999999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3">
      <c r="A303" s="73">
        <v>5</v>
      </c>
      <c r="B303" s="75">
        <v>46056</v>
      </c>
      <c r="C303" s="73">
        <v>2</v>
      </c>
      <c r="D303" s="41" t="s">
        <v>424</v>
      </c>
      <c r="E303" s="25" t="s">
        <v>132</v>
      </c>
      <c r="F303" s="42">
        <v>214.13050000000001</v>
      </c>
      <c r="G303" s="74" t="s">
        <v>310</v>
      </c>
      <c r="H303" s="80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999999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3">
      <c r="A304" s="73">
        <v>5</v>
      </c>
      <c r="B304" s="75">
        <v>46056</v>
      </c>
      <c r="C304" s="73">
        <v>2</v>
      </c>
      <c r="D304" s="41" t="s">
        <v>424</v>
      </c>
      <c r="E304" s="25" t="s">
        <v>133</v>
      </c>
      <c r="F304" s="42">
        <v>217.2354</v>
      </c>
      <c r="G304" s="74" t="s">
        <v>310</v>
      </c>
      <c r="H304" s="80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999999</v>
      </c>
      <c r="BB304" s="5">
        <f>IF(OR($E304="",$G304&lt;&gt;"Ativo"),"",IF(COUNTIFS($E$4:$E304,$E304,$A$4:$A304,$A304,$G$4:$G304,"Ativo")=1,1,0))</f>
        <v>0</v>
      </c>
      <c r="BC304">
        <f>IF(OR($A304="",$G304&lt;&gt;"Ativo"),"",IF(COUNTIFS($A$4:$A304,$A304,$G$4:$G304,"Ativo")=1,1,0))</f>
        <v>0</v>
      </c>
    </row>
    <row r="305" spans="1:55" x14ac:dyDescent="0.3">
      <c r="A305" s="73">
        <v>5</v>
      </c>
      <c r="B305" s="75">
        <v>46056</v>
      </c>
      <c r="C305" s="73">
        <v>2</v>
      </c>
      <c r="D305" s="41" t="s">
        <v>424</v>
      </c>
      <c r="E305" s="25" t="s">
        <v>366</v>
      </c>
      <c r="F305" s="42">
        <v>225.49520000000001</v>
      </c>
      <c r="G305" s="74" t="s">
        <v>310</v>
      </c>
      <c r="H305" s="80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999999</v>
      </c>
      <c r="BB305" s="5">
        <f>IF(OR($E305="",$G305&lt;&gt;"Ativo"),"",IF(COUNTIFS($E$4:$E305,$E305,$A$4:$A305,$A305,$G$4:$G305,"Ativo")=1,1,0))</f>
        <v>0</v>
      </c>
      <c r="BC305">
        <f>IF(OR($A305="",$G305&lt;&gt;"Ativo"),"",IF(COUNTIFS($A$4:$A305,$A305,$G$4:$G305,"Ativo")=1,1,0))</f>
        <v>0</v>
      </c>
    </row>
    <row r="306" spans="1:55" x14ac:dyDescent="0.3">
      <c r="A306" s="73">
        <v>5</v>
      </c>
      <c r="B306" s="75">
        <v>46056</v>
      </c>
      <c r="C306" s="73">
        <v>2</v>
      </c>
      <c r="D306" s="41" t="s">
        <v>424</v>
      </c>
      <c r="E306" s="25" t="s">
        <v>367</v>
      </c>
      <c r="F306" s="42">
        <v>225.4273</v>
      </c>
      <c r="G306" s="74" t="s">
        <v>310</v>
      </c>
      <c r="H306" s="80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999999</v>
      </c>
      <c r="BB306" s="5">
        <f>IF(OR($E306="",$G306&lt;&gt;"Ativo"),"",IF(COUNTIFS($E$4:$E306,$E306,$A$4:$A306,$A306,$G$4:$G306,"Ativo")=1,1,0))</f>
        <v>0</v>
      </c>
      <c r="BC306">
        <f>IF(OR($A306="",$G306&lt;&gt;"Ativo"),"",IF(COUNTIFS($A$4:$A306,$A306,$G$4:$G306,"Ativo")=1,1,0))</f>
        <v>0</v>
      </c>
    </row>
    <row r="307" spans="1:55" x14ac:dyDescent="0.3">
      <c r="A307" s="73">
        <v>5</v>
      </c>
      <c r="B307" s="75">
        <v>46056</v>
      </c>
      <c r="C307" s="73">
        <v>2</v>
      </c>
      <c r="D307" s="41" t="s">
        <v>424</v>
      </c>
      <c r="E307" s="25" t="s">
        <v>129</v>
      </c>
      <c r="F307" s="42">
        <v>236.09020000000001</v>
      </c>
      <c r="G307" s="74" t="s">
        <v>310</v>
      </c>
      <c r="H307" s="80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999999</v>
      </c>
      <c r="BB307" s="5">
        <f>IF(OR($E307="",$G307&lt;&gt;"Ativo"),"",IF(COUNTIFS($E$4:$E307,$E307,$A$4:$A307,$A307,$G$4:$G307,"Ativo")=1,1,0))</f>
        <v>0</v>
      </c>
      <c r="BC307">
        <f>IF(OR($A307="",$G307&lt;&gt;"Ativo"),"",IF(COUNTIFS($A$4:$A307,$A307,$G$4:$G307,"Ativo")=1,1,0))</f>
        <v>0</v>
      </c>
    </row>
    <row r="308" spans="1:55" x14ac:dyDescent="0.3">
      <c r="A308" s="73">
        <v>5</v>
      </c>
      <c r="B308" s="75">
        <v>46056</v>
      </c>
      <c r="C308" s="73">
        <v>2</v>
      </c>
      <c r="D308" s="41" t="s">
        <v>424</v>
      </c>
      <c r="E308" s="25" t="s">
        <v>131</v>
      </c>
      <c r="F308" s="42">
        <v>237.089</v>
      </c>
      <c r="G308" s="74" t="s">
        <v>310</v>
      </c>
      <c r="H308" s="80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999999</v>
      </c>
      <c r="BB308" s="5">
        <f>IF(OR($E308="",$G308&lt;&gt;"Ativo"),"",IF(COUNTIFS($E$4:$E308,$E308,$A$4:$A308,$A308,$G$4:$G308,"Ativo")=1,1,0))</f>
        <v>0</v>
      </c>
      <c r="BC308">
        <f>IF(OR($A308="",$G308&lt;&gt;"Ativo"),"",IF(COUNTIFS($A$4:$A308,$A308,$G$4:$G308,"Ativo")=1,1,0))</f>
        <v>0</v>
      </c>
    </row>
    <row r="309" spans="1:55" x14ac:dyDescent="0.3">
      <c r="A309" s="73">
        <v>5</v>
      </c>
      <c r="B309" s="75">
        <v>46056</v>
      </c>
      <c r="C309" s="73">
        <v>2</v>
      </c>
      <c r="D309" s="41" t="s">
        <v>424</v>
      </c>
      <c r="E309" s="25" t="s">
        <v>368</v>
      </c>
      <c r="F309" s="42">
        <v>239.60339999999999</v>
      </c>
      <c r="G309" s="74" t="s">
        <v>310</v>
      </c>
      <c r="H309" s="80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999999</v>
      </c>
      <c r="BB309" s="5">
        <f>IF(OR($E309="",$G309&lt;&gt;"Ativo"),"",IF(COUNTIFS($E$4:$E309,$E309,$A$4:$A309,$A309,$G$4:$G309,"Ativo")=1,1,0))</f>
        <v>0</v>
      </c>
      <c r="BC309">
        <f>IF(OR($A309="",$G309&lt;&gt;"Ativo"),"",IF(COUNTIFS($A$4:$A309,$A309,$G$4:$G309,"Ativo")=1,1,0))</f>
        <v>0</v>
      </c>
    </row>
    <row r="310" spans="1:55" x14ac:dyDescent="0.3">
      <c r="A310" s="73">
        <v>5</v>
      </c>
      <c r="B310" s="75">
        <v>46056</v>
      </c>
      <c r="C310" s="73">
        <v>2</v>
      </c>
      <c r="D310" s="41" t="s">
        <v>424</v>
      </c>
      <c r="E310" s="25" t="s">
        <v>370</v>
      </c>
      <c r="F310" s="42">
        <v>245.04060000000001</v>
      </c>
      <c r="G310" s="74" t="s">
        <v>310</v>
      </c>
      <c r="H310" s="80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999999</v>
      </c>
      <c r="BB310" s="5">
        <f>IF(OR($E310="",$G310&lt;&gt;"Ativo"),"",IF(COUNTIFS($E$4:$E310,$E310,$A$4:$A310,$A310,$G$4:$G310,"Ativo")=1,1,0))</f>
        <v>0</v>
      </c>
      <c r="BC310">
        <f>IF(OR($A310="",$G310&lt;&gt;"Ativo"),"",IF(COUNTIFS($A$4:$A310,$A310,$G$4:$G310,"Ativo")=1,1,0))</f>
        <v>0</v>
      </c>
    </row>
    <row r="311" spans="1:55" x14ac:dyDescent="0.3">
      <c r="A311" s="73">
        <v>5</v>
      </c>
      <c r="B311" s="75">
        <v>46056</v>
      </c>
      <c r="C311" s="73">
        <v>2</v>
      </c>
      <c r="D311" s="41" t="s">
        <v>424</v>
      </c>
      <c r="E311" s="25" t="s">
        <v>140</v>
      </c>
      <c r="F311" s="42">
        <v>264.05709999999999</v>
      </c>
      <c r="G311" s="74" t="s">
        <v>310</v>
      </c>
      <c r="H311" s="80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999999</v>
      </c>
      <c r="BB311" s="5">
        <f>IF(OR($E311="",$G311&lt;&gt;"Ativo"),"",IF(COUNTIFS($E$4:$E311,$E311,$A$4:$A311,$A311,$G$4:$G311,"Ativo")=1,1,0))</f>
        <v>0</v>
      </c>
      <c r="BC311">
        <f>IF(OR($A311="",$G311&lt;&gt;"Ativo"),"",IF(COUNTIFS($A$4:$A311,$A311,$G$4:$G311,"Ativo")=1,1,0))</f>
        <v>0</v>
      </c>
    </row>
    <row r="312" spans="1:55" x14ac:dyDescent="0.3">
      <c r="A312" s="73">
        <v>5</v>
      </c>
      <c r="B312" s="75">
        <v>46056</v>
      </c>
      <c r="C312" s="73">
        <v>2</v>
      </c>
      <c r="D312" s="41" t="s">
        <v>424</v>
      </c>
      <c r="E312" s="25" t="s">
        <v>142</v>
      </c>
      <c r="F312" s="42">
        <v>252.04150000000001</v>
      </c>
      <c r="G312" s="74" t="s">
        <v>310</v>
      </c>
      <c r="H312" s="80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999999</v>
      </c>
      <c r="BB312" s="5">
        <f>IF(OR($E312="",$G312&lt;&gt;"Ativo"),"",IF(COUNTIFS($E$4:$E312,$E312,$A$4:$A312,$A312,$G$4:$G312,"Ativo")=1,1,0))</f>
        <v>0</v>
      </c>
      <c r="BC312">
        <f>IF(OR($A312="",$G312&lt;&gt;"Ativo"),"",IF(COUNTIFS($A$4:$A312,$A312,$G$4:$G312,"Ativo")=1,1,0))</f>
        <v>0</v>
      </c>
    </row>
    <row r="313" spans="1:55" x14ac:dyDescent="0.3">
      <c r="A313" s="73">
        <v>5</v>
      </c>
      <c r="B313" s="75">
        <v>46056</v>
      </c>
      <c r="C313" s="73">
        <v>2</v>
      </c>
      <c r="D313" s="41" t="s">
        <v>424</v>
      </c>
      <c r="E313" s="25" t="s">
        <v>143</v>
      </c>
      <c r="F313" s="42">
        <v>268.26029999999997</v>
      </c>
      <c r="G313" s="74" t="s">
        <v>310</v>
      </c>
      <c r="H313" s="80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999999</v>
      </c>
      <c r="BB313" s="5">
        <f>IF(OR($E313="",$G313&lt;&gt;"Ativo"),"",IF(COUNTIFS($E$4:$E313,$E313,$A$4:$A313,$A313,$G$4:$G313,"Ativo")=1,1,0))</f>
        <v>0</v>
      </c>
      <c r="BC313">
        <f>IF(OR($A313="",$G313&lt;&gt;"Ativo"),"",IF(COUNTIFS($A$4:$A313,$A313,$G$4:$G313,"Ativo")=1,1,0))</f>
        <v>0</v>
      </c>
    </row>
    <row r="314" spans="1:55" x14ac:dyDescent="0.3">
      <c r="A314" s="73">
        <v>6</v>
      </c>
      <c r="B314" s="75">
        <v>46063</v>
      </c>
      <c r="C314" s="73">
        <v>1</v>
      </c>
      <c r="D314" s="41" t="s">
        <v>423</v>
      </c>
      <c r="E314" s="25" t="s">
        <v>356</v>
      </c>
      <c r="F314" s="42">
        <v>80.033000000000001</v>
      </c>
      <c r="G314" s="74" t="s">
        <v>310</v>
      </c>
      <c r="H314" s="80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999999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1</v>
      </c>
    </row>
    <row r="315" spans="1:55" x14ac:dyDescent="0.3">
      <c r="A315" s="73">
        <v>6</v>
      </c>
      <c r="B315" s="75">
        <v>46063</v>
      </c>
      <c r="C315" s="73">
        <v>1</v>
      </c>
      <c r="D315" s="41" t="s">
        <v>423</v>
      </c>
      <c r="E315" s="25" t="s">
        <v>125</v>
      </c>
      <c r="F315" s="42">
        <v>84.249300000000005</v>
      </c>
      <c r="G315" s="74" t="s">
        <v>310</v>
      </c>
      <c r="H315" s="80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999999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3">
        <v>6</v>
      </c>
      <c r="B316" s="75">
        <v>46063</v>
      </c>
      <c r="C316" s="73">
        <v>1</v>
      </c>
      <c r="D316" s="41" t="s">
        <v>423</v>
      </c>
      <c r="E316" s="25" t="s">
        <v>137</v>
      </c>
      <c r="F316" s="42">
        <v>90.144199999999998</v>
      </c>
      <c r="G316" s="74" t="s">
        <v>310</v>
      </c>
      <c r="H316" s="80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999999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3">
        <v>6</v>
      </c>
      <c r="B317" s="75">
        <v>46063</v>
      </c>
      <c r="C317" s="73">
        <v>1</v>
      </c>
      <c r="D317" s="41" t="s">
        <v>423</v>
      </c>
      <c r="E317" s="25" t="s">
        <v>358</v>
      </c>
      <c r="F317" s="42">
        <v>87.059799999999996</v>
      </c>
      <c r="G317" s="74" t="s">
        <v>310</v>
      </c>
      <c r="H317" s="80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999999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3">
        <v>6</v>
      </c>
      <c r="B318" s="75">
        <v>46063</v>
      </c>
      <c r="C318" s="73">
        <v>1</v>
      </c>
      <c r="D318" s="41" t="s">
        <v>423</v>
      </c>
      <c r="E318" s="25" t="s">
        <v>134</v>
      </c>
      <c r="F318" s="42">
        <v>95.368899999999996</v>
      </c>
      <c r="G318" s="74" t="s">
        <v>310</v>
      </c>
      <c r="H318" s="80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999999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3">
        <v>6</v>
      </c>
      <c r="B319" s="75">
        <v>46063</v>
      </c>
      <c r="C319" s="73">
        <v>1</v>
      </c>
      <c r="D319" s="41" t="s">
        <v>423</v>
      </c>
      <c r="E319" s="25" t="s">
        <v>138</v>
      </c>
      <c r="F319" s="42">
        <v>97.206800000000001</v>
      </c>
      <c r="G319" s="74" t="s">
        <v>310</v>
      </c>
      <c r="H319" s="80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999999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3">
        <v>6</v>
      </c>
      <c r="B320" s="75">
        <v>46063</v>
      </c>
      <c r="C320" s="73">
        <v>1</v>
      </c>
      <c r="D320" s="41" t="s">
        <v>423</v>
      </c>
      <c r="E320" s="25" t="s">
        <v>359</v>
      </c>
      <c r="F320" s="42">
        <v>101.2753</v>
      </c>
      <c r="G320" s="74" t="s">
        <v>310</v>
      </c>
      <c r="H320" s="80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999999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3">
        <v>6</v>
      </c>
      <c r="B321" s="75">
        <v>46063</v>
      </c>
      <c r="C321" s="73">
        <v>1</v>
      </c>
      <c r="D321" s="41" t="s">
        <v>423</v>
      </c>
      <c r="E321" s="25" t="s">
        <v>126</v>
      </c>
      <c r="F321" s="42">
        <v>106.5592</v>
      </c>
      <c r="G321" s="74" t="s">
        <v>310</v>
      </c>
      <c r="H321" s="80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999999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3">
        <v>6</v>
      </c>
      <c r="B322" s="75">
        <v>46063</v>
      </c>
      <c r="C322" s="73">
        <v>1</v>
      </c>
      <c r="D322" s="41" t="s">
        <v>423</v>
      </c>
      <c r="E322" s="25" t="s">
        <v>127</v>
      </c>
      <c r="F322" s="42">
        <v>106.1896</v>
      </c>
      <c r="G322" s="74" t="s">
        <v>310</v>
      </c>
      <c r="H322" s="80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999999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3">
        <v>6</v>
      </c>
      <c r="B323" s="75">
        <v>46063</v>
      </c>
      <c r="C323" s="73">
        <v>1</v>
      </c>
      <c r="D323" s="41" t="s">
        <v>423</v>
      </c>
      <c r="E323" s="25" t="s">
        <v>124</v>
      </c>
      <c r="F323" s="42">
        <v>112.72750000000001</v>
      </c>
      <c r="G323" s="74" t="s">
        <v>310</v>
      </c>
      <c r="H323" s="80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999999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3">
        <v>6</v>
      </c>
      <c r="B324" s="75">
        <v>46063</v>
      </c>
      <c r="C324" s="73">
        <v>1</v>
      </c>
      <c r="D324" s="41" t="s">
        <v>423</v>
      </c>
      <c r="E324" s="25" t="s">
        <v>361</v>
      </c>
      <c r="F324" s="42">
        <v>113.6801</v>
      </c>
      <c r="G324" s="74" t="s">
        <v>310</v>
      </c>
      <c r="H324" s="80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>999999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3">
        <v>6</v>
      </c>
      <c r="B325" s="75">
        <v>46063</v>
      </c>
      <c r="C325" s="73">
        <v>1</v>
      </c>
      <c r="D325" s="41" t="s">
        <v>423</v>
      </c>
      <c r="E325" s="25" t="s">
        <v>139</v>
      </c>
      <c r="F325" s="42">
        <v>116.023</v>
      </c>
      <c r="G325" s="74" t="s">
        <v>310</v>
      </c>
      <c r="H325" s="80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999999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3">
        <v>6</v>
      </c>
      <c r="B326" s="75">
        <v>46063</v>
      </c>
      <c r="C326" s="73">
        <v>1</v>
      </c>
      <c r="D326" s="41" t="s">
        <v>423</v>
      </c>
      <c r="E326" s="25" t="s">
        <v>118</v>
      </c>
      <c r="F326" s="42">
        <v>115.8396</v>
      </c>
      <c r="G326" s="74" t="s">
        <v>310</v>
      </c>
      <c r="H326" s="80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999999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3">
        <v>6</v>
      </c>
      <c r="B327" s="75">
        <v>46063</v>
      </c>
      <c r="C327" s="73">
        <v>1</v>
      </c>
      <c r="D327" s="41" t="s">
        <v>423</v>
      </c>
      <c r="E327" s="25" t="s">
        <v>362</v>
      </c>
      <c r="F327" s="42">
        <v>75.726299999999995</v>
      </c>
      <c r="G327" s="74" t="s">
        <v>310</v>
      </c>
      <c r="H327" s="80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999999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3">
        <v>6</v>
      </c>
      <c r="B328" s="75">
        <v>46063</v>
      </c>
      <c r="C328" s="73">
        <v>1</v>
      </c>
      <c r="D328" s="41" t="s">
        <v>423</v>
      </c>
      <c r="E328" s="25" t="s">
        <v>364</v>
      </c>
      <c r="F328" s="42">
        <v>83.295000000000002</v>
      </c>
      <c r="G328" s="74" t="s">
        <v>310</v>
      </c>
      <c r="H328" s="80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999999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3">
        <v>6</v>
      </c>
      <c r="B329" s="75">
        <v>46063</v>
      </c>
      <c r="C329" s="73">
        <v>1</v>
      </c>
      <c r="D329" s="41" t="s">
        <v>423</v>
      </c>
      <c r="E329" s="25" t="s">
        <v>135</v>
      </c>
      <c r="F329" s="42">
        <v>85.853800000000007</v>
      </c>
      <c r="G329" s="74" t="s">
        <v>310</v>
      </c>
      <c r="H329" s="80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999999</v>
      </c>
      <c r="BB329" s="5">
        <f>IF(OR($E329="",$G329&lt;&gt;"Ativo"),"",IF(COUNTIFS($E$4:$E329,$E329,$A$4:$A329,$A329,$G$4:$G329,"Ativo")=1,1,0))</f>
        <v>1</v>
      </c>
      <c r="BC329">
        <f>IF(OR($A329="",$G329&lt;&gt;"Ativo"),"",IF(COUNTIFS($A$4:$A329,$A329,$G$4:$G329,"Ativo")=1,1,0))</f>
        <v>0</v>
      </c>
    </row>
    <row r="330" spans="1:55" x14ac:dyDescent="0.3">
      <c r="A330" s="73">
        <v>6</v>
      </c>
      <c r="B330" s="75">
        <v>46063</v>
      </c>
      <c r="C330" s="73">
        <v>1</v>
      </c>
      <c r="D330" s="41" t="s">
        <v>423</v>
      </c>
      <c r="E330" s="25" t="s">
        <v>128</v>
      </c>
      <c r="F330" s="42">
        <v>85.8964</v>
      </c>
      <c r="G330" s="74" t="s">
        <v>310</v>
      </c>
      <c r="H330" s="80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999999</v>
      </c>
      <c r="BB330" s="5">
        <f>IF(OR($E330="",$G330&lt;&gt;"Ativo"),"",IF(COUNTIFS($E$4:$E330,$E330,$A$4:$A330,$A330,$G$4:$G330,"Ativo")=1,1,0))</f>
        <v>1</v>
      </c>
      <c r="BC330">
        <f>IF(OR($A330="",$G330&lt;&gt;"Ativo"),"",IF(COUNTIFS($A$4:$A330,$A330,$G$4:$G330,"Ativo")=1,1,0))</f>
        <v>0</v>
      </c>
    </row>
    <row r="331" spans="1:55" x14ac:dyDescent="0.3">
      <c r="A331" s="73">
        <v>6</v>
      </c>
      <c r="B331" s="75">
        <v>46063</v>
      </c>
      <c r="C331" s="73">
        <v>1</v>
      </c>
      <c r="D331" s="41" t="s">
        <v>423</v>
      </c>
      <c r="E331" s="25" t="s">
        <v>122</v>
      </c>
      <c r="F331" s="42">
        <v>91.6935</v>
      </c>
      <c r="G331" s="74" t="s">
        <v>310</v>
      </c>
      <c r="H331" s="80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999999</v>
      </c>
      <c r="BB331" s="5">
        <f>IF(OR($E331="",$G331&lt;&gt;"Ativo"),"",IF(COUNTIFS($E$4:$E331,$E331,$A$4:$A331,$A331,$G$4:$G331,"Ativo")=1,1,0))</f>
        <v>1</v>
      </c>
      <c r="BC331">
        <f>IF(OR($A331="",$G331&lt;&gt;"Ativo"),"",IF(COUNTIFS($A$4:$A331,$A331,$G$4:$G331,"Ativo")=1,1,0))</f>
        <v>0</v>
      </c>
    </row>
    <row r="332" spans="1:55" x14ac:dyDescent="0.3">
      <c r="A332" s="73">
        <v>6</v>
      </c>
      <c r="B332" s="75">
        <v>46063</v>
      </c>
      <c r="C332" s="73">
        <v>1</v>
      </c>
      <c r="D332" s="41" t="s">
        <v>423</v>
      </c>
      <c r="E332" s="25" t="s">
        <v>144</v>
      </c>
      <c r="F332" s="42">
        <v>94.522900000000007</v>
      </c>
      <c r="G332" s="74" t="s">
        <v>310</v>
      </c>
      <c r="H332" s="80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999999</v>
      </c>
      <c r="BB332" s="5">
        <f>IF(OR($E332="",$G332&lt;&gt;"Ativo"),"",IF(COUNTIFS($E$4:$E332,$E332,$A$4:$A332,$A332,$G$4:$G332,"Ativo")=1,1,0))</f>
        <v>1</v>
      </c>
      <c r="BC332">
        <f>IF(OR($A332="",$G332&lt;&gt;"Ativo"),"",IF(COUNTIFS($A$4:$A332,$A332,$G$4:$G332,"Ativo")=1,1,0))</f>
        <v>0</v>
      </c>
    </row>
    <row r="333" spans="1:55" x14ac:dyDescent="0.3">
      <c r="A333" s="73">
        <v>6</v>
      </c>
      <c r="B333" s="75">
        <v>46063</v>
      </c>
      <c r="C333" s="73">
        <v>1</v>
      </c>
      <c r="D333" s="41" t="s">
        <v>423</v>
      </c>
      <c r="E333" s="25" t="s">
        <v>365</v>
      </c>
      <c r="F333" s="42">
        <v>100.1005</v>
      </c>
      <c r="G333" s="74" t="s">
        <v>310</v>
      </c>
      <c r="H333" s="80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999999</v>
      </c>
      <c r="BB333" s="5">
        <f>IF(OR($E333="",$G333&lt;&gt;"Ativo"),"",IF(COUNTIFS($E$4:$E333,$E333,$A$4:$A333,$A333,$G$4:$G333,"Ativo")=1,1,0))</f>
        <v>1</v>
      </c>
      <c r="BC333">
        <f>IF(OR($A333="",$G333&lt;&gt;"Ativo"),"",IF(COUNTIFS($A$4:$A333,$A333,$G$4:$G333,"Ativo")=1,1,0))</f>
        <v>0</v>
      </c>
    </row>
    <row r="334" spans="1:55" x14ac:dyDescent="0.3">
      <c r="A334" s="73">
        <v>6</v>
      </c>
      <c r="B334" s="75">
        <v>46063</v>
      </c>
      <c r="C334" s="73">
        <v>1</v>
      </c>
      <c r="D334" s="41" t="s">
        <v>423</v>
      </c>
      <c r="E334" s="25" t="s">
        <v>132</v>
      </c>
      <c r="F334" s="42">
        <v>100.2094</v>
      </c>
      <c r="G334" s="74" t="s">
        <v>310</v>
      </c>
      <c r="H334" s="80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999999</v>
      </c>
      <c r="BB334" s="5">
        <f>IF(OR($E334="",$G334&lt;&gt;"Ativo"),"",IF(COUNTIFS($E$4:$E334,$E334,$A$4:$A334,$A334,$G$4:$G334,"Ativo")=1,1,0))</f>
        <v>1</v>
      </c>
      <c r="BC334">
        <f>IF(OR($A334="",$G334&lt;&gt;"Ativo"),"",IF(COUNTIFS($A$4:$A334,$A334,$G$4:$G334,"Ativo")=1,1,0))</f>
        <v>0</v>
      </c>
    </row>
    <row r="335" spans="1:55" x14ac:dyDescent="0.3">
      <c r="A335" s="73">
        <v>6</v>
      </c>
      <c r="B335" s="75">
        <v>46063</v>
      </c>
      <c r="C335" s="73">
        <v>1</v>
      </c>
      <c r="D335" s="41" t="s">
        <v>423</v>
      </c>
      <c r="E335" s="25" t="s">
        <v>133</v>
      </c>
      <c r="F335" s="42">
        <v>111.545</v>
      </c>
      <c r="G335" s="74" t="s">
        <v>310</v>
      </c>
      <c r="H335" s="80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999999</v>
      </c>
      <c r="BB335" s="5">
        <f>IF(OR($E335="",$G335&lt;&gt;"Ativo"),"",IF(COUNTIFS($E$4:$E335,$E335,$A$4:$A335,$A335,$G$4:$G335,"Ativo")=1,1,0))</f>
        <v>1</v>
      </c>
      <c r="BC335">
        <f>IF(OR($A335="",$G335&lt;&gt;"Ativo"),"",IF(COUNTIFS($A$4:$A335,$A335,$G$4:$G335,"Ativo")=1,1,0))</f>
        <v>0</v>
      </c>
    </row>
    <row r="336" spans="1:55" x14ac:dyDescent="0.3">
      <c r="A336" s="73">
        <v>6</v>
      </c>
      <c r="B336" s="75">
        <v>46063</v>
      </c>
      <c r="C336" s="73">
        <v>1</v>
      </c>
      <c r="D336" s="41" t="s">
        <v>423</v>
      </c>
      <c r="E336" s="25" t="s">
        <v>366</v>
      </c>
      <c r="F336" s="42">
        <v>112.238</v>
      </c>
      <c r="G336" s="74" t="s">
        <v>310</v>
      </c>
      <c r="H336" s="80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999999</v>
      </c>
      <c r="BB336" s="5">
        <f>IF(OR($E336="",$G336&lt;&gt;"Ativo"),"",IF(COUNTIFS($E$4:$E336,$E336,$A$4:$A336,$A336,$G$4:$G336,"Ativo")=1,1,0))</f>
        <v>1</v>
      </c>
      <c r="BC336">
        <f>IF(OR($A336="",$G336&lt;&gt;"Ativo"),"",IF(COUNTIFS($A$4:$A336,$A336,$G$4:$G336,"Ativo")=1,1,0))</f>
        <v>0</v>
      </c>
    </row>
    <row r="337" spans="1:55" x14ac:dyDescent="0.3">
      <c r="A337" s="73">
        <v>6</v>
      </c>
      <c r="B337" s="75">
        <v>46063</v>
      </c>
      <c r="C337" s="73">
        <v>1</v>
      </c>
      <c r="D337" s="41" t="s">
        <v>423</v>
      </c>
      <c r="E337" s="25" t="s">
        <v>367</v>
      </c>
      <c r="F337" s="42">
        <v>112.9308</v>
      </c>
      <c r="G337" s="74" t="s">
        <v>310</v>
      </c>
      <c r="H337" s="80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999999</v>
      </c>
      <c r="BB337" s="5">
        <f>IF(OR($E337="",$G337&lt;&gt;"Ativo"),"",IF(COUNTIFS($E$4:$E337,$E337,$A$4:$A337,$A337,$G$4:$G337,"Ativo")=1,1,0))</f>
        <v>1</v>
      </c>
      <c r="BC337">
        <f>IF(OR($A337="",$G337&lt;&gt;"Ativo"),"",IF(COUNTIFS($A$4:$A337,$A337,$G$4:$G337,"Ativo")=1,1,0))</f>
        <v>0</v>
      </c>
    </row>
    <row r="338" spans="1:55" x14ac:dyDescent="0.3">
      <c r="A338" s="73">
        <v>6</v>
      </c>
      <c r="B338" s="75">
        <v>46063</v>
      </c>
      <c r="C338" s="73">
        <v>1</v>
      </c>
      <c r="D338" s="41" t="s">
        <v>423</v>
      </c>
      <c r="E338" s="25" t="s">
        <v>129</v>
      </c>
      <c r="F338" s="42">
        <v>115.2413</v>
      </c>
      <c r="G338" s="74" t="s">
        <v>310</v>
      </c>
      <c r="H338" s="80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999999</v>
      </c>
      <c r="BB338" s="5">
        <f>IF(OR($E338="",$G338&lt;&gt;"Ativo"),"",IF(COUNTIFS($E$4:$E338,$E338,$A$4:$A338,$A338,$G$4:$G338,"Ativo")=1,1,0))</f>
        <v>1</v>
      </c>
      <c r="BC338">
        <f>IF(OR($A338="",$G338&lt;&gt;"Ativo"),"",IF(COUNTIFS($A$4:$A338,$A338,$G$4:$G338,"Ativo")=1,1,0))</f>
        <v>0</v>
      </c>
    </row>
    <row r="339" spans="1:55" x14ac:dyDescent="0.3">
      <c r="A339" s="73">
        <v>6</v>
      </c>
      <c r="B339" s="75">
        <v>46063</v>
      </c>
      <c r="C339" s="73">
        <v>1</v>
      </c>
      <c r="D339" s="41" t="s">
        <v>423</v>
      </c>
      <c r="E339" s="25" t="s">
        <v>131</v>
      </c>
      <c r="F339" s="42">
        <v>118.33499999999999</v>
      </c>
      <c r="G339" s="74" t="s">
        <v>310</v>
      </c>
      <c r="H339" s="80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999999</v>
      </c>
      <c r="BB339" s="5">
        <f>IF(OR($E339="",$G339&lt;&gt;"Ativo"),"",IF(COUNTIFS($E$4:$E339,$E339,$A$4:$A339,$A339,$G$4:$G339,"Ativo")=1,1,0))</f>
        <v>1</v>
      </c>
      <c r="BC339">
        <f>IF(OR($A339="",$G339&lt;&gt;"Ativo"),"",IF(COUNTIFS($A$4:$A339,$A339,$G$4:$G339,"Ativo")=1,1,0))</f>
        <v>0</v>
      </c>
    </row>
    <row r="340" spans="1:55" x14ac:dyDescent="0.3">
      <c r="A340" s="73">
        <v>6</v>
      </c>
      <c r="B340" s="75">
        <v>46063</v>
      </c>
      <c r="C340" s="73">
        <v>1</v>
      </c>
      <c r="D340" s="41" t="s">
        <v>423</v>
      </c>
      <c r="E340" s="25" t="s">
        <v>368</v>
      </c>
      <c r="F340" s="42">
        <v>81.672499999999999</v>
      </c>
      <c r="G340" s="74" t="s">
        <v>310</v>
      </c>
      <c r="H340" s="80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999999</v>
      </c>
      <c r="BB340" s="5">
        <f>IF(OR($E340="",$G340&lt;&gt;"Ativo"),"",IF(COUNTIFS($E$4:$E340,$E340,$A$4:$A340,$A340,$G$4:$G340,"Ativo")=1,1,0))</f>
        <v>1</v>
      </c>
      <c r="BC340">
        <f>IF(OR($A340="",$G340&lt;&gt;"Ativo"),"",IF(COUNTIFS($A$4:$A340,$A340,$G$4:$G340,"Ativo")=1,1,0))</f>
        <v>0</v>
      </c>
    </row>
    <row r="341" spans="1:55" x14ac:dyDescent="0.3">
      <c r="A341" s="73">
        <v>6</v>
      </c>
      <c r="B341" s="75">
        <v>46063</v>
      </c>
      <c r="C341" s="73">
        <v>1</v>
      </c>
      <c r="D341" s="41" t="s">
        <v>423</v>
      </c>
      <c r="E341" s="25" t="s">
        <v>370</v>
      </c>
      <c r="F341" s="42">
        <v>84.852999999999994</v>
      </c>
      <c r="G341" s="74" t="s">
        <v>310</v>
      </c>
      <c r="H341" s="80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999999</v>
      </c>
      <c r="BB341" s="5">
        <f>IF(OR($E341="",$G341&lt;&gt;"Ativo"),"",IF(COUNTIFS($E$4:$E341,$E341,$A$4:$A341,$A341,$G$4:$G341,"Ativo")=1,1,0))</f>
        <v>1</v>
      </c>
      <c r="BC341">
        <f>IF(OR($A341="",$G341&lt;&gt;"Ativo"),"",IF(COUNTIFS($A$4:$A341,$A341,$G$4:$G341,"Ativo")=1,1,0))</f>
        <v>0</v>
      </c>
    </row>
    <row r="342" spans="1:55" x14ac:dyDescent="0.3">
      <c r="A342" s="73">
        <v>6</v>
      </c>
      <c r="B342" s="75">
        <v>46063</v>
      </c>
      <c r="C342" s="73">
        <v>1</v>
      </c>
      <c r="D342" s="41" t="s">
        <v>423</v>
      </c>
      <c r="E342" s="25" t="s">
        <v>140</v>
      </c>
      <c r="F342" s="42">
        <v>81.465100000000007</v>
      </c>
      <c r="G342" s="74" t="s">
        <v>310</v>
      </c>
      <c r="H342" s="80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999999</v>
      </c>
      <c r="BB342" s="5">
        <f>IF(OR($E342="",$G342&lt;&gt;"Ativo"),"",IF(COUNTIFS($E$4:$E342,$E342,$A$4:$A342,$A342,$G$4:$G342,"Ativo")=1,1,0))</f>
        <v>1</v>
      </c>
      <c r="BC342">
        <f>IF(OR($A342="",$G342&lt;&gt;"Ativo"),"",IF(COUNTIFS($A$4:$A342,$A342,$G$4:$G342,"Ativo")=1,1,0))</f>
        <v>0</v>
      </c>
    </row>
    <row r="343" spans="1:55" x14ac:dyDescent="0.3">
      <c r="A343" s="73">
        <v>6</v>
      </c>
      <c r="B343" s="75">
        <v>46063</v>
      </c>
      <c r="C343" s="73">
        <v>1</v>
      </c>
      <c r="D343" s="41" t="s">
        <v>423</v>
      </c>
      <c r="E343" s="25" t="s">
        <v>142</v>
      </c>
      <c r="F343" s="42">
        <v>89.728300000000004</v>
      </c>
      <c r="G343" s="74" t="s">
        <v>310</v>
      </c>
      <c r="H343" s="80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999999</v>
      </c>
      <c r="BB343" s="5">
        <f>IF(OR($E343="",$G343&lt;&gt;"Ativo"),"",IF(COUNTIFS($E$4:$E343,$E343,$A$4:$A343,$A343,$G$4:$G343,"Ativo")=1,1,0))</f>
        <v>1</v>
      </c>
      <c r="BC343">
        <f>IF(OR($A343="",$G343&lt;&gt;"Ativo"),"",IF(COUNTIFS($A$4:$A343,$A343,$G$4:$G343,"Ativo")=1,1,0))</f>
        <v>0</v>
      </c>
    </row>
    <row r="344" spans="1:55" x14ac:dyDescent="0.3">
      <c r="A344" s="73">
        <v>6</v>
      </c>
      <c r="B344" s="75">
        <v>46063</v>
      </c>
      <c r="C344" s="73">
        <v>1</v>
      </c>
      <c r="D344" s="41" t="s">
        <v>423</v>
      </c>
      <c r="E344" s="25" t="s">
        <v>143</v>
      </c>
      <c r="F344" s="42">
        <v>94.572699999999998</v>
      </c>
      <c r="G344" s="74" t="s">
        <v>310</v>
      </c>
      <c r="H344" s="80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999999</v>
      </c>
      <c r="BB344" s="5">
        <f>IF(OR($E344="",$G344&lt;&gt;"Ativo"),"",IF(COUNTIFS($E$4:$E344,$E344,$A$4:$A344,$A344,$G$4:$G344,"Ativo")=1,1,0))</f>
        <v>1</v>
      </c>
      <c r="BC344">
        <f>IF(OR($A344="",$G344&lt;&gt;"Ativo"),"",IF(COUNTIFS($A$4:$A344,$A344,$G$4:$G344,"Ativo")=1,1,0))</f>
        <v>0</v>
      </c>
    </row>
    <row r="345" spans="1:55" x14ac:dyDescent="0.3">
      <c r="A345" s="73">
        <v>6</v>
      </c>
      <c r="B345" s="75">
        <v>46063</v>
      </c>
      <c r="C345" s="73">
        <v>2</v>
      </c>
      <c r="D345" s="41" t="s">
        <v>424</v>
      </c>
      <c r="E345" s="25" t="s">
        <v>356</v>
      </c>
      <c r="F345" s="42">
        <v>200.78110000000001</v>
      </c>
      <c r="G345" s="74" t="s">
        <v>310</v>
      </c>
      <c r="H345" s="80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999999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3">
      <c r="A346" s="73">
        <v>6</v>
      </c>
      <c r="B346" s="75">
        <v>46063</v>
      </c>
      <c r="C346" s="73">
        <v>2</v>
      </c>
      <c r="D346" s="41" t="s">
        <v>424</v>
      </c>
      <c r="E346" s="25" t="s">
        <v>125</v>
      </c>
      <c r="F346" s="42">
        <v>198.80520000000001</v>
      </c>
      <c r="G346" s="74" t="s">
        <v>310</v>
      </c>
      <c r="H346" s="80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999999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3">
      <c r="A347" s="73">
        <v>6</v>
      </c>
      <c r="B347" s="75">
        <v>46063</v>
      </c>
      <c r="C347" s="73">
        <v>2</v>
      </c>
      <c r="D347" s="41" t="s">
        <v>424</v>
      </c>
      <c r="E347" s="25" t="s">
        <v>137</v>
      </c>
      <c r="F347" s="42">
        <v>200.6885</v>
      </c>
      <c r="G347" s="74" t="s">
        <v>310</v>
      </c>
      <c r="H347" s="80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999999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3">
      <c r="A348" s="73">
        <v>6</v>
      </c>
      <c r="B348" s="75">
        <v>46063</v>
      </c>
      <c r="C348" s="73">
        <v>2</v>
      </c>
      <c r="D348" s="41" t="s">
        <v>424</v>
      </c>
      <c r="E348" s="25" t="s">
        <v>358</v>
      </c>
      <c r="F348" s="42">
        <v>221.07730000000001</v>
      </c>
      <c r="G348" s="74" t="s">
        <v>310</v>
      </c>
      <c r="H348" s="80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999999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3">
      <c r="A349" s="73">
        <v>6</v>
      </c>
      <c r="B349" s="75">
        <v>46063</v>
      </c>
      <c r="C349" s="73">
        <v>2</v>
      </c>
      <c r="D349" s="41" t="s">
        <v>424</v>
      </c>
      <c r="E349" s="25" t="s">
        <v>134</v>
      </c>
      <c r="F349" s="42">
        <v>228.4537</v>
      </c>
      <c r="G349" s="74" t="s">
        <v>310</v>
      </c>
      <c r="H349" s="80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999999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3">
      <c r="A350" s="73">
        <v>6</v>
      </c>
      <c r="B350" s="75">
        <v>46063</v>
      </c>
      <c r="C350" s="73">
        <v>2</v>
      </c>
      <c r="D350" s="41" t="s">
        <v>424</v>
      </c>
      <c r="E350" s="25" t="s">
        <v>138</v>
      </c>
      <c r="F350" s="42">
        <v>231.21180000000001</v>
      </c>
      <c r="G350" s="74" t="s">
        <v>310</v>
      </c>
      <c r="H350" s="80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999999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3">
      <c r="A351" s="73">
        <v>6</v>
      </c>
      <c r="B351" s="75">
        <v>46063</v>
      </c>
      <c r="C351" s="73">
        <v>2</v>
      </c>
      <c r="D351" s="41" t="s">
        <v>424</v>
      </c>
      <c r="E351" s="25" t="s">
        <v>359</v>
      </c>
      <c r="F351" s="42">
        <v>243.2731</v>
      </c>
      <c r="G351" s="74" t="s">
        <v>310</v>
      </c>
      <c r="H351" s="80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999999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3">
      <c r="A352" s="73">
        <v>6</v>
      </c>
      <c r="B352" s="75">
        <v>46063</v>
      </c>
      <c r="C352" s="73">
        <v>2</v>
      </c>
      <c r="D352" s="41" t="s">
        <v>424</v>
      </c>
      <c r="E352" s="25" t="s">
        <v>126</v>
      </c>
      <c r="F352" s="42">
        <v>248.9434</v>
      </c>
      <c r="G352" s="74" t="s">
        <v>310</v>
      </c>
      <c r="H352" s="80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999999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3">
      <c r="A353" s="73">
        <v>6</v>
      </c>
      <c r="B353" s="75">
        <v>46063</v>
      </c>
      <c r="C353" s="73">
        <v>2</v>
      </c>
      <c r="D353" s="41" t="s">
        <v>424</v>
      </c>
      <c r="E353" s="25" t="s">
        <v>127</v>
      </c>
      <c r="F353" s="42">
        <v>239.197</v>
      </c>
      <c r="G353" s="74" t="s">
        <v>310</v>
      </c>
      <c r="H353" s="80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999999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3">
      <c r="A354" s="73">
        <v>6</v>
      </c>
      <c r="B354" s="75">
        <v>46063</v>
      </c>
      <c r="C354" s="73">
        <v>2</v>
      </c>
      <c r="D354" s="41" t="s">
        <v>424</v>
      </c>
      <c r="E354" s="25" t="s">
        <v>124</v>
      </c>
      <c r="F354" s="42">
        <v>251.43430000000001</v>
      </c>
      <c r="G354" s="74" t="s">
        <v>310</v>
      </c>
      <c r="H354" s="80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999999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3">
      <c r="A355" s="73">
        <v>6</v>
      </c>
      <c r="B355" s="75">
        <v>46063</v>
      </c>
      <c r="C355" s="73">
        <v>2</v>
      </c>
      <c r="D355" s="41" t="s">
        <v>424</v>
      </c>
      <c r="E355" s="25" t="s">
        <v>361</v>
      </c>
      <c r="F355" s="42">
        <v>245.95519999999999</v>
      </c>
      <c r="G355" s="74" t="s">
        <v>310</v>
      </c>
      <c r="H355" s="80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999999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3">
      <c r="A356" s="73">
        <v>6</v>
      </c>
      <c r="B356" s="75">
        <v>46063</v>
      </c>
      <c r="C356" s="73">
        <v>2</v>
      </c>
      <c r="D356" s="41" t="s">
        <v>424</v>
      </c>
      <c r="E356" s="25" t="s">
        <v>139</v>
      </c>
      <c r="F356" s="42">
        <v>261.49880000000002</v>
      </c>
      <c r="G356" s="74" t="s">
        <v>310</v>
      </c>
      <c r="H356" s="80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999999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3">
      <c r="A357" s="73">
        <v>6</v>
      </c>
      <c r="B357" s="75">
        <v>46063</v>
      </c>
      <c r="C357" s="73">
        <v>2</v>
      </c>
      <c r="D357" s="41" t="s">
        <v>424</v>
      </c>
      <c r="E357" s="25" t="s">
        <v>118</v>
      </c>
      <c r="F357" s="42">
        <v>258.7208</v>
      </c>
      <c r="G357" s="74" t="s">
        <v>310</v>
      </c>
      <c r="H357" s="80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999999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3">
      <c r="A358" s="73">
        <v>6</v>
      </c>
      <c r="B358" s="75">
        <v>46063</v>
      </c>
      <c r="C358" s="73">
        <v>2</v>
      </c>
      <c r="D358" s="41" t="s">
        <v>424</v>
      </c>
      <c r="E358" s="25" t="s">
        <v>362</v>
      </c>
      <c r="F358" s="42">
        <v>257.78140000000002</v>
      </c>
      <c r="G358" s="74" t="s">
        <v>310</v>
      </c>
      <c r="H358" s="80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999999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3">
      <c r="A359" s="73">
        <v>6</v>
      </c>
      <c r="B359" s="75">
        <v>46063</v>
      </c>
      <c r="C359" s="73">
        <v>2</v>
      </c>
      <c r="D359" s="41" t="s">
        <v>424</v>
      </c>
      <c r="E359" s="25" t="s">
        <v>364</v>
      </c>
      <c r="F359" s="42">
        <v>285.06810000000002</v>
      </c>
      <c r="G359" s="74" t="s">
        <v>310</v>
      </c>
      <c r="H359" s="80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999999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3">
      <c r="A360" s="73">
        <v>6</v>
      </c>
      <c r="B360" s="75">
        <v>46063</v>
      </c>
      <c r="C360" s="73">
        <v>2</v>
      </c>
      <c r="D360" s="41" t="s">
        <v>424</v>
      </c>
      <c r="E360" s="25" t="s">
        <v>135</v>
      </c>
      <c r="F360" s="42">
        <v>281.0136</v>
      </c>
      <c r="G360" s="74" t="s">
        <v>310</v>
      </c>
      <c r="H360" s="80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999999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3">
      <c r="A361" s="73">
        <v>6</v>
      </c>
      <c r="B361" s="75">
        <v>46063</v>
      </c>
      <c r="C361" s="73">
        <v>2</v>
      </c>
      <c r="D361" s="41" t="s">
        <v>424</v>
      </c>
      <c r="E361" s="25" t="s">
        <v>128</v>
      </c>
      <c r="F361" s="42">
        <v>283.15440000000001</v>
      </c>
      <c r="G361" s="74" t="s">
        <v>310</v>
      </c>
      <c r="H361" s="80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999999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3">
      <c r="A362" s="73">
        <v>6</v>
      </c>
      <c r="B362" s="75">
        <v>46063</v>
      </c>
      <c r="C362" s="73">
        <v>2</v>
      </c>
      <c r="D362" s="41" t="s">
        <v>424</v>
      </c>
      <c r="E362" s="25" t="s">
        <v>122</v>
      </c>
      <c r="F362" s="42">
        <v>196.37049999999999</v>
      </c>
      <c r="G362" s="74" t="s">
        <v>310</v>
      </c>
      <c r="H362" s="80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999999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3">
      <c r="A363" s="73">
        <v>6</v>
      </c>
      <c r="B363" s="75">
        <v>46063</v>
      </c>
      <c r="C363" s="73">
        <v>2</v>
      </c>
      <c r="D363" s="41" t="s">
        <v>424</v>
      </c>
      <c r="E363" s="25" t="s">
        <v>144</v>
      </c>
      <c r="F363" s="42">
        <v>205.34970000000001</v>
      </c>
      <c r="G363" s="74" t="s">
        <v>310</v>
      </c>
      <c r="H363" s="80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999999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3">
      <c r="A364" s="73">
        <v>6</v>
      </c>
      <c r="B364" s="75">
        <v>46063</v>
      </c>
      <c r="C364" s="73">
        <v>2</v>
      </c>
      <c r="D364" s="41" t="s">
        <v>424</v>
      </c>
      <c r="E364" s="25" t="s">
        <v>365</v>
      </c>
      <c r="F364" s="42">
        <v>211.72919999999999</v>
      </c>
      <c r="G364" s="74" t="s">
        <v>310</v>
      </c>
      <c r="H364" s="80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999999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3">
      <c r="A365" s="73">
        <v>6</v>
      </c>
      <c r="B365" s="75">
        <v>46063</v>
      </c>
      <c r="C365" s="73">
        <v>2</v>
      </c>
      <c r="D365" s="41" t="s">
        <v>424</v>
      </c>
      <c r="E365" s="25" t="s">
        <v>132</v>
      </c>
      <c r="F365" s="42">
        <v>209.27789999999999</v>
      </c>
      <c r="G365" s="74" t="s">
        <v>310</v>
      </c>
      <c r="H365" s="80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999999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3">
      <c r="A366" s="73">
        <v>6</v>
      </c>
      <c r="B366" s="75">
        <v>46063</v>
      </c>
      <c r="C366" s="73">
        <v>2</v>
      </c>
      <c r="D366" s="41" t="s">
        <v>424</v>
      </c>
      <c r="E366" s="25" t="s">
        <v>133</v>
      </c>
      <c r="F366" s="42">
        <v>218.87710000000001</v>
      </c>
      <c r="G366" s="74" t="s">
        <v>310</v>
      </c>
      <c r="H366" s="80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999999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3">
      <c r="A367" s="73">
        <v>6</v>
      </c>
      <c r="B367" s="75">
        <v>46063</v>
      </c>
      <c r="C367" s="73">
        <v>2</v>
      </c>
      <c r="D367" s="41" t="s">
        <v>424</v>
      </c>
      <c r="E367" s="25" t="s">
        <v>366</v>
      </c>
      <c r="F367" s="42">
        <v>226.446</v>
      </c>
      <c r="G367" s="74" t="s">
        <v>310</v>
      </c>
      <c r="H367" s="80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999999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3">
      <c r="A368" s="73">
        <v>6</v>
      </c>
      <c r="B368" s="75">
        <v>46063</v>
      </c>
      <c r="C368" s="73">
        <v>2</v>
      </c>
      <c r="D368" s="41" t="s">
        <v>424</v>
      </c>
      <c r="E368" s="25" t="s">
        <v>367</v>
      </c>
      <c r="F368" s="42">
        <v>230.26840000000001</v>
      </c>
      <c r="G368" s="74" t="s">
        <v>310</v>
      </c>
      <c r="H368" s="80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999999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3">
      <c r="A369" s="73">
        <v>6</v>
      </c>
      <c r="B369" s="75">
        <v>46063</v>
      </c>
      <c r="C369" s="73">
        <v>2</v>
      </c>
      <c r="D369" s="41" t="s">
        <v>424</v>
      </c>
      <c r="E369" s="25" t="s">
        <v>129</v>
      </c>
      <c r="F369" s="42">
        <v>239.44499999999999</v>
      </c>
      <c r="G369" s="74" t="s">
        <v>310</v>
      </c>
      <c r="H369" s="80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999999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3">
      <c r="A370" s="73">
        <v>6</v>
      </c>
      <c r="B370" s="75">
        <v>46063</v>
      </c>
      <c r="C370" s="73">
        <v>2</v>
      </c>
      <c r="D370" s="41" t="s">
        <v>424</v>
      </c>
      <c r="E370" s="25" t="s">
        <v>131</v>
      </c>
      <c r="F370" s="42">
        <v>232.93029999999999</v>
      </c>
      <c r="G370" s="74" t="s">
        <v>310</v>
      </c>
      <c r="H370" s="80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999999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3">
      <c r="A371" s="73">
        <v>6</v>
      </c>
      <c r="B371" s="75">
        <v>46063</v>
      </c>
      <c r="C371" s="73">
        <v>2</v>
      </c>
      <c r="D371" s="41" t="s">
        <v>424</v>
      </c>
      <c r="E371" s="25" t="s">
        <v>368</v>
      </c>
      <c r="F371" s="42">
        <v>250.49610000000001</v>
      </c>
      <c r="G371" s="74" t="s">
        <v>310</v>
      </c>
      <c r="H371" s="80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999999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3">
      <c r="A372" s="73">
        <v>6</v>
      </c>
      <c r="B372" s="75">
        <v>46063</v>
      </c>
      <c r="C372" s="73">
        <v>2</v>
      </c>
      <c r="D372" s="41" t="s">
        <v>424</v>
      </c>
      <c r="E372" s="25" t="s">
        <v>370</v>
      </c>
      <c r="F372" s="42">
        <v>247.03360000000001</v>
      </c>
      <c r="G372" s="74" t="s">
        <v>310</v>
      </c>
      <c r="H372" s="80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999999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3">
      <c r="A373" s="73">
        <v>6</v>
      </c>
      <c r="B373" s="75">
        <v>46063</v>
      </c>
      <c r="C373" s="73">
        <v>2</v>
      </c>
      <c r="D373" s="41" t="s">
        <v>424</v>
      </c>
      <c r="E373" s="25" t="s">
        <v>140</v>
      </c>
      <c r="F373" s="42">
        <v>252.3503</v>
      </c>
      <c r="G373" s="74" t="s">
        <v>310</v>
      </c>
      <c r="H373" s="80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999999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3">
      <c r="A374" s="73">
        <v>6</v>
      </c>
      <c r="B374" s="75">
        <v>46063</v>
      </c>
      <c r="C374" s="73">
        <v>2</v>
      </c>
      <c r="D374" s="41" t="s">
        <v>424</v>
      </c>
      <c r="E374" s="25" t="s">
        <v>142</v>
      </c>
      <c r="F374" s="42">
        <v>258.10590000000002</v>
      </c>
      <c r="G374" s="74" t="s">
        <v>310</v>
      </c>
      <c r="H374" s="80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999999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3">
      <c r="A375" s="73">
        <v>6</v>
      </c>
      <c r="B375" s="75">
        <v>46063</v>
      </c>
      <c r="C375" s="73">
        <v>2</v>
      </c>
      <c r="D375" s="41" t="s">
        <v>424</v>
      </c>
      <c r="E375" s="25" t="s">
        <v>143</v>
      </c>
      <c r="F375" s="42">
        <v>255.84989999999999</v>
      </c>
      <c r="G375" s="74" t="s">
        <v>310</v>
      </c>
      <c r="H375" s="80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999999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3">
      <c r="A376" s="73">
        <v>7</v>
      </c>
      <c r="B376" s="75">
        <v>46070</v>
      </c>
      <c r="C376" s="73">
        <v>1</v>
      </c>
      <c r="D376" s="41" t="s">
        <v>423</v>
      </c>
      <c r="E376" s="25" t="s">
        <v>356</v>
      </c>
      <c r="F376" s="42">
        <v>81.797499999999999</v>
      </c>
      <c r="G376" s="74" t="s">
        <v>310</v>
      </c>
      <c r="H376" s="80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999999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1</v>
      </c>
    </row>
    <row r="377" spans="1:55" x14ac:dyDescent="0.3">
      <c r="A377" s="73">
        <v>7</v>
      </c>
      <c r="B377" s="75">
        <v>46070</v>
      </c>
      <c r="C377" s="73">
        <v>1</v>
      </c>
      <c r="D377" s="41" t="s">
        <v>423</v>
      </c>
      <c r="E377" s="25" t="s">
        <v>125</v>
      </c>
      <c r="F377" s="42">
        <v>78.623699999999999</v>
      </c>
      <c r="G377" s="74" t="s">
        <v>310</v>
      </c>
      <c r="H377" s="80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999999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3">
      <c r="A378" s="73">
        <v>7</v>
      </c>
      <c r="B378" s="75">
        <v>46070</v>
      </c>
      <c r="C378" s="73">
        <v>1</v>
      </c>
      <c r="D378" s="41" t="s">
        <v>423</v>
      </c>
      <c r="E378" s="25" t="s">
        <v>137</v>
      </c>
      <c r="F378" s="42">
        <v>90.101500000000001</v>
      </c>
      <c r="G378" s="74" t="s">
        <v>310</v>
      </c>
      <c r="H378" s="80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999999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3">
      <c r="A379" s="73">
        <v>7</v>
      </c>
      <c r="B379" s="75">
        <v>46070</v>
      </c>
      <c r="C379" s="73">
        <v>1</v>
      </c>
      <c r="D379" s="41" t="s">
        <v>423</v>
      </c>
      <c r="E379" s="25" t="s">
        <v>358</v>
      </c>
      <c r="F379" s="42">
        <v>88.468199999999996</v>
      </c>
      <c r="G379" s="74" t="s">
        <v>310</v>
      </c>
      <c r="H379" s="80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999999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3">
      <c r="A380" s="73">
        <v>7</v>
      </c>
      <c r="B380" s="75">
        <v>46070</v>
      </c>
      <c r="C380" s="73">
        <v>1</v>
      </c>
      <c r="D380" s="41" t="s">
        <v>423</v>
      </c>
      <c r="E380" s="25" t="s">
        <v>134</v>
      </c>
      <c r="F380" s="42">
        <v>92.485600000000005</v>
      </c>
      <c r="G380" s="74" t="s">
        <v>310</v>
      </c>
      <c r="H380" s="80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999999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3">
      <c r="A381" s="73">
        <v>7</v>
      </c>
      <c r="B381" s="75">
        <v>46070</v>
      </c>
      <c r="C381" s="73">
        <v>1</v>
      </c>
      <c r="D381" s="41" t="s">
        <v>423</v>
      </c>
      <c r="E381" s="25" t="s">
        <v>138</v>
      </c>
      <c r="F381" s="42">
        <v>97.963700000000003</v>
      </c>
      <c r="G381" s="74" t="s">
        <v>310</v>
      </c>
      <c r="H381" s="80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999999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3">
      <c r="A382" s="73">
        <v>7</v>
      </c>
      <c r="B382" s="75">
        <v>46070</v>
      </c>
      <c r="C382" s="73">
        <v>1</v>
      </c>
      <c r="D382" s="41" t="s">
        <v>423</v>
      </c>
      <c r="E382" s="25" t="s">
        <v>359</v>
      </c>
      <c r="F382" s="42">
        <v>102.91889999999999</v>
      </c>
      <c r="G382" s="74" t="s">
        <v>310</v>
      </c>
      <c r="H382" s="80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999999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3">
      <c r="A383" s="73">
        <v>7</v>
      </c>
      <c r="B383" s="75">
        <v>46070</v>
      </c>
      <c r="C383" s="73">
        <v>1</v>
      </c>
      <c r="D383" s="41" t="s">
        <v>423</v>
      </c>
      <c r="E383" s="25" t="s">
        <v>126</v>
      </c>
      <c r="F383" s="42">
        <v>104.2107</v>
      </c>
      <c r="G383" s="74" t="s">
        <v>310</v>
      </c>
      <c r="H383" s="80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999999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3">
      <c r="A384" s="73">
        <v>7</v>
      </c>
      <c r="B384" s="75">
        <v>46070</v>
      </c>
      <c r="C384" s="73">
        <v>1</v>
      </c>
      <c r="D384" s="41" t="s">
        <v>423</v>
      </c>
      <c r="E384" s="25" t="s">
        <v>127</v>
      </c>
      <c r="F384" s="42">
        <v>106.3759</v>
      </c>
      <c r="G384" s="74" t="s">
        <v>310</v>
      </c>
      <c r="H384" s="80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999999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3">
      <c r="A385" s="73">
        <v>7</v>
      </c>
      <c r="B385" s="75">
        <v>46070</v>
      </c>
      <c r="C385" s="73">
        <v>1</v>
      </c>
      <c r="D385" s="41" t="s">
        <v>423</v>
      </c>
      <c r="E385" s="25" t="s">
        <v>124</v>
      </c>
      <c r="F385" s="42">
        <v>115.01309999999999</v>
      </c>
      <c r="G385" s="74" t="s">
        <v>310</v>
      </c>
      <c r="H385" s="80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999999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3">
      <c r="A386" s="73">
        <v>7</v>
      </c>
      <c r="B386" s="75">
        <v>46070</v>
      </c>
      <c r="C386" s="73">
        <v>1</v>
      </c>
      <c r="D386" s="41" t="s">
        <v>423</v>
      </c>
      <c r="E386" s="25" t="s">
        <v>361</v>
      </c>
      <c r="F386" s="42">
        <v>110.5654</v>
      </c>
      <c r="G386" s="74" t="s">
        <v>310</v>
      </c>
      <c r="H386" s="80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999999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3">
      <c r="A387" s="73">
        <v>7</v>
      </c>
      <c r="B387" s="75">
        <v>46070</v>
      </c>
      <c r="C387" s="73">
        <v>1</v>
      </c>
      <c r="D387" s="41" t="s">
        <v>423</v>
      </c>
      <c r="E387" s="25" t="s">
        <v>139</v>
      </c>
      <c r="F387" s="42">
        <v>115.5997</v>
      </c>
      <c r="G387" s="74" t="s">
        <v>310</v>
      </c>
      <c r="H387" s="80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999999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3">
      <c r="A388" s="73">
        <v>7</v>
      </c>
      <c r="B388" s="75">
        <v>46070</v>
      </c>
      <c r="C388" s="73">
        <v>1</v>
      </c>
      <c r="D388" s="41" t="s">
        <v>423</v>
      </c>
      <c r="E388" s="25" t="s">
        <v>118</v>
      </c>
      <c r="F388" s="42">
        <v>122.8784</v>
      </c>
      <c r="G388" s="74" t="s">
        <v>310</v>
      </c>
      <c r="H388" s="80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>999999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3">
      <c r="A389" s="73">
        <v>7</v>
      </c>
      <c r="B389" s="75">
        <v>46070</v>
      </c>
      <c r="C389" s="73">
        <v>1</v>
      </c>
      <c r="D389" s="41" t="s">
        <v>423</v>
      </c>
      <c r="E389" s="25" t="s">
        <v>362</v>
      </c>
      <c r="F389" s="42">
        <v>74.903700000000001</v>
      </c>
      <c r="G389" s="74" t="s">
        <v>310</v>
      </c>
      <c r="H389" s="80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999999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3">
      <c r="A390" s="73">
        <v>7</v>
      </c>
      <c r="B390" s="75">
        <v>46070</v>
      </c>
      <c r="C390" s="73">
        <v>1</v>
      </c>
      <c r="D390" s="41" t="s">
        <v>423</v>
      </c>
      <c r="E390" s="25" t="s">
        <v>364</v>
      </c>
      <c r="F390" s="42">
        <v>80.349000000000004</v>
      </c>
      <c r="G390" s="74" t="s">
        <v>310</v>
      </c>
      <c r="H390" s="80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999999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3">
      <c r="A391" s="73">
        <v>7</v>
      </c>
      <c r="B391" s="75">
        <v>46070</v>
      </c>
      <c r="C391" s="73">
        <v>1</v>
      </c>
      <c r="D391" s="41" t="s">
        <v>423</v>
      </c>
      <c r="E391" s="25" t="s">
        <v>135</v>
      </c>
      <c r="F391" s="42">
        <v>91.245099999999994</v>
      </c>
      <c r="G391" s="74" t="s">
        <v>310</v>
      </c>
      <c r="H391" s="80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999999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3">
      <c r="A392" s="73">
        <v>7</v>
      </c>
      <c r="B392" s="75">
        <v>46070</v>
      </c>
      <c r="C392" s="73">
        <v>1</v>
      </c>
      <c r="D392" s="41" t="s">
        <v>423</v>
      </c>
      <c r="E392" s="25" t="s">
        <v>128</v>
      </c>
      <c r="F392" s="42">
        <v>92.561099999999996</v>
      </c>
      <c r="G392" s="74" t="s">
        <v>310</v>
      </c>
      <c r="H392" s="80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999999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3">
      <c r="A393" s="73">
        <v>7</v>
      </c>
      <c r="B393" s="75">
        <v>46070</v>
      </c>
      <c r="C393" s="73">
        <v>1</v>
      </c>
      <c r="D393" s="41" t="s">
        <v>423</v>
      </c>
      <c r="E393" s="25" t="s">
        <v>122</v>
      </c>
      <c r="F393" s="42">
        <v>93.136099999999999</v>
      </c>
      <c r="G393" s="74" t="s">
        <v>310</v>
      </c>
      <c r="H393" s="80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999999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3">
      <c r="A394" s="73">
        <v>7</v>
      </c>
      <c r="B394" s="75">
        <v>46070</v>
      </c>
      <c r="C394" s="73">
        <v>1</v>
      </c>
      <c r="D394" s="41" t="s">
        <v>423</v>
      </c>
      <c r="E394" s="25" t="s">
        <v>144</v>
      </c>
      <c r="F394" s="42">
        <v>94.427000000000007</v>
      </c>
      <c r="G394" s="74" t="s">
        <v>310</v>
      </c>
      <c r="H394" s="80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999999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3">
      <c r="A395" s="73">
        <v>7</v>
      </c>
      <c r="B395" s="75">
        <v>46070</v>
      </c>
      <c r="C395" s="73">
        <v>1</v>
      </c>
      <c r="D395" s="41" t="s">
        <v>423</v>
      </c>
      <c r="E395" s="25" t="s">
        <v>365</v>
      </c>
      <c r="F395" s="42">
        <v>99.102800000000002</v>
      </c>
      <c r="G395" s="74" t="s">
        <v>310</v>
      </c>
      <c r="H395" s="80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999999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3">
      <c r="A396" s="73">
        <v>7</v>
      </c>
      <c r="B396" s="75">
        <v>46070</v>
      </c>
      <c r="C396" s="73">
        <v>1</v>
      </c>
      <c r="D396" s="41" t="s">
        <v>423</v>
      </c>
      <c r="E396" s="25" t="s">
        <v>132</v>
      </c>
      <c r="F396" s="42">
        <v>102.5197</v>
      </c>
      <c r="G396" s="74" t="s">
        <v>310</v>
      </c>
      <c r="H396" s="80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999999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3">
      <c r="A397" s="73">
        <v>7</v>
      </c>
      <c r="B397" s="75">
        <v>46070</v>
      </c>
      <c r="C397" s="73">
        <v>1</v>
      </c>
      <c r="D397" s="41" t="s">
        <v>423</v>
      </c>
      <c r="E397" s="25" t="s">
        <v>133</v>
      </c>
      <c r="F397" s="42">
        <v>105.7024</v>
      </c>
      <c r="G397" s="74" t="s">
        <v>310</v>
      </c>
      <c r="H397" s="80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999999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3">
      <c r="A398" s="73">
        <v>7</v>
      </c>
      <c r="B398" s="75">
        <v>46070</v>
      </c>
      <c r="C398" s="73">
        <v>1</v>
      </c>
      <c r="D398" s="41" t="s">
        <v>423</v>
      </c>
      <c r="E398" s="25" t="s">
        <v>366</v>
      </c>
      <c r="F398" s="42">
        <v>113.5911</v>
      </c>
      <c r="G398" s="74" t="s">
        <v>310</v>
      </c>
      <c r="H398" s="80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999999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3">
      <c r="A399" s="73">
        <v>7</v>
      </c>
      <c r="B399" s="75">
        <v>46070</v>
      </c>
      <c r="C399" s="73">
        <v>1</v>
      </c>
      <c r="D399" s="41" t="s">
        <v>423</v>
      </c>
      <c r="E399" s="25" t="s">
        <v>367</v>
      </c>
      <c r="F399" s="42">
        <v>109.694</v>
      </c>
      <c r="G399" s="74" t="s">
        <v>310</v>
      </c>
      <c r="H399" s="80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999999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3">
      <c r="A400" s="73">
        <v>7</v>
      </c>
      <c r="B400" s="75">
        <v>46070</v>
      </c>
      <c r="C400" s="73">
        <v>1</v>
      </c>
      <c r="D400" s="41" t="s">
        <v>423</v>
      </c>
      <c r="E400" s="25" t="s">
        <v>129</v>
      </c>
      <c r="F400" s="42">
        <v>113.6186</v>
      </c>
      <c r="G400" s="74" t="s">
        <v>310</v>
      </c>
      <c r="H400" s="80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999999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3">
      <c r="A401" s="73">
        <v>7</v>
      </c>
      <c r="B401" s="75">
        <v>46070</v>
      </c>
      <c r="C401" s="73">
        <v>1</v>
      </c>
      <c r="D401" s="41" t="s">
        <v>423</v>
      </c>
      <c r="E401" s="25" t="s">
        <v>131</v>
      </c>
      <c r="F401" s="42">
        <v>112.468</v>
      </c>
      <c r="G401" s="74" t="s">
        <v>310</v>
      </c>
      <c r="H401" s="80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999999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3">
      <c r="A402" s="73">
        <v>7</v>
      </c>
      <c r="B402" s="75">
        <v>46070</v>
      </c>
      <c r="C402" s="73">
        <v>1</v>
      </c>
      <c r="D402" s="41" t="s">
        <v>423</v>
      </c>
      <c r="E402" s="25" t="s">
        <v>368</v>
      </c>
      <c r="F402" s="42">
        <v>80.3202</v>
      </c>
      <c r="G402" s="74" t="s">
        <v>310</v>
      </c>
      <c r="H402" s="80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999999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3">
      <c r="A403" s="73">
        <v>7</v>
      </c>
      <c r="B403" s="75">
        <v>46070</v>
      </c>
      <c r="C403" s="73">
        <v>1</v>
      </c>
      <c r="D403" s="41" t="s">
        <v>423</v>
      </c>
      <c r="E403" s="25" t="s">
        <v>370</v>
      </c>
      <c r="F403" s="42">
        <v>82.425600000000003</v>
      </c>
      <c r="G403" s="74" t="s">
        <v>310</v>
      </c>
      <c r="H403" s="80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999999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3">
      <c r="A404" s="73">
        <v>7</v>
      </c>
      <c r="B404" s="75">
        <v>46070</v>
      </c>
      <c r="C404" s="73">
        <v>1</v>
      </c>
      <c r="D404" s="41" t="s">
        <v>423</v>
      </c>
      <c r="E404" s="25" t="s">
        <v>140</v>
      </c>
      <c r="F404" s="42">
        <v>86.7804</v>
      </c>
      <c r="G404" s="74" t="s">
        <v>310</v>
      </c>
      <c r="H404" s="80"/>
      <c r="BA404" s="5" t="str">
        <f t="shared" si="6"/>
        <v>999999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3">
      <c r="A405" s="73">
        <v>7</v>
      </c>
      <c r="B405" s="75">
        <v>46070</v>
      </c>
      <c r="C405" s="73">
        <v>1</v>
      </c>
      <c r="D405" s="41" t="s">
        <v>423</v>
      </c>
      <c r="E405" s="25" t="s">
        <v>142</v>
      </c>
      <c r="F405" s="42">
        <v>92.469899999999996</v>
      </c>
      <c r="G405" s="74" t="s">
        <v>310</v>
      </c>
      <c r="H405" s="80"/>
      <c r="BA405" s="5" t="str">
        <f t="shared" si="6"/>
        <v>999999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3">
      <c r="A406" s="73">
        <v>7</v>
      </c>
      <c r="B406" s="75">
        <v>46070</v>
      </c>
      <c r="C406" s="73">
        <v>1</v>
      </c>
      <c r="D406" s="41" t="s">
        <v>423</v>
      </c>
      <c r="E406" s="25" t="s">
        <v>143</v>
      </c>
      <c r="F406" s="42">
        <v>93.084900000000005</v>
      </c>
      <c r="G406" s="74" t="s">
        <v>310</v>
      </c>
      <c r="H406" s="80"/>
      <c r="BA406" s="5" t="str">
        <f t="shared" si="6"/>
        <v>999999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3">
      <c r="A407" s="73">
        <v>7</v>
      </c>
      <c r="B407" s="75">
        <v>46070</v>
      </c>
      <c r="C407" s="73">
        <v>2</v>
      </c>
      <c r="D407" s="41" t="s">
        <v>424</v>
      </c>
      <c r="E407" s="25" t="s">
        <v>356</v>
      </c>
      <c r="F407" s="42">
        <v>212.48689999999999</v>
      </c>
      <c r="G407" s="74" t="s">
        <v>310</v>
      </c>
      <c r="H407" s="80"/>
      <c r="BA407" s="5" t="str">
        <f t="shared" si="6"/>
        <v>999999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3">
      <c r="A408" s="73">
        <v>7</v>
      </c>
      <c r="B408" s="75">
        <v>46070</v>
      </c>
      <c r="C408" s="73">
        <v>2</v>
      </c>
      <c r="D408" s="41" t="s">
        <v>424</v>
      </c>
      <c r="E408" s="25" t="s">
        <v>125</v>
      </c>
      <c r="F408" s="42">
        <v>203.2116</v>
      </c>
      <c r="G408" s="74" t="s">
        <v>310</v>
      </c>
      <c r="H408" s="80"/>
      <c r="BA408" s="5" t="str">
        <f t="shared" si="6"/>
        <v>999999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3">
      <c r="A409" s="73">
        <v>7</v>
      </c>
      <c r="B409" s="75">
        <v>46070</v>
      </c>
      <c r="C409" s="73">
        <v>2</v>
      </c>
      <c r="D409" s="41" t="s">
        <v>424</v>
      </c>
      <c r="E409" s="25" t="s">
        <v>137</v>
      </c>
      <c r="F409" s="42">
        <v>210.7287</v>
      </c>
      <c r="G409" s="74" t="s">
        <v>310</v>
      </c>
      <c r="H409" s="80"/>
      <c r="BA409" s="5" t="str">
        <f t="shared" si="6"/>
        <v>999999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3">
      <c r="A410" s="73">
        <v>7</v>
      </c>
      <c r="B410" s="75">
        <v>46070</v>
      </c>
      <c r="C410" s="73">
        <v>2</v>
      </c>
      <c r="D410" s="41" t="s">
        <v>424</v>
      </c>
      <c r="E410" s="25" t="s">
        <v>358</v>
      </c>
      <c r="F410" s="42">
        <v>221.73740000000001</v>
      </c>
      <c r="G410" s="74" t="s">
        <v>310</v>
      </c>
      <c r="H410" s="80"/>
      <c r="BA410" s="5" t="str">
        <f t="shared" si="6"/>
        <v>999999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3">
      <c r="A411" s="73">
        <v>7</v>
      </c>
      <c r="B411" s="75">
        <v>46070</v>
      </c>
      <c r="C411" s="73">
        <v>2</v>
      </c>
      <c r="D411" s="41" t="s">
        <v>424</v>
      </c>
      <c r="E411" s="25" t="s">
        <v>134</v>
      </c>
      <c r="F411" s="42">
        <v>219.69730000000001</v>
      </c>
      <c r="G411" s="74" t="s">
        <v>310</v>
      </c>
      <c r="H411" s="80"/>
      <c r="BA411" s="5" t="str">
        <f t="shared" si="6"/>
        <v>999999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3">
      <c r="A412" s="73">
        <v>7</v>
      </c>
      <c r="B412" s="75">
        <v>46070</v>
      </c>
      <c r="C412" s="73">
        <v>2</v>
      </c>
      <c r="D412" s="41" t="s">
        <v>424</v>
      </c>
      <c r="E412" s="25" t="s">
        <v>138</v>
      </c>
      <c r="F412" s="42">
        <v>242.96950000000001</v>
      </c>
      <c r="G412" s="74" t="s">
        <v>310</v>
      </c>
      <c r="H412" s="80"/>
      <c r="BA412" s="5" t="str">
        <f t="shared" si="6"/>
        <v>999999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3">
      <c r="A413" s="73">
        <v>7</v>
      </c>
      <c r="B413" s="75">
        <v>46070</v>
      </c>
      <c r="C413" s="73">
        <v>2</v>
      </c>
      <c r="D413" s="41" t="s">
        <v>424</v>
      </c>
      <c r="E413" s="25" t="s">
        <v>359</v>
      </c>
      <c r="F413" s="42">
        <v>219.56960000000001</v>
      </c>
      <c r="G413" s="74" t="s">
        <v>310</v>
      </c>
      <c r="H413" s="80"/>
      <c r="BA413" s="5" t="str">
        <f t="shared" si="6"/>
        <v>999999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3">
      <c r="A414" s="73">
        <v>7</v>
      </c>
      <c r="B414" s="75">
        <v>46070</v>
      </c>
      <c r="C414" s="73">
        <v>2</v>
      </c>
      <c r="D414" s="41" t="s">
        <v>424</v>
      </c>
      <c r="E414" s="25" t="s">
        <v>126</v>
      </c>
      <c r="F414" s="42">
        <v>240.5292</v>
      </c>
      <c r="G414" s="74" t="s">
        <v>310</v>
      </c>
      <c r="H414" s="80"/>
      <c r="BA414" s="5" t="str">
        <f t="shared" si="6"/>
        <v>999999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3">
      <c r="A415" s="73">
        <v>7</v>
      </c>
      <c r="B415" s="75">
        <v>46070</v>
      </c>
      <c r="C415" s="73">
        <v>2</v>
      </c>
      <c r="D415" s="41" t="s">
        <v>424</v>
      </c>
      <c r="E415" s="25" t="s">
        <v>127</v>
      </c>
      <c r="F415" s="42">
        <v>242.6816</v>
      </c>
      <c r="G415" s="74" t="s">
        <v>310</v>
      </c>
      <c r="H415" s="80"/>
      <c r="BA415" s="5" t="str">
        <f t="shared" si="6"/>
        <v>999999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3">
      <c r="A416" s="73">
        <v>7</v>
      </c>
      <c r="B416" s="75">
        <v>46070</v>
      </c>
      <c r="C416" s="73">
        <v>2</v>
      </c>
      <c r="D416" s="41" t="s">
        <v>424</v>
      </c>
      <c r="E416" s="25" t="s">
        <v>124</v>
      </c>
      <c r="F416" s="42">
        <v>242.0787</v>
      </c>
      <c r="G416" s="74" t="s">
        <v>310</v>
      </c>
      <c r="H416" s="80"/>
      <c r="BA416" s="5" t="str">
        <f t="shared" si="6"/>
        <v>999999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3">
      <c r="A417" s="73">
        <v>7</v>
      </c>
      <c r="B417" s="75">
        <v>46070</v>
      </c>
      <c r="C417" s="73">
        <v>2</v>
      </c>
      <c r="D417" s="41" t="s">
        <v>424</v>
      </c>
      <c r="E417" s="25" t="s">
        <v>361</v>
      </c>
      <c r="F417" s="42">
        <v>252.15620000000001</v>
      </c>
      <c r="G417" s="74" t="s">
        <v>310</v>
      </c>
      <c r="H417" s="80"/>
      <c r="BA417" s="5" t="str">
        <f t="shared" si="6"/>
        <v>999999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3">
      <c r="A418" s="73">
        <v>7</v>
      </c>
      <c r="B418" s="75">
        <v>46070</v>
      </c>
      <c r="C418" s="73">
        <v>2</v>
      </c>
      <c r="D418" s="41" t="s">
        <v>424</v>
      </c>
      <c r="E418" s="25" t="s">
        <v>139</v>
      </c>
      <c r="F418" s="42">
        <v>263.69959999999998</v>
      </c>
      <c r="G418" s="74" t="s">
        <v>310</v>
      </c>
      <c r="H418" s="80"/>
      <c r="BA418" s="5" t="str">
        <f t="shared" si="6"/>
        <v>999999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3">
      <c r="A419" s="73">
        <v>7</v>
      </c>
      <c r="B419" s="75">
        <v>46070</v>
      </c>
      <c r="C419" s="73">
        <v>2</v>
      </c>
      <c r="D419" s="41" t="s">
        <v>424</v>
      </c>
      <c r="E419" s="25" t="s">
        <v>118</v>
      </c>
      <c r="F419" s="42">
        <v>261.69729999999998</v>
      </c>
      <c r="G419" s="74" t="s">
        <v>310</v>
      </c>
      <c r="H419" s="80"/>
      <c r="BA419" s="5" t="str">
        <f t="shared" si="6"/>
        <v>999999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3">
      <c r="A420" s="73">
        <v>7</v>
      </c>
      <c r="B420" s="75">
        <v>46070</v>
      </c>
      <c r="C420" s="73">
        <v>2</v>
      </c>
      <c r="D420" s="41" t="s">
        <v>424</v>
      </c>
      <c r="E420" s="25" t="s">
        <v>362</v>
      </c>
      <c r="F420" s="42">
        <v>260.18400000000003</v>
      </c>
      <c r="G420" s="74" t="s">
        <v>310</v>
      </c>
      <c r="H420" s="80"/>
      <c r="BA420" s="5" t="str">
        <f t="shared" si="6"/>
        <v>999999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3">
      <c r="A421" s="73">
        <v>7</v>
      </c>
      <c r="B421" s="75">
        <v>46070</v>
      </c>
      <c r="C421" s="73">
        <v>2</v>
      </c>
      <c r="D421" s="41" t="s">
        <v>424</v>
      </c>
      <c r="E421" s="25" t="s">
        <v>364</v>
      </c>
      <c r="F421" s="42">
        <v>282.71789999999999</v>
      </c>
      <c r="G421" s="74" t="s">
        <v>310</v>
      </c>
      <c r="H421" s="80"/>
      <c r="BA421" s="5" t="str">
        <f t="shared" si="6"/>
        <v>999999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3">
      <c r="A422" s="73">
        <v>7</v>
      </c>
      <c r="B422" s="75">
        <v>46070</v>
      </c>
      <c r="C422" s="73">
        <v>2</v>
      </c>
      <c r="D422" s="41" t="s">
        <v>424</v>
      </c>
      <c r="E422" s="25" t="s">
        <v>135</v>
      </c>
      <c r="F422" s="42">
        <v>273.36680000000001</v>
      </c>
      <c r="G422" s="74" t="s">
        <v>310</v>
      </c>
      <c r="H422" s="80"/>
      <c r="BA422" s="5" t="str">
        <f t="shared" si="6"/>
        <v>999999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3">
      <c r="A423" s="73">
        <v>7</v>
      </c>
      <c r="B423" s="75">
        <v>46070</v>
      </c>
      <c r="C423" s="73">
        <v>2</v>
      </c>
      <c r="D423" s="41" t="s">
        <v>424</v>
      </c>
      <c r="E423" s="25" t="s">
        <v>128</v>
      </c>
      <c r="F423" s="42">
        <v>293.5985</v>
      </c>
      <c r="G423" s="74" t="s">
        <v>310</v>
      </c>
      <c r="H423" s="80"/>
      <c r="BA423" s="5" t="str">
        <f t="shared" si="6"/>
        <v>999999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3">
      <c r="A424" s="73">
        <v>7</v>
      </c>
      <c r="B424" s="75">
        <v>46070</v>
      </c>
      <c r="C424" s="73">
        <v>2</v>
      </c>
      <c r="D424" s="41" t="s">
        <v>424</v>
      </c>
      <c r="E424" s="25" t="s">
        <v>122</v>
      </c>
      <c r="F424" s="42">
        <v>200.24850000000001</v>
      </c>
      <c r="G424" s="74" t="s">
        <v>310</v>
      </c>
      <c r="H424" s="80"/>
      <c r="BA424" s="5" t="str">
        <f t="shared" si="6"/>
        <v>999999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3">
      <c r="A425" s="73">
        <v>7</v>
      </c>
      <c r="B425" s="75">
        <v>46070</v>
      </c>
      <c r="C425" s="73">
        <v>2</v>
      </c>
      <c r="D425" s="41" t="s">
        <v>424</v>
      </c>
      <c r="E425" s="25" t="s">
        <v>144</v>
      </c>
      <c r="F425" s="42">
        <v>206.9889</v>
      </c>
      <c r="G425" s="74" t="s">
        <v>310</v>
      </c>
      <c r="H425" s="80"/>
      <c r="BA425" s="5" t="str">
        <f t="shared" si="6"/>
        <v>999999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3">
      <c r="A426" s="73">
        <v>7</v>
      </c>
      <c r="B426" s="75">
        <v>46070</v>
      </c>
      <c r="C426" s="73">
        <v>2</v>
      </c>
      <c r="D426" s="41" t="s">
        <v>424</v>
      </c>
      <c r="E426" s="25" t="s">
        <v>365</v>
      </c>
      <c r="F426" s="42">
        <v>216.1045</v>
      </c>
      <c r="G426" s="74" t="s">
        <v>310</v>
      </c>
      <c r="H426" s="80"/>
      <c r="BA426" s="5" t="str">
        <f t="shared" si="6"/>
        <v>999999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3">
      <c r="A427" s="73">
        <v>7</v>
      </c>
      <c r="B427" s="75">
        <v>46070</v>
      </c>
      <c r="C427" s="73">
        <v>2</v>
      </c>
      <c r="D427" s="41" t="s">
        <v>424</v>
      </c>
      <c r="E427" s="25" t="s">
        <v>132</v>
      </c>
      <c r="F427" s="42">
        <v>214.24379999999999</v>
      </c>
      <c r="G427" s="74" t="s">
        <v>310</v>
      </c>
      <c r="H427" s="80"/>
      <c r="BA427" s="5" t="str">
        <f t="shared" si="6"/>
        <v>999999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3">
      <c r="A428" s="73">
        <v>7</v>
      </c>
      <c r="B428" s="75">
        <v>46070</v>
      </c>
      <c r="C428" s="73">
        <v>2</v>
      </c>
      <c r="D428" s="41" t="s">
        <v>424</v>
      </c>
      <c r="E428" s="25" t="s">
        <v>133</v>
      </c>
      <c r="F428" s="42">
        <v>223.4444</v>
      </c>
      <c r="G428" s="74" t="s">
        <v>310</v>
      </c>
      <c r="H428" s="80"/>
      <c r="BA428" s="5" t="str">
        <f t="shared" si="6"/>
        <v>999999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3">
      <c r="A429" s="73">
        <v>7</v>
      </c>
      <c r="B429" s="75">
        <v>46070</v>
      </c>
      <c r="C429" s="73">
        <v>2</v>
      </c>
      <c r="D429" s="41" t="s">
        <v>424</v>
      </c>
      <c r="E429" s="25" t="s">
        <v>366</v>
      </c>
      <c r="F429" s="42">
        <v>214.5849</v>
      </c>
      <c r="G429" s="74" t="s">
        <v>310</v>
      </c>
      <c r="H429" s="80"/>
      <c r="BA429" s="5" t="str">
        <f t="shared" si="6"/>
        <v>999999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3">
      <c r="A430" s="73">
        <v>7</v>
      </c>
      <c r="B430" s="75">
        <v>46070</v>
      </c>
      <c r="C430" s="73">
        <v>2</v>
      </c>
      <c r="D430" s="41" t="s">
        <v>424</v>
      </c>
      <c r="E430" s="25" t="s">
        <v>367</v>
      </c>
      <c r="F430" s="42">
        <v>232.01750000000001</v>
      </c>
      <c r="G430" s="74" t="s">
        <v>310</v>
      </c>
      <c r="H430" s="80"/>
      <c r="BA430" s="5" t="str">
        <f t="shared" si="6"/>
        <v>999999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3">
      <c r="A431" s="73">
        <v>7</v>
      </c>
      <c r="B431" s="75">
        <v>46070</v>
      </c>
      <c r="C431" s="73">
        <v>2</v>
      </c>
      <c r="D431" s="41" t="s">
        <v>424</v>
      </c>
      <c r="E431" s="25" t="s">
        <v>129</v>
      </c>
      <c r="F431" s="42">
        <v>238.49430000000001</v>
      </c>
      <c r="G431" s="74" t="s">
        <v>310</v>
      </c>
      <c r="H431" s="80"/>
      <c r="BA431" s="5" t="str">
        <f t="shared" si="6"/>
        <v>999999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3">
      <c r="A432" s="73">
        <v>7</v>
      </c>
      <c r="B432" s="75">
        <v>46070</v>
      </c>
      <c r="C432" s="73">
        <v>2</v>
      </c>
      <c r="D432" s="41" t="s">
        <v>424</v>
      </c>
      <c r="E432" s="25" t="s">
        <v>131</v>
      </c>
      <c r="F432" s="42">
        <v>240.18260000000001</v>
      </c>
      <c r="G432" s="74" t="s">
        <v>310</v>
      </c>
      <c r="H432" s="80"/>
      <c r="BA432" s="5" t="str">
        <f t="shared" si="6"/>
        <v>999999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3">
      <c r="A433" s="73">
        <v>7</v>
      </c>
      <c r="B433" s="75">
        <v>46070</v>
      </c>
      <c r="C433" s="73">
        <v>2</v>
      </c>
      <c r="D433" s="41" t="s">
        <v>424</v>
      </c>
      <c r="E433" s="25" t="s">
        <v>368</v>
      </c>
      <c r="F433" s="42">
        <v>233.1123</v>
      </c>
      <c r="G433" s="74" t="s">
        <v>310</v>
      </c>
      <c r="H433" s="80"/>
      <c r="BA433" s="5" t="str">
        <f t="shared" si="6"/>
        <v>999999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3">
      <c r="A434" s="73">
        <v>7</v>
      </c>
      <c r="B434" s="75">
        <v>46070</v>
      </c>
      <c r="C434" s="73">
        <v>2</v>
      </c>
      <c r="D434" s="41" t="s">
        <v>424</v>
      </c>
      <c r="E434" s="25" t="s">
        <v>370</v>
      </c>
      <c r="F434" s="42">
        <v>246.3313</v>
      </c>
      <c r="G434" s="74" t="s">
        <v>310</v>
      </c>
      <c r="H434" s="80"/>
      <c r="BA434" s="5" t="str">
        <f t="shared" si="6"/>
        <v>999999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3">
      <c r="A435" s="73">
        <v>7</v>
      </c>
      <c r="B435" s="75">
        <v>46070</v>
      </c>
      <c r="C435" s="73">
        <v>2</v>
      </c>
      <c r="D435" s="41" t="s">
        <v>424</v>
      </c>
      <c r="E435" s="25" t="s">
        <v>140</v>
      </c>
      <c r="F435" s="42">
        <v>255.78469999999999</v>
      </c>
      <c r="G435" s="74" t="s">
        <v>310</v>
      </c>
      <c r="H435" s="80"/>
      <c r="BA435" s="5" t="str">
        <f t="shared" si="6"/>
        <v>999999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3">
      <c r="A436" s="73">
        <v>7</v>
      </c>
      <c r="B436" s="75">
        <v>46070</v>
      </c>
      <c r="C436" s="73">
        <v>2</v>
      </c>
      <c r="D436" s="41" t="s">
        <v>424</v>
      </c>
      <c r="E436" s="25" t="s">
        <v>142</v>
      </c>
      <c r="F436" s="42">
        <v>260.56560000000002</v>
      </c>
      <c r="G436" s="74" t="s">
        <v>310</v>
      </c>
      <c r="H436" s="80"/>
      <c r="BA436" s="5" t="str">
        <f t="shared" si="6"/>
        <v>999999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3">
      <c r="A437" s="73">
        <v>7</v>
      </c>
      <c r="B437" s="75">
        <v>46070</v>
      </c>
      <c r="C437" s="73">
        <v>2</v>
      </c>
      <c r="D437" s="41" t="s">
        <v>424</v>
      </c>
      <c r="E437" s="25" t="s">
        <v>143</v>
      </c>
      <c r="F437" s="42">
        <v>255.72929999999999</v>
      </c>
      <c r="G437" s="74" t="s">
        <v>310</v>
      </c>
      <c r="H437" s="80"/>
      <c r="BA437" s="5" t="str">
        <f t="shared" si="6"/>
        <v>999999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3">
      <c r="A438" s="73">
        <v>8</v>
      </c>
      <c r="B438" s="75">
        <v>46077</v>
      </c>
      <c r="C438" s="73">
        <v>1</v>
      </c>
      <c r="D438" s="41" t="s">
        <v>423</v>
      </c>
      <c r="E438" s="25" t="s">
        <v>356</v>
      </c>
      <c r="F438" s="42">
        <v>83.778499999999994</v>
      </c>
      <c r="G438" s="74" t="s">
        <v>310</v>
      </c>
      <c r="H438" s="80"/>
      <c r="BA438" s="5" t="str">
        <f t="shared" si="6"/>
        <v>999999</v>
      </c>
      <c r="BB438" s="5">
        <f>IF(OR($E438="",$G438&lt;&gt;"Ativo"),"",IF(COUNTIFS($E$4:$E438,$E438,$A$4:$A438,$A438,$G$4:$G438,"Ativo")=1,1,0))</f>
        <v>1</v>
      </c>
      <c r="BC438">
        <f>IF(OR($A438="",$G438&lt;&gt;"Ativo"),"",IF(COUNTIFS($A$4:$A438,$A438,$G$4:$G438,"Ativo")=1,1,0))</f>
        <v>1</v>
      </c>
    </row>
    <row r="439" spans="1:55" x14ac:dyDescent="0.3">
      <c r="A439" s="73">
        <v>8</v>
      </c>
      <c r="B439" s="75">
        <v>46077</v>
      </c>
      <c r="C439" s="73">
        <v>1</v>
      </c>
      <c r="D439" s="41" t="s">
        <v>423</v>
      </c>
      <c r="E439" s="25" t="s">
        <v>125</v>
      </c>
      <c r="F439" s="42">
        <v>86.573800000000006</v>
      </c>
      <c r="G439" s="74" t="s">
        <v>310</v>
      </c>
      <c r="H439" s="80"/>
      <c r="BA439" s="5" t="str">
        <f t="shared" si="6"/>
        <v>999999</v>
      </c>
      <c r="BB439" s="5">
        <f>IF(OR($E439="",$G439&lt;&gt;"Ativo"),"",IF(COUNTIFS($E$4:$E439,$E439,$A$4:$A439,$A439,$G$4:$G439,"Ativo")=1,1,0))</f>
        <v>1</v>
      </c>
      <c r="BC439">
        <f>IF(OR($A439="",$G439&lt;&gt;"Ativo"),"",IF(COUNTIFS($A$4:$A439,$A439,$G$4:$G439,"Ativo")=1,1,0))</f>
        <v>0</v>
      </c>
    </row>
    <row r="440" spans="1:55" x14ac:dyDescent="0.3">
      <c r="A440" s="73">
        <v>8</v>
      </c>
      <c r="B440" s="75">
        <v>46077</v>
      </c>
      <c r="C440" s="73">
        <v>1</v>
      </c>
      <c r="D440" s="41" t="s">
        <v>423</v>
      </c>
      <c r="E440" s="25" t="s">
        <v>137</v>
      </c>
      <c r="F440" s="42">
        <v>89.975700000000003</v>
      </c>
      <c r="G440" s="74" t="s">
        <v>310</v>
      </c>
      <c r="H440" s="80"/>
      <c r="BA440" s="5" t="str">
        <f t="shared" si="6"/>
        <v>999999</v>
      </c>
      <c r="BB440" s="5">
        <f>IF(OR($E440="",$G440&lt;&gt;"Ativo"),"",IF(COUNTIFS($E$4:$E440,$E440,$A$4:$A440,$A440,$G$4:$G440,"Ativo")=1,1,0))</f>
        <v>1</v>
      </c>
      <c r="BC440">
        <f>IF(OR($A440="",$G440&lt;&gt;"Ativo"),"",IF(COUNTIFS($A$4:$A440,$A440,$G$4:$G440,"Ativo")=1,1,0))</f>
        <v>0</v>
      </c>
    </row>
    <row r="441" spans="1:55" x14ac:dyDescent="0.3">
      <c r="A441" s="73">
        <v>8</v>
      </c>
      <c r="B441" s="75">
        <v>46077</v>
      </c>
      <c r="C441" s="73">
        <v>1</v>
      </c>
      <c r="D441" s="41" t="s">
        <v>423</v>
      </c>
      <c r="E441" s="25" t="s">
        <v>358</v>
      </c>
      <c r="F441" s="42">
        <v>95.460300000000004</v>
      </c>
      <c r="G441" s="74" t="s">
        <v>310</v>
      </c>
      <c r="H441" s="80"/>
      <c r="BA441" s="5" t="str">
        <f t="shared" si="6"/>
        <v>999999</v>
      </c>
      <c r="BB441" s="5">
        <f>IF(OR($E441="",$G441&lt;&gt;"Ativo"),"",IF(COUNTIFS($E$4:$E441,$E441,$A$4:$A441,$A441,$G$4:$G441,"Ativo")=1,1,0))</f>
        <v>1</v>
      </c>
      <c r="BC441">
        <f>IF(OR($A441="",$G441&lt;&gt;"Ativo"),"",IF(COUNTIFS($A$4:$A441,$A441,$G$4:$G441,"Ativo")=1,1,0))</f>
        <v>0</v>
      </c>
    </row>
    <row r="442" spans="1:55" x14ac:dyDescent="0.3">
      <c r="A442" s="73">
        <v>8</v>
      </c>
      <c r="B442" s="75">
        <v>46077</v>
      </c>
      <c r="C442" s="73">
        <v>1</v>
      </c>
      <c r="D442" s="41" t="s">
        <v>423</v>
      </c>
      <c r="E442" s="25" t="s">
        <v>134</v>
      </c>
      <c r="F442" s="42">
        <v>99.06</v>
      </c>
      <c r="G442" s="74" t="s">
        <v>310</v>
      </c>
      <c r="H442" s="80"/>
      <c r="BA442" s="5" t="str">
        <f t="shared" si="6"/>
        <v>999999</v>
      </c>
      <c r="BB442" s="5">
        <f>IF(OR($E442="",$G442&lt;&gt;"Ativo"),"",IF(COUNTIFS($E$4:$E442,$E442,$A$4:$A442,$A442,$G$4:$G442,"Ativo")=1,1,0))</f>
        <v>1</v>
      </c>
      <c r="BC442">
        <f>IF(OR($A442="",$G442&lt;&gt;"Ativo"),"",IF(COUNTIFS($A$4:$A442,$A442,$G$4:$G442,"Ativo")=1,1,0))</f>
        <v>0</v>
      </c>
    </row>
    <row r="443" spans="1:55" x14ac:dyDescent="0.3">
      <c r="A443" s="73">
        <v>8</v>
      </c>
      <c r="B443" s="75">
        <v>46077</v>
      </c>
      <c r="C443" s="73">
        <v>1</v>
      </c>
      <c r="D443" s="41" t="s">
        <v>423</v>
      </c>
      <c r="E443" s="25" t="s">
        <v>138</v>
      </c>
      <c r="F443" s="42">
        <v>95.927300000000002</v>
      </c>
      <c r="G443" s="74" t="s">
        <v>310</v>
      </c>
      <c r="H443" s="80"/>
      <c r="BA443" s="5" t="str">
        <f t="shared" si="6"/>
        <v>999999</v>
      </c>
      <c r="BB443" s="5">
        <f>IF(OR($E443="",$G443&lt;&gt;"Ativo"),"",IF(COUNTIFS($E$4:$E443,$E443,$A$4:$A443,$A443,$G$4:$G443,"Ativo")=1,1,0))</f>
        <v>1</v>
      </c>
      <c r="BC443">
        <f>IF(OR($A443="",$G443&lt;&gt;"Ativo"),"",IF(COUNTIFS($A$4:$A443,$A443,$G$4:$G443,"Ativo")=1,1,0))</f>
        <v>0</v>
      </c>
    </row>
    <row r="444" spans="1:55" x14ac:dyDescent="0.3">
      <c r="A444" s="73">
        <v>8</v>
      </c>
      <c r="B444" s="75">
        <v>46077</v>
      </c>
      <c r="C444" s="73">
        <v>1</v>
      </c>
      <c r="D444" s="41" t="s">
        <v>423</v>
      </c>
      <c r="E444" s="25" t="s">
        <v>359</v>
      </c>
      <c r="F444" s="42">
        <v>102.28660000000001</v>
      </c>
      <c r="G444" s="74" t="s">
        <v>310</v>
      </c>
      <c r="H444" s="80"/>
      <c r="BA444" s="5" t="str">
        <f t="shared" si="6"/>
        <v>999999</v>
      </c>
      <c r="BB444" s="5">
        <f>IF(OR($E444="",$G444&lt;&gt;"Ativo"),"",IF(COUNTIFS($E$4:$E444,$E444,$A$4:$A444,$A444,$G$4:$G444,"Ativo")=1,1,0))</f>
        <v>1</v>
      </c>
      <c r="BC444">
        <f>IF(OR($A444="",$G444&lt;&gt;"Ativo"),"",IF(COUNTIFS($A$4:$A444,$A444,$G$4:$G444,"Ativo")=1,1,0))</f>
        <v>0</v>
      </c>
    </row>
    <row r="445" spans="1:55" x14ac:dyDescent="0.3">
      <c r="A445" s="73">
        <v>8</v>
      </c>
      <c r="B445" s="75">
        <v>46077</v>
      </c>
      <c r="C445" s="73">
        <v>1</v>
      </c>
      <c r="D445" s="41" t="s">
        <v>423</v>
      </c>
      <c r="E445" s="25" t="s">
        <v>126</v>
      </c>
      <c r="F445" s="42">
        <v>104.0684</v>
      </c>
      <c r="G445" s="74" t="s">
        <v>310</v>
      </c>
      <c r="H445" s="80"/>
      <c r="BA445" s="5" t="str">
        <f t="shared" si="6"/>
        <v>999999</v>
      </c>
      <c r="BB445" s="5">
        <f>IF(OR($E445="",$G445&lt;&gt;"Ativo"),"",IF(COUNTIFS($E$4:$E445,$E445,$A$4:$A445,$A445,$G$4:$G445,"Ativo")=1,1,0))</f>
        <v>1</v>
      </c>
      <c r="BC445">
        <f>IF(OR($A445="",$G445&lt;&gt;"Ativo"),"",IF(COUNTIFS($A$4:$A445,$A445,$G$4:$G445,"Ativo")=1,1,0))</f>
        <v>0</v>
      </c>
    </row>
    <row r="446" spans="1:55" x14ac:dyDescent="0.3">
      <c r="A446" s="73">
        <v>8</v>
      </c>
      <c r="B446" s="75">
        <v>46077</v>
      </c>
      <c r="C446" s="73">
        <v>1</v>
      </c>
      <c r="D446" s="41" t="s">
        <v>423</v>
      </c>
      <c r="E446" s="25" t="s">
        <v>127</v>
      </c>
      <c r="F446" s="42">
        <v>106.0792</v>
      </c>
      <c r="G446" s="74" t="s">
        <v>310</v>
      </c>
      <c r="H446" s="80"/>
      <c r="BA446" s="5" t="str">
        <f t="shared" si="6"/>
        <v>999999</v>
      </c>
      <c r="BB446" s="5">
        <f>IF(OR($E446="",$G446&lt;&gt;"Ativo"),"",IF(COUNTIFS($E$4:$E446,$E446,$A$4:$A446,$A446,$G$4:$G446,"Ativo")=1,1,0))</f>
        <v>1</v>
      </c>
      <c r="BC446">
        <f>IF(OR($A446="",$G446&lt;&gt;"Ativo"),"",IF(COUNTIFS($A$4:$A446,$A446,$G$4:$G446,"Ativo")=1,1,0))</f>
        <v>0</v>
      </c>
    </row>
    <row r="447" spans="1:55" x14ac:dyDescent="0.3">
      <c r="A447" s="73">
        <v>8</v>
      </c>
      <c r="B447" s="75">
        <v>46077</v>
      </c>
      <c r="C447" s="73">
        <v>1</v>
      </c>
      <c r="D447" s="41" t="s">
        <v>423</v>
      </c>
      <c r="E447" s="25" t="s">
        <v>124</v>
      </c>
      <c r="F447" s="42">
        <v>113.2103</v>
      </c>
      <c r="G447" s="74" t="s">
        <v>310</v>
      </c>
      <c r="H447" s="80"/>
      <c r="BA447" s="5" t="str">
        <f t="shared" si="6"/>
        <v>999999</v>
      </c>
      <c r="BB447" s="5">
        <f>IF(OR($E447="",$G447&lt;&gt;"Ativo"),"",IF(COUNTIFS($E$4:$E447,$E447,$A$4:$A447,$A447,$G$4:$G447,"Ativo")=1,1,0))</f>
        <v>1</v>
      </c>
      <c r="BC447">
        <f>IF(OR($A447="",$G447&lt;&gt;"Ativo"),"",IF(COUNTIFS($A$4:$A447,$A447,$G$4:$G447,"Ativo")=1,1,0))</f>
        <v>0</v>
      </c>
    </row>
    <row r="448" spans="1:55" x14ac:dyDescent="0.3">
      <c r="A448" s="73">
        <v>8</v>
      </c>
      <c r="B448" s="75">
        <v>46077</v>
      </c>
      <c r="C448" s="73">
        <v>1</v>
      </c>
      <c r="D448" s="41" t="s">
        <v>423</v>
      </c>
      <c r="E448" s="25" t="s">
        <v>361</v>
      </c>
      <c r="F448" s="42">
        <v>114.5633</v>
      </c>
      <c r="G448" s="74" t="s">
        <v>310</v>
      </c>
      <c r="H448" s="80"/>
      <c r="BA448" s="5" t="str">
        <f t="shared" si="6"/>
        <v>999999</v>
      </c>
      <c r="BB448" s="5">
        <f>IF(OR($E448="",$G448&lt;&gt;"Ativo"),"",IF(COUNTIFS($E$4:$E448,$E448,$A$4:$A448,$A448,$G$4:$G448,"Ativo")=1,1,0))</f>
        <v>1</v>
      </c>
      <c r="BC448">
        <f>IF(OR($A448="",$G448&lt;&gt;"Ativo"),"",IF(COUNTIFS($A$4:$A448,$A448,$G$4:$G448,"Ativo")=1,1,0))</f>
        <v>0</v>
      </c>
    </row>
    <row r="449" spans="1:55" x14ac:dyDescent="0.3">
      <c r="A449" s="73">
        <v>8</v>
      </c>
      <c r="B449" s="75">
        <v>46077</v>
      </c>
      <c r="C449" s="73">
        <v>1</v>
      </c>
      <c r="D449" s="41" t="s">
        <v>423</v>
      </c>
      <c r="E449" s="25" t="s">
        <v>139</v>
      </c>
      <c r="F449" s="42">
        <v>115.5172</v>
      </c>
      <c r="G449" s="74" t="s">
        <v>310</v>
      </c>
      <c r="H449" s="80"/>
      <c r="BA449" s="5" t="str">
        <f t="shared" si="6"/>
        <v>999999</v>
      </c>
      <c r="BB449" s="5">
        <f>IF(OR($E449="",$G449&lt;&gt;"Ativo"),"",IF(COUNTIFS($E$4:$E449,$E449,$A$4:$A449,$A449,$G$4:$G449,"Ativo")=1,1,0))</f>
        <v>1</v>
      </c>
      <c r="BC449">
        <f>IF(OR($A449="",$G449&lt;&gt;"Ativo"),"",IF(COUNTIFS($A$4:$A449,$A449,$G$4:$G449,"Ativo")=1,1,0))</f>
        <v>0</v>
      </c>
    </row>
    <row r="450" spans="1:55" x14ac:dyDescent="0.3">
      <c r="A450" s="73">
        <v>8</v>
      </c>
      <c r="B450" s="75">
        <v>46077</v>
      </c>
      <c r="C450" s="73">
        <v>1</v>
      </c>
      <c r="D450" s="41" t="s">
        <v>423</v>
      </c>
      <c r="E450" s="25" t="s">
        <v>118</v>
      </c>
      <c r="F450" s="42">
        <v>119.82989999999999</v>
      </c>
      <c r="G450" s="74" t="s">
        <v>310</v>
      </c>
      <c r="H450" s="80"/>
      <c r="BA450" s="5" t="str">
        <f t="shared" si="6"/>
        <v>999999</v>
      </c>
      <c r="BB450" s="5">
        <f>IF(OR($E450="",$G450&lt;&gt;"Ativo"),"",IF(COUNTIFS($E$4:$E450,$E450,$A$4:$A450,$A450,$G$4:$G450,"Ativo")=1,1,0))</f>
        <v>1</v>
      </c>
      <c r="BC450">
        <f>IF(OR($A450="",$G450&lt;&gt;"Ativo"),"",IF(COUNTIFS($A$4:$A450,$A450,$G$4:$G450,"Ativo")=1,1,0))</f>
        <v>0</v>
      </c>
    </row>
    <row r="451" spans="1:55" x14ac:dyDescent="0.3">
      <c r="A451" s="73">
        <v>8</v>
      </c>
      <c r="B451" s="75">
        <v>46077</v>
      </c>
      <c r="C451" s="73">
        <v>1</v>
      </c>
      <c r="D451" s="41" t="s">
        <v>423</v>
      </c>
      <c r="E451" s="25" t="s">
        <v>362</v>
      </c>
      <c r="F451" s="42">
        <v>80.494399999999999</v>
      </c>
      <c r="G451" s="74" t="s">
        <v>310</v>
      </c>
      <c r="H451" s="80"/>
      <c r="BA451" s="5" t="str">
        <f t="shared" si="6"/>
        <v>999999</v>
      </c>
      <c r="BB451" s="5">
        <f>IF(OR($E451="",$G451&lt;&gt;"Ativo"),"",IF(COUNTIFS($E$4:$E451,$E451,$A$4:$A451,$A451,$G$4:$G451,"Ativo")=1,1,0))</f>
        <v>1</v>
      </c>
      <c r="BC451">
        <f>IF(OR($A451="",$G451&lt;&gt;"Ativo"),"",IF(COUNTIFS($A$4:$A451,$A451,$G$4:$G451,"Ativo")=1,1,0))</f>
        <v>0</v>
      </c>
    </row>
    <row r="452" spans="1:55" x14ac:dyDescent="0.3">
      <c r="A452" s="73">
        <v>8</v>
      </c>
      <c r="B452" s="75">
        <v>46077</v>
      </c>
      <c r="C452" s="73">
        <v>1</v>
      </c>
      <c r="D452" s="41" t="s">
        <v>423</v>
      </c>
      <c r="E452" s="25" t="s">
        <v>364</v>
      </c>
      <c r="F452" s="42">
        <v>84.169799999999995</v>
      </c>
      <c r="G452" s="74" t="s">
        <v>310</v>
      </c>
      <c r="H452" s="80"/>
      <c r="BA452" s="5" t="str">
        <f t="shared" ref="BA452:BA515" si="7">IF($D452="","",MID($D452,4,6))</f>
        <v>999999</v>
      </c>
      <c r="BB452" s="5">
        <f>IF(OR($E452="",$G452&lt;&gt;"Ativo"),"",IF(COUNTIFS($E$4:$E452,$E452,$A$4:$A452,$A452,$G$4:$G452,"Ativo")=1,1,0))</f>
        <v>1</v>
      </c>
      <c r="BC452">
        <f>IF(OR($A452="",$G452&lt;&gt;"Ativo"),"",IF(COUNTIFS($A$4:$A452,$A452,$G$4:$G452,"Ativo")=1,1,0))</f>
        <v>0</v>
      </c>
    </row>
    <row r="453" spans="1:55" x14ac:dyDescent="0.3">
      <c r="A453" s="73">
        <v>8</v>
      </c>
      <c r="B453" s="75">
        <v>46077</v>
      </c>
      <c r="C453" s="73">
        <v>1</v>
      </c>
      <c r="D453" s="41" t="s">
        <v>423</v>
      </c>
      <c r="E453" s="25" t="s">
        <v>135</v>
      </c>
      <c r="F453" s="42">
        <v>89.780199999999994</v>
      </c>
      <c r="G453" s="74" t="s">
        <v>310</v>
      </c>
      <c r="H453" s="80"/>
      <c r="BA453" s="5" t="str">
        <f t="shared" si="7"/>
        <v>999999</v>
      </c>
      <c r="BB453" s="5">
        <f>IF(OR($E453="",$G453&lt;&gt;"Ativo"),"",IF(COUNTIFS($E$4:$E453,$E453,$A$4:$A453,$A453,$G$4:$G453,"Ativo")=1,1,0))</f>
        <v>1</v>
      </c>
      <c r="BC453">
        <f>IF(OR($A453="",$G453&lt;&gt;"Ativo"),"",IF(COUNTIFS($A$4:$A453,$A453,$G$4:$G453,"Ativo")=1,1,0))</f>
        <v>0</v>
      </c>
    </row>
    <row r="454" spans="1:55" x14ac:dyDescent="0.3">
      <c r="A454" s="73">
        <v>8</v>
      </c>
      <c r="B454" s="75">
        <v>46077</v>
      </c>
      <c r="C454" s="73">
        <v>1</v>
      </c>
      <c r="D454" s="41" t="s">
        <v>423</v>
      </c>
      <c r="E454" s="25" t="s">
        <v>128</v>
      </c>
      <c r="F454" s="42">
        <v>91.003799999999998</v>
      </c>
      <c r="G454" s="74" t="s">
        <v>310</v>
      </c>
      <c r="H454" s="80"/>
      <c r="BA454" s="5" t="str">
        <f t="shared" si="7"/>
        <v>999999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3">
        <v>8</v>
      </c>
      <c r="B455" s="75">
        <v>46077</v>
      </c>
      <c r="C455" s="73">
        <v>1</v>
      </c>
      <c r="D455" s="41" t="s">
        <v>423</v>
      </c>
      <c r="E455" s="25" t="s">
        <v>122</v>
      </c>
      <c r="F455" s="42">
        <v>94.693200000000004</v>
      </c>
      <c r="G455" s="74" t="s">
        <v>310</v>
      </c>
      <c r="H455" s="80"/>
      <c r="BA455" s="5" t="str">
        <f t="shared" si="7"/>
        <v>999999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3">
        <v>8</v>
      </c>
      <c r="B456" s="75">
        <v>46077</v>
      </c>
      <c r="C456" s="73">
        <v>1</v>
      </c>
      <c r="D456" s="41" t="s">
        <v>423</v>
      </c>
      <c r="E456" s="25" t="s">
        <v>144</v>
      </c>
      <c r="F456" s="42">
        <v>94.2303</v>
      </c>
      <c r="G456" s="74" t="s">
        <v>310</v>
      </c>
      <c r="H456" s="80"/>
      <c r="BA456" s="5" t="str">
        <f t="shared" si="7"/>
        <v>999999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3">
        <v>8</v>
      </c>
      <c r="B457" s="75">
        <v>46077</v>
      </c>
      <c r="C457" s="73">
        <v>1</v>
      </c>
      <c r="D457" s="41" t="s">
        <v>423</v>
      </c>
      <c r="E457" s="25" t="s">
        <v>365</v>
      </c>
      <c r="F457" s="42">
        <v>102.93219999999999</v>
      </c>
      <c r="G457" s="74" t="s">
        <v>310</v>
      </c>
      <c r="H457" s="80"/>
      <c r="BA457" s="5" t="str">
        <f t="shared" si="7"/>
        <v>999999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3">
        <v>8</v>
      </c>
      <c r="B458" s="75">
        <v>46077</v>
      </c>
      <c r="C458" s="73">
        <v>1</v>
      </c>
      <c r="D458" s="41" t="s">
        <v>423</v>
      </c>
      <c r="E458" s="25" t="s">
        <v>132</v>
      </c>
      <c r="F458" s="42">
        <v>102.66330000000001</v>
      </c>
      <c r="G458" s="74" t="s">
        <v>310</v>
      </c>
      <c r="H458" s="80"/>
      <c r="BA458" s="5" t="str">
        <f t="shared" si="7"/>
        <v>999999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3">
        <v>8</v>
      </c>
      <c r="B459" s="75">
        <v>46077</v>
      </c>
      <c r="C459" s="73">
        <v>1</v>
      </c>
      <c r="D459" s="41" t="s">
        <v>423</v>
      </c>
      <c r="E459" s="25" t="s">
        <v>133</v>
      </c>
      <c r="F459" s="42">
        <v>106.60129999999999</v>
      </c>
      <c r="G459" s="74" t="s">
        <v>310</v>
      </c>
      <c r="H459" s="80"/>
      <c r="BA459" s="5" t="str">
        <f t="shared" si="7"/>
        <v>999999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3">
        <v>8</v>
      </c>
      <c r="B460" s="75">
        <v>46077</v>
      </c>
      <c r="C460" s="73">
        <v>1</v>
      </c>
      <c r="D460" s="41" t="s">
        <v>423</v>
      </c>
      <c r="E460" s="25" t="s">
        <v>366</v>
      </c>
      <c r="F460" s="42">
        <v>107.1176</v>
      </c>
      <c r="G460" s="74" t="s">
        <v>310</v>
      </c>
      <c r="H460" s="80"/>
      <c r="BA460" s="5" t="str">
        <f t="shared" si="7"/>
        <v>999999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3">
        <v>8</v>
      </c>
      <c r="B461" s="75">
        <v>46077</v>
      </c>
      <c r="C461" s="73">
        <v>1</v>
      </c>
      <c r="D461" s="41" t="s">
        <v>423</v>
      </c>
      <c r="E461" s="25" t="s">
        <v>367</v>
      </c>
      <c r="F461" s="42">
        <v>110.2418</v>
      </c>
      <c r="G461" s="74" t="s">
        <v>310</v>
      </c>
      <c r="H461" s="80"/>
      <c r="BA461" s="5" t="str">
        <f t="shared" si="7"/>
        <v>999999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3">
        <v>8</v>
      </c>
      <c r="B462" s="75">
        <v>46077</v>
      </c>
      <c r="C462" s="73">
        <v>1</v>
      </c>
      <c r="D462" s="41" t="s">
        <v>423</v>
      </c>
      <c r="E462" s="25" t="s">
        <v>129</v>
      </c>
      <c r="F462" s="42">
        <v>113.3822</v>
      </c>
      <c r="G462" s="74" t="s">
        <v>310</v>
      </c>
      <c r="H462" s="80"/>
      <c r="BA462" s="5" t="str">
        <f t="shared" si="7"/>
        <v>999999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3">
        <v>8</v>
      </c>
      <c r="B463" s="75">
        <v>46077</v>
      </c>
      <c r="C463" s="73">
        <v>1</v>
      </c>
      <c r="D463" s="41" t="s">
        <v>423</v>
      </c>
      <c r="E463" s="25" t="s">
        <v>131</v>
      </c>
      <c r="F463" s="42">
        <v>116.2734</v>
      </c>
      <c r="G463" s="74" t="s">
        <v>310</v>
      </c>
      <c r="H463" s="80"/>
      <c r="BA463" s="5" t="str">
        <f t="shared" si="7"/>
        <v>999999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3">
        <v>8</v>
      </c>
      <c r="B464" s="75">
        <v>46077</v>
      </c>
      <c r="C464" s="73">
        <v>1</v>
      </c>
      <c r="D464" s="41" t="s">
        <v>423</v>
      </c>
      <c r="E464" s="25" t="s">
        <v>368</v>
      </c>
      <c r="F464" s="42">
        <v>81.692300000000003</v>
      </c>
      <c r="G464" s="74" t="s">
        <v>310</v>
      </c>
      <c r="H464" s="80"/>
      <c r="BA464" s="5" t="str">
        <f t="shared" si="7"/>
        <v>999999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3">
        <v>8</v>
      </c>
      <c r="B465" s="75">
        <v>46077</v>
      </c>
      <c r="C465" s="73">
        <v>1</v>
      </c>
      <c r="D465" s="41" t="s">
        <v>423</v>
      </c>
      <c r="E465" s="25" t="s">
        <v>370</v>
      </c>
      <c r="F465" s="42">
        <v>85.944100000000006</v>
      </c>
      <c r="G465" s="74" t="s">
        <v>310</v>
      </c>
      <c r="H465" s="80"/>
      <c r="BA465" s="5" t="str">
        <f t="shared" si="7"/>
        <v>999999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3">
        <v>8</v>
      </c>
      <c r="B466" s="75">
        <v>46077</v>
      </c>
      <c r="C466" s="73">
        <v>1</v>
      </c>
      <c r="D466" s="41" t="s">
        <v>423</v>
      </c>
      <c r="E466" s="25" t="s">
        <v>140</v>
      </c>
      <c r="F466" s="42">
        <v>87.403300000000002</v>
      </c>
      <c r="G466" s="74" t="s">
        <v>310</v>
      </c>
      <c r="H466" s="80"/>
      <c r="BA466" s="5" t="str">
        <f t="shared" si="7"/>
        <v>999999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3">
      <c r="A467" s="73">
        <v>8</v>
      </c>
      <c r="B467" s="75">
        <v>46077</v>
      </c>
      <c r="C467" s="73">
        <v>1</v>
      </c>
      <c r="D467" s="41" t="s">
        <v>423</v>
      </c>
      <c r="E467" s="25" t="s">
        <v>142</v>
      </c>
      <c r="F467" s="42">
        <v>91.499099999999999</v>
      </c>
      <c r="G467" s="74" t="s">
        <v>310</v>
      </c>
      <c r="H467" s="80"/>
      <c r="BA467" s="5" t="str">
        <f t="shared" si="7"/>
        <v>999999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3">
        <v>8</v>
      </c>
      <c r="B468" s="75">
        <v>46077</v>
      </c>
      <c r="C468" s="73">
        <v>1</v>
      </c>
      <c r="D468" s="41" t="s">
        <v>423</v>
      </c>
      <c r="E468" s="25" t="s">
        <v>143</v>
      </c>
      <c r="F468" s="42">
        <v>95.233699999999999</v>
      </c>
      <c r="G468" s="74" t="s">
        <v>310</v>
      </c>
      <c r="H468" s="80"/>
      <c r="BA468" s="5" t="str">
        <f t="shared" si="7"/>
        <v>999999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3">
        <v>8</v>
      </c>
      <c r="B469" s="75">
        <v>46077</v>
      </c>
      <c r="C469" s="73">
        <v>2</v>
      </c>
      <c r="D469" s="41" t="s">
        <v>424</v>
      </c>
      <c r="E469" s="25" t="s">
        <v>356</v>
      </c>
      <c r="F469" s="42">
        <v>223.34209999999999</v>
      </c>
      <c r="G469" s="74" t="s">
        <v>310</v>
      </c>
      <c r="H469" s="80"/>
      <c r="BA469" s="5" t="str">
        <f t="shared" si="7"/>
        <v>999999</v>
      </c>
      <c r="BB469" s="5">
        <f>IF(OR($E469="",$G469&lt;&gt;"Ativo"),"",IF(COUNTIFS($E$4:$E469,$E469,$A$4:$A469,$A469,$G$4:$G469,"Ativo")=1,1,0))</f>
        <v>0</v>
      </c>
      <c r="BC469">
        <f>IF(OR($A469="",$G469&lt;&gt;"Ativo"),"",IF(COUNTIFS($A$4:$A469,$A469,$G$4:$G469,"Ativo")=1,1,0))</f>
        <v>0</v>
      </c>
    </row>
    <row r="470" spans="1:55" x14ac:dyDescent="0.3">
      <c r="A470" s="73">
        <v>8</v>
      </c>
      <c r="B470" s="75">
        <v>46077</v>
      </c>
      <c r="C470" s="73">
        <v>2</v>
      </c>
      <c r="D470" s="41" t="s">
        <v>424</v>
      </c>
      <c r="E470" s="25" t="s">
        <v>125</v>
      </c>
      <c r="F470" s="42">
        <v>215.48259999999999</v>
      </c>
      <c r="G470" s="74" t="s">
        <v>310</v>
      </c>
      <c r="H470" s="80"/>
      <c r="BA470" s="5" t="str">
        <f t="shared" si="7"/>
        <v>999999</v>
      </c>
      <c r="BB470" s="5">
        <f>IF(OR($E470="",$G470&lt;&gt;"Ativo"),"",IF(COUNTIFS($E$4:$E470,$E470,$A$4:$A470,$A470,$G$4:$G470,"Ativo")=1,1,0))</f>
        <v>0</v>
      </c>
      <c r="BC470">
        <f>IF(OR($A470="",$G470&lt;&gt;"Ativo"),"",IF(COUNTIFS($A$4:$A470,$A470,$G$4:$G470,"Ativo")=1,1,0))</f>
        <v>0</v>
      </c>
    </row>
    <row r="471" spans="1:55" x14ac:dyDescent="0.3">
      <c r="A471" s="73">
        <v>8</v>
      </c>
      <c r="B471" s="75">
        <v>46077</v>
      </c>
      <c r="C471" s="73">
        <v>2</v>
      </c>
      <c r="D471" s="41" t="s">
        <v>424</v>
      </c>
      <c r="E471" s="25" t="s">
        <v>137</v>
      </c>
      <c r="F471" s="42">
        <v>200.81989999999999</v>
      </c>
      <c r="G471" s="74" t="s">
        <v>310</v>
      </c>
      <c r="H471" s="80"/>
      <c r="BA471" s="5" t="str">
        <f t="shared" si="7"/>
        <v>999999</v>
      </c>
      <c r="BB471" s="5">
        <f>IF(OR($E471="",$G471&lt;&gt;"Ativo"),"",IF(COUNTIFS($E$4:$E471,$E471,$A$4:$A471,$A471,$G$4:$G471,"Ativo")=1,1,0))</f>
        <v>0</v>
      </c>
      <c r="BC471">
        <f>IF(OR($A471="",$G471&lt;&gt;"Ativo"),"",IF(COUNTIFS($A$4:$A471,$A471,$G$4:$G471,"Ativo")=1,1,0))</f>
        <v>0</v>
      </c>
    </row>
    <row r="472" spans="1:55" x14ac:dyDescent="0.3">
      <c r="A472" s="73">
        <v>8</v>
      </c>
      <c r="B472" s="75">
        <v>46077</v>
      </c>
      <c r="C472" s="73">
        <v>2</v>
      </c>
      <c r="D472" s="41" t="s">
        <v>424</v>
      </c>
      <c r="E472" s="25" t="s">
        <v>358</v>
      </c>
      <c r="F472" s="42">
        <v>228.8441</v>
      </c>
      <c r="G472" s="74" t="s">
        <v>310</v>
      </c>
      <c r="H472" s="80"/>
      <c r="BA472" s="5" t="str">
        <f t="shared" si="7"/>
        <v>999999</v>
      </c>
      <c r="BB472" s="5">
        <f>IF(OR($E472="",$G472&lt;&gt;"Ativo"),"",IF(COUNTIFS($E$4:$E472,$E472,$A$4:$A472,$A472,$G$4:$G472,"Ativo")=1,1,0))</f>
        <v>0</v>
      </c>
      <c r="BC472">
        <f>IF(OR($A472="",$G472&lt;&gt;"Ativo"),"",IF(COUNTIFS($A$4:$A472,$A472,$G$4:$G472,"Ativo")=1,1,0))</f>
        <v>0</v>
      </c>
    </row>
    <row r="473" spans="1:55" x14ac:dyDescent="0.3">
      <c r="A473" s="73">
        <v>8</v>
      </c>
      <c r="B473" s="75">
        <v>46077</v>
      </c>
      <c r="C473" s="73">
        <v>2</v>
      </c>
      <c r="D473" s="41" t="s">
        <v>424</v>
      </c>
      <c r="E473" s="25" t="s">
        <v>134</v>
      </c>
      <c r="F473" s="42">
        <v>228.89400000000001</v>
      </c>
      <c r="G473" s="74" t="s">
        <v>310</v>
      </c>
      <c r="H473" s="80"/>
      <c r="BA473" s="5" t="str">
        <f t="shared" si="7"/>
        <v>999999</v>
      </c>
      <c r="BB473" s="5">
        <f>IF(OR($E473="",$G473&lt;&gt;"Ativo"),"",IF(COUNTIFS($E$4:$E473,$E473,$A$4:$A473,$A473,$G$4:$G473,"Ativo")=1,1,0))</f>
        <v>0</v>
      </c>
      <c r="BC473">
        <f>IF(OR($A473="",$G473&lt;&gt;"Ativo"),"",IF(COUNTIFS($A$4:$A473,$A473,$G$4:$G473,"Ativo")=1,1,0))</f>
        <v>0</v>
      </c>
    </row>
    <row r="474" spans="1:55" x14ac:dyDescent="0.3">
      <c r="A474" s="73">
        <v>8</v>
      </c>
      <c r="B474" s="75">
        <v>46077</v>
      </c>
      <c r="C474" s="73">
        <v>2</v>
      </c>
      <c r="D474" s="41" t="s">
        <v>424</v>
      </c>
      <c r="E474" s="25" t="s">
        <v>138</v>
      </c>
      <c r="F474" s="42">
        <v>225.42660000000001</v>
      </c>
      <c r="G474" s="74" t="s">
        <v>310</v>
      </c>
      <c r="H474" s="80"/>
      <c r="BA474" s="5" t="str">
        <f t="shared" si="7"/>
        <v>999999</v>
      </c>
      <c r="BB474" s="5">
        <f>IF(OR($E474="",$G474&lt;&gt;"Ativo"),"",IF(COUNTIFS($E$4:$E474,$E474,$A$4:$A474,$A474,$G$4:$G474,"Ativo")=1,1,0))</f>
        <v>0</v>
      </c>
      <c r="BC474">
        <f>IF(OR($A474="",$G474&lt;&gt;"Ativo"),"",IF(COUNTIFS($A$4:$A474,$A474,$G$4:$G474,"Ativo")=1,1,0))</f>
        <v>0</v>
      </c>
    </row>
    <row r="475" spans="1:55" x14ac:dyDescent="0.3">
      <c r="A475" s="73">
        <v>8</v>
      </c>
      <c r="B475" s="75">
        <v>46077</v>
      </c>
      <c r="C475" s="73">
        <v>2</v>
      </c>
      <c r="D475" s="41" t="s">
        <v>424</v>
      </c>
      <c r="E475" s="25" t="s">
        <v>359</v>
      </c>
      <c r="F475" s="42">
        <v>237.7621</v>
      </c>
      <c r="G475" s="74" t="s">
        <v>310</v>
      </c>
      <c r="H475" s="80"/>
      <c r="BA475" s="5" t="str">
        <f t="shared" si="7"/>
        <v>999999</v>
      </c>
      <c r="BB475" s="5">
        <f>IF(OR($E475="",$G475&lt;&gt;"Ativo"),"",IF(COUNTIFS($E$4:$E475,$E475,$A$4:$A475,$A475,$G$4:$G475,"Ativo")=1,1,0))</f>
        <v>0</v>
      </c>
      <c r="BC475">
        <f>IF(OR($A475="",$G475&lt;&gt;"Ativo"),"",IF(COUNTIFS($A$4:$A475,$A475,$G$4:$G475,"Ativo")=1,1,0))</f>
        <v>0</v>
      </c>
    </row>
    <row r="476" spans="1:55" x14ac:dyDescent="0.3">
      <c r="A476" s="73">
        <v>8</v>
      </c>
      <c r="B476" s="75">
        <v>46077</v>
      </c>
      <c r="C476" s="73">
        <v>2</v>
      </c>
      <c r="D476" s="41" t="s">
        <v>424</v>
      </c>
      <c r="E476" s="25" t="s">
        <v>126</v>
      </c>
      <c r="F476" s="42">
        <v>242.6251</v>
      </c>
      <c r="G476" s="74" t="s">
        <v>310</v>
      </c>
      <c r="H476" s="80"/>
      <c r="BA476" s="5" t="str">
        <f t="shared" si="7"/>
        <v>999999</v>
      </c>
      <c r="BB476" s="5">
        <f>IF(OR($E476="",$G476&lt;&gt;"Ativo"),"",IF(COUNTIFS($E$4:$E476,$E476,$A$4:$A476,$A476,$G$4:$G476,"Ativo")=1,1,0))</f>
        <v>0</v>
      </c>
      <c r="BC476">
        <f>IF(OR($A476="",$G476&lt;&gt;"Ativo"),"",IF(COUNTIFS($A$4:$A476,$A476,$G$4:$G476,"Ativo")=1,1,0))</f>
        <v>0</v>
      </c>
    </row>
    <row r="477" spans="1:55" x14ac:dyDescent="0.3">
      <c r="A477" s="73">
        <v>8</v>
      </c>
      <c r="B477" s="75">
        <v>46077</v>
      </c>
      <c r="C477" s="73">
        <v>2</v>
      </c>
      <c r="D477" s="41" t="s">
        <v>424</v>
      </c>
      <c r="E477" s="25" t="s">
        <v>127</v>
      </c>
      <c r="F477" s="42">
        <v>243.10230000000001</v>
      </c>
      <c r="G477" s="74" t="s">
        <v>310</v>
      </c>
      <c r="H477" s="80"/>
      <c r="BA477" s="5" t="str">
        <f t="shared" si="7"/>
        <v>999999</v>
      </c>
      <c r="BB477" s="5">
        <f>IF(OR($E477="",$G477&lt;&gt;"Ativo"),"",IF(COUNTIFS($E$4:$E477,$E477,$A$4:$A477,$A477,$G$4:$G477,"Ativo")=1,1,0))</f>
        <v>0</v>
      </c>
      <c r="BC477">
        <f>IF(OR($A477="",$G477&lt;&gt;"Ativo"),"",IF(COUNTIFS($A$4:$A477,$A477,$G$4:$G477,"Ativo")=1,1,0))</f>
        <v>0</v>
      </c>
    </row>
    <row r="478" spans="1:55" x14ac:dyDescent="0.3">
      <c r="A478" s="73">
        <v>8</v>
      </c>
      <c r="B478" s="75">
        <v>46077</v>
      </c>
      <c r="C478" s="73">
        <v>2</v>
      </c>
      <c r="D478" s="41" t="s">
        <v>424</v>
      </c>
      <c r="E478" s="25" t="s">
        <v>124</v>
      </c>
      <c r="F478" s="42">
        <v>258.08850000000001</v>
      </c>
      <c r="G478" s="74" t="s">
        <v>310</v>
      </c>
      <c r="H478" s="80"/>
      <c r="BA478" s="5" t="str">
        <f t="shared" si="7"/>
        <v>999999</v>
      </c>
      <c r="BB478" s="5">
        <f>IF(OR($E478="",$G478&lt;&gt;"Ativo"),"",IF(COUNTIFS($E$4:$E478,$E478,$A$4:$A478,$A478,$G$4:$G478,"Ativo")=1,1,0))</f>
        <v>0</v>
      </c>
      <c r="BC478">
        <f>IF(OR($A478="",$G478&lt;&gt;"Ativo"),"",IF(COUNTIFS($A$4:$A478,$A478,$G$4:$G478,"Ativo")=1,1,0))</f>
        <v>0</v>
      </c>
    </row>
    <row r="479" spans="1:55" x14ac:dyDescent="0.3">
      <c r="A479" s="73">
        <v>8</v>
      </c>
      <c r="B479" s="75">
        <v>46077</v>
      </c>
      <c r="C479" s="73">
        <v>2</v>
      </c>
      <c r="D479" s="41" t="s">
        <v>424</v>
      </c>
      <c r="E479" s="25" t="s">
        <v>361</v>
      </c>
      <c r="F479" s="42">
        <v>254.04509999999999</v>
      </c>
      <c r="G479" s="74" t="s">
        <v>310</v>
      </c>
      <c r="H479" s="80"/>
      <c r="BA479" s="5" t="str">
        <f t="shared" si="7"/>
        <v>999999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3">
      <c r="A480" s="73">
        <v>8</v>
      </c>
      <c r="B480" s="75">
        <v>46077</v>
      </c>
      <c r="C480" s="73">
        <v>2</v>
      </c>
      <c r="D480" s="41" t="s">
        <v>424</v>
      </c>
      <c r="E480" s="25" t="s">
        <v>139</v>
      </c>
      <c r="F480" s="42">
        <v>261.46780000000001</v>
      </c>
      <c r="G480" s="74" t="s">
        <v>310</v>
      </c>
      <c r="H480" s="80"/>
      <c r="BA480" s="5" t="str">
        <f t="shared" si="7"/>
        <v>999999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3">
      <c r="A481" s="73">
        <v>8</v>
      </c>
      <c r="B481" s="75">
        <v>46077</v>
      </c>
      <c r="C481" s="73">
        <v>2</v>
      </c>
      <c r="D481" s="41" t="s">
        <v>424</v>
      </c>
      <c r="E481" s="25" t="s">
        <v>118</v>
      </c>
      <c r="F481" s="42">
        <v>255.2782</v>
      </c>
      <c r="G481" s="74" t="s">
        <v>310</v>
      </c>
      <c r="H481" s="80"/>
      <c r="BA481" s="5" t="str">
        <f t="shared" si="7"/>
        <v>999999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3">
      <c r="A482" s="73">
        <v>8</v>
      </c>
      <c r="B482" s="75">
        <v>46077</v>
      </c>
      <c r="C482" s="73">
        <v>2</v>
      </c>
      <c r="D482" s="41" t="s">
        <v>424</v>
      </c>
      <c r="E482" s="25" t="s">
        <v>362</v>
      </c>
      <c r="F482" s="42">
        <v>274.58460000000002</v>
      </c>
      <c r="G482" s="74" t="s">
        <v>310</v>
      </c>
      <c r="H482" s="80"/>
      <c r="BA482" s="5" t="str">
        <f t="shared" si="7"/>
        <v>999999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3">
      <c r="A483" s="73">
        <v>8</v>
      </c>
      <c r="B483" s="75">
        <v>46077</v>
      </c>
      <c r="C483" s="73">
        <v>2</v>
      </c>
      <c r="D483" s="41" t="s">
        <v>424</v>
      </c>
      <c r="E483" s="25" t="s">
        <v>364</v>
      </c>
      <c r="F483" s="42">
        <v>281.16840000000002</v>
      </c>
      <c r="G483" s="74" t="s">
        <v>310</v>
      </c>
      <c r="H483" s="80"/>
      <c r="BA483" s="5" t="str">
        <f t="shared" si="7"/>
        <v>999999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3">
      <c r="A484" s="73">
        <v>8</v>
      </c>
      <c r="B484" s="75">
        <v>46077</v>
      </c>
      <c r="C484" s="73">
        <v>2</v>
      </c>
      <c r="D484" s="41" t="s">
        <v>424</v>
      </c>
      <c r="E484" s="25" t="s">
        <v>135</v>
      </c>
      <c r="F484" s="42">
        <v>280.95830000000001</v>
      </c>
      <c r="G484" s="74" t="s">
        <v>310</v>
      </c>
      <c r="H484" s="80"/>
      <c r="BA484" s="5" t="str">
        <f t="shared" si="7"/>
        <v>999999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3">
      <c r="A485" s="73">
        <v>8</v>
      </c>
      <c r="B485" s="75">
        <v>46077</v>
      </c>
      <c r="C485" s="73">
        <v>2</v>
      </c>
      <c r="D485" s="41" t="s">
        <v>424</v>
      </c>
      <c r="E485" s="25" t="s">
        <v>128</v>
      </c>
      <c r="F485" s="42">
        <v>280.79390000000001</v>
      </c>
      <c r="G485" s="74" t="s">
        <v>310</v>
      </c>
      <c r="H485" s="80"/>
      <c r="BA485" s="5" t="str">
        <f t="shared" si="7"/>
        <v>999999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3">
      <c r="A486" s="73">
        <v>8</v>
      </c>
      <c r="B486" s="75">
        <v>46077</v>
      </c>
      <c r="C486" s="73">
        <v>2</v>
      </c>
      <c r="D486" s="41" t="s">
        <v>424</v>
      </c>
      <c r="E486" s="25" t="s">
        <v>122</v>
      </c>
      <c r="F486" s="42">
        <v>195.99270000000001</v>
      </c>
      <c r="G486" s="74" t="s">
        <v>310</v>
      </c>
      <c r="H486" s="80"/>
      <c r="BA486" s="5" t="str">
        <f t="shared" si="7"/>
        <v>999999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3">
      <c r="A487" s="73">
        <v>8</v>
      </c>
      <c r="B487" s="75">
        <v>46077</v>
      </c>
      <c r="C487" s="73">
        <v>2</v>
      </c>
      <c r="D487" s="41" t="s">
        <v>424</v>
      </c>
      <c r="E487" s="25" t="s">
        <v>144</v>
      </c>
      <c r="F487" s="42">
        <v>197.6491</v>
      </c>
      <c r="G487" s="74" t="s">
        <v>310</v>
      </c>
      <c r="H487" s="80"/>
      <c r="BA487" s="5" t="str">
        <f t="shared" si="7"/>
        <v>999999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3">
      <c r="A488" s="73">
        <v>8</v>
      </c>
      <c r="B488" s="75">
        <v>46077</v>
      </c>
      <c r="C488" s="73">
        <v>2</v>
      </c>
      <c r="D488" s="41" t="s">
        <v>424</v>
      </c>
      <c r="E488" s="25" t="s">
        <v>365</v>
      </c>
      <c r="F488" s="42">
        <v>214.8373</v>
      </c>
      <c r="G488" s="74" t="s">
        <v>310</v>
      </c>
      <c r="H488" s="80"/>
      <c r="BA488" s="5" t="str">
        <f t="shared" si="7"/>
        <v>999999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3">
      <c r="A489" s="73">
        <v>8</v>
      </c>
      <c r="B489" s="75">
        <v>46077</v>
      </c>
      <c r="C489" s="73">
        <v>2</v>
      </c>
      <c r="D489" s="41" t="s">
        <v>424</v>
      </c>
      <c r="E489" s="25" t="s">
        <v>132</v>
      </c>
      <c r="F489" s="42">
        <v>207.1431</v>
      </c>
      <c r="G489" s="74" t="s">
        <v>310</v>
      </c>
      <c r="H489" s="80"/>
      <c r="BA489" s="5" t="str">
        <f t="shared" si="7"/>
        <v>999999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3">
      <c r="A490" s="73">
        <v>8</v>
      </c>
      <c r="B490" s="75">
        <v>46077</v>
      </c>
      <c r="C490" s="73">
        <v>2</v>
      </c>
      <c r="D490" s="41" t="s">
        <v>424</v>
      </c>
      <c r="E490" s="25" t="s">
        <v>133</v>
      </c>
      <c r="F490" s="42">
        <v>237.54089999999999</v>
      </c>
      <c r="G490" s="74" t="s">
        <v>310</v>
      </c>
      <c r="H490" s="80"/>
      <c r="BA490" s="5" t="str">
        <f t="shared" si="7"/>
        <v>999999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3">
      <c r="A491" s="73">
        <v>8</v>
      </c>
      <c r="B491" s="75">
        <v>46077</v>
      </c>
      <c r="C491" s="73">
        <v>2</v>
      </c>
      <c r="D491" s="41" t="s">
        <v>424</v>
      </c>
      <c r="E491" s="25" t="s">
        <v>366</v>
      </c>
      <c r="F491" s="42">
        <v>208.477</v>
      </c>
      <c r="G491" s="74" t="s">
        <v>310</v>
      </c>
      <c r="H491" s="80"/>
      <c r="BA491" s="5" t="str">
        <f t="shared" si="7"/>
        <v>999999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3">
      <c r="A492" s="73">
        <v>8</v>
      </c>
      <c r="B492" s="75">
        <v>46077</v>
      </c>
      <c r="C492" s="73">
        <v>2</v>
      </c>
      <c r="D492" s="41" t="s">
        <v>424</v>
      </c>
      <c r="E492" s="25" t="s">
        <v>367</v>
      </c>
      <c r="F492" s="42">
        <v>230.21629999999999</v>
      </c>
      <c r="G492" s="74" t="s">
        <v>310</v>
      </c>
      <c r="H492" s="80"/>
      <c r="BA492" s="5" t="str">
        <f t="shared" si="7"/>
        <v>999999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3">
      <c r="A493" s="73">
        <v>8</v>
      </c>
      <c r="B493" s="75">
        <v>46077</v>
      </c>
      <c r="C493" s="73">
        <v>2</v>
      </c>
      <c r="D493" s="41" t="s">
        <v>424</v>
      </c>
      <c r="E493" s="25" t="s">
        <v>129</v>
      </c>
      <c r="F493" s="42">
        <v>231.28980000000001</v>
      </c>
      <c r="G493" s="74" t="s">
        <v>310</v>
      </c>
      <c r="H493" s="80"/>
      <c r="BA493" s="5" t="str">
        <f t="shared" si="7"/>
        <v>999999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3">
      <c r="A494" s="73">
        <v>8</v>
      </c>
      <c r="B494" s="75">
        <v>46077</v>
      </c>
      <c r="C494" s="73">
        <v>2</v>
      </c>
      <c r="D494" s="41" t="s">
        <v>424</v>
      </c>
      <c r="E494" s="25" t="s">
        <v>131</v>
      </c>
      <c r="F494" s="42">
        <v>238.69040000000001</v>
      </c>
      <c r="G494" s="74" t="s">
        <v>310</v>
      </c>
      <c r="H494" s="80"/>
      <c r="BA494" s="5" t="str">
        <f t="shared" si="7"/>
        <v>999999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3">
      <c r="A495" s="73">
        <v>8</v>
      </c>
      <c r="B495" s="75">
        <v>46077</v>
      </c>
      <c r="C495" s="73">
        <v>2</v>
      </c>
      <c r="D495" s="41" t="s">
        <v>424</v>
      </c>
      <c r="E495" s="25" t="s">
        <v>368</v>
      </c>
      <c r="F495" s="42">
        <v>240.21889999999999</v>
      </c>
      <c r="G495" s="74" t="s">
        <v>310</v>
      </c>
      <c r="H495" s="80"/>
      <c r="BA495" s="5" t="str">
        <f t="shared" si="7"/>
        <v>999999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3">
      <c r="A496" s="73">
        <v>8</v>
      </c>
      <c r="B496" s="75">
        <v>46077</v>
      </c>
      <c r="C496" s="73">
        <v>2</v>
      </c>
      <c r="D496" s="41" t="s">
        <v>424</v>
      </c>
      <c r="E496" s="25" t="s">
        <v>370</v>
      </c>
      <c r="F496" s="42">
        <v>249.5926</v>
      </c>
      <c r="G496" s="74" t="s">
        <v>310</v>
      </c>
      <c r="H496" s="80"/>
      <c r="BA496" s="5" t="str">
        <f t="shared" si="7"/>
        <v>999999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3">
      <c r="A497" s="73">
        <v>8</v>
      </c>
      <c r="B497" s="75">
        <v>46077</v>
      </c>
      <c r="C497" s="73">
        <v>2</v>
      </c>
      <c r="D497" s="41" t="s">
        <v>424</v>
      </c>
      <c r="E497" s="25" t="s">
        <v>140</v>
      </c>
      <c r="F497" s="42">
        <v>264.3433</v>
      </c>
      <c r="G497" s="74" t="s">
        <v>310</v>
      </c>
      <c r="H497" s="80"/>
      <c r="BA497" s="5" t="str">
        <f t="shared" si="7"/>
        <v>999999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3">
      <c r="A498" s="73">
        <v>8</v>
      </c>
      <c r="B498" s="75">
        <v>46077</v>
      </c>
      <c r="C498" s="73">
        <v>2</v>
      </c>
      <c r="D498" s="41" t="s">
        <v>424</v>
      </c>
      <c r="E498" s="25" t="s">
        <v>142</v>
      </c>
      <c r="F498" s="42">
        <v>258.41899999999998</v>
      </c>
      <c r="G498" s="74" t="s">
        <v>310</v>
      </c>
      <c r="H498" s="80"/>
      <c r="BA498" s="5" t="str">
        <f t="shared" si="7"/>
        <v>999999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3">
      <c r="A499" s="73">
        <v>8</v>
      </c>
      <c r="B499" s="75">
        <v>46077</v>
      </c>
      <c r="C499" s="73">
        <v>2</v>
      </c>
      <c r="D499" s="41" t="s">
        <v>424</v>
      </c>
      <c r="E499" s="25" t="s">
        <v>143</v>
      </c>
      <c r="F499" s="42">
        <v>270.00900000000001</v>
      </c>
      <c r="G499" s="74" t="s">
        <v>310</v>
      </c>
      <c r="H499" s="80"/>
      <c r="BA499" s="5" t="str">
        <f t="shared" si="7"/>
        <v>999999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3">
      <c r="A500" s="73">
        <v>9</v>
      </c>
      <c r="B500" s="75">
        <v>46084</v>
      </c>
      <c r="C500" s="73">
        <v>1</v>
      </c>
      <c r="D500" s="41" t="s">
        <v>423</v>
      </c>
      <c r="E500" s="25" t="s">
        <v>356</v>
      </c>
      <c r="F500" s="42">
        <v>86.69</v>
      </c>
      <c r="G500" s="74" t="s">
        <v>310</v>
      </c>
      <c r="H500" s="80"/>
      <c r="BA500" s="5" t="str">
        <f t="shared" si="7"/>
        <v>999999</v>
      </c>
      <c r="BB500" s="5">
        <f>IF(OR($E500="",$G500&lt;&gt;"Ativo"),"",IF(COUNTIFS($E$4:$E500,$E500,$A$4:$A500,$A500,$G$4:$G500,"Ativo")=1,1,0))</f>
        <v>1</v>
      </c>
      <c r="BC500">
        <f>IF(OR($A500="",$G500&lt;&gt;"Ativo"),"",IF(COUNTIFS($A$4:$A500,$A500,$G$4:$G500,"Ativo")=1,1,0))</f>
        <v>1</v>
      </c>
    </row>
    <row r="501" spans="1:55" x14ac:dyDescent="0.3">
      <c r="A501" s="73">
        <v>9</v>
      </c>
      <c r="B501" s="75">
        <v>46084</v>
      </c>
      <c r="C501" s="73">
        <v>1</v>
      </c>
      <c r="D501" s="41" t="s">
        <v>423</v>
      </c>
      <c r="E501" s="25" t="s">
        <v>125</v>
      </c>
      <c r="F501" s="42">
        <v>86.0458</v>
      </c>
      <c r="G501" s="74" t="s">
        <v>310</v>
      </c>
      <c r="H501" s="80"/>
      <c r="BA501" s="5" t="str">
        <f t="shared" si="7"/>
        <v>999999</v>
      </c>
      <c r="BB501" s="5">
        <f>IF(OR($E501="",$G501&lt;&gt;"Ativo"),"",IF(COUNTIFS($E$4:$E501,$E501,$A$4:$A501,$A501,$G$4:$G501,"Ativo")=1,1,0))</f>
        <v>1</v>
      </c>
      <c r="BC501">
        <f>IF(OR($A501="",$G501&lt;&gt;"Ativo"),"",IF(COUNTIFS($A$4:$A501,$A501,$G$4:$G501,"Ativo")=1,1,0))</f>
        <v>0</v>
      </c>
    </row>
    <row r="502" spans="1:55" x14ac:dyDescent="0.3">
      <c r="A502" s="73">
        <v>9</v>
      </c>
      <c r="B502" s="75">
        <v>46084</v>
      </c>
      <c r="C502" s="73">
        <v>1</v>
      </c>
      <c r="D502" s="41" t="s">
        <v>423</v>
      </c>
      <c r="E502" s="25" t="s">
        <v>137</v>
      </c>
      <c r="F502" s="42">
        <v>88.505399999999995</v>
      </c>
      <c r="G502" s="74" t="s">
        <v>310</v>
      </c>
      <c r="H502" s="80"/>
      <c r="BA502" s="5" t="str">
        <f t="shared" si="7"/>
        <v>999999</v>
      </c>
      <c r="BB502" s="5">
        <f>IF(OR($E502="",$G502&lt;&gt;"Ativo"),"",IF(COUNTIFS($E$4:$E502,$E502,$A$4:$A502,$A502,$G$4:$G502,"Ativo")=1,1,0))</f>
        <v>1</v>
      </c>
      <c r="BC502">
        <f>IF(OR($A502="",$G502&lt;&gt;"Ativo"),"",IF(COUNTIFS($A$4:$A502,$A502,$G$4:$G502,"Ativo")=1,1,0))</f>
        <v>0</v>
      </c>
    </row>
    <row r="503" spans="1:55" x14ac:dyDescent="0.3">
      <c r="A503" s="73">
        <v>9</v>
      </c>
      <c r="B503" s="75">
        <v>46084</v>
      </c>
      <c r="C503" s="73">
        <v>1</v>
      </c>
      <c r="D503" s="41" t="s">
        <v>423</v>
      </c>
      <c r="E503" s="25" t="s">
        <v>358</v>
      </c>
      <c r="F503" s="42">
        <v>92.177999999999997</v>
      </c>
      <c r="G503" s="74" t="s">
        <v>310</v>
      </c>
      <c r="H503" s="80"/>
      <c r="BA503" s="5" t="str">
        <f t="shared" si="7"/>
        <v>999999</v>
      </c>
      <c r="BB503" s="5">
        <f>IF(OR($E503="",$G503&lt;&gt;"Ativo"),"",IF(COUNTIFS($E$4:$E503,$E503,$A$4:$A503,$A503,$G$4:$G503,"Ativo")=1,1,0))</f>
        <v>1</v>
      </c>
      <c r="BC503">
        <f>IF(OR($A503="",$G503&lt;&gt;"Ativo"),"",IF(COUNTIFS($A$4:$A503,$A503,$G$4:$G503,"Ativo")=1,1,0))</f>
        <v>0</v>
      </c>
    </row>
    <row r="504" spans="1:55" x14ac:dyDescent="0.3">
      <c r="A504" s="73">
        <v>9</v>
      </c>
      <c r="B504" s="75">
        <v>46084</v>
      </c>
      <c r="C504" s="73">
        <v>1</v>
      </c>
      <c r="D504" s="41" t="s">
        <v>423</v>
      </c>
      <c r="E504" s="25" t="s">
        <v>134</v>
      </c>
      <c r="F504" s="42">
        <v>91.275999999999996</v>
      </c>
      <c r="G504" s="74" t="s">
        <v>310</v>
      </c>
      <c r="H504" s="80"/>
      <c r="BA504" s="5" t="str">
        <f t="shared" si="7"/>
        <v>999999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3">
      <c r="A505" s="73">
        <v>9</v>
      </c>
      <c r="B505" s="75">
        <v>46084</v>
      </c>
      <c r="C505" s="73">
        <v>1</v>
      </c>
      <c r="D505" s="41" t="s">
        <v>423</v>
      </c>
      <c r="E505" s="25" t="s">
        <v>138</v>
      </c>
      <c r="F505" s="42">
        <v>99.037499999999994</v>
      </c>
      <c r="G505" s="74" t="s">
        <v>310</v>
      </c>
      <c r="H505" s="80"/>
      <c r="BA505" s="5" t="str">
        <f t="shared" si="7"/>
        <v>999999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3">
      <c r="A506" s="73">
        <v>9</v>
      </c>
      <c r="B506" s="75">
        <v>46084</v>
      </c>
      <c r="C506" s="73">
        <v>1</v>
      </c>
      <c r="D506" s="41" t="s">
        <v>423</v>
      </c>
      <c r="E506" s="25" t="s">
        <v>359</v>
      </c>
      <c r="F506" s="42">
        <v>102.8271</v>
      </c>
      <c r="G506" s="74" t="s">
        <v>310</v>
      </c>
      <c r="H506" s="80"/>
      <c r="BA506" s="5" t="str">
        <f t="shared" si="7"/>
        <v>999999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3">
      <c r="A507" s="73">
        <v>9</v>
      </c>
      <c r="B507" s="75">
        <v>46084</v>
      </c>
      <c r="C507" s="73">
        <v>1</v>
      </c>
      <c r="D507" s="41" t="s">
        <v>423</v>
      </c>
      <c r="E507" s="25" t="s">
        <v>126</v>
      </c>
      <c r="F507" s="42">
        <v>108.2166</v>
      </c>
      <c r="G507" s="74" t="s">
        <v>310</v>
      </c>
      <c r="H507" s="80"/>
      <c r="BA507" s="5" t="str">
        <f t="shared" si="7"/>
        <v>999999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3">
      <c r="A508" s="73">
        <v>9</v>
      </c>
      <c r="B508" s="75">
        <v>46084</v>
      </c>
      <c r="C508" s="73">
        <v>1</v>
      </c>
      <c r="D508" s="41" t="s">
        <v>423</v>
      </c>
      <c r="E508" s="25" t="s">
        <v>127</v>
      </c>
      <c r="F508" s="42">
        <v>107.8767</v>
      </c>
      <c r="G508" s="74" t="s">
        <v>310</v>
      </c>
      <c r="H508" s="80"/>
      <c r="BA508" s="5" t="str">
        <f t="shared" si="7"/>
        <v>999999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3">
      <c r="A509" s="73">
        <v>9</v>
      </c>
      <c r="B509" s="75">
        <v>46084</v>
      </c>
      <c r="C509" s="73">
        <v>1</v>
      </c>
      <c r="D509" s="41" t="s">
        <v>423</v>
      </c>
      <c r="E509" s="25" t="s">
        <v>124</v>
      </c>
      <c r="F509" s="42">
        <v>107.16549999999999</v>
      </c>
      <c r="G509" s="74" t="s">
        <v>310</v>
      </c>
      <c r="H509" s="80"/>
      <c r="BA509" s="5" t="str">
        <f t="shared" si="7"/>
        <v>999999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3">
      <c r="A510" s="73">
        <v>9</v>
      </c>
      <c r="B510" s="75">
        <v>46084</v>
      </c>
      <c r="C510" s="73">
        <v>1</v>
      </c>
      <c r="D510" s="41" t="s">
        <v>423</v>
      </c>
      <c r="E510" s="25" t="s">
        <v>361</v>
      </c>
      <c r="F510" s="42">
        <v>110.81780000000001</v>
      </c>
      <c r="G510" s="74" t="s">
        <v>310</v>
      </c>
      <c r="H510" s="80"/>
      <c r="BA510" s="5" t="str">
        <f t="shared" si="7"/>
        <v>999999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3">
      <c r="A511" s="73">
        <v>9</v>
      </c>
      <c r="B511" s="75">
        <v>46084</v>
      </c>
      <c r="C511" s="73">
        <v>1</v>
      </c>
      <c r="D511" s="41" t="s">
        <v>423</v>
      </c>
      <c r="E511" s="25" t="s">
        <v>139</v>
      </c>
      <c r="F511" s="42">
        <v>115.34059999999999</v>
      </c>
      <c r="G511" s="74" t="s">
        <v>310</v>
      </c>
      <c r="H511" s="80"/>
      <c r="BA511" s="5" t="str">
        <f t="shared" si="7"/>
        <v>999999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3">
      <c r="A512" s="73">
        <v>9</v>
      </c>
      <c r="B512" s="75">
        <v>46084</v>
      </c>
      <c r="C512" s="73">
        <v>1</v>
      </c>
      <c r="D512" s="41" t="s">
        <v>423</v>
      </c>
      <c r="E512" s="25" t="s">
        <v>118</v>
      </c>
      <c r="F512" s="42">
        <v>126.1267</v>
      </c>
      <c r="G512" s="74" t="s">
        <v>310</v>
      </c>
      <c r="H512" s="80"/>
      <c r="BA512" s="5" t="str">
        <f t="shared" si="7"/>
        <v>999999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3">
      <c r="A513" s="73">
        <v>9</v>
      </c>
      <c r="B513" s="75">
        <v>46084</v>
      </c>
      <c r="C513" s="73">
        <v>1</v>
      </c>
      <c r="D513" s="41" t="s">
        <v>423</v>
      </c>
      <c r="E513" s="25" t="s">
        <v>362</v>
      </c>
      <c r="F513" s="42">
        <v>89.4208</v>
      </c>
      <c r="G513" s="74" t="s">
        <v>310</v>
      </c>
      <c r="H513" s="80"/>
      <c r="BA513" s="5" t="str">
        <f t="shared" si="7"/>
        <v>999999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3">
      <c r="A514" s="73">
        <v>9</v>
      </c>
      <c r="B514" s="75">
        <v>46084</v>
      </c>
      <c r="C514" s="73">
        <v>1</v>
      </c>
      <c r="D514" s="41" t="s">
        <v>423</v>
      </c>
      <c r="E514" s="25" t="s">
        <v>364</v>
      </c>
      <c r="F514" s="42">
        <v>82.214299999999994</v>
      </c>
      <c r="G514" s="74" t="s">
        <v>310</v>
      </c>
      <c r="H514" s="80"/>
      <c r="BA514" s="5" t="str">
        <f t="shared" si="7"/>
        <v>999999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3">
      <c r="A515" s="73">
        <v>9</v>
      </c>
      <c r="B515" s="75">
        <v>46084</v>
      </c>
      <c r="C515" s="73">
        <v>1</v>
      </c>
      <c r="D515" s="41" t="s">
        <v>423</v>
      </c>
      <c r="E515" s="25" t="s">
        <v>135</v>
      </c>
      <c r="F515" s="42">
        <v>91.785799999999995</v>
      </c>
      <c r="G515" s="74" t="s">
        <v>310</v>
      </c>
      <c r="H515" s="80"/>
      <c r="BA515" s="5" t="str">
        <f t="shared" si="7"/>
        <v>999999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3">
      <c r="A516" s="73">
        <v>9</v>
      </c>
      <c r="B516" s="75">
        <v>46084</v>
      </c>
      <c r="C516" s="73">
        <v>1</v>
      </c>
      <c r="D516" s="41" t="s">
        <v>423</v>
      </c>
      <c r="E516" s="25" t="s">
        <v>128</v>
      </c>
      <c r="F516" s="42">
        <v>84.881500000000003</v>
      </c>
      <c r="G516" s="74" t="s">
        <v>310</v>
      </c>
      <c r="H516" s="80"/>
      <c r="BA516" s="5" t="str">
        <f t="shared" ref="BA516:BA579" si="8">IF($D516="","",MID($D516,4,6))</f>
        <v>999999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3">
      <c r="A517" s="73">
        <v>9</v>
      </c>
      <c r="B517" s="75">
        <v>46084</v>
      </c>
      <c r="C517" s="73">
        <v>1</v>
      </c>
      <c r="D517" s="41" t="s">
        <v>423</v>
      </c>
      <c r="E517" s="25" t="s">
        <v>122</v>
      </c>
      <c r="F517" s="42">
        <v>95.552000000000007</v>
      </c>
      <c r="G517" s="74" t="s">
        <v>310</v>
      </c>
      <c r="H517" s="80"/>
      <c r="BA517" s="5" t="str">
        <f t="shared" si="8"/>
        <v>999999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3">
      <c r="A518" s="73">
        <v>9</v>
      </c>
      <c r="B518" s="75">
        <v>46084</v>
      </c>
      <c r="C518" s="73">
        <v>1</v>
      </c>
      <c r="D518" s="41" t="s">
        <v>423</v>
      </c>
      <c r="E518" s="25" t="s">
        <v>144</v>
      </c>
      <c r="F518" s="42">
        <v>96.445400000000006</v>
      </c>
      <c r="G518" s="74" t="s">
        <v>310</v>
      </c>
      <c r="H518" s="80"/>
      <c r="BA518" s="5" t="str">
        <f t="shared" si="8"/>
        <v>999999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3">
      <c r="A519" s="73">
        <v>9</v>
      </c>
      <c r="B519" s="75">
        <v>46084</v>
      </c>
      <c r="C519" s="73">
        <v>1</v>
      </c>
      <c r="D519" s="41" t="s">
        <v>423</v>
      </c>
      <c r="E519" s="25" t="s">
        <v>365</v>
      </c>
      <c r="F519" s="42">
        <v>102.093</v>
      </c>
      <c r="G519" s="74" t="s">
        <v>310</v>
      </c>
      <c r="H519" s="80"/>
      <c r="BA519" s="5" t="str">
        <f t="shared" si="8"/>
        <v>999999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3">
      <c r="A520" s="73">
        <v>9</v>
      </c>
      <c r="B520" s="75">
        <v>46084</v>
      </c>
      <c r="C520" s="73">
        <v>1</v>
      </c>
      <c r="D520" s="41" t="s">
        <v>423</v>
      </c>
      <c r="E520" s="25" t="s">
        <v>132</v>
      </c>
      <c r="F520" s="42">
        <v>102.40260000000001</v>
      </c>
      <c r="G520" s="74" t="s">
        <v>310</v>
      </c>
      <c r="H520" s="80"/>
      <c r="BA520" s="5" t="str">
        <f t="shared" si="8"/>
        <v>999999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3">
      <c r="A521" s="73">
        <v>9</v>
      </c>
      <c r="B521" s="75">
        <v>46084</v>
      </c>
      <c r="C521" s="73">
        <v>1</v>
      </c>
      <c r="D521" s="41" t="s">
        <v>423</v>
      </c>
      <c r="E521" s="25" t="s">
        <v>133</v>
      </c>
      <c r="F521" s="42">
        <v>101.43429999999999</v>
      </c>
      <c r="G521" s="74" t="s">
        <v>310</v>
      </c>
      <c r="H521" s="80"/>
      <c r="BA521" s="5" t="str">
        <f t="shared" si="8"/>
        <v>999999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3">
      <c r="A522" s="73">
        <v>9</v>
      </c>
      <c r="B522" s="75">
        <v>46084</v>
      </c>
      <c r="C522" s="73">
        <v>1</v>
      </c>
      <c r="D522" s="41" t="s">
        <v>423</v>
      </c>
      <c r="E522" s="25" t="s">
        <v>366</v>
      </c>
      <c r="F522" s="42">
        <v>106.6587</v>
      </c>
      <c r="G522" s="74" t="s">
        <v>310</v>
      </c>
      <c r="H522" s="80"/>
      <c r="BA522" s="5" t="str">
        <f t="shared" si="8"/>
        <v>999999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3">
      <c r="A523" s="73">
        <v>9</v>
      </c>
      <c r="B523" s="75">
        <v>46084</v>
      </c>
      <c r="C523" s="73">
        <v>1</v>
      </c>
      <c r="D523" s="41" t="s">
        <v>423</v>
      </c>
      <c r="E523" s="25" t="s">
        <v>367</v>
      </c>
      <c r="F523" s="42">
        <v>110.65900000000001</v>
      </c>
      <c r="G523" s="74" t="s">
        <v>310</v>
      </c>
      <c r="H523" s="80"/>
      <c r="BA523" s="5" t="str">
        <f t="shared" si="8"/>
        <v>999999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3">
      <c r="A524" s="73">
        <v>9</v>
      </c>
      <c r="B524" s="75">
        <v>46084</v>
      </c>
      <c r="C524" s="73">
        <v>1</v>
      </c>
      <c r="D524" s="41" t="s">
        <v>423</v>
      </c>
      <c r="E524" s="25" t="s">
        <v>129</v>
      </c>
      <c r="F524" s="42">
        <v>112.1426</v>
      </c>
      <c r="G524" s="74" t="s">
        <v>310</v>
      </c>
      <c r="H524" s="80"/>
      <c r="BA524" s="5" t="str">
        <f t="shared" si="8"/>
        <v>999999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3">
      <c r="A525" s="73">
        <v>9</v>
      </c>
      <c r="B525" s="75">
        <v>46084</v>
      </c>
      <c r="C525" s="73">
        <v>1</v>
      </c>
      <c r="D525" s="41" t="s">
        <v>423</v>
      </c>
      <c r="E525" s="25" t="s">
        <v>131</v>
      </c>
      <c r="F525" s="42">
        <v>118.6221</v>
      </c>
      <c r="G525" s="74" t="s">
        <v>310</v>
      </c>
      <c r="H525" s="80"/>
      <c r="BA525" s="5" t="str">
        <f t="shared" si="8"/>
        <v>999999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3">
      <c r="A526" s="73">
        <v>9</v>
      </c>
      <c r="B526" s="75">
        <v>46084</v>
      </c>
      <c r="C526" s="73">
        <v>1</v>
      </c>
      <c r="D526" s="41" t="s">
        <v>423</v>
      </c>
      <c r="E526" s="25" t="s">
        <v>368</v>
      </c>
      <c r="F526" s="42">
        <v>80.582700000000003</v>
      </c>
      <c r="G526" s="74" t="s">
        <v>310</v>
      </c>
      <c r="H526" s="80"/>
      <c r="BA526" s="5" t="str">
        <f t="shared" si="8"/>
        <v>999999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3">
      <c r="A527" s="73">
        <v>9</v>
      </c>
      <c r="B527" s="75">
        <v>46084</v>
      </c>
      <c r="C527" s="73">
        <v>1</v>
      </c>
      <c r="D527" s="41" t="s">
        <v>423</v>
      </c>
      <c r="E527" s="25" t="s">
        <v>370</v>
      </c>
      <c r="F527" s="42">
        <v>84.916600000000003</v>
      </c>
      <c r="G527" s="74" t="s">
        <v>310</v>
      </c>
      <c r="H527" s="80"/>
      <c r="BA527" s="5" t="str">
        <f t="shared" si="8"/>
        <v>999999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3">
      <c r="A528" s="73">
        <v>9</v>
      </c>
      <c r="B528" s="75">
        <v>46084</v>
      </c>
      <c r="C528" s="73">
        <v>1</v>
      </c>
      <c r="D528" s="41" t="s">
        <v>423</v>
      </c>
      <c r="E528" s="25" t="s">
        <v>140</v>
      </c>
      <c r="F528" s="42">
        <v>85.664000000000001</v>
      </c>
      <c r="G528" s="74" t="s">
        <v>310</v>
      </c>
      <c r="H528" s="80"/>
      <c r="BA528" s="5" t="str">
        <f t="shared" si="8"/>
        <v>999999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3">
      <c r="A529" s="73">
        <v>9</v>
      </c>
      <c r="B529" s="75">
        <v>46084</v>
      </c>
      <c r="C529" s="73">
        <v>1</v>
      </c>
      <c r="D529" s="41" t="s">
        <v>423</v>
      </c>
      <c r="E529" s="25" t="s">
        <v>142</v>
      </c>
      <c r="F529" s="42">
        <v>90.386099999999999</v>
      </c>
      <c r="G529" s="74" t="s">
        <v>310</v>
      </c>
      <c r="H529" s="80"/>
      <c r="BA529" s="5" t="str">
        <f t="shared" si="8"/>
        <v>999999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3">
      <c r="A530" s="73">
        <v>9</v>
      </c>
      <c r="B530" s="75">
        <v>46084</v>
      </c>
      <c r="C530" s="73">
        <v>1</v>
      </c>
      <c r="D530" s="41" t="s">
        <v>423</v>
      </c>
      <c r="E530" s="25" t="s">
        <v>143</v>
      </c>
      <c r="F530" s="42">
        <v>89.674899999999994</v>
      </c>
      <c r="G530" s="74" t="s">
        <v>310</v>
      </c>
      <c r="H530" s="80"/>
      <c r="BA530" s="5" t="str">
        <f t="shared" si="8"/>
        <v>999999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3">
      <c r="A531" s="73">
        <v>9</v>
      </c>
      <c r="B531" s="75">
        <v>46084</v>
      </c>
      <c r="C531" s="73">
        <v>2</v>
      </c>
      <c r="D531" s="41" t="s">
        <v>424</v>
      </c>
      <c r="E531" s="25" t="s">
        <v>356</v>
      </c>
      <c r="F531" s="42">
        <v>209.50120000000001</v>
      </c>
      <c r="G531" s="74" t="s">
        <v>310</v>
      </c>
      <c r="H531" s="80"/>
      <c r="BA531" s="5" t="str">
        <f t="shared" si="8"/>
        <v>999999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3">
      <c r="A532" s="73">
        <v>9</v>
      </c>
      <c r="B532" s="75">
        <v>46084</v>
      </c>
      <c r="C532" s="73">
        <v>2</v>
      </c>
      <c r="D532" s="41" t="s">
        <v>424</v>
      </c>
      <c r="E532" s="25" t="s">
        <v>125</v>
      </c>
      <c r="F532" s="42">
        <v>210.5883</v>
      </c>
      <c r="G532" s="74" t="s">
        <v>310</v>
      </c>
      <c r="H532" s="80"/>
      <c r="BA532" s="5" t="str">
        <f t="shared" si="8"/>
        <v>999999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3">
      <c r="A533" s="73">
        <v>9</v>
      </c>
      <c r="B533" s="75">
        <v>46084</v>
      </c>
      <c r="C533" s="73">
        <v>2</v>
      </c>
      <c r="D533" s="41" t="s">
        <v>424</v>
      </c>
      <c r="E533" s="25" t="s">
        <v>137</v>
      </c>
      <c r="F533" s="42">
        <v>213.43299999999999</v>
      </c>
      <c r="G533" s="74" t="s">
        <v>310</v>
      </c>
      <c r="H533" s="80"/>
      <c r="BA533" s="5" t="str">
        <f t="shared" si="8"/>
        <v>999999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3">
      <c r="A534" s="73">
        <v>9</v>
      </c>
      <c r="B534" s="75">
        <v>46084</v>
      </c>
      <c r="C534" s="73">
        <v>2</v>
      </c>
      <c r="D534" s="41" t="s">
        <v>424</v>
      </c>
      <c r="E534" s="25" t="s">
        <v>358</v>
      </c>
      <c r="F534" s="42">
        <v>223.22300000000001</v>
      </c>
      <c r="G534" s="74" t="s">
        <v>310</v>
      </c>
      <c r="H534" s="80"/>
      <c r="BA534" s="5" t="str">
        <f t="shared" si="8"/>
        <v>999999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3">
      <c r="A535" s="73">
        <v>9</v>
      </c>
      <c r="B535" s="75">
        <v>46084</v>
      </c>
      <c r="C535" s="73">
        <v>2</v>
      </c>
      <c r="D535" s="41" t="s">
        <v>424</v>
      </c>
      <c r="E535" s="25" t="s">
        <v>134</v>
      </c>
      <c r="F535" s="42">
        <v>225.45529999999999</v>
      </c>
      <c r="G535" s="74" t="s">
        <v>310</v>
      </c>
      <c r="H535" s="80"/>
      <c r="BA535" s="5" t="str">
        <f t="shared" si="8"/>
        <v>999999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3">
      <c r="A536" s="73">
        <v>9</v>
      </c>
      <c r="B536" s="75">
        <v>46084</v>
      </c>
      <c r="C536" s="73">
        <v>2</v>
      </c>
      <c r="D536" s="41" t="s">
        <v>424</v>
      </c>
      <c r="E536" s="25" t="s">
        <v>138</v>
      </c>
      <c r="F536" s="42">
        <v>218.97620000000001</v>
      </c>
      <c r="G536" s="74" t="s">
        <v>310</v>
      </c>
      <c r="H536" s="80"/>
      <c r="BA536" s="5" t="str">
        <f t="shared" si="8"/>
        <v>999999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3">
      <c r="A537" s="73">
        <v>9</v>
      </c>
      <c r="B537" s="75">
        <v>46084</v>
      </c>
      <c r="C537" s="73">
        <v>2</v>
      </c>
      <c r="D537" s="41" t="s">
        <v>424</v>
      </c>
      <c r="E537" s="25" t="s">
        <v>359</v>
      </c>
      <c r="F537" s="42">
        <v>238.8963</v>
      </c>
      <c r="G537" s="74" t="s">
        <v>310</v>
      </c>
      <c r="H537" s="80"/>
      <c r="BA537" s="5" t="str">
        <f t="shared" si="8"/>
        <v>999999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3">
      <c r="A538" s="73">
        <v>9</v>
      </c>
      <c r="B538" s="75">
        <v>46084</v>
      </c>
      <c r="C538" s="73">
        <v>2</v>
      </c>
      <c r="D538" s="41" t="s">
        <v>424</v>
      </c>
      <c r="E538" s="25" t="s">
        <v>126</v>
      </c>
      <c r="F538" s="42">
        <v>233.53389999999999</v>
      </c>
      <c r="G538" s="74" t="s">
        <v>310</v>
      </c>
      <c r="H538" s="80"/>
      <c r="BA538" s="5" t="str">
        <f t="shared" si="8"/>
        <v>999999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3">
      <c r="A539" s="73">
        <v>9</v>
      </c>
      <c r="B539" s="75">
        <v>46084</v>
      </c>
      <c r="C539" s="73">
        <v>2</v>
      </c>
      <c r="D539" s="41" t="s">
        <v>424</v>
      </c>
      <c r="E539" s="25" t="s">
        <v>127</v>
      </c>
      <c r="F539" s="42">
        <v>234.98179999999999</v>
      </c>
      <c r="G539" s="74" t="s">
        <v>310</v>
      </c>
      <c r="H539" s="80"/>
      <c r="BA539" s="5" t="str">
        <f t="shared" si="8"/>
        <v>999999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3">
      <c r="A540" s="73">
        <v>9</v>
      </c>
      <c r="B540" s="75">
        <v>46084</v>
      </c>
      <c r="C540" s="73">
        <v>2</v>
      </c>
      <c r="D540" s="41" t="s">
        <v>424</v>
      </c>
      <c r="E540" s="25" t="s">
        <v>124</v>
      </c>
      <c r="F540" s="42">
        <v>251.6833</v>
      </c>
      <c r="G540" s="74" t="s">
        <v>310</v>
      </c>
      <c r="H540" s="80"/>
      <c r="BA540" s="5" t="str">
        <f t="shared" si="8"/>
        <v>999999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3">
      <c r="A541" s="73">
        <v>9</v>
      </c>
      <c r="B541" s="75">
        <v>46084</v>
      </c>
      <c r="C541" s="73">
        <v>2</v>
      </c>
      <c r="D541" s="41" t="s">
        <v>424</v>
      </c>
      <c r="E541" s="25" t="s">
        <v>361</v>
      </c>
      <c r="F541" s="42">
        <v>264.50799999999998</v>
      </c>
      <c r="G541" s="74" t="s">
        <v>310</v>
      </c>
      <c r="H541" s="80"/>
      <c r="BA541" s="5" t="str">
        <f t="shared" si="8"/>
        <v>999999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3">
      <c r="A542" s="73">
        <v>9</v>
      </c>
      <c r="B542" s="75">
        <v>46084</v>
      </c>
      <c r="C542" s="73">
        <v>2</v>
      </c>
      <c r="D542" s="41" t="s">
        <v>424</v>
      </c>
      <c r="E542" s="25" t="s">
        <v>139</v>
      </c>
      <c r="F542" s="42">
        <v>259.1044</v>
      </c>
      <c r="G542" s="74" t="s">
        <v>310</v>
      </c>
      <c r="H542" s="80"/>
      <c r="BA542" s="5" t="str">
        <f t="shared" si="8"/>
        <v>999999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3">
      <c r="A543" s="73">
        <v>9</v>
      </c>
      <c r="B543" s="75">
        <v>46084</v>
      </c>
      <c r="C543" s="73">
        <v>2</v>
      </c>
      <c r="D543" s="41" t="s">
        <v>424</v>
      </c>
      <c r="E543" s="25" t="s">
        <v>118</v>
      </c>
      <c r="F543" s="42">
        <v>265.54020000000003</v>
      </c>
      <c r="G543" s="74" t="s">
        <v>310</v>
      </c>
      <c r="H543" s="80"/>
      <c r="BA543" s="5" t="str">
        <f t="shared" si="8"/>
        <v>999999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3">
      <c r="A544" s="73">
        <v>9</v>
      </c>
      <c r="B544" s="75">
        <v>46084</v>
      </c>
      <c r="C544" s="73">
        <v>2</v>
      </c>
      <c r="D544" s="41" t="s">
        <v>424</v>
      </c>
      <c r="E544" s="25" t="s">
        <v>362</v>
      </c>
      <c r="F544" s="42">
        <v>250.03290000000001</v>
      </c>
      <c r="G544" s="74" t="s">
        <v>310</v>
      </c>
      <c r="H544" s="80"/>
      <c r="BA544" s="5" t="str">
        <f t="shared" si="8"/>
        <v>999999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3">
      <c r="A545" s="73">
        <v>9</v>
      </c>
      <c r="B545" s="75">
        <v>46084</v>
      </c>
      <c r="C545" s="73">
        <v>2</v>
      </c>
      <c r="D545" s="41" t="s">
        <v>424</v>
      </c>
      <c r="E545" s="25" t="s">
        <v>364</v>
      </c>
      <c r="F545" s="42">
        <v>261.2756</v>
      </c>
      <c r="G545" s="74" t="s">
        <v>310</v>
      </c>
      <c r="H545" s="80"/>
      <c r="BA545" s="5" t="str">
        <f t="shared" si="8"/>
        <v>999999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3">
      <c r="A546" s="73">
        <v>9</v>
      </c>
      <c r="B546" s="75">
        <v>46084</v>
      </c>
      <c r="C546" s="73">
        <v>2</v>
      </c>
      <c r="D546" s="41" t="s">
        <v>424</v>
      </c>
      <c r="E546" s="25" t="s">
        <v>135</v>
      </c>
      <c r="F546" s="42">
        <v>280.91070000000002</v>
      </c>
      <c r="G546" s="74" t="s">
        <v>310</v>
      </c>
      <c r="H546" s="80"/>
      <c r="BA546" s="5" t="str">
        <f t="shared" si="8"/>
        <v>999999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3">
      <c r="A547" s="73">
        <v>9</v>
      </c>
      <c r="B547" s="75">
        <v>46084</v>
      </c>
      <c r="C547" s="73">
        <v>2</v>
      </c>
      <c r="D547" s="41" t="s">
        <v>424</v>
      </c>
      <c r="E547" s="25" t="s">
        <v>128</v>
      </c>
      <c r="F547" s="42">
        <v>287.31869999999998</v>
      </c>
      <c r="G547" s="74" t="s">
        <v>310</v>
      </c>
      <c r="H547" s="80"/>
      <c r="BA547" s="5" t="str">
        <f t="shared" si="8"/>
        <v>999999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3">
      <c r="A548" s="73">
        <v>9</v>
      </c>
      <c r="B548" s="75">
        <v>46084</v>
      </c>
      <c r="C548" s="73">
        <v>2</v>
      </c>
      <c r="D548" s="41" t="s">
        <v>424</v>
      </c>
      <c r="E548" s="25" t="s">
        <v>122</v>
      </c>
      <c r="F548" s="42">
        <v>207.06120000000001</v>
      </c>
      <c r="G548" s="74" t="s">
        <v>310</v>
      </c>
      <c r="H548" s="80"/>
      <c r="BA548" s="5" t="str">
        <f t="shared" si="8"/>
        <v>999999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3">
      <c r="A549" s="73">
        <v>9</v>
      </c>
      <c r="B549" s="75">
        <v>46084</v>
      </c>
      <c r="C549" s="73">
        <v>2</v>
      </c>
      <c r="D549" s="41" t="s">
        <v>424</v>
      </c>
      <c r="E549" s="25" t="s">
        <v>144</v>
      </c>
      <c r="F549" s="42">
        <v>207.54730000000001</v>
      </c>
      <c r="G549" s="74" t="s">
        <v>310</v>
      </c>
      <c r="H549" s="80"/>
      <c r="BA549" s="5" t="str">
        <f t="shared" si="8"/>
        <v>999999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3">
      <c r="A550" s="73">
        <v>9</v>
      </c>
      <c r="B550" s="75">
        <v>46084</v>
      </c>
      <c r="C550" s="73">
        <v>2</v>
      </c>
      <c r="D550" s="41" t="s">
        <v>424</v>
      </c>
      <c r="E550" s="25" t="s">
        <v>365</v>
      </c>
      <c r="F550" s="42">
        <v>208.09229999999999</v>
      </c>
      <c r="G550" s="74" t="s">
        <v>310</v>
      </c>
      <c r="H550" s="80"/>
      <c r="BA550" s="5" t="str">
        <f t="shared" si="8"/>
        <v>999999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3">
      <c r="A551" s="73">
        <v>9</v>
      </c>
      <c r="B551" s="75">
        <v>46084</v>
      </c>
      <c r="C551" s="73">
        <v>2</v>
      </c>
      <c r="D551" s="41" t="s">
        <v>424</v>
      </c>
      <c r="E551" s="25" t="s">
        <v>132</v>
      </c>
      <c r="F551" s="42">
        <v>211.75720000000001</v>
      </c>
      <c r="G551" s="74" t="s">
        <v>310</v>
      </c>
      <c r="H551" s="80"/>
      <c r="BA551" s="5" t="str">
        <f t="shared" si="8"/>
        <v>999999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3">
      <c r="A552" s="73">
        <v>9</v>
      </c>
      <c r="B552" s="75">
        <v>46084</v>
      </c>
      <c r="C552" s="73">
        <v>2</v>
      </c>
      <c r="D552" s="41" t="s">
        <v>424</v>
      </c>
      <c r="E552" s="25" t="s">
        <v>133</v>
      </c>
      <c r="F552" s="42">
        <v>225.24270000000001</v>
      </c>
      <c r="G552" s="74" t="s">
        <v>310</v>
      </c>
      <c r="H552" s="80"/>
      <c r="BA552" s="5" t="str">
        <f t="shared" si="8"/>
        <v>999999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3">
      <c r="A553" s="73">
        <v>9</v>
      </c>
      <c r="B553" s="75">
        <v>46084</v>
      </c>
      <c r="C553" s="73">
        <v>2</v>
      </c>
      <c r="D553" s="41" t="s">
        <v>424</v>
      </c>
      <c r="E553" s="25" t="s">
        <v>366</v>
      </c>
      <c r="F553" s="42">
        <v>222.9924</v>
      </c>
      <c r="G553" s="74" t="s">
        <v>310</v>
      </c>
      <c r="H553" s="80"/>
      <c r="BA553" s="5" t="str">
        <f t="shared" si="8"/>
        <v>999999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3">
      <c r="A554" s="73">
        <v>9</v>
      </c>
      <c r="B554" s="75">
        <v>46084</v>
      </c>
      <c r="C554" s="73">
        <v>2</v>
      </c>
      <c r="D554" s="41" t="s">
        <v>424</v>
      </c>
      <c r="E554" s="25" t="s">
        <v>367</v>
      </c>
      <c r="F554" s="42">
        <v>223.5078</v>
      </c>
      <c r="G554" s="74" t="s">
        <v>310</v>
      </c>
      <c r="H554" s="80"/>
      <c r="BA554" s="5" t="str">
        <f t="shared" si="8"/>
        <v>999999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3">
      <c r="A555" s="73">
        <v>9</v>
      </c>
      <c r="B555" s="75">
        <v>46084</v>
      </c>
      <c r="C555" s="73">
        <v>2</v>
      </c>
      <c r="D555" s="41" t="s">
        <v>424</v>
      </c>
      <c r="E555" s="25" t="s">
        <v>129</v>
      </c>
      <c r="F555" s="42">
        <v>231.2962</v>
      </c>
      <c r="G555" s="74" t="s">
        <v>310</v>
      </c>
      <c r="H555" s="80"/>
      <c r="BA555" s="5" t="str">
        <f t="shared" si="8"/>
        <v>999999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3">
      <c r="A556" s="73">
        <v>9</v>
      </c>
      <c r="B556" s="75">
        <v>46084</v>
      </c>
      <c r="C556" s="73">
        <v>2</v>
      </c>
      <c r="D556" s="41" t="s">
        <v>424</v>
      </c>
      <c r="E556" s="25" t="s">
        <v>131</v>
      </c>
      <c r="F556" s="42">
        <v>233.31</v>
      </c>
      <c r="G556" s="74" t="s">
        <v>310</v>
      </c>
      <c r="H556" s="80"/>
      <c r="BA556" s="5" t="str">
        <f t="shared" si="8"/>
        <v>999999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3">
      <c r="A557" s="73">
        <v>9</v>
      </c>
      <c r="B557" s="75">
        <v>46084</v>
      </c>
      <c r="C557" s="73">
        <v>2</v>
      </c>
      <c r="D557" s="41" t="s">
        <v>424</v>
      </c>
      <c r="E557" s="25" t="s">
        <v>368</v>
      </c>
      <c r="F557" s="42">
        <v>243.7696</v>
      </c>
      <c r="G557" s="74" t="s">
        <v>310</v>
      </c>
      <c r="H557" s="80"/>
      <c r="BA557" s="5" t="str">
        <f t="shared" si="8"/>
        <v>999999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3">
      <c r="A558" s="73">
        <v>9</v>
      </c>
      <c r="B558" s="75">
        <v>46084</v>
      </c>
      <c r="C558" s="73">
        <v>2</v>
      </c>
      <c r="D558" s="41" t="s">
        <v>424</v>
      </c>
      <c r="E558" s="25" t="s">
        <v>370</v>
      </c>
      <c r="F558" s="42">
        <v>240.44120000000001</v>
      </c>
      <c r="G558" s="74" t="s">
        <v>310</v>
      </c>
      <c r="H558" s="80"/>
      <c r="BA558" s="5" t="str">
        <f t="shared" si="8"/>
        <v>999999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3">
      <c r="A559" s="73">
        <v>9</v>
      </c>
      <c r="B559" s="75">
        <v>46084</v>
      </c>
      <c r="C559" s="73">
        <v>2</v>
      </c>
      <c r="D559" s="41" t="s">
        <v>424</v>
      </c>
      <c r="E559" s="25" t="s">
        <v>140</v>
      </c>
      <c r="F559" s="42">
        <v>256.46010000000001</v>
      </c>
      <c r="G559" s="74" t="s">
        <v>310</v>
      </c>
      <c r="H559" s="80"/>
      <c r="BA559" s="5" t="str">
        <f t="shared" si="8"/>
        <v>999999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3">
      <c r="A560" s="73">
        <v>9</v>
      </c>
      <c r="B560" s="75">
        <v>46084</v>
      </c>
      <c r="C560" s="73">
        <v>2</v>
      </c>
      <c r="D560" s="41" t="s">
        <v>424</v>
      </c>
      <c r="E560" s="25" t="s">
        <v>142</v>
      </c>
      <c r="F560" s="42">
        <v>265.17540000000002</v>
      </c>
      <c r="G560" s="74" t="s">
        <v>310</v>
      </c>
      <c r="H560" s="80"/>
      <c r="BA560" s="5" t="str">
        <f t="shared" si="8"/>
        <v>999999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3">
      <c r="A561" s="73">
        <v>9</v>
      </c>
      <c r="B561" s="75">
        <v>46084</v>
      </c>
      <c r="C561" s="73">
        <v>2</v>
      </c>
      <c r="D561" s="41" t="s">
        <v>424</v>
      </c>
      <c r="E561" s="25" t="s">
        <v>143</v>
      </c>
      <c r="F561" s="42">
        <v>275.74560000000002</v>
      </c>
      <c r="G561" s="74" t="s">
        <v>310</v>
      </c>
      <c r="H561" s="80"/>
      <c r="BA561" s="5" t="str">
        <f t="shared" si="8"/>
        <v>999999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3">
      <c r="A562" s="73">
        <v>10</v>
      </c>
      <c r="B562" s="75">
        <v>46091</v>
      </c>
      <c r="C562" s="73">
        <v>1</v>
      </c>
      <c r="D562" s="41" t="s">
        <v>423</v>
      </c>
      <c r="E562" s="25" t="s">
        <v>356</v>
      </c>
      <c r="F562" s="42">
        <v>81.556200000000004</v>
      </c>
      <c r="G562" s="74" t="s">
        <v>310</v>
      </c>
      <c r="H562" s="80"/>
      <c r="BA562" s="5" t="str">
        <f t="shared" si="8"/>
        <v>999999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1</v>
      </c>
    </row>
    <row r="563" spans="1:55" x14ac:dyDescent="0.3">
      <c r="A563" s="73">
        <v>10</v>
      </c>
      <c r="B563" s="75">
        <v>46091</v>
      </c>
      <c r="C563" s="73">
        <v>1</v>
      </c>
      <c r="D563" s="41" t="s">
        <v>423</v>
      </c>
      <c r="E563" s="25" t="s">
        <v>125</v>
      </c>
      <c r="F563" s="42">
        <v>79.461200000000005</v>
      </c>
      <c r="G563" s="74" t="s">
        <v>310</v>
      </c>
      <c r="H563" s="80"/>
      <c r="BA563" s="5" t="str">
        <f t="shared" si="8"/>
        <v>999999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3">
      <c r="A564" s="73">
        <v>10</v>
      </c>
      <c r="B564" s="75">
        <v>46091</v>
      </c>
      <c r="C564" s="73">
        <v>1</v>
      </c>
      <c r="D564" s="41" t="s">
        <v>423</v>
      </c>
      <c r="E564" s="25" t="s">
        <v>137</v>
      </c>
      <c r="F564" s="42">
        <v>88.165300000000002</v>
      </c>
      <c r="G564" s="74" t="s">
        <v>310</v>
      </c>
      <c r="H564" s="80"/>
      <c r="BA564" s="5" t="str">
        <f t="shared" si="8"/>
        <v>999999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3">
      <c r="A565" s="73">
        <v>10</v>
      </c>
      <c r="B565" s="75">
        <v>46091</v>
      </c>
      <c r="C565" s="73">
        <v>1</v>
      </c>
      <c r="D565" s="41" t="s">
        <v>423</v>
      </c>
      <c r="E565" s="25" t="s">
        <v>358</v>
      </c>
      <c r="F565" s="42">
        <v>89.066800000000001</v>
      </c>
      <c r="G565" s="74" t="s">
        <v>310</v>
      </c>
      <c r="H565" s="80"/>
      <c r="BA565" s="5" t="str">
        <f t="shared" si="8"/>
        <v>999999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3">
      <c r="A566" s="73">
        <v>10</v>
      </c>
      <c r="B566" s="75">
        <v>46091</v>
      </c>
      <c r="C566" s="73">
        <v>1</v>
      </c>
      <c r="D566" s="41" t="s">
        <v>423</v>
      </c>
      <c r="E566" s="25" t="s">
        <v>134</v>
      </c>
      <c r="F566" s="42">
        <v>94.571899999999999</v>
      </c>
      <c r="G566" s="74" t="s">
        <v>310</v>
      </c>
      <c r="H566" s="80"/>
      <c r="BA566" s="5" t="str">
        <f t="shared" si="8"/>
        <v>999999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3">
      <c r="A567" s="73">
        <v>10</v>
      </c>
      <c r="B567" s="75">
        <v>46091</v>
      </c>
      <c r="C567" s="73">
        <v>1</v>
      </c>
      <c r="D567" s="41" t="s">
        <v>423</v>
      </c>
      <c r="E567" s="25" t="s">
        <v>138</v>
      </c>
      <c r="F567" s="42">
        <v>99.6721</v>
      </c>
      <c r="G567" s="74" t="s">
        <v>310</v>
      </c>
      <c r="H567" s="80"/>
      <c r="BA567" s="5" t="str">
        <f t="shared" si="8"/>
        <v>999999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3">
      <c r="A568" s="73">
        <v>10</v>
      </c>
      <c r="B568" s="75">
        <v>46091</v>
      </c>
      <c r="C568" s="73">
        <v>1</v>
      </c>
      <c r="D568" s="41" t="s">
        <v>423</v>
      </c>
      <c r="E568" s="25" t="s">
        <v>359</v>
      </c>
      <c r="F568" s="42">
        <v>105.4928</v>
      </c>
      <c r="G568" s="74" t="s">
        <v>310</v>
      </c>
      <c r="H568" s="80"/>
      <c r="BA568" s="5" t="str">
        <f t="shared" si="8"/>
        <v>999999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3">
      <c r="A569" s="73">
        <v>10</v>
      </c>
      <c r="B569" s="75">
        <v>46091</v>
      </c>
      <c r="C569" s="73">
        <v>1</v>
      </c>
      <c r="D569" s="41" t="s">
        <v>423</v>
      </c>
      <c r="E569" s="25" t="s">
        <v>126</v>
      </c>
      <c r="F569" s="42">
        <v>100.6568</v>
      </c>
      <c r="G569" s="74" t="s">
        <v>310</v>
      </c>
      <c r="H569" s="80"/>
      <c r="BA569" s="5" t="str">
        <f t="shared" si="8"/>
        <v>999999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3">
      <c r="A570" s="73">
        <v>10</v>
      </c>
      <c r="B570" s="75">
        <v>46091</v>
      </c>
      <c r="C570" s="73">
        <v>1</v>
      </c>
      <c r="D570" s="41" t="s">
        <v>423</v>
      </c>
      <c r="E570" s="25" t="s">
        <v>127</v>
      </c>
      <c r="F570" s="42">
        <v>104.48220000000001</v>
      </c>
      <c r="G570" s="74" t="s">
        <v>310</v>
      </c>
      <c r="H570" s="80"/>
      <c r="BA570" s="5" t="str">
        <f t="shared" si="8"/>
        <v>999999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3">
      <c r="A571" s="73">
        <v>10</v>
      </c>
      <c r="B571" s="75">
        <v>46091</v>
      </c>
      <c r="C571" s="73">
        <v>1</v>
      </c>
      <c r="D571" s="41" t="s">
        <v>423</v>
      </c>
      <c r="E571" s="25" t="s">
        <v>124</v>
      </c>
      <c r="F571" s="42">
        <v>106.4731</v>
      </c>
      <c r="G571" s="74" t="s">
        <v>310</v>
      </c>
      <c r="H571" s="80"/>
      <c r="BA571" s="5" t="str">
        <f t="shared" si="8"/>
        <v>999999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3">
      <c r="A572" s="73">
        <v>10</v>
      </c>
      <c r="B572" s="75">
        <v>46091</v>
      </c>
      <c r="C572" s="73">
        <v>1</v>
      </c>
      <c r="D572" s="41" t="s">
        <v>423</v>
      </c>
      <c r="E572" s="25" t="s">
        <v>361</v>
      </c>
      <c r="F572" s="42">
        <v>119.1328</v>
      </c>
      <c r="G572" s="74" t="s">
        <v>310</v>
      </c>
      <c r="H572" s="80"/>
      <c r="BA572" s="5" t="str">
        <f t="shared" si="8"/>
        <v>999999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3">
      <c r="A573" s="73">
        <v>10</v>
      </c>
      <c r="B573" s="75">
        <v>46091</v>
      </c>
      <c r="C573" s="73">
        <v>1</v>
      </c>
      <c r="D573" s="41" t="s">
        <v>423</v>
      </c>
      <c r="E573" s="25" t="s">
        <v>139</v>
      </c>
      <c r="F573" s="42">
        <v>116.8349</v>
      </c>
      <c r="G573" s="74" t="s">
        <v>310</v>
      </c>
      <c r="H573" s="80"/>
      <c r="BA573" s="5" t="str">
        <f t="shared" si="8"/>
        <v>999999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3">
      <c r="A574" s="73">
        <v>10</v>
      </c>
      <c r="B574" s="75">
        <v>46091</v>
      </c>
      <c r="C574" s="73">
        <v>1</v>
      </c>
      <c r="D574" s="41" t="s">
        <v>423</v>
      </c>
      <c r="E574" s="25" t="s">
        <v>118</v>
      </c>
      <c r="F574" s="42">
        <v>122.6313</v>
      </c>
      <c r="G574" s="74" t="s">
        <v>310</v>
      </c>
      <c r="H574" s="80"/>
      <c r="BA574" s="5" t="str">
        <f t="shared" si="8"/>
        <v>999999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3">
      <c r="A575" s="73">
        <v>10</v>
      </c>
      <c r="B575" s="75">
        <v>46091</v>
      </c>
      <c r="C575" s="73">
        <v>1</v>
      </c>
      <c r="D575" s="41" t="s">
        <v>423</v>
      </c>
      <c r="E575" s="25" t="s">
        <v>362</v>
      </c>
      <c r="F575" s="42">
        <v>88.905199999999994</v>
      </c>
      <c r="G575" s="74" t="s">
        <v>310</v>
      </c>
      <c r="H575" s="80"/>
      <c r="BA575" s="5" t="str">
        <f t="shared" si="8"/>
        <v>999999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3">
      <c r="A576" s="73">
        <v>10</v>
      </c>
      <c r="B576" s="75">
        <v>46091</v>
      </c>
      <c r="C576" s="73">
        <v>1</v>
      </c>
      <c r="D576" s="41" t="s">
        <v>423</v>
      </c>
      <c r="E576" s="25" t="s">
        <v>364</v>
      </c>
      <c r="F576" s="42">
        <v>81.661600000000007</v>
      </c>
      <c r="G576" s="74" t="s">
        <v>310</v>
      </c>
      <c r="H576" s="80"/>
      <c r="BA576" s="5" t="str">
        <f t="shared" si="8"/>
        <v>999999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3">
      <c r="A577" s="73">
        <v>10</v>
      </c>
      <c r="B577" s="75">
        <v>46091</v>
      </c>
      <c r="C577" s="73">
        <v>1</v>
      </c>
      <c r="D577" s="41" t="s">
        <v>423</v>
      </c>
      <c r="E577" s="25" t="s">
        <v>135</v>
      </c>
      <c r="F577" s="42">
        <v>86.673199999999994</v>
      </c>
      <c r="G577" s="74" t="s">
        <v>310</v>
      </c>
      <c r="H577" s="80"/>
      <c r="BA577" s="5" t="str">
        <f t="shared" si="8"/>
        <v>999999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3">
      <c r="A578" s="73">
        <v>10</v>
      </c>
      <c r="B578" s="75">
        <v>46091</v>
      </c>
      <c r="C578" s="73">
        <v>1</v>
      </c>
      <c r="D578" s="41" t="s">
        <v>423</v>
      </c>
      <c r="E578" s="25" t="s">
        <v>128</v>
      </c>
      <c r="F578" s="42">
        <v>90.633399999999995</v>
      </c>
      <c r="G578" s="74" t="s">
        <v>310</v>
      </c>
      <c r="H578" s="80"/>
      <c r="BA578" s="5" t="str">
        <f t="shared" si="8"/>
        <v>999999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3">
      <c r="A579" s="73">
        <v>10</v>
      </c>
      <c r="B579" s="75">
        <v>46091</v>
      </c>
      <c r="C579" s="73">
        <v>1</v>
      </c>
      <c r="D579" s="41" t="s">
        <v>423</v>
      </c>
      <c r="E579" s="25" t="s">
        <v>122</v>
      </c>
      <c r="F579" s="42">
        <v>96.393100000000004</v>
      </c>
      <c r="G579" s="74" t="s">
        <v>310</v>
      </c>
      <c r="H579" s="80"/>
      <c r="BA579" s="5" t="str">
        <f t="shared" si="8"/>
        <v>999999</v>
      </c>
      <c r="BB579" s="5">
        <f>IF(OR($E579="",$G579&lt;&gt;"Ativo"),"",IF(COUNTIFS($E$4:$E579,$E579,$A$4:$A579,$A579,$G$4:$G579,"Ativo")=1,1,0))</f>
        <v>1</v>
      </c>
      <c r="BC579">
        <f>IF(OR($A579="",$G579&lt;&gt;"Ativo"),"",IF(COUNTIFS($A$4:$A579,$A579,$G$4:$G579,"Ativo")=1,1,0))</f>
        <v>0</v>
      </c>
    </row>
    <row r="580" spans="1:55" x14ac:dyDescent="0.3">
      <c r="A580" s="73">
        <v>10</v>
      </c>
      <c r="B580" s="75">
        <v>46091</v>
      </c>
      <c r="C580" s="73">
        <v>1</v>
      </c>
      <c r="D580" s="41" t="s">
        <v>423</v>
      </c>
      <c r="E580" s="25" t="s">
        <v>144</v>
      </c>
      <c r="F580" s="42">
        <v>95.973500000000001</v>
      </c>
      <c r="G580" s="74" t="s">
        <v>310</v>
      </c>
      <c r="H580" s="80"/>
      <c r="BA580" s="5" t="str">
        <f t="shared" ref="BA580:BA643" si="9">IF($D580="","",MID($D580,4,6))</f>
        <v>999999</v>
      </c>
      <c r="BB580" s="5">
        <f>IF(OR($E580="",$G580&lt;&gt;"Ativo"),"",IF(COUNTIFS($E$4:$E580,$E580,$A$4:$A580,$A580,$G$4:$G580,"Ativo")=1,1,0))</f>
        <v>1</v>
      </c>
      <c r="BC580">
        <f>IF(OR($A580="",$G580&lt;&gt;"Ativo"),"",IF(COUNTIFS($A$4:$A580,$A580,$G$4:$G580,"Ativo")=1,1,0))</f>
        <v>0</v>
      </c>
    </row>
    <row r="581" spans="1:55" x14ac:dyDescent="0.3">
      <c r="A581" s="73">
        <v>10</v>
      </c>
      <c r="B581" s="75">
        <v>46091</v>
      </c>
      <c r="C581" s="73">
        <v>1</v>
      </c>
      <c r="D581" s="41" t="s">
        <v>423</v>
      </c>
      <c r="E581" s="25" t="s">
        <v>365</v>
      </c>
      <c r="F581" s="42">
        <v>100.43300000000001</v>
      </c>
      <c r="G581" s="74" t="s">
        <v>310</v>
      </c>
      <c r="H581" s="80"/>
      <c r="BA581" s="5" t="str">
        <f t="shared" si="9"/>
        <v>999999</v>
      </c>
      <c r="BB581" s="5">
        <f>IF(OR($E581="",$G581&lt;&gt;"Ativo"),"",IF(COUNTIFS($E$4:$E581,$E581,$A$4:$A581,$A581,$G$4:$G581,"Ativo")=1,1,0))</f>
        <v>1</v>
      </c>
      <c r="BC581">
        <f>IF(OR($A581="",$G581&lt;&gt;"Ativo"),"",IF(COUNTIFS($A$4:$A581,$A581,$G$4:$G581,"Ativo")=1,1,0))</f>
        <v>0</v>
      </c>
    </row>
    <row r="582" spans="1:55" x14ac:dyDescent="0.3">
      <c r="A582" s="73">
        <v>10</v>
      </c>
      <c r="B582" s="75">
        <v>46091</v>
      </c>
      <c r="C582" s="73">
        <v>1</v>
      </c>
      <c r="D582" s="41" t="s">
        <v>423</v>
      </c>
      <c r="E582" s="25" t="s">
        <v>132</v>
      </c>
      <c r="F582" s="42">
        <v>103.8203</v>
      </c>
      <c r="G582" s="74" t="s">
        <v>310</v>
      </c>
      <c r="H582" s="80"/>
      <c r="BA582" s="5" t="str">
        <f t="shared" si="9"/>
        <v>999999</v>
      </c>
      <c r="BB582" s="5">
        <f>IF(OR($E582="",$G582&lt;&gt;"Ativo"),"",IF(COUNTIFS($E$4:$E582,$E582,$A$4:$A582,$A582,$G$4:$G582,"Ativo")=1,1,0))</f>
        <v>1</v>
      </c>
      <c r="BC582">
        <f>IF(OR($A582="",$G582&lt;&gt;"Ativo"),"",IF(COUNTIFS($A$4:$A582,$A582,$G$4:$G582,"Ativo")=1,1,0))</f>
        <v>0</v>
      </c>
    </row>
    <row r="583" spans="1:55" x14ac:dyDescent="0.3">
      <c r="A583" s="73">
        <v>10</v>
      </c>
      <c r="B583" s="75">
        <v>46091</v>
      </c>
      <c r="C583" s="73">
        <v>1</v>
      </c>
      <c r="D583" s="41" t="s">
        <v>423</v>
      </c>
      <c r="E583" s="25" t="s">
        <v>133</v>
      </c>
      <c r="F583" s="42">
        <v>112.60509999999999</v>
      </c>
      <c r="G583" s="74" t="s">
        <v>310</v>
      </c>
      <c r="H583" s="80"/>
      <c r="BA583" s="5" t="str">
        <f t="shared" si="9"/>
        <v>999999</v>
      </c>
      <c r="BB583" s="5">
        <f>IF(OR($E583="",$G583&lt;&gt;"Ativo"),"",IF(COUNTIFS($E$4:$E583,$E583,$A$4:$A583,$A583,$G$4:$G583,"Ativo")=1,1,0))</f>
        <v>1</v>
      </c>
      <c r="BC583">
        <f>IF(OR($A583="",$G583&lt;&gt;"Ativo"),"",IF(COUNTIFS($A$4:$A583,$A583,$G$4:$G583,"Ativo")=1,1,0))</f>
        <v>0</v>
      </c>
    </row>
    <row r="584" spans="1:55" x14ac:dyDescent="0.3">
      <c r="A584" s="73">
        <v>10</v>
      </c>
      <c r="B584" s="75">
        <v>46091</v>
      </c>
      <c r="C584" s="73">
        <v>1</v>
      </c>
      <c r="D584" s="41" t="s">
        <v>423</v>
      </c>
      <c r="E584" s="25" t="s">
        <v>366</v>
      </c>
      <c r="F584" s="42">
        <v>107.97069999999999</v>
      </c>
      <c r="G584" s="74" t="s">
        <v>310</v>
      </c>
      <c r="H584" s="80"/>
      <c r="BA584" s="5" t="str">
        <f t="shared" si="9"/>
        <v>999999</v>
      </c>
      <c r="BB584" s="5">
        <f>IF(OR($E584="",$G584&lt;&gt;"Ativo"),"",IF(COUNTIFS($E$4:$E584,$E584,$A$4:$A584,$A584,$G$4:$G584,"Ativo")=1,1,0))</f>
        <v>1</v>
      </c>
      <c r="BC584">
        <f>IF(OR($A584="",$G584&lt;&gt;"Ativo"),"",IF(COUNTIFS($A$4:$A584,$A584,$G$4:$G584,"Ativo")=1,1,0))</f>
        <v>0</v>
      </c>
    </row>
    <row r="585" spans="1:55" x14ac:dyDescent="0.3">
      <c r="A585" s="73">
        <v>10</v>
      </c>
      <c r="B585" s="75">
        <v>46091</v>
      </c>
      <c r="C585" s="73">
        <v>1</v>
      </c>
      <c r="D585" s="41" t="s">
        <v>423</v>
      </c>
      <c r="E585" s="25" t="s">
        <v>367</v>
      </c>
      <c r="F585" s="42">
        <v>113.6678</v>
      </c>
      <c r="G585" s="74" t="s">
        <v>310</v>
      </c>
      <c r="H585" s="80"/>
      <c r="BA585" s="5" t="str">
        <f t="shared" si="9"/>
        <v>999999</v>
      </c>
      <c r="BB585" s="5">
        <f>IF(OR($E585="",$G585&lt;&gt;"Ativo"),"",IF(COUNTIFS($E$4:$E585,$E585,$A$4:$A585,$A585,$G$4:$G585,"Ativo")=1,1,0))</f>
        <v>1</v>
      </c>
      <c r="BC585">
        <f>IF(OR($A585="",$G585&lt;&gt;"Ativo"),"",IF(COUNTIFS($A$4:$A585,$A585,$G$4:$G585,"Ativo")=1,1,0))</f>
        <v>0</v>
      </c>
    </row>
    <row r="586" spans="1:55" x14ac:dyDescent="0.3">
      <c r="A586" s="73">
        <v>10</v>
      </c>
      <c r="B586" s="75">
        <v>46091</v>
      </c>
      <c r="C586" s="73">
        <v>1</v>
      </c>
      <c r="D586" s="41" t="s">
        <v>423</v>
      </c>
      <c r="E586" s="25" t="s">
        <v>129</v>
      </c>
      <c r="F586" s="42">
        <v>115.2379</v>
      </c>
      <c r="G586" s="74" t="s">
        <v>310</v>
      </c>
      <c r="H586" s="80"/>
      <c r="BA586" s="5" t="str">
        <f t="shared" si="9"/>
        <v>999999</v>
      </c>
      <c r="BB586" s="5">
        <f>IF(OR($E586="",$G586&lt;&gt;"Ativo"),"",IF(COUNTIFS($E$4:$E586,$E586,$A$4:$A586,$A586,$G$4:$G586,"Ativo")=1,1,0))</f>
        <v>1</v>
      </c>
      <c r="BC586">
        <f>IF(OR($A586="",$G586&lt;&gt;"Ativo"),"",IF(COUNTIFS($A$4:$A586,$A586,$G$4:$G586,"Ativo")=1,1,0))</f>
        <v>0</v>
      </c>
    </row>
    <row r="587" spans="1:55" x14ac:dyDescent="0.3">
      <c r="A587" s="73">
        <v>10</v>
      </c>
      <c r="B587" s="75">
        <v>46091</v>
      </c>
      <c r="C587" s="73">
        <v>1</v>
      </c>
      <c r="D587" s="41" t="s">
        <v>423</v>
      </c>
      <c r="E587" s="25" t="s">
        <v>131</v>
      </c>
      <c r="F587" s="42">
        <v>115.0119</v>
      </c>
      <c r="G587" s="74" t="s">
        <v>310</v>
      </c>
      <c r="H587" s="80"/>
      <c r="BA587" s="5" t="str">
        <f t="shared" si="9"/>
        <v>999999</v>
      </c>
      <c r="BB587" s="5">
        <f>IF(OR($E587="",$G587&lt;&gt;"Ativo"),"",IF(COUNTIFS($E$4:$E587,$E587,$A$4:$A587,$A587,$G$4:$G587,"Ativo")=1,1,0))</f>
        <v>1</v>
      </c>
      <c r="BC587">
        <f>IF(OR($A587="",$G587&lt;&gt;"Ativo"),"",IF(COUNTIFS($A$4:$A587,$A587,$G$4:$G587,"Ativo")=1,1,0))</f>
        <v>0</v>
      </c>
    </row>
    <row r="588" spans="1:55" x14ac:dyDescent="0.3">
      <c r="A588" s="73">
        <v>10</v>
      </c>
      <c r="B588" s="75">
        <v>46091</v>
      </c>
      <c r="C588" s="73">
        <v>1</v>
      </c>
      <c r="D588" s="41" t="s">
        <v>423</v>
      </c>
      <c r="E588" s="25" t="s">
        <v>368</v>
      </c>
      <c r="F588" s="42">
        <v>82.343500000000006</v>
      </c>
      <c r="G588" s="74" t="s">
        <v>310</v>
      </c>
      <c r="H588" s="80"/>
      <c r="BA588" s="5" t="str">
        <f t="shared" si="9"/>
        <v>999999</v>
      </c>
      <c r="BB588" s="5">
        <f>IF(OR($E588="",$G588&lt;&gt;"Ativo"),"",IF(COUNTIFS($E$4:$E588,$E588,$A$4:$A588,$A588,$G$4:$G588,"Ativo")=1,1,0))</f>
        <v>1</v>
      </c>
      <c r="BC588">
        <f>IF(OR($A588="",$G588&lt;&gt;"Ativo"),"",IF(COUNTIFS($A$4:$A588,$A588,$G$4:$G588,"Ativo")=1,1,0))</f>
        <v>0</v>
      </c>
    </row>
    <row r="589" spans="1:55" x14ac:dyDescent="0.3">
      <c r="A589" s="73">
        <v>10</v>
      </c>
      <c r="B589" s="75">
        <v>46091</v>
      </c>
      <c r="C589" s="73">
        <v>1</v>
      </c>
      <c r="D589" s="41" t="s">
        <v>423</v>
      </c>
      <c r="E589" s="25" t="s">
        <v>370</v>
      </c>
      <c r="F589" s="42">
        <v>85.271299999999997</v>
      </c>
      <c r="G589" s="74" t="s">
        <v>310</v>
      </c>
      <c r="H589" s="80"/>
      <c r="BA589" s="5" t="str">
        <f t="shared" si="9"/>
        <v>999999</v>
      </c>
      <c r="BB589" s="5">
        <f>IF(OR($E589="",$G589&lt;&gt;"Ativo"),"",IF(COUNTIFS($E$4:$E589,$E589,$A$4:$A589,$A589,$G$4:$G589,"Ativo")=1,1,0))</f>
        <v>1</v>
      </c>
      <c r="BC589">
        <f>IF(OR($A589="",$G589&lt;&gt;"Ativo"),"",IF(COUNTIFS($A$4:$A589,$A589,$G$4:$G589,"Ativo")=1,1,0))</f>
        <v>0</v>
      </c>
    </row>
    <row r="590" spans="1:55" x14ac:dyDescent="0.3">
      <c r="A590" s="73">
        <v>10</v>
      </c>
      <c r="B590" s="75">
        <v>46091</v>
      </c>
      <c r="C590" s="73">
        <v>1</v>
      </c>
      <c r="D590" s="41" t="s">
        <v>423</v>
      </c>
      <c r="E590" s="25" t="s">
        <v>140</v>
      </c>
      <c r="F590" s="42">
        <v>92.946299999999994</v>
      </c>
      <c r="G590" s="74" t="s">
        <v>310</v>
      </c>
      <c r="H590" s="80"/>
      <c r="BA590" s="5" t="str">
        <f t="shared" si="9"/>
        <v>999999</v>
      </c>
      <c r="BB590" s="5">
        <f>IF(OR($E590="",$G590&lt;&gt;"Ativo"),"",IF(COUNTIFS($E$4:$E590,$E590,$A$4:$A590,$A590,$G$4:$G590,"Ativo")=1,1,0))</f>
        <v>1</v>
      </c>
      <c r="BC590">
        <f>IF(OR($A590="",$G590&lt;&gt;"Ativo"),"",IF(COUNTIFS($A$4:$A590,$A590,$G$4:$G590,"Ativo")=1,1,0))</f>
        <v>0</v>
      </c>
    </row>
    <row r="591" spans="1:55" x14ac:dyDescent="0.3">
      <c r="A591" s="73">
        <v>10</v>
      </c>
      <c r="B591" s="75">
        <v>46091</v>
      </c>
      <c r="C591" s="73">
        <v>1</v>
      </c>
      <c r="D591" s="41" t="s">
        <v>423</v>
      </c>
      <c r="E591" s="25" t="s">
        <v>142</v>
      </c>
      <c r="F591" s="42">
        <v>92.870800000000003</v>
      </c>
      <c r="G591" s="74" t="s">
        <v>310</v>
      </c>
      <c r="H591" s="80"/>
      <c r="BA591" s="5" t="str">
        <f t="shared" si="9"/>
        <v>999999</v>
      </c>
      <c r="BB591" s="5">
        <f>IF(OR($E591="",$G591&lt;&gt;"Ativo"),"",IF(COUNTIFS($E$4:$E591,$E591,$A$4:$A591,$A591,$G$4:$G591,"Ativo")=1,1,0))</f>
        <v>1</v>
      </c>
      <c r="BC591">
        <f>IF(OR($A591="",$G591&lt;&gt;"Ativo"),"",IF(COUNTIFS($A$4:$A591,$A591,$G$4:$G591,"Ativo")=1,1,0))</f>
        <v>0</v>
      </c>
    </row>
    <row r="592" spans="1:55" x14ac:dyDescent="0.3">
      <c r="A592" s="73">
        <v>10</v>
      </c>
      <c r="B592" s="75">
        <v>46091</v>
      </c>
      <c r="C592" s="73">
        <v>1</v>
      </c>
      <c r="D592" s="41" t="s">
        <v>423</v>
      </c>
      <c r="E592" s="25" t="s">
        <v>143</v>
      </c>
      <c r="F592" s="42">
        <v>91.584299999999999</v>
      </c>
      <c r="G592" s="74" t="s">
        <v>310</v>
      </c>
      <c r="H592" s="80"/>
      <c r="BA592" s="5" t="str">
        <f t="shared" si="9"/>
        <v>999999</v>
      </c>
      <c r="BB592" s="5">
        <f>IF(OR($E592="",$G592&lt;&gt;"Ativo"),"",IF(COUNTIFS($E$4:$E592,$E592,$A$4:$A592,$A592,$G$4:$G592,"Ativo")=1,1,0))</f>
        <v>1</v>
      </c>
      <c r="BC592">
        <f>IF(OR($A592="",$G592&lt;&gt;"Ativo"),"",IF(COUNTIFS($A$4:$A592,$A592,$G$4:$G592,"Ativo")=1,1,0))</f>
        <v>0</v>
      </c>
    </row>
    <row r="593" spans="1:55" x14ac:dyDescent="0.3">
      <c r="A593" s="73">
        <v>10</v>
      </c>
      <c r="B593" s="75">
        <v>46091</v>
      </c>
      <c r="C593" s="73">
        <v>2</v>
      </c>
      <c r="D593" s="41" t="s">
        <v>424</v>
      </c>
      <c r="E593" s="25" t="s">
        <v>356</v>
      </c>
      <c r="F593" s="42">
        <v>209.67150000000001</v>
      </c>
      <c r="G593" s="74" t="s">
        <v>310</v>
      </c>
      <c r="H593" s="80"/>
      <c r="BA593" s="5" t="str">
        <f t="shared" si="9"/>
        <v>999999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3">
        <v>10</v>
      </c>
      <c r="B594" s="75">
        <v>46091</v>
      </c>
      <c r="C594" s="73">
        <v>2</v>
      </c>
      <c r="D594" s="41" t="s">
        <v>424</v>
      </c>
      <c r="E594" s="25" t="s">
        <v>125</v>
      </c>
      <c r="F594" s="42">
        <v>220.0874</v>
      </c>
      <c r="G594" s="74" t="s">
        <v>310</v>
      </c>
      <c r="H594" s="80"/>
      <c r="BA594" s="5" t="str">
        <f t="shared" si="9"/>
        <v>999999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3">
        <v>10</v>
      </c>
      <c r="B595" s="75">
        <v>46091</v>
      </c>
      <c r="C595" s="73">
        <v>2</v>
      </c>
      <c r="D595" s="41" t="s">
        <v>424</v>
      </c>
      <c r="E595" s="25" t="s">
        <v>137</v>
      </c>
      <c r="F595" s="42">
        <v>197.8297</v>
      </c>
      <c r="G595" s="74" t="s">
        <v>310</v>
      </c>
      <c r="H595" s="80"/>
      <c r="BA595" s="5" t="str">
        <f t="shared" si="9"/>
        <v>999999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3">
        <v>10</v>
      </c>
      <c r="B596" s="75">
        <v>46091</v>
      </c>
      <c r="C596" s="73">
        <v>2</v>
      </c>
      <c r="D596" s="41" t="s">
        <v>424</v>
      </c>
      <c r="E596" s="25" t="s">
        <v>358</v>
      </c>
      <c r="F596" s="42">
        <v>216.09190000000001</v>
      </c>
      <c r="G596" s="74" t="s">
        <v>310</v>
      </c>
      <c r="H596" s="80"/>
      <c r="BA596" s="5" t="str">
        <f t="shared" si="9"/>
        <v>999999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3">
        <v>10</v>
      </c>
      <c r="B597" s="75">
        <v>46091</v>
      </c>
      <c r="C597" s="73">
        <v>2</v>
      </c>
      <c r="D597" s="41" t="s">
        <v>424</v>
      </c>
      <c r="E597" s="25" t="s">
        <v>134</v>
      </c>
      <c r="F597" s="42">
        <v>227.3167</v>
      </c>
      <c r="G597" s="74" t="s">
        <v>310</v>
      </c>
      <c r="H597" s="80"/>
      <c r="BA597" s="5" t="str">
        <f t="shared" si="9"/>
        <v>999999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3">
        <v>10</v>
      </c>
      <c r="B598" s="75">
        <v>46091</v>
      </c>
      <c r="C598" s="73">
        <v>2</v>
      </c>
      <c r="D598" s="41" t="s">
        <v>424</v>
      </c>
      <c r="E598" s="25" t="s">
        <v>138</v>
      </c>
      <c r="F598" s="42">
        <v>228.76410000000001</v>
      </c>
      <c r="G598" s="74" t="s">
        <v>310</v>
      </c>
      <c r="H598" s="80"/>
      <c r="BA598" s="5" t="str">
        <f t="shared" si="9"/>
        <v>999999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3">
        <v>10</v>
      </c>
      <c r="B599" s="75">
        <v>46091</v>
      </c>
      <c r="C599" s="73">
        <v>2</v>
      </c>
      <c r="D599" s="41" t="s">
        <v>424</v>
      </c>
      <c r="E599" s="25" t="s">
        <v>359</v>
      </c>
      <c r="F599" s="42">
        <v>240.62520000000001</v>
      </c>
      <c r="G599" s="74" t="s">
        <v>310</v>
      </c>
      <c r="H599" s="80"/>
      <c r="BA599" s="5" t="str">
        <f t="shared" si="9"/>
        <v>999999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3">
        <v>10</v>
      </c>
      <c r="B600" s="75">
        <v>46091</v>
      </c>
      <c r="C600" s="73">
        <v>2</v>
      </c>
      <c r="D600" s="41" t="s">
        <v>424</v>
      </c>
      <c r="E600" s="25" t="s">
        <v>126</v>
      </c>
      <c r="F600" s="42">
        <v>242.56460000000001</v>
      </c>
      <c r="G600" s="74" t="s">
        <v>310</v>
      </c>
      <c r="H600" s="80"/>
      <c r="BA600" s="5" t="str">
        <f t="shared" si="9"/>
        <v>999999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3">
        <v>10</v>
      </c>
      <c r="B601" s="75">
        <v>46091</v>
      </c>
      <c r="C601" s="73">
        <v>2</v>
      </c>
      <c r="D601" s="41" t="s">
        <v>424</v>
      </c>
      <c r="E601" s="25" t="s">
        <v>127</v>
      </c>
      <c r="F601" s="42">
        <v>250.97059999999999</v>
      </c>
      <c r="G601" s="74" t="s">
        <v>310</v>
      </c>
      <c r="H601" s="80"/>
      <c r="BA601" s="5" t="str">
        <f t="shared" si="9"/>
        <v>999999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3">
        <v>10</v>
      </c>
      <c r="B602" s="75">
        <v>46091</v>
      </c>
      <c r="C602" s="73">
        <v>2</v>
      </c>
      <c r="D602" s="41" t="s">
        <v>424</v>
      </c>
      <c r="E602" s="25" t="s">
        <v>124</v>
      </c>
      <c r="F602" s="42">
        <v>253.55330000000001</v>
      </c>
      <c r="G602" s="74" t="s">
        <v>310</v>
      </c>
      <c r="H602" s="80"/>
      <c r="BA602" s="5" t="str">
        <f t="shared" si="9"/>
        <v>999999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3">
        <v>10</v>
      </c>
      <c r="B603" s="75">
        <v>46091</v>
      </c>
      <c r="C603" s="73">
        <v>2</v>
      </c>
      <c r="D603" s="41" t="s">
        <v>424</v>
      </c>
      <c r="E603" s="25" t="s">
        <v>361</v>
      </c>
      <c r="F603" s="42">
        <v>273.52530000000002</v>
      </c>
      <c r="G603" s="74" t="s">
        <v>310</v>
      </c>
      <c r="H603" s="80"/>
      <c r="BA603" s="5" t="str">
        <f t="shared" si="9"/>
        <v>999999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3">
        <v>10</v>
      </c>
      <c r="B604" s="75">
        <v>46091</v>
      </c>
      <c r="C604" s="73">
        <v>2</v>
      </c>
      <c r="D604" s="41" t="s">
        <v>424</v>
      </c>
      <c r="E604" s="25" t="s">
        <v>139</v>
      </c>
      <c r="F604" s="42">
        <v>252.86789999999999</v>
      </c>
      <c r="G604" s="74" t="s">
        <v>310</v>
      </c>
      <c r="H604" s="80"/>
      <c r="BA604" s="5" t="str">
        <f t="shared" si="9"/>
        <v>999999</v>
      </c>
      <c r="BB604" s="5">
        <f>IF(OR($E604="",$G604&lt;&gt;"Ativo"),"",IF(COUNTIFS($E$4:$E604,$E604,$A$4:$A604,$A604,$G$4:$G604,"Ativo")=1,1,0))</f>
        <v>0</v>
      </c>
      <c r="BC604">
        <f>IF(OR($A604="",$G604&lt;&gt;"Ativo"),"",IF(COUNTIFS($A$4:$A604,$A604,$G$4:$G604,"Ativo")=1,1,0))</f>
        <v>0</v>
      </c>
    </row>
    <row r="605" spans="1:55" x14ac:dyDescent="0.3">
      <c r="A605" s="73">
        <v>10</v>
      </c>
      <c r="B605" s="75">
        <v>46091</v>
      </c>
      <c r="C605" s="73">
        <v>2</v>
      </c>
      <c r="D605" s="41" t="s">
        <v>424</v>
      </c>
      <c r="E605" s="25" t="s">
        <v>118</v>
      </c>
      <c r="F605" s="42">
        <v>271.43369999999999</v>
      </c>
      <c r="G605" s="74" t="s">
        <v>310</v>
      </c>
      <c r="H605" s="80"/>
      <c r="BA605" s="5" t="str">
        <f t="shared" si="9"/>
        <v>999999</v>
      </c>
      <c r="BB605" s="5">
        <f>IF(OR($E605="",$G605&lt;&gt;"Ativo"),"",IF(COUNTIFS($E$4:$E605,$E605,$A$4:$A605,$A605,$G$4:$G605,"Ativo")=1,1,0))</f>
        <v>0</v>
      </c>
      <c r="BC605">
        <f>IF(OR($A605="",$G605&lt;&gt;"Ativo"),"",IF(COUNTIFS($A$4:$A605,$A605,$G$4:$G605,"Ativo")=1,1,0))</f>
        <v>0</v>
      </c>
    </row>
    <row r="606" spans="1:55" x14ac:dyDescent="0.3">
      <c r="A606" s="73">
        <v>10</v>
      </c>
      <c r="B606" s="75">
        <v>46091</v>
      </c>
      <c r="C606" s="73">
        <v>2</v>
      </c>
      <c r="D606" s="41" t="s">
        <v>424</v>
      </c>
      <c r="E606" s="25" t="s">
        <v>362</v>
      </c>
      <c r="F606" s="42">
        <v>264.25220000000002</v>
      </c>
      <c r="G606" s="74" t="s">
        <v>310</v>
      </c>
      <c r="H606" s="80"/>
      <c r="BA606" s="5" t="str">
        <f t="shared" si="9"/>
        <v>999999</v>
      </c>
      <c r="BB606" s="5">
        <f>IF(OR($E606="",$G606&lt;&gt;"Ativo"),"",IF(COUNTIFS($E$4:$E606,$E606,$A$4:$A606,$A606,$G$4:$G606,"Ativo")=1,1,0))</f>
        <v>0</v>
      </c>
      <c r="BC606">
        <f>IF(OR($A606="",$G606&lt;&gt;"Ativo"),"",IF(COUNTIFS($A$4:$A606,$A606,$G$4:$G606,"Ativo")=1,1,0))</f>
        <v>0</v>
      </c>
    </row>
    <row r="607" spans="1:55" x14ac:dyDescent="0.3">
      <c r="A607" s="73">
        <v>10</v>
      </c>
      <c r="B607" s="75">
        <v>46091</v>
      </c>
      <c r="C607" s="73">
        <v>2</v>
      </c>
      <c r="D607" s="41" t="s">
        <v>424</v>
      </c>
      <c r="E607" s="25" t="s">
        <v>364</v>
      </c>
      <c r="F607" s="42">
        <v>282.22699999999998</v>
      </c>
      <c r="G607" s="74" t="s">
        <v>310</v>
      </c>
      <c r="H607" s="80"/>
      <c r="BA607" s="5" t="str">
        <f t="shared" si="9"/>
        <v>999999</v>
      </c>
      <c r="BB607" s="5">
        <f>IF(OR($E607="",$G607&lt;&gt;"Ativo"),"",IF(COUNTIFS($E$4:$E607,$E607,$A$4:$A607,$A607,$G$4:$G607,"Ativo")=1,1,0))</f>
        <v>0</v>
      </c>
      <c r="BC607">
        <f>IF(OR($A607="",$G607&lt;&gt;"Ativo"),"",IF(COUNTIFS($A$4:$A607,$A607,$G$4:$G607,"Ativo")=1,1,0))</f>
        <v>0</v>
      </c>
    </row>
    <row r="608" spans="1:55" x14ac:dyDescent="0.3">
      <c r="A608" s="73">
        <v>10</v>
      </c>
      <c r="B608" s="75">
        <v>46091</v>
      </c>
      <c r="C608" s="73">
        <v>2</v>
      </c>
      <c r="D608" s="41" t="s">
        <v>424</v>
      </c>
      <c r="E608" s="25" t="s">
        <v>135</v>
      </c>
      <c r="F608" s="42">
        <v>285.97489999999999</v>
      </c>
      <c r="G608" s="74" t="s">
        <v>310</v>
      </c>
      <c r="H608" s="80"/>
      <c r="BA608" s="5" t="str">
        <f t="shared" si="9"/>
        <v>999999</v>
      </c>
      <c r="BB608" s="5">
        <f>IF(OR($E608="",$G608&lt;&gt;"Ativo"),"",IF(COUNTIFS($E$4:$E608,$E608,$A$4:$A608,$A608,$G$4:$G608,"Ativo")=1,1,0))</f>
        <v>0</v>
      </c>
      <c r="BC608">
        <f>IF(OR($A608="",$G608&lt;&gt;"Ativo"),"",IF(COUNTIFS($A$4:$A608,$A608,$G$4:$G608,"Ativo")=1,1,0))</f>
        <v>0</v>
      </c>
    </row>
    <row r="609" spans="1:55" x14ac:dyDescent="0.3">
      <c r="A609" s="73">
        <v>10</v>
      </c>
      <c r="B609" s="75">
        <v>46091</v>
      </c>
      <c r="C609" s="73">
        <v>2</v>
      </c>
      <c r="D609" s="41" t="s">
        <v>424</v>
      </c>
      <c r="E609" s="25" t="s">
        <v>128</v>
      </c>
      <c r="F609" s="42">
        <v>285.83390000000003</v>
      </c>
      <c r="G609" s="74" t="s">
        <v>310</v>
      </c>
      <c r="H609" s="80"/>
      <c r="BA609" s="5" t="str">
        <f t="shared" si="9"/>
        <v>999999</v>
      </c>
      <c r="BB609" s="5">
        <f>IF(OR($E609="",$G609&lt;&gt;"Ativo"),"",IF(COUNTIFS($E$4:$E609,$E609,$A$4:$A609,$A609,$G$4:$G609,"Ativo")=1,1,0))</f>
        <v>0</v>
      </c>
      <c r="BC609">
        <f>IF(OR($A609="",$G609&lt;&gt;"Ativo"),"",IF(COUNTIFS($A$4:$A609,$A609,$G$4:$G609,"Ativo")=1,1,0))</f>
        <v>0</v>
      </c>
    </row>
    <row r="610" spans="1:55" x14ac:dyDescent="0.3">
      <c r="A610" s="73">
        <v>10</v>
      </c>
      <c r="B610" s="75">
        <v>46091</v>
      </c>
      <c r="C610" s="73">
        <v>2</v>
      </c>
      <c r="D610" s="41" t="s">
        <v>424</v>
      </c>
      <c r="E610" s="25" t="s">
        <v>122</v>
      </c>
      <c r="F610" s="42">
        <v>201.3383</v>
      </c>
      <c r="G610" s="74" t="s">
        <v>310</v>
      </c>
      <c r="H610" s="80"/>
      <c r="BA610" s="5" t="str">
        <f t="shared" si="9"/>
        <v>999999</v>
      </c>
      <c r="BB610" s="5">
        <f>IF(OR($E610="",$G610&lt;&gt;"Ativo"),"",IF(COUNTIFS($E$4:$E610,$E610,$A$4:$A610,$A610,$G$4:$G610,"Ativo")=1,1,0))</f>
        <v>0</v>
      </c>
      <c r="BC610">
        <f>IF(OR($A610="",$G610&lt;&gt;"Ativo"),"",IF(COUNTIFS($A$4:$A610,$A610,$G$4:$G610,"Ativo")=1,1,0))</f>
        <v>0</v>
      </c>
    </row>
    <row r="611" spans="1:55" x14ac:dyDescent="0.3">
      <c r="A611" s="73">
        <v>10</v>
      </c>
      <c r="B611" s="75">
        <v>46091</v>
      </c>
      <c r="C611" s="73">
        <v>2</v>
      </c>
      <c r="D611" s="41" t="s">
        <v>424</v>
      </c>
      <c r="E611" s="25" t="s">
        <v>144</v>
      </c>
      <c r="F611" s="42">
        <v>206.79470000000001</v>
      </c>
      <c r="G611" s="74" t="s">
        <v>310</v>
      </c>
      <c r="H611" s="80"/>
      <c r="BA611" s="5" t="str">
        <f t="shared" si="9"/>
        <v>999999</v>
      </c>
      <c r="BB611" s="5">
        <f>IF(OR($E611="",$G611&lt;&gt;"Ativo"),"",IF(COUNTIFS($E$4:$E611,$E611,$A$4:$A611,$A611,$G$4:$G611,"Ativo")=1,1,0))</f>
        <v>0</v>
      </c>
      <c r="BC611">
        <f>IF(OR($A611="",$G611&lt;&gt;"Ativo"),"",IF(COUNTIFS($A$4:$A611,$A611,$G$4:$G611,"Ativo")=1,1,0))</f>
        <v>0</v>
      </c>
    </row>
    <row r="612" spans="1:55" x14ac:dyDescent="0.3">
      <c r="A612" s="73">
        <v>10</v>
      </c>
      <c r="B612" s="75">
        <v>46091</v>
      </c>
      <c r="C612" s="73">
        <v>2</v>
      </c>
      <c r="D612" s="41" t="s">
        <v>424</v>
      </c>
      <c r="E612" s="25" t="s">
        <v>365</v>
      </c>
      <c r="F612" s="42">
        <v>213.52090000000001</v>
      </c>
      <c r="G612" s="74" t="s">
        <v>310</v>
      </c>
      <c r="H612" s="80"/>
      <c r="BA612" s="5" t="str">
        <f t="shared" si="9"/>
        <v>999999</v>
      </c>
      <c r="BB612" s="5">
        <f>IF(OR($E612="",$G612&lt;&gt;"Ativo"),"",IF(COUNTIFS($E$4:$E612,$E612,$A$4:$A612,$A612,$G$4:$G612,"Ativo")=1,1,0))</f>
        <v>0</v>
      </c>
      <c r="BC612">
        <f>IF(OR($A612="",$G612&lt;&gt;"Ativo"),"",IF(COUNTIFS($A$4:$A612,$A612,$G$4:$G612,"Ativo")=1,1,0))</f>
        <v>0</v>
      </c>
    </row>
    <row r="613" spans="1:55" x14ac:dyDescent="0.3">
      <c r="A613" s="73">
        <v>10</v>
      </c>
      <c r="B613" s="75">
        <v>46091</v>
      </c>
      <c r="C613" s="73">
        <v>2</v>
      </c>
      <c r="D613" s="41" t="s">
        <v>424</v>
      </c>
      <c r="E613" s="25" t="s">
        <v>132</v>
      </c>
      <c r="F613" s="42">
        <v>214.559</v>
      </c>
      <c r="G613" s="74" t="s">
        <v>310</v>
      </c>
      <c r="H613" s="80"/>
      <c r="BA613" s="5" t="str">
        <f t="shared" si="9"/>
        <v>999999</v>
      </c>
      <c r="BB613" s="5">
        <f>IF(OR($E613="",$G613&lt;&gt;"Ativo"),"",IF(COUNTIFS($E$4:$E613,$E613,$A$4:$A613,$A613,$G$4:$G613,"Ativo")=1,1,0))</f>
        <v>0</v>
      </c>
      <c r="BC613">
        <f>IF(OR($A613="",$G613&lt;&gt;"Ativo"),"",IF(COUNTIFS($A$4:$A613,$A613,$G$4:$G613,"Ativo")=1,1,0))</f>
        <v>0</v>
      </c>
    </row>
    <row r="614" spans="1:55" x14ac:dyDescent="0.3">
      <c r="A614" s="73">
        <v>10</v>
      </c>
      <c r="B614" s="75">
        <v>46091</v>
      </c>
      <c r="C614" s="73">
        <v>2</v>
      </c>
      <c r="D614" s="41" t="s">
        <v>424</v>
      </c>
      <c r="E614" s="25" t="s">
        <v>133</v>
      </c>
      <c r="F614" s="42">
        <v>217.6866</v>
      </c>
      <c r="G614" s="74" t="s">
        <v>310</v>
      </c>
      <c r="H614" s="80"/>
      <c r="BA614" s="5" t="str">
        <f t="shared" si="9"/>
        <v>999999</v>
      </c>
      <c r="BB614" s="5">
        <f>IF(OR($E614="",$G614&lt;&gt;"Ativo"),"",IF(COUNTIFS($E$4:$E614,$E614,$A$4:$A614,$A614,$G$4:$G614,"Ativo")=1,1,0))</f>
        <v>0</v>
      </c>
      <c r="BC614">
        <f>IF(OR($A614="",$G614&lt;&gt;"Ativo"),"",IF(COUNTIFS($A$4:$A614,$A614,$G$4:$G614,"Ativo")=1,1,0))</f>
        <v>0</v>
      </c>
    </row>
    <row r="615" spans="1:55" x14ac:dyDescent="0.3">
      <c r="A615" s="73">
        <v>10</v>
      </c>
      <c r="B615" s="75">
        <v>46091</v>
      </c>
      <c r="C615" s="73">
        <v>2</v>
      </c>
      <c r="D615" s="41" t="s">
        <v>424</v>
      </c>
      <c r="E615" s="25" t="s">
        <v>366</v>
      </c>
      <c r="F615" s="42">
        <v>226.1628</v>
      </c>
      <c r="G615" s="74" t="s">
        <v>310</v>
      </c>
      <c r="H615" s="80"/>
      <c r="BA615" s="5" t="str">
        <f t="shared" si="9"/>
        <v>999999</v>
      </c>
      <c r="BB615" s="5">
        <f>IF(OR($E615="",$G615&lt;&gt;"Ativo"),"",IF(COUNTIFS($E$4:$E615,$E615,$A$4:$A615,$A615,$G$4:$G615,"Ativo")=1,1,0))</f>
        <v>0</v>
      </c>
      <c r="BC615">
        <f>IF(OR($A615="",$G615&lt;&gt;"Ativo"),"",IF(COUNTIFS($A$4:$A615,$A615,$G$4:$G615,"Ativo")=1,1,0))</f>
        <v>0</v>
      </c>
    </row>
    <row r="616" spans="1:55" x14ac:dyDescent="0.3">
      <c r="A616" s="73">
        <v>10</v>
      </c>
      <c r="B616" s="75">
        <v>46091</v>
      </c>
      <c r="C616" s="73">
        <v>2</v>
      </c>
      <c r="D616" s="41" t="s">
        <v>424</v>
      </c>
      <c r="E616" s="25" t="s">
        <v>367</v>
      </c>
      <c r="F616" s="42">
        <v>231.4924</v>
      </c>
      <c r="G616" s="74" t="s">
        <v>310</v>
      </c>
      <c r="H616" s="80"/>
      <c r="BA616" s="5" t="str">
        <f t="shared" si="9"/>
        <v>999999</v>
      </c>
      <c r="BB616" s="5">
        <f>IF(OR($E616="",$G616&lt;&gt;"Ativo"),"",IF(COUNTIFS($E$4:$E616,$E616,$A$4:$A616,$A616,$G$4:$G616,"Ativo")=1,1,0))</f>
        <v>0</v>
      </c>
      <c r="BC616">
        <f>IF(OR($A616="",$G616&lt;&gt;"Ativo"),"",IF(COUNTIFS($A$4:$A616,$A616,$G$4:$G616,"Ativo")=1,1,0))</f>
        <v>0</v>
      </c>
    </row>
    <row r="617" spans="1:55" x14ac:dyDescent="0.3">
      <c r="A617" s="73">
        <v>10</v>
      </c>
      <c r="B617" s="75">
        <v>46091</v>
      </c>
      <c r="C617" s="73">
        <v>2</v>
      </c>
      <c r="D617" s="41" t="s">
        <v>424</v>
      </c>
      <c r="E617" s="25" t="s">
        <v>129</v>
      </c>
      <c r="F617" s="42">
        <v>231.36750000000001</v>
      </c>
      <c r="G617" s="74" t="s">
        <v>310</v>
      </c>
      <c r="H617" s="80"/>
      <c r="BA617" s="5" t="str">
        <f t="shared" si="9"/>
        <v>999999</v>
      </c>
      <c r="BB617" s="5">
        <f>IF(OR($E617="",$G617&lt;&gt;"Ativo"),"",IF(COUNTIFS($E$4:$E617,$E617,$A$4:$A617,$A617,$G$4:$G617,"Ativo")=1,1,0))</f>
        <v>0</v>
      </c>
      <c r="BC617">
        <f>IF(OR($A617="",$G617&lt;&gt;"Ativo"),"",IF(COUNTIFS($A$4:$A617,$A617,$G$4:$G617,"Ativo")=1,1,0))</f>
        <v>0</v>
      </c>
    </row>
    <row r="618" spans="1:55" x14ac:dyDescent="0.3">
      <c r="A618" s="73">
        <v>10</v>
      </c>
      <c r="B618" s="75">
        <v>46091</v>
      </c>
      <c r="C618" s="73">
        <v>2</v>
      </c>
      <c r="D618" s="41" t="s">
        <v>424</v>
      </c>
      <c r="E618" s="25" t="s">
        <v>131</v>
      </c>
      <c r="F618" s="42">
        <v>247.71170000000001</v>
      </c>
      <c r="G618" s="74" t="s">
        <v>310</v>
      </c>
      <c r="H618" s="80"/>
      <c r="BA618" s="5" t="str">
        <f t="shared" si="9"/>
        <v>999999</v>
      </c>
      <c r="BB618" s="5">
        <f>IF(OR($E618="",$G618&lt;&gt;"Ativo"),"",IF(COUNTIFS($E$4:$E618,$E618,$A$4:$A618,$A618,$G$4:$G618,"Ativo")=1,1,0))</f>
        <v>0</v>
      </c>
      <c r="BC618">
        <f>IF(OR($A618="",$G618&lt;&gt;"Ativo"),"",IF(COUNTIFS($A$4:$A618,$A618,$G$4:$G618,"Ativo")=1,1,0))</f>
        <v>0</v>
      </c>
    </row>
    <row r="619" spans="1:55" x14ac:dyDescent="0.3">
      <c r="A619" s="73">
        <v>10</v>
      </c>
      <c r="B619" s="75">
        <v>46091</v>
      </c>
      <c r="C619" s="73">
        <v>2</v>
      </c>
      <c r="D619" s="41" t="s">
        <v>424</v>
      </c>
      <c r="E619" s="25" t="s">
        <v>368</v>
      </c>
      <c r="F619" s="42">
        <v>240.92080000000001</v>
      </c>
      <c r="G619" s="74" t="s">
        <v>310</v>
      </c>
      <c r="H619" s="80"/>
      <c r="BA619" s="5" t="str">
        <f t="shared" si="9"/>
        <v>999999</v>
      </c>
      <c r="BB619" s="5">
        <f>IF(OR($E619="",$G619&lt;&gt;"Ativo"),"",IF(COUNTIFS($E$4:$E619,$E619,$A$4:$A619,$A619,$G$4:$G619,"Ativo")=1,1,0))</f>
        <v>0</v>
      </c>
      <c r="BC619">
        <f>IF(OR($A619="",$G619&lt;&gt;"Ativo"),"",IF(COUNTIFS($A$4:$A619,$A619,$G$4:$G619,"Ativo")=1,1,0))</f>
        <v>0</v>
      </c>
    </row>
    <row r="620" spans="1:55" x14ac:dyDescent="0.3">
      <c r="A620" s="73">
        <v>10</v>
      </c>
      <c r="B620" s="75">
        <v>46091</v>
      </c>
      <c r="C620" s="73">
        <v>2</v>
      </c>
      <c r="D620" s="41" t="s">
        <v>424</v>
      </c>
      <c r="E620" s="25" t="s">
        <v>370</v>
      </c>
      <c r="F620" s="42">
        <v>251.8938</v>
      </c>
      <c r="G620" s="74" t="s">
        <v>310</v>
      </c>
      <c r="H620" s="80"/>
      <c r="BA620" s="5" t="str">
        <f t="shared" si="9"/>
        <v>999999</v>
      </c>
      <c r="BB620" s="5">
        <f>IF(OR($E620="",$G620&lt;&gt;"Ativo"),"",IF(COUNTIFS($E$4:$E620,$E620,$A$4:$A620,$A620,$G$4:$G620,"Ativo")=1,1,0))</f>
        <v>0</v>
      </c>
      <c r="BC620">
        <f>IF(OR($A620="",$G620&lt;&gt;"Ativo"),"",IF(COUNTIFS($A$4:$A620,$A620,$G$4:$G620,"Ativo")=1,1,0))</f>
        <v>0</v>
      </c>
    </row>
    <row r="621" spans="1:55" x14ac:dyDescent="0.3">
      <c r="A621" s="73">
        <v>10</v>
      </c>
      <c r="B621" s="75">
        <v>46091</v>
      </c>
      <c r="C621" s="73">
        <v>2</v>
      </c>
      <c r="D621" s="41" t="s">
        <v>424</v>
      </c>
      <c r="E621" s="25" t="s">
        <v>140</v>
      </c>
      <c r="F621" s="42">
        <v>251.46090000000001</v>
      </c>
      <c r="G621" s="74" t="s">
        <v>310</v>
      </c>
      <c r="H621" s="80"/>
      <c r="BA621" s="5" t="str">
        <f t="shared" si="9"/>
        <v>999999</v>
      </c>
      <c r="BB621" s="5">
        <f>IF(OR($E621="",$G621&lt;&gt;"Ativo"),"",IF(COUNTIFS($E$4:$E621,$E621,$A$4:$A621,$A621,$G$4:$G621,"Ativo")=1,1,0))</f>
        <v>0</v>
      </c>
      <c r="BC621">
        <f>IF(OR($A621="",$G621&lt;&gt;"Ativo"),"",IF(COUNTIFS($A$4:$A621,$A621,$G$4:$G621,"Ativo")=1,1,0))</f>
        <v>0</v>
      </c>
    </row>
    <row r="622" spans="1:55" x14ac:dyDescent="0.3">
      <c r="A622" s="73">
        <v>10</v>
      </c>
      <c r="B622" s="75">
        <v>46091</v>
      </c>
      <c r="C622" s="73">
        <v>2</v>
      </c>
      <c r="D622" s="41" t="s">
        <v>424</v>
      </c>
      <c r="E622" s="25" t="s">
        <v>142</v>
      </c>
      <c r="F622" s="42">
        <v>265.61579999999998</v>
      </c>
      <c r="G622" s="74" t="s">
        <v>310</v>
      </c>
      <c r="H622" s="80"/>
      <c r="BA622" s="5" t="str">
        <f t="shared" si="9"/>
        <v>999999</v>
      </c>
      <c r="BB622" s="5">
        <f>IF(OR($E622="",$G622&lt;&gt;"Ativo"),"",IF(COUNTIFS($E$4:$E622,$E622,$A$4:$A622,$A622,$G$4:$G622,"Ativo")=1,1,0))</f>
        <v>0</v>
      </c>
      <c r="BC622">
        <f>IF(OR($A622="",$G622&lt;&gt;"Ativo"),"",IF(COUNTIFS($A$4:$A622,$A622,$G$4:$G622,"Ativo")=1,1,0))</f>
        <v>0</v>
      </c>
    </row>
    <row r="623" spans="1:55" x14ac:dyDescent="0.3">
      <c r="A623" s="73">
        <v>10</v>
      </c>
      <c r="B623" s="75">
        <v>46091</v>
      </c>
      <c r="C623" s="73">
        <v>2</v>
      </c>
      <c r="D623" s="41" t="s">
        <v>424</v>
      </c>
      <c r="E623" s="25" t="s">
        <v>143</v>
      </c>
      <c r="F623" s="42">
        <v>267.73700000000002</v>
      </c>
      <c r="G623" s="74" t="s">
        <v>310</v>
      </c>
      <c r="H623" s="80"/>
      <c r="BA623" s="5" t="str">
        <f t="shared" si="9"/>
        <v>999999</v>
      </c>
      <c r="BB623" s="5">
        <f>IF(OR($E623="",$G623&lt;&gt;"Ativo"),"",IF(COUNTIFS($E$4:$E623,$E623,$A$4:$A623,$A623,$G$4:$G623,"Ativo")=1,1,0))</f>
        <v>0</v>
      </c>
      <c r="BC623">
        <f>IF(OR($A623="",$G623&lt;&gt;"Ativo"),"",IF(COUNTIFS($A$4:$A623,$A623,$G$4:$G623,"Ativo")=1,1,0))</f>
        <v>0</v>
      </c>
    </row>
    <row r="624" spans="1:55" x14ac:dyDescent="0.3">
      <c r="A624" s="73">
        <v>11</v>
      </c>
      <c r="B624" s="75">
        <v>46098</v>
      </c>
      <c r="C624" s="73">
        <v>1</v>
      </c>
      <c r="D624" s="41" t="s">
        <v>423</v>
      </c>
      <c r="E624" s="25" t="s">
        <v>356</v>
      </c>
      <c r="F624" s="42">
        <v>82.046599999999998</v>
      </c>
      <c r="G624" s="74" t="s">
        <v>310</v>
      </c>
      <c r="H624" s="80"/>
      <c r="BA624" s="5" t="str">
        <f t="shared" si="9"/>
        <v>999999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1</v>
      </c>
    </row>
    <row r="625" spans="1:55" x14ac:dyDescent="0.3">
      <c r="A625" s="73">
        <v>11</v>
      </c>
      <c r="B625" s="75">
        <v>46098</v>
      </c>
      <c r="C625" s="73">
        <v>1</v>
      </c>
      <c r="D625" s="41" t="s">
        <v>423</v>
      </c>
      <c r="E625" s="25" t="s">
        <v>125</v>
      </c>
      <c r="F625" s="42">
        <v>81.534800000000004</v>
      </c>
      <c r="G625" s="74" t="s">
        <v>310</v>
      </c>
      <c r="H625" s="80"/>
      <c r="BA625" s="5" t="str">
        <f t="shared" si="9"/>
        <v>999999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3">
      <c r="A626" s="73">
        <v>11</v>
      </c>
      <c r="B626" s="75">
        <v>46098</v>
      </c>
      <c r="C626" s="73">
        <v>1</v>
      </c>
      <c r="D626" s="41" t="s">
        <v>423</v>
      </c>
      <c r="E626" s="25" t="s">
        <v>137</v>
      </c>
      <c r="F626" s="42">
        <v>87.744600000000005</v>
      </c>
      <c r="G626" s="74" t="s">
        <v>310</v>
      </c>
      <c r="H626" s="80"/>
      <c r="BA626" s="5" t="str">
        <f t="shared" si="9"/>
        <v>999999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3">
      <c r="A627" s="73">
        <v>11</v>
      </c>
      <c r="B627" s="75">
        <v>46098</v>
      </c>
      <c r="C627" s="73">
        <v>1</v>
      </c>
      <c r="D627" s="41" t="s">
        <v>423</v>
      </c>
      <c r="E627" s="25" t="s">
        <v>358</v>
      </c>
      <c r="F627" s="42">
        <v>89.812299999999993</v>
      </c>
      <c r="G627" s="74" t="s">
        <v>310</v>
      </c>
      <c r="H627" s="80"/>
      <c r="BA627" s="5" t="str">
        <f t="shared" si="9"/>
        <v>999999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3">
      <c r="A628" s="73">
        <v>11</v>
      </c>
      <c r="B628" s="75">
        <v>46098</v>
      </c>
      <c r="C628" s="73">
        <v>1</v>
      </c>
      <c r="D628" s="41" t="s">
        <v>423</v>
      </c>
      <c r="E628" s="25" t="s">
        <v>134</v>
      </c>
      <c r="F628" s="42">
        <v>91.367599999999996</v>
      </c>
      <c r="G628" s="74" t="s">
        <v>310</v>
      </c>
      <c r="H628" s="80"/>
      <c r="BA628" s="5" t="str">
        <f t="shared" si="9"/>
        <v>999999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3">
      <c r="A629" s="73">
        <v>11</v>
      </c>
      <c r="B629" s="75">
        <v>46098</v>
      </c>
      <c r="C629" s="73">
        <v>1</v>
      </c>
      <c r="D629" s="41" t="s">
        <v>423</v>
      </c>
      <c r="E629" s="25" t="s">
        <v>138</v>
      </c>
      <c r="F629" s="42">
        <v>98.8416</v>
      </c>
      <c r="G629" s="74" t="s">
        <v>310</v>
      </c>
      <c r="H629" s="80"/>
      <c r="BA629" s="5" t="str">
        <f t="shared" si="9"/>
        <v>999999</v>
      </c>
      <c r="BB629" s="5">
        <f>IF(OR($E629="",$G629&lt;&gt;"Ativo"),"",IF(COUNTIFS($E$4:$E629,$E629,$A$4:$A629,$A629,$G$4:$G629,"Ativo")=1,1,0))</f>
        <v>1</v>
      </c>
      <c r="BC629">
        <f>IF(OR($A629="",$G629&lt;&gt;"Ativo"),"",IF(COUNTIFS($A$4:$A629,$A629,$G$4:$G629,"Ativo")=1,1,0))</f>
        <v>0</v>
      </c>
    </row>
    <row r="630" spans="1:55" x14ac:dyDescent="0.3">
      <c r="A630" s="73">
        <v>11</v>
      </c>
      <c r="B630" s="75">
        <v>46098</v>
      </c>
      <c r="C630" s="73">
        <v>1</v>
      </c>
      <c r="D630" s="41" t="s">
        <v>423</v>
      </c>
      <c r="E630" s="25" t="s">
        <v>359</v>
      </c>
      <c r="F630" s="42">
        <v>101.4079</v>
      </c>
      <c r="G630" s="74" t="s">
        <v>310</v>
      </c>
      <c r="H630" s="80"/>
      <c r="BA630" s="5" t="str">
        <f t="shared" si="9"/>
        <v>999999</v>
      </c>
      <c r="BB630" s="5">
        <f>IF(OR($E630="",$G630&lt;&gt;"Ativo"),"",IF(COUNTIFS($E$4:$E630,$E630,$A$4:$A630,$A630,$G$4:$G630,"Ativo")=1,1,0))</f>
        <v>1</v>
      </c>
      <c r="BC630">
        <f>IF(OR($A630="",$G630&lt;&gt;"Ativo"),"",IF(COUNTIFS($A$4:$A630,$A630,$G$4:$G630,"Ativo")=1,1,0))</f>
        <v>0</v>
      </c>
    </row>
    <row r="631" spans="1:55" x14ac:dyDescent="0.3">
      <c r="A631" s="73">
        <v>11</v>
      </c>
      <c r="B631" s="75">
        <v>46098</v>
      </c>
      <c r="C631" s="73">
        <v>1</v>
      </c>
      <c r="D631" s="41" t="s">
        <v>423</v>
      </c>
      <c r="E631" s="25" t="s">
        <v>126</v>
      </c>
      <c r="F631" s="42">
        <v>100.1992</v>
      </c>
      <c r="G631" s="74" t="s">
        <v>310</v>
      </c>
      <c r="H631" s="80"/>
      <c r="BA631" s="5" t="str">
        <f t="shared" si="9"/>
        <v>999999</v>
      </c>
      <c r="BB631" s="5">
        <f>IF(OR($E631="",$G631&lt;&gt;"Ativo"),"",IF(COUNTIFS($E$4:$E631,$E631,$A$4:$A631,$A631,$G$4:$G631,"Ativo")=1,1,0))</f>
        <v>1</v>
      </c>
      <c r="BC631">
        <f>IF(OR($A631="",$G631&lt;&gt;"Ativo"),"",IF(COUNTIFS($A$4:$A631,$A631,$G$4:$G631,"Ativo")=1,1,0))</f>
        <v>0</v>
      </c>
    </row>
    <row r="632" spans="1:55" x14ac:dyDescent="0.3">
      <c r="A632" s="73">
        <v>11</v>
      </c>
      <c r="B632" s="75">
        <v>46098</v>
      </c>
      <c r="C632" s="73">
        <v>1</v>
      </c>
      <c r="D632" s="41" t="s">
        <v>423</v>
      </c>
      <c r="E632" s="25" t="s">
        <v>127</v>
      </c>
      <c r="F632" s="42">
        <v>106.1572</v>
      </c>
      <c r="G632" s="74" t="s">
        <v>310</v>
      </c>
      <c r="H632" s="80"/>
      <c r="BA632" s="5" t="str">
        <f t="shared" si="9"/>
        <v>999999</v>
      </c>
      <c r="BB632" s="5">
        <f>IF(OR($E632="",$G632&lt;&gt;"Ativo"),"",IF(COUNTIFS($E$4:$E632,$E632,$A$4:$A632,$A632,$G$4:$G632,"Ativo")=1,1,0))</f>
        <v>1</v>
      </c>
      <c r="BC632">
        <f>IF(OR($A632="",$G632&lt;&gt;"Ativo"),"",IF(COUNTIFS($A$4:$A632,$A632,$G$4:$G632,"Ativo")=1,1,0))</f>
        <v>0</v>
      </c>
    </row>
    <row r="633" spans="1:55" x14ac:dyDescent="0.3">
      <c r="A633" s="73">
        <v>11</v>
      </c>
      <c r="B633" s="75">
        <v>46098</v>
      </c>
      <c r="C633" s="73">
        <v>1</v>
      </c>
      <c r="D633" s="41" t="s">
        <v>423</v>
      </c>
      <c r="E633" s="25" t="s">
        <v>124</v>
      </c>
      <c r="F633" s="42">
        <v>111.44159999999999</v>
      </c>
      <c r="G633" s="74" t="s">
        <v>310</v>
      </c>
      <c r="H633" s="80"/>
      <c r="BA633" s="5" t="str">
        <f t="shared" si="9"/>
        <v>999999</v>
      </c>
      <c r="BB633" s="5">
        <f>IF(OR($E633="",$G633&lt;&gt;"Ativo"),"",IF(COUNTIFS($E$4:$E633,$E633,$A$4:$A633,$A633,$G$4:$G633,"Ativo")=1,1,0))</f>
        <v>1</v>
      </c>
      <c r="BC633">
        <f>IF(OR($A633="",$G633&lt;&gt;"Ativo"),"",IF(COUNTIFS($A$4:$A633,$A633,$G$4:$G633,"Ativo")=1,1,0))</f>
        <v>0</v>
      </c>
    </row>
    <row r="634" spans="1:55" x14ac:dyDescent="0.3">
      <c r="A634" s="73">
        <v>11</v>
      </c>
      <c r="B634" s="75">
        <v>46098</v>
      </c>
      <c r="C634" s="73">
        <v>1</v>
      </c>
      <c r="D634" s="41" t="s">
        <v>423</v>
      </c>
      <c r="E634" s="25" t="s">
        <v>361</v>
      </c>
      <c r="F634" s="42">
        <v>109.9969</v>
      </c>
      <c r="G634" s="74" t="s">
        <v>310</v>
      </c>
      <c r="H634" s="80"/>
      <c r="BA634" s="5" t="str">
        <f t="shared" si="9"/>
        <v>999999</v>
      </c>
      <c r="BB634" s="5">
        <f>IF(OR($E634="",$G634&lt;&gt;"Ativo"),"",IF(COUNTIFS($E$4:$E634,$E634,$A$4:$A634,$A634,$G$4:$G634,"Ativo")=1,1,0))</f>
        <v>1</v>
      </c>
      <c r="BC634">
        <f>IF(OR($A634="",$G634&lt;&gt;"Ativo"),"",IF(COUNTIFS($A$4:$A634,$A634,$G$4:$G634,"Ativo")=1,1,0))</f>
        <v>0</v>
      </c>
    </row>
    <row r="635" spans="1:55" x14ac:dyDescent="0.3">
      <c r="A635" s="73">
        <v>11</v>
      </c>
      <c r="B635" s="75">
        <v>46098</v>
      </c>
      <c r="C635" s="73">
        <v>1</v>
      </c>
      <c r="D635" s="41" t="s">
        <v>423</v>
      </c>
      <c r="E635" s="25" t="s">
        <v>139</v>
      </c>
      <c r="F635" s="42">
        <v>113.4982</v>
      </c>
      <c r="G635" s="74" t="s">
        <v>310</v>
      </c>
      <c r="H635" s="80"/>
      <c r="BA635" s="5" t="str">
        <f t="shared" si="9"/>
        <v>999999</v>
      </c>
      <c r="BB635" s="5">
        <f>IF(OR($E635="",$G635&lt;&gt;"Ativo"),"",IF(COUNTIFS($E$4:$E635,$E635,$A$4:$A635,$A635,$G$4:$G635,"Ativo")=1,1,0))</f>
        <v>1</v>
      </c>
      <c r="BC635">
        <f>IF(OR($A635="",$G635&lt;&gt;"Ativo"),"",IF(COUNTIFS($A$4:$A635,$A635,$G$4:$G635,"Ativo")=1,1,0))</f>
        <v>0</v>
      </c>
    </row>
    <row r="636" spans="1:55" x14ac:dyDescent="0.3">
      <c r="A636" s="73">
        <v>11</v>
      </c>
      <c r="B636" s="75">
        <v>46098</v>
      </c>
      <c r="C636" s="73">
        <v>1</v>
      </c>
      <c r="D636" s="41" t="s">
        <v>423</v>
      </c>
      <c r="E636" s="25" t="s">
        <v>118</v>
      </c>
      <c r="F636" s="42">
        <v>122.5354</v>
      </c>
      <c r="G636" s="74" t="s">
        <v>310</v>
      </c>
      <c r="H636" s="80"/>
      <c r="BA636" s="5" t="str">
        <f t="shared" si="9"/>
        <v>999999</v>
      </c>
      <c r="BB636" s="5">
        <f>IF(OR($E636="",$G636&lt;&gt;"Ativo"),"",IF(COUNTIFS($E$4:$E636,$E636,$A$4:$A636,$A636,$G$4:$G636,"Ativo")=1,1,0))</f>
        <v>1</v>
      </c>
      <c r="BC636">
        <f>IF(OR($A636="",$G636&lt;&gt;"Ativo"),"",IF(COUNTIFS($A$4:$A636,$A636,$G$4:$G636,"Ativo")=1,1,0))</f>
        <v>0</v>
      </c>
    </row>
    <row r="637" spans="1:55" x14ac:dyDescent="0.3">
      <c r="A637" s="73">
        <v>11</v>
      </c>
      <c r="B637" s="75">
        <v>46098</v>
      </c>
      <c r="C637" s="73">
        <v>1</v>
      </c>
      <c r="D637" s="41" t="s">
        <v>423</v>
      </c>
      <c r="E637" s="25" t="s">
        <v>362</v>
      </c>
      <c r="F637" s="42">
        <v>79.275199999999998</v>
      </c>
      <c r="G637" s="74" t="s">
        <v>310</v>
      </c>
      <c r="H637" s="80"/>
      <c r="BA637" s="5" t="str">
        <f t="shared" si="9"/>
        <v>999999</v>
      </c>
      <c r="BB637" s="5">
        <f>IF(OR($E637="",$G637&lt;&gt;"Ativo"),"",IF(COUNTIFS($E$4:$E637,$E637,$A$4:$A637,$A637,$G$4:$G637,"Ativo")=1,1,0))</f>
        <v>1</v>
      </c>
      <c r="BC637">
        <f>IF(OR($A637="",$G637&lt;&gt;"Ativo"),"",IF(COUNTIFS($A$4:$A637,$A637,$G$4:$G637,"Ativo")=1,1,0))</f>
        <v>0</v>
      </c>
    </row>
    <row r="638" spans="1:55" x14ac:dyDescent="0.3">
      <c r="A638" s="73">
        <v>11</v>
      </c>
      <c r="B638" s="75">
        <v>46098</v>
      </c>
      <c r="C638" s="73">
        <v>1</v>
      </c>
      <c r="D638" s="41" t="s">
        <v>423</v>
      </c>
      <c r="E638" s="25" t="s">
        <v>364</v>
      </c>
      <c r="F638" s="42">
        <v>84.357600000000005</v>
      </c>
      <c r="G638" s="74" t="s">
        <v>310</v>
      </c>
      <c r="H638" s="80"/>
      <c r="BA638" s="5" t="str">
        <f t="shared" si="9"/>
        <v>999999</v>
      </c>
      <c r="BB638" s="5">
        <f>IF(OR($E638="",$G638&lt;&gt;"Ativo"),"",IF(COUNTIFS($E$4:$E638,$E638,$A$4:$A638,$A638,$G$4:$G638,"Ativo")=1,1,0))</f>
        <v>1</v>
      </c>
      <c r="BC638">
        <f>IF(OR($A638="",$G638&lt;&gt;"Ativo"),"",IF(COUNTIFS($A$4:$A638,$A638,$G$4:$G638,"Ativo")=1,1,0))</f>
        <v>0</v>
      </c>
    </row>
    <row r="639" spans="1:55" x14ac:dyDescent="0.3">
      <c r="A639" s="73">
        <v>11</v>
      </c>
      <c r="B639" s="75">
        <v>46098</v>
      </c>
      <c r="C639" s="73">
        <v>1</v>
      </c>
      <c r="D639" s="41" t="s">
        <v>423</v>
      </c>
      <c r="E639" s="25" t="s">
        <v>135</v>
      </c>
      <c r="F639" s="42">
        <v>87.119799999999998</v>
      </c>
      <c r="G639" s="74" t="s">
        <v>310</v>
      </c>
      <c r="H639" s="80"/>
      <c r="BA639" s="5" t="str">
        <f t="shared" si="9"/>
        <v>999999</v>
      </c>
      <c r="BB639" s="5">
        <f>IF(OR($E639="",$G639&lt;&gt;"Ativo"),"",IF(COUNTIFS($E$4:$E639,$E639,$A$4:$A639,$A639,$G$4:$G639,"Ativo")=1,1,0))</f>
        <v>1</v>
      </c>
      <c r="BC639">
        <f>IF(OR($A639="",$G639&lt;&gt;"Ativo"),"",IF(COUNTIFS($A$4:$A639,$A639,$G$4:$G639,"Ativo")=1,1,0))</f>
        <v>0</v>
      </c>
    </row>
    <row r="640" spans="1:55" x14ac:dyDescent="0.3">
      <c r="A640" s="73">
        <v>11</v>
      </c>
      <c r="B640" s="75">
        <v>46098</v>
      </c>
      <c r="C640" s="73">
        <v>1</v>
      </c>
      <c r="D640" s="41" t="s">
        <v>423</v>
      </c>
      <c r="E640" s="25" t="s">
        <v>128</v>
      </c>
      <c r="F640" s="42">
        <v>95.343800000000002</v>
      </c>
      <c r="G640" s="74" t="s">
        <v>310</v>
      </c>
      <c r="H640" s="80"/>
      <c r="BA640" s="5" t="str">
        <f t="shared" si="9"/>
        <v>999999</v>
      </c>
      <c r="BB640" s="5">
        <f>IF(OR($E640="",$G640&lt;&gt;"Ativo"),"",IF(COUNTIFS($E$4:$E640,$E640,$A$4:$A640,$A640,$G$4:$G640,"Ativo")=1,1,0))</f>
        <v>1</v>
      </c>
      <c r="BC640">
        <f>IF(OR($A640="",$G640&lt;&gt;"Ativo"),"",IF(COUNTIFS($A$4:$A640,$A640,$G$4:$G640,"Ativo")=1,1,0))</f>
        <v>0</v>
      </c>
    </row>
    <row r="641" spans="1:55" x14ac:dyDescent="0.3">
      <c r="A641" s="73">
        <v>11</v>
      </c>
      <c r="B641" s="75">
        <v>46098</v>
      </c>
      <c r="C641" s="73">
        <v>1</v>
      </c>
      <c r="D641" s="41" t="s">
        <v>423</v>
      </c>
      <c r="E641" s="25" t="s">
        <v>122</v>
      </c>
      <c r="F641" s="42">
        <v>93.361099999999993</v>
      </c>
      <c r="G641" s="74" t="s">
        <v>310</v>
      </c>
      <c r="H641" s="80"/>
      <c r="BA641" s="5" t="str">
        <f t="shared" si="9"/>
        <v>999999</v>
      </c>
      <c r="BB641" s="5">
        <f>IF(OR($E641="",$G641&lt;&gt;"Ativo"),"",IF(COUNTIFS($E$4:$E641,$E641,$A$4:$A641,$A641,$G$4:$G641,"Ativo")=1,1,0))</f>
        <v>1</v>
      </c>
      <c r="BC641">
        <f>IF(OR($A641="",$G641&lt;&gt;"Ativo"),"",IF(COUNTIFS($A$4:$A641,$A641,$G$4:$G641,"Ativo")=1,1,0))</f>
        <v>0</v>
      </c>
    </row>
    <row r="642" spans="1:55" x14ac:dyDescent="0.3">
      <c r="A642" s="73">
        <v>11</v>
      </c>
      <c r="B642" s="75">
        <v>46098</v>
      </c>
      <c r="C642" s="73">
        <v>1</v>
      </c>
      <c r="D642" s="41" t="s">
        <v>423</v>
      </c>
      <c r="E642" s="25" t="s">
        <v>144</v>
      </c>
      <c r="F642" s="42">
        <v>99.594099999999997</v>
      </c>
      <c r="G642" s="74" t="s">
        <v>310</v>
      </c>
      <c r="H642" s="80"/>
      <c r="BA642" s="5" t="str">
        <f t="shared" si="9"/>
        <v>999999</v>
      </c>
      <c r="BB642" s="5">
        <f>IF(OR($E642="",$G642&lt;&gt;"Ativo"),"",IF(COUNTIFS($E$4:$E642,$E642,$A$4:$A642,$A642,$G$4:$G642,"Ativo")=1,1,0))</f>
        <v>1</v>
      </c>
      <c r="BC642">
        <f>IF(OR($A642="",$G642&lt;&gt;"Ativo"),"",IF(COUNTIFS($A$4:$A642,$A642,$G$4:$G642,"Ativo")=1,1,0))</f>
        <v>0</v>
      </c>
    </row>
    <row r="643" spans="1:55" x14ac:dyDescent="0.3">
      <c r="A643" s="73">
        <v>11</v>
      </c>
      <c r="B643" s="75">
        <v>46098</v>
      </c>
      <c r="C643" s="73">
        <v>1</v>
      </c>
      <c r="D643" s="41" t="s">
        <v>423</v>
      </c>
      <c r="E643" s="25" t="s">
        <v>365</v>
      </c>
      <c r="F643" s="42">
        <v>105.69029999999999</v>
      </c>
      <c r="G643" s="74" t="s">
        <v>310</v>
      </c>
      <c r="H643" s="80"/>
      <c r="BA643" s="5" t="str">
        <f t="shared" si="9"/>
        <v>999999</v>
      </c>
      <c r="BB643" s="5">
        <f>IF(OR($E643="",$G643&lt;&gt;"Ativo"),"",IF(COUNTIFS($E$4:$E643,$E643,$A$4:$A643,$A643,$G$4:$G643,"Ativo")=1,1,0))</f>
        <v>1</v>
      </c>
      <c r="BC643">
        <f>IF(OR($A643="",$G643&lt;&gt;"Ativo"),"",IF(COUNTIFS($A$4:$A643,$A643,$G$4:$G643,"Ativo")=1,1,0))</f>
        <v>0</v>
      </c>
    </row>
    <row r="644" spans="1:55" x14ac:dyDescent="0.3">
      <c r="A644" s="73">
        <v>11</v>
      </c>
      <c r="B644" s="75">
        <v>46098</v>
      </c>
      <c r="C644" s="73">
        <v>1</v>
      </c>
      <c r="D644" s="41" t="s">
        <v>423</v>
      </c>
      <c r="E644" s="25" t="s">
        <v>132</v>
      </c>
      <c r="F644" s="42">
        <v>100.6361</v>
      </c>
      <c r="G644" s="74" t="s">
        <v>310</v>
      </c>
      <c r="H644" s="80"/>
      <c r="BA644" s="5" t="str">
        <f t="shared" ref="BA644:BA707" si="10">IF($D644="","",MID($D644,4,6))</f>
        <v>999999</v>
      </c>
      <c r="BB644" s="5">
        <f>IF(OR($E644="",$G644&lt;&gt;"Ativo"),"",IF(COUNTIFS($E$4:$E644,$E644,$A$4:$A644,$A644,$G$4:$G644,"Ativo")=1,1,0))</f>
        <v>1</v>
      </c>
      <c r="BC644">
        <f>IF(OR($A644="",$G644&lt;&gt;"Ativo"),"",IF(COUNTIFS($A$4:$A644,$A644,$G$4:$G644,"Ativo")=1,1,0))</f>
        <v>0</v>
      </c>
    </row>
    <row r="645" spans="1:55" x14ac:dyDescent="0.3">
      <c r="A645" s="73">
        <v>11</v>
      </c>
      <c r="B645" s="75">
        <v>46098</v>
      </c>
      <c r="C645" s="73">
        <v>1</v>
      </c>
      <c r="D645" s="41" t="s">
        <v>423</v>
      </c>
      <c r="E645" s="25" t="s">
        <v>133</v>
      </c>
      <c r="F645" s="42">
        <v>109.1717</v>
      </c>
      <c r="G645" s="74" t="s">
        <v>310</v>
      </c>
      <c r="H645" s="80"/>
      <c r="BA645" s="5" t="str">
        <f t="shared" si="10"/>
        <v>999999</v>
      </c>
      <c r="BB645" s="5">
        <f>IF(OR($E645="",$G645&lt;&gt;"Ativo"),"",IF(COUNTIFS($E$4:$E645,$E645,$A$4:$A645,$A645,$G$4:$G645,"Ativo")=1,1,0))</f>
        <v>1</v>
      </c>
      <c r="BC645">
        <f>IF(OR($A645="",$G645&lt;&gt;"Ativo"),"",IF(COUNTIFS($A$4:$A645,$A645,$G$4:$G645,"Ativo")=1,1,0))</f>
        <v>0</v>
      </c>
    </row>
    <row r="646" spans="1:55" x14ac:dyDescent="0.3">
      <c r="A646" s="73">
        <v>11</v>
      </c>
      <c r="B646" s="75">
        <v>46098</v>
      </c>
      <c r="C646" s="73">
        <v>1</v>
      </c>
      <c r="D646" s="41" t="s">
        <v>423</v>
      </c>
      <c r="E646" s="25" t="s">
        <v>366</v>
      </c>
      <c r="F646" s="42">
        <v>99.8613</v>
      </c>
      <c r="G646" s="74" t="s">
        <v>310</v>
      </c>
      <c r="H646" s="80"/>
      <c r="BA646" s="5" t="str">
        <f t="shared" si="10"/>
        <v>999999</v>
      </c>
      <c r="BB646" s="5">
        <f>IF(OR($E646="",$G646&lt;&gt;"Ativo"),"",IF(COUNTIFS($E$4:$E646,$E646,$A$4:$A646,$A646,$G$4:$G646,"Ativo")=1,1,0))</f>
        <v>1</v>
      </c>
      <c r="BC646">
        <f>IF(OR($A646="",$G646&lt;&gt;"Ativo"),"",IF(COUNTIFS($A$4:$A646,$A646,$G$4:$G646,"Ativo")=1,1,0))</f>
        <v>0</v>
      </c>
    </row>
    <row r="647" spans="1:55" x14ac:dyDescent="0.3">
      <c r="A647" s="73">
        <v>11</v>
      </c>
      <c r="B647" s="75">
        <v>46098</v>
      </c>
      <c r="C647" s="73">
        <v>1</v>
      </c>
      <c r="D647" s="41" t="s">
        <v>423</v>
      </c>
      <c r="E647" s="25" t="s">
        <v>367</v>
      </c>
      <c r="F647" s="42">
        <v>112.9419</v>
      </c>
      <c r="G647" s="74" t="s">
        <v>310</v>
      </c>
      <c r="H647" s="80"/>
      <c r="BA647" s="5" t="str">
        <f t="shared" si="10"/>
        <v>999999</v>
      </c>
      <c r="BB647" s="5">
        <f>IF(OR($E647="",$G647&lt;&gt;"Ativo"),"",IF(COUNTIFS($E$4:$E647,$E647,$A$4:$A647,$A647,$G$4:$G647,"Ativo")=1,1,0))</f>
        <v>1</v>
      </c>
      <c r="BC647">
        <f>IF(OR($A647="",$G647&lt;&gt;"Ativo"),"",IF(COUNTIFS($A$4:$A647,$A647,$G$4:$G647,"Ativo")=1,1,0))</f>
        <v>0</v>
      </c>
    </row>
    <row r="648" spans="1:55" x14ac:dyDescent="0.3">
      <c r="A648" s="73">
        <v>11</v>
      </c>
      <c r="B648" s="75">
        <v>46098</v>
      </c>
      <c r="C648" s="73">
        <v>1</v>
      </c>
      <c r="D648" s="41" t="s">
        <v>423</v>
      </c>
      <c r="E648" s="25" t="s">
        <v>129</v>
      </c>
      <c r="F648" s="42">
        <v>114.07129999999999</v>
      </c>
      <c r="G648" s="74" t="s">
        <v>310</v>
      </c>
      <c r="H648" s="80"/>
      <c r="BA648" s="5" t="str">
        <f t="shared" si="10"/>
        <v>999999</v>
      </c>
      <c r="BB648" s="5">
        <f>IF(OR($E648="",$G648&lt;&gt;"Ativo"),"",IF(COUNTIFS($E$4:$E648,$E648,$A$4:$A648,$A648,$G$4:$G648,"Ativo")=1,1,0))</f>
        <v>1</v>
      </c>
      <c r="BC648">
        <f>IF(OR($A648="",$G648&lt;&gt;"Ativo"),"",IF(COUNTIFS($A$4:$A648,$A648,$G$4:$G648,"Ativo")=1,1,0))</f>
        <v>0</v>
      </c>
    </row>
    <row r="649" spans="1:55" x14ac:dyDescent="0.3">
      <c r="A649" s="73">
        <v>11</v>
      </c>
      <c r="B649" s="75">
        <v>46098</v>
      </c>
      <c r="C649" s="73">
        <v>1</v>
      </c>
      <c r="D649" s="41" t="s">
        <v>423</v>
      </c>
      <c r="E649" s="25" t="s">
        <v>131</v>
      </c>
      <c r="F649" s="42">
        <v>117.9066</v>
      </c>
      <c r="G649" s="74" t="s">
        <v>310</v>
      </c>
      <c r="H649" s="80"/>
      <c r="BA649" s="5" t="str">
        <f t="shared" si="10"/>
        <v>999999</v>
      </c>
      <c r="BB649" s="5">
        <f>IF(OR($E649="",$G649&lt;&gt;"Ativo"),"",IF(COUNTIFS($E$4:$E649,$E649,$A$4:$A649,$A649,$G$4:$G649,"Ativo")=1,1,0))</f>
        <v>1</v>
      </c>
      <c r="BC649">
        <f>IF(OR($A649="",$G649&lt;&gt;"Ativo"),"",IF(COUNTIFS($A$4:$A649,$A649,$G$4:$G649,"Ativo")=1,1,0))</f>
        <v>0</v>
      </c>
    </row>
    <row r="650" spans="1:55" x14ac:dyDescent="0.3">
      <c r="A650" s="73">
        <v>11</v>
      </c>
      <c r="B650" s="75">
        <v>46098</v>
      </c>
      <c r="C650" s="73">
        <v>1</v>
      </c>
      <c r="D650" s="41" t="s">
        <v>423</v>
      </c>
      <c r="E650" s="25" t="s">
        <v>368</v>
      </c>
      <c r="F650" s="42">
        <v>82.925200000000004</v>
      </c>
      <c r="G650" s="74" t="s">
        <v>310</v>
      </c>
      <c r="H650" s="80"/>
      <c r="BA650" s="5" t="str">
        <f t="shared" si="10"/>
        <v>999999</v>
      </c>
      <c r="BB650" s="5">
        <f>IF(OR($E650="",$G650&lt;&gt;"Ativo"),"",IF(COUNTIFS($E$4:$E650,$E650,$A$4:$A650,$A650,$G$4:$G650,"Ativo")=1,1,0))</f>
        <v>1</v>
      </c>
      <c r="BC650">
        <f>IF(OR($A650="",$G650&lt;&gt;"Ativo"),"",IF(COUNTIFS($A$4:$A650,$A650,$G$4:$G650,"Ativo")=1,1,0))</f>
        <v>0</v>
      </c>
    </row>
    <row r="651" spans="1:55" x14ac:dyDescent="0.3">
      <c r="A651" s="73">
        <v>11</v>
      </c>
      <c r="B651" s="75">
        <v>46098</v>
      </c>
      <c r="C651" s="73">
        <v>1</v>
      </c>
      <c r="D651" s="41" t="s">
        <v>423</v>
      </c>
      <c r="E651" s="25" t="s">
        <v>370</v>
      </c>
      <c r="F651" s="42">
        <v>82.518600000000006</v>
      </c>
      <c r="G651" s="74" t="s">
        <v>310</v>
      </c>
      <c r="H651" s="80"/>
      <c r="BA651" s="5" t="str">
        <f t="shared" si="10"/>
        <v>999999</v>
      </c>
      <c r="BB651" s="5">
        <f>IF(OR($E651="",$G651&lt;&gt;"Ativo"),"",IF(COUNTIFS($E$4:$E651,$E651,$A$4:$A651,$A651,$G$4:$G651,"Ativo")=1,1,0))</f>
        <v>1</v>
      </c>
      <c r="BC651">
        <f>IF(OR($A651="",$G651&lt;&gt;"Ativo"),"",IF(COUNTIFS($A$4:$A651,$A651,$G$4:$G651,"Ativo")=1,1,0))</f>
        <v>0</v>
      </c>
    </row>
    <row r="652" spans="1:55" x14ac:dyDescent="0.3">
      <c r="A652" s="73">
        <v>11</v>
      </c>
      <c r="B652" s="75">
        <v>46098</v>
      </c>
      <c r="C652" s="73">
        <v>1</v>
      </c>
      <c r="D652" s="41" t="s">
        <v>423</v>
      </c>
      <c r="E652" s="25" t="s">
        <v>140</v>
      </c>
      <c r="F652" s="42">
        <v>89.341099999999997</v>
      </c>
      <c r="G652" s="74" t="s">
        <v>310</v>
      </c>
      <c r="H652" s="80"/>
      <c r="BA652" s="5" t="str">
        <f t="shared" si="10"/>
        <v>999999</v>
      </c>
      <c r="BB652" s="5">
        <f>IF(OR($E652="",$G652&lt;&gt;"Ativo"),"",IF(COUNTIFS($E$4:$E652,$E652,$A$4:$A652,$A652,$G$4:$G652,"Ativo")=1,1,0))</f>
        <v>1</v>
      </c>
      <c r="BC652">
        <f>IF(OR($A652="",$G652&lt;&gt;"Ativo"),"",IF(COUNTIFS($A$4:$A652,$A652,$G$4:$G652,"Ativo")=1,1,0))</f>
        <v>0</v>
      </c>
    </row>
    <row r="653" spans="1:55" x14ac:dyDescent="0.3">
      <c r="A653" s="73">
        <v>11</v>
      </c>
      <c r="B653" s="75">
        <v>46098</v>
      </c>
      <c r="C653" s="73">
        <v>1</v>
      </c>
      <c r="D653" s="41" t="s">
        <v>423</v>
      </c>
      <c r="E653" s="25" t="s">
        <v>142</v>
      </c>
      <c r="F653" s="42">
        <v>86.679000000000002</v>
      </c>
      <c r="G653" s="74" t="s">
        <v>310</v>
      </c>
      <c r="H653" s="80"/>
      <c r="BA653" s="5" t="str">
        <f t="shared" si="10"/>
        <v>999999</v>
      </c>
      <c r="BB653" s="5">
        <f>IF(OR($E653="",$G653&lt;&gt;"Ativo"),"",IF(COUNTIFS($E$4:$E653,$E653,$A$4:$A653,$A653,$G$4:$G653,"Ativo")=1,1,0))</f>
        <v>1</v>
      </c>
      <c r="BC653">
        <f>IF(OR($A653="",$G653&lt;&gt;"Ativo"),"",IF(COUNTIFS($A$4:$A653,$A653,$G$4:$G653,"Ativo")=1,1,0))</f>
        <v>0</v>
      </c>
    </row>
    <row r="654" spans="1:55" x14ac:dyDescent="0.3">
      <c r="A654" s="73">
        <v>11</v>
      </c>
      <c r="B654" s="75">
        <v>46098</v>
      </c>
      <c r="C654" s="73">
        <v>1</v>
      </c>
      <c r="D654" s="41" t="s">
        <v>423</v>
      </c>
      <c r="E654" s="25" t="s">
        <v>143</v>
      </c>
      <c r="F654" s="42">
        <v>92.136200000000002</v>
      </c>
      <c r="G654" s="74" t="s">
        <v>310</v>
      </c>
      <c r="H654" s="80"/>
      <c r="BA654" s="5" t="str">
        <f t="shared" si="10"/>
        <v>999999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3">
      <c r="A655" s="73">
        <v>11</v>
      </c>
      <c r="B655" s="75">
        <v>46098</v>
      </c>
      <c r="C655" s="73">
        <v>2</v>
      </c>
      <c r="D655" s="41" t="s">
        <v>424</v>
      </c>
      <c r="E655" s="25" t="s">
        <v>356</v>
      </c>
      <c r="F655" s="42">
        <v>212.221</v>
      </c>
      <c r="G655" s="74" t="s">
        <v>310</v>
      </c>
      <c r="H655" s="80"/>
      <c r="BA655" s="5" t="str">
        <f t="shared" si="10"/>
        <v>999999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3">
      <c r="A656" s="73">
        <v>11</v>
      </c>
      <c r="B656" s="75">
        <v>46098</v>
      </c>
      <c r="C656" s="73">
        <v>2</v>
      </c>
      <c r="D656" s="41" t="s">
        <v>424</v>
      </c>
      <c r="E656" s="25" t="s">
        <v>125</v>
      </c>
      <c r="F656" s="42">
        <v>203.92779999999999</v>
      </c>
      <c r="G656" s="74" t="s">
        <v>310</v>
      </c>
      <c r="H656" s="80"/>
      <c r="BA656" s="5" t="str">
        <f t="shared" si="10"/>
        <v>999999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3">
      <c r="A657" s="73">
        <v>11</v>
      </c>
      <c r="B657" s="75">
        <v>46098</v>
      </c>
      <c r="C657" s="73">
        <v>2</v>
      </c>
      <c r="D657" s="41" t="s">
        <v>424</v>
      </c>
      <c r="E657" s="25" t="s">
        <v>137</v>
      </c>
      <c r="F657" s="42">
        <v>218.92240000000001</v>
      </c>
      <c r="G657" s="74" t="s">
        <v>310</v>
      </c>
      <c r="H657" s="80"/>
      <c r="BA657" s="5" t="str">
        <f t="shared" si="10"/>
        <v>999999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3">
      <c r="A658" s="73">
        <v>11</v>
      </c>
      <c r="B658" s="75">
        <v>46098</v>
      </c>
      <c r="C658" s="73">
        <v>2</v>
      </c>
      <c r="D658" s="41" t="s">
        <v>424</v>
      </c>
      <c r="E658" s="25" t="s">
        <v>358</v>
      </c>
      <c r="F658" s="42">
        <v>225.6181</v>
      </c>
      <c r="G658" s="74" t="s">
        <v>310</v>
      </c>
      <c r="H658" s="80"/>
      <c r="BA658" s="5" t="str">
        <f t="shared" si="10"/>
        <v>999999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3">
      <c r="A659" s="73">
        <v>11</v>
      </c>
      <c r="B659" s="75">
        <v>46098</v>
      </c>
      <c r="C659" s="73">
        <v>2</v>
      </c>
      <c r="D659" s="41" t="s">
        <v>424</v>
      </c>
      <c r="E659" s="25" t="s">
        <v>134</v>
      </c>
      <c r="F659" s="42">
        <v>225.0155</v>
      </c>
      <c r="G659" s="74" t="s">
        <v>310</v>
      </c>
      <c r="H659" s="80"/>
      <c r="BA659" s="5" t="str">
        <f t="shared" si="10"/>
        <v>999999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3">
      <c r="A660" s="73">
        <v>11</v>
      </c>
      <c r="B660" s="75">
        <v>46098</v>
      </c>
      <c r="C660" s="73">
        <v>2</v>
      </c>
      <c r="D660" s="41" t="s">
        <v>424</v>
      </c>
      <c r="E660" s="25" t="s">
        <v>138</v>
      </c>
      <c r="F660" s="42">
        <v>242.81479999999999</v>
      </c>
      <c r="G660" s="74" t="s">
        <v>310</v>
      </c>
      <c r="H660" s="80"/>
      <c r="BA660" s="5" t="str">
        <f t="shared" si="10"/>
        <v>999999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3">
      <c r="A661" s="73">
        <v>11</v>
      </c>
      <c r="B661" s="75">
        <v>46098</v>
      </c>
      <c r="C661" s="73">
        <v>2</v>
      </c>
      <c r="D661" s="41" t="s">
        <v>424</v>
      </c>
      <c r="E661" s="25" t="s">
        <v>359</v>
      </c>
      <c r="F661" s="42">
        <v>243.48140000000001</v>
      </c>
      <c r="G661" s="74" t="s">
        <v>310</v>
      </c>
      <c r="H661" s="80"/>
      <c r="BA661" s="5" t="str">
        <f t="shared" si="10"/>
        <v>999999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3">
      <c r="A662" s="73">
        <v>11</v>
      </c>
      <c r="B662" s="75">
        <v>46098</v>
      </c>
      <c r="C662" s="73">
        <v>2</v>
      </c>
      <c r="D662" s="41" t="s">
        <v>424</v>
      </c>
      <c r="E662" s="25" t="s">
        <v>126</v>
      </c>
      <c r="F662" s="42">
        <v>233.09710000000001</v>
      </c>
      <c r="G662" s="74" t="s">
        <v>310</v>
      </c>
      <c r="H662" s="80"/>
      <c r="BA662" s="5" t="str">
        <f t="shared" si="10"/>
        <v>999999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3">
      <c r="A663" s="73">
        <v>11</v>
      </c>
      <c r="B663" s="75">
        <v>46098</v>
      </c>
      <c r="C663" s="73">
        <v>2</v>
      </c>
      <c r="D663" s="41" t="s">
        <v>424</v>
      </c>
      <c r="E663" s="25" t="s">
        <v>127</v>
      </c>
      <c r="F663" s="42">
        <v>251.7696</v>
      </c>
      <c r="G663" s="74" t="s">
        <v>310</v>
      </c>
      <c r="H663" s="80"/>
      <c r="BA663" s="5" t="str">
        <f t="shared" si="10"/>
        <v>999999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3">
      <c r="A664" s="73">
        <v>11</v>
      </c>
      <c r="B664" s="75">
        <v>46098</v>
      </c>
      <c r="C664" s="73">
        <v>2</v>
      </c>
      <c r="D664" s="41" t="s">
        <v>424</v>
      </c>
      <c r="E664" s="25" t="s">
        <v>124</v>
      </c>
      <c r="F664" s="42">
        <v>253.17160000000001</v>
      </c>
      <c r="G664" s="74" t="s">
        <v>310</v>
      </c>
      <c r="H664" s="80"/>
      <c r="BA664" s="5" t="str">
        <f t="shared" si="10"/>
        <v>999999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3">
      <c r="A665" s="73">
        <v>11</v>
      </c>
      <c r="B665" s="75">
        <v>46098</v>
      </c>
      <c r="C665" s="73">
        <v>2</v>
      </c>
      <c r="D665" s="41" t="s">
        <v>424</v>
      </c>
      <c r="E665" s="25" t="s">
        <v>361</v>
      </c>
      <c r="F665" s="42">
        <v>261.49939999999998</v>
      </c>
      <c r="G665" s="74" t="s">
        <v>310</v>
      </c>
      <c r="H665" s="80"/>
      <c r="BA665" s="5" t="str">
        <f t="shared" si="10"/>
        <v>999999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3">
      <c r="A666" s="73">
        <v>11</v>
      </c>
      <c r="B666" s="75">
        <v>46098</v>
      </c>
      <c r="C666" s="73">
        <v>2</v>
      </c>
      <c r="D666" s="41" t="s">
        <v>424</v>
      </c>
      <c r="E666" s="25" t="s">
        <v>139</v>
      </c>
      <c r="F666" s="42">
        <v>263.3802</v>
      </c>
      <c r="G666" s="74" t="s">
        <v>310</v>
      </c>
      <c r="H666" s="80"/>
      <c r="BA666" s="5" t="str">
        <f t="shared" si="10"/>
        <v>999999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3">
      <c r="A667" s="73">
        <v>11</v>
      </c>
      <c r="B667" s="75">
        <v>46098</v>
      </c>
      <c r="C667" s="73">
        <v>2</v>
      </c>
      <c r="D667" s="41" t="s">
        <v>424</v>
      </c>
      <c r="E667" s="25" t="s">
        <v>118</v>
      </c>
      <c r="F667" s="42">
        <v>256.89960000000002</v>
      </c>
      <c r="G667" s="74" t="s">
        <v>310</v>
      </c>
      <c r="H667" s="80"/>
      <c r="BA667" s="5" t="str">
        <f t="shared" si="10"/>
        <v>999999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3">
      <c r="A668" s="73">
        <v>11</v>
      </c>
      <c r="B668" s="75">
        <v>46098</v>
      </c>
      <c r="C668" s="73">
        <v>2</v>
      </c>
      <c r="D668" s="41" t="s">
        <v>424</v>
      </c>
      <c r="E668" s="25" t="s">
        <v>362</v>
      </c>
      <c r="F668" s="42">
        <v>266.17790000000002</v>
      </c>
      <c r="G668" s="74" t="s">
        <v>310</v>
      </c>
      <c r="H668" s="80"/>
      <c r="BA668" s="5" t="str">
        <f t="shared" si="10"/>
        <v>999999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3">
      <c r="A669" s="73">
        <v>11</v>
      </c>
      <c r="B669" s="75">
        <v>46098</v>
      </c>
      <c r="C669" s="73">
        <v>2</v>
      </c>
      <c r="D669" s="41" t="s">
        <v>424</v>
      </c>
      <c r="E669" s="25" t="s">
        <v>364</v>
      </c>
      <c r="F669" s="42">
        <v>262.28680000000003</v>
      </c>
      <c r="G669" s="74" t="s">
        <v>310</v>
      </c>
      <c r="H669" s="80"/>
      <c r="BA669" s="5" t="str">
        <f t="shared" si="10"/>
        <v>999999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3">
      <c r="A670" s="73">
        <v>11</v>
      </c>
      <c r="B670" s="75">
        <v>46098</v>
      </c>
      <c r="C670" s="73">
        <v>2</v>
      </c>
      <c r="D670" s="41" t="s">
        <v>424</v>
      </c>
      <c r="E670" s="25" t="s">
        <v>135</v>
      </c>
      <c r="F670" s="42">
        <v>280.05869999999999</v>
      </c>
      <c r="G670" s="74" t="s">
        <v>310</v>
      </c>
      <c r="H670" s="80"/>
      <c r="BA670" s="5" t="str">
        <f t="shared" si="10"/>
        <v>999999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3">
      <c r="A671" s="73">
        <v>11</v>
      </c>
      <c r="B671" s="75">
        <v>46098</v>
      </c>
      <c r="C671" s="73">
        <v>2</v>
      </c>
      <c r="D671" s="41" t="s">
        <v>424</v>
      </c>
      <c r="E671" s="25" t="s">
        <v>128</v>
      </c>
      <c r="F671" s="42">
        <v>286.10129999999998</v>
      </c>
      <c r="G671" s="74" t="s">
        <v>310</v>
      </c>
      <c r="H671" s="80"/>
      <c r="BA671" s="5" t="str">
        <f t="shared" si="10"/>
        <v>999999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3">
      <c r="A672" s="73">
        <v>11</v>
      </c>
      <c r="B672" s="75">
        <v>46098</v>
      </c>
      <c r="C672" s="73">
        <v>2</v>
      </c>
      <c r="D672" s="41" t="s">
        <v>424</v>
      </c>
      <c r="E672" s="25" t="s">
        <v>122</v>
      </c>
      <c r="F672" s="42">
        <v>200.75810000000001</v>
      </c>
      <c r="G672" s="74" t="s">
        <v>310</v>
      </c>
      <c r="H672" s="80"/>
      <c r="BA672" s="5" t="str">
        <f t="shared" si="10"/>
        <v>999999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3">
      <c r="A673" s="73">
        <v>11</v>
      </c>
      <c r="B673" s="75">
        <v>46098</v>
      </c>
      <c r="C673" s="73">
        <v>2</v>
      </c>
      <c r="D673" s="41" t="s">
        <v>424</v>
      </c>
      <c r="E673" s="25" t="s">
        <v>144</v>
      </c>
      <c r="F673" s="42">
        <v>192.8023</v>
      </c>
      <c r="G673" s="74" t="s">
        <v>310</v>
      </c>
      <c r="H673" s="80"/>
      <c r="BA673" s="5" t="str">
        <f t="shared" si="10"/>
        <v>999999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3">
      <c r="A674" s="73">
        <v>11</v>
      </c>
      <c r="B674" s="75">
        <v>46098</v>
      </c>
      <c r="C674" s="73">
        <v>2</v>
      </c>
      <c r="D674" s="41" t="s">
        <v>424</v>
      </c>
      <c r="E674" s="25" t="s">
        <v>365</v>
      </c>
      <c r="F674" s="42">
        <v>206.96969999999999</v>
      </c>
      <c r="G674" s="74" t="s">
        <v>310</v>
      </c>
      <c r="H674" s="80"/>
      <c r="BA674" s="5" t="str">
        <f t="shared" si="10"/>
        <v>999999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3">
      <c r="A675" s="73">
        <v>11</v>
      </c>
      <c r="B675" s="75">
        <v>46098</v>
      </c>
      <c r="C675" s="73">
        <v>2</v>
      </c>
      <c r="D675" s="41" t="s">
        <v>424</v>
      </c>
      <c r="E675" s="25" t="s">
        <v>132</v>
      </c>
      <c r="F675" s="42">
        <v>224.25899999999999</v>
      </c>
      <c r="G675" s="74" t="s">
        <v>310</v>
      </c>
      <c r="H675" s="80"/>
      <c r="BA675" s="5" t="str">
        <f t="shared" si="10"/>
        <v>999999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3">
      <c r="A676" s="73">
        <v>11</v>
      </c>
      <c r="B676" s="75">
        <v>46098</v>
      </c>
      <c r="C676" s="73">
        <v>2</v>
      </c>
      <c r="D676" s="41" t="s">
        <v>424</v>
      </c>
      <c r="E676" s="25" t="s">
        <v>133</v>
      </c>
      <c r="F676" s="42">
        <v>227.5078</v>
      </c>
      <c r="G676" s="74" t="s">
        <v>310</v>
      </c>
      <c r="H676" s="80"/>
      <c r="BA676" s="5" t="str">
        <f t="shared" si="10"/>
        <v>999999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3">
      <c r="A677" s="73">
        <v>11</v>
      </c>
      <c r="B677" s="75">
        <v>46098</v>
      </c>
      <c r="C677" s="73">
        <v>2</v>
      </c>
      <c r="D677" s="41" t="s">
        <v>424</v>
      </c>
      <c r="E677" s="25" t="s">
        <v>366</v>
      </c>
      <c r="F677" s="42">
        <v>235.18690000000001</v>
      </c>
      <c r="G677" s="74" t="s">
        <v>310</v>
      </c>
      <c r="H677" s="80"/>
      <c r="BA677" s="5" t="str">
        <f t="shared" si="10"/>
        <v>999999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3">
      <c r="A678" s="73">
        <v>11</v>
      </c>
      <c r="B678" s="75">
        <v>46098</v>
      </c>
      <c r="C678" s="73">
        <v>2</v>
      </c>
      <c r="D678" s="41" t="s">
        <v>424</v>
      </c>
      <c r="E678" s="25" t="s">
        <v>367</v>
      </c>
      <c r="F678" s="42">
        <v>235.72710000000001</v>
      </c>
      <c r="G678" s="74" t="s">
        <v>310</v>
      </c>
      <c r="H678" s="80"/>
      <c r="BA678" s="5" t="str">
        <f t="shared" si="10"/>
        <v>999999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3">
      <c r="A679" s="73">
        <v>11</v>
      </c>
      <c r="B679" s="75">
        <v>46098</v>
      </c>
      <c r="C679" s="73">
        <v>2</v>
      </c>
      <c r="D679" s="41" t="s">
        <v>424</v>
      </c>
      <c r="E679" s="25" t="s">
        <v>129</v>
      </c>
      <c r="F679" s="42">
        <v>227.27850000000001</v>
      </c>
      <c r="G679" s="74" t="s">
        <v>310</v>
      </c>
      <c r="H679" s="80"/>
      <c r="BA679" s="5" t="str">
        <f t="shared" si="10"/>
        <v>999999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3">
      <c r="A680" s="73">
        <v>11</v>
      </c>
      <c r="B680" s="75">
        <v>46098</v>
      </c>
      <c r="C680" s="73">
        <v>2</v>
      </c>
      <c r="D680" s="41" t="s">
        <v>424</v>
      </c>
      <c r="E680" s="25" t="s">
        <v>131</v>
      </c>
      <c r="F680" s="42">
        <v>237.97839999999999</v>
      </c>
      <c r="G680" s="74" t="s">
        <v>310</v>
      </c>
      <c r="H680" s="80"/>
      <c r="BA680" s="5" t="str">
        <f t="shared" si="10"/>
        <v>999999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3">
      <c r="A681" s="73">
        <v>11</v>
      </c>
      <c r="B681" s="75">
        <v>46098</v>
      </c>
      <c r="C681" s="73">
        <v>2</v>
      </c>
      <c r="D681" s="41" t="s">
        <v>424</v>
      </c>
      <c r="E681" s="25" t="s">
        <v>368</v>
      </c>
      <c r="F681" s="42">
        <v>261.98599999999999</v>
      </c>
      <c r="G681" s="74" t="s">
        <v>310</v>
      </c>
      <c r="H681" s="80"/>
      <c r="BA681" s="5" t="str">
        <f t="shared" si="10"/>
        <v>999999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3">
      <c r="A682" s="73">
        <v>11</v>
      </c>
      <c r="B682" s="75">
        <v>46098</v>
      </c>
      <c r="C682" s="73">
        <v>2</v>
      </c>
      <c r="D682" s="41" t="s">
        <v>424</v>
      </c>
      <c r="E682" s="25" t="s">
        <v>370</v>
      </c>
      <c r="F682" s="42">
        <v>242.4787</v>
      </c>
      <c r="G682" s="74" t="s">
        <v>310</v>
      </c>
      <c r="H682" s="80"/>
      <c r="BA682" s="5" t="str">
        <f t="shared" si="10"/>
        <v>999999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3">
      <c r="A683" s="73">
        <v>11</v>
      </c>
      <c r="B683" s="75">
        <v>46098</v>
      </c>
      <c r="C683" s="73">
        <v>2</v>
      </c>
      <c r="D683" s="41" t="s">
        <v>424</v>
      </c>
      <c r="E683" s="25" t="s">
        <v>140</v>
      </c>
      <c r="F683" s="42">
        <v>250.53270000000001</v>
      </c>
      <c r="G683" s="74" t="s">
        <v>310</v>
      </c>
      <c r="H683" s="80"/>
      <c r="BA683" s="5" t="str">
        <f t="shared" si="10"/>
        <v>999999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3">
      <c r="A684" s="73">
        <v>11</v>
      </c>
      <c r="B684" s="75">
        <v>46098</v>
      </c>
      <c r="C684" s="73">
        <v>2</v>
      </c>
      <c r="D684" s="41" t="s">
        <v>424</v>
      </c>
      <c r="E684" s="25" t="s">
        <v>142</v>
      </c>
      <c r="F684" s="42">
        <v>268.99669999999998</v>
      </c>
      <c r="G684" s="74" t="s">
        <v>310</v>
      </c>
      <c r="H684" s="80"/>
      <c r="BA684" s="5" t="str">
        <f t="shared" si="10"/>
        <v>999999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3">
      <c r="A685" s="73">
        <v>11</v>
      </c>
      <c r="B685" s="75">
        <v>46098</v>
      </c>
      <c r="C685" s="73">
        <v>2</v>
      </c>
      <c r="D685" s="41" t="s">
        <v>424</v>
      </c>
      <c r="E685" s="25" t="s">
        <v>143</v>
      </c>
      <c r="F685" s="42">
        <v>268.07690000000002</v>
      </c>
      <c r="G685" s="74" t="s">
        <v>310</v>
      </c>
      <c r="H685" s="80"/>
      <c r="BA685" s="5" t="str">
        <f t="shared" si="10"/>
        <v>999999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3">
      <c r="A686" s="73">
        <v>12</v>
      </c>
      <c r="B686" s="75">
        <v>46105</v>
      </c>
      <c r="C686" s="73">
        <v>1</v>
      </c>
      <c r="D686" s="41" t="s">
        <v>423</v>
      </c>
      <c r="E686" s="25" t="s">
        <v>356</v>
      </c>
      <c r="F686" s="42">
        <v>80.816900000000004</v>
      </c>
      <c r="G686" s="74" t="s">
        <v>310</v>
      </c>
      <c r="H686" s="80"/>
      <c r="BA686" s="5" t="str">
        <f t="shared" si="10"/>
        <v>999999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1</v>
      </c>
    </row>
    <row r="687" spans="1:55" x14ac:dyDescent="0.3">
      <c r="A687" s="73">
        <v>12</v>
      </c>
      <c r="B687" s="75">
        <v>46105</v>
      </c>
      <c r="C687" s="73">
        <v>1</v>
      </c>
      <c r="D687" s="41" t="s">
        <v>423</v>
      </c>
      <c r="E687" s="25" t="s">
        <v>125</v>
      </c>
      <c r="F687" s="42">
        <v>84.213999999999999</v>
      </c>
      <c r="G687" s="74" t="s">
        <v>310</v>
      </c>
      <c r="H687" s="80"/>
      <c r="BA687" s="5" t="str">
        <f t="shared" si="10"/>
        <v>999999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3">
      <c r="A688" s="73">
        <v>12</v>
      </c>
      <c r="B688" s="75">
        <v>46105</v>
      </c>
      <c r="C688" s="73">
        <v>1</v>
      </c>
      <c r="D688" s="41" t="s">
        <v>423</v>
      </c>
      <c r="E688" s="25" t="s">
        <v>137</v>
      </c>
      <c r="F688" s="42">
        <v>88.529899999999998</v>
      </c>
      <c r="G688" s="74" t="s">
        <v>310</v>
      </c>
      <c r="H688" s="80"/>
      <c r="BA688" s="5" t="str">
        <f t="shared" si="10"/>
        <v>999999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3">
      <c r="A689" s="73">
        <v>12</v>
      </c>
      <c r="B689" s="75">
        <v>46105</v>
      </c>
      <c r="C689" s="73">
        <v>1</v>
      </c>
      <c r="D689" s="41" t="s">
        <v>423</v>
      </c>
      <c r="E689" s="25" t="s">
        <v>358</v>
      </c>
      <c r="F689" s="42">
        <v>94.288899999999998</v>
      </c>
      <c r="G689" s="74" t="s">
        <v>310</v>
      </c>
      <c r="H689" s="80"/>
      <c r="BA689" s="5" t="str">
        <f t="shared" si="10"/>
        <v>999999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3">
      <c r="A690" s="73">
        <v>12</v>
      </c>
      <c r="B690" s="75">
        <v>46105</v>
      </c>
      <c r="C690" s="73">
        <v>1</v>
      </c>
      <c r="D690" s="41" t="s">
        <v>423</v>
      </c>
      <c r="E690" s="25" t="s">
        <v>134</v>
      </c>
      <c r="F690" s="42">
        <v>101.0864</v>
      </c>
      <c r="G690" s="74" t="s">
        <v>310</v>
      </c>
      <c r="H690" s="80"/>
      <c r="BA690" s="5" t="str">
        <f t="shared" si="10"/>
        <v>999999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3">
      <c r="A691" s="73">
        <v>12</v>
      </c>
      <c r="B691" s="75">
        <v>46105</v>
      </c>
      <c r="C691" s="73">
        <v>1</v>
      </c>
      <c r="D691" s="41" t="s">
        <v>423</v>
      </c>
      <c r="E691" s="25" t="s">
        <v>138</v>
      </c>
      <c r="F691" s="42">
        <v>102.0128</v>
      </c>
      <c r="G691" s="74" t="s">
        <v>310</v>
      </c>
      <c r="H691" s="80"/>
      <c r="BA691" s="5" t="str">
        <f t="shared" si="10"/>
        <v>999999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3">
      <c r="A692" s="73">
        <v>12</v>
      </c>
      <c r="B692" s="75">
        <v>46105</v>
      </c>
      <c r="C692" s="73">
        <v>1</v>
      </c>
      <c r="D692" s="41" t="s">
        <v>423</v>
      </c>
      <c r="E692" s="25" t="s">
        <v>359</v>
      </c>
      <c r="F692" s="42">
        <v>99.517499999999998</v>
      </c>
      <c r="G692" s="74" t="s">
        <v>310</v>
      </c>
      <c r="H692" s="80"/>
      <c r="BA692" s="5" t="str">
        <f t="shared" si="10"/>
        <v>999999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3">
      <c r="A693" s="73">
        <v>12</v>
      </c>
      <c r="B693" s="75">
        <v>46105</v>
      </c>
      <c r="C693" s="73">
        <v>1</v>
      </c>
      <c r="D693" s="41" t="s">
        <v>423</v>
      </c>
      <c r="E693" s="25" t="s">
        <v>126</v>
      </c>
      <c r="F693" s="42">
        <v>102.4372</v>
      </c>
      <c r="G693" s="74" t="s">
        <v>310</v>
      </c>
      <c r="H693" s="80"/>
      <c r="BA693" s="5" t="str">
        <f t="shared" si="10"/>
        <v>999999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3">
      <c r="A694" s="73">
        <v>12</v>
      </c>
      <c r="B694" s="75">
        <v>46105</v>
      </c>
      <c r="C694" s="73">
        <v>1</v>
      </c>
      <c r="D694" s="41" t="s">
        <v>423</v>
      </c>
      <c r="E694" s="25" t="s">
        <v>127</v>
      </c>
      <c r="F694" s="42">
        <v>108.43340000000001</v>
      </c>
      <c r="G694" s="74" t="s">
        <v>310</v>
      </c>
      <c r="H694" s="80"/>
      <c r="BA694" s="5" t="str">
        <f t="shared" si="10"/>
        <v>999999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3">
      <c r="A695" s="73">
        <v>12</v>
      </c>
      <c r="B695" s="75">
        <v>46105</v>
      </c>
      <c r="C695" s="73">
        <v>1</v>
      </c>
      <c r="D695" s="41" t="s">
        <v>423</v>
      </c>
      <c r="E695" s="25" t="s">
        <v>124</v>
      </c>
      <c r="F695" s="42">
        <v>106.318</v>
      </c>
      <c r="G695" s="74" t="s">
        <v>310</v>
      </c>
      <c r="H695" s="80"/>
      <c r="BA695" s="5" t="str">
        <f t="shared" si="10"/>
        <v>999999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3">
      <c r="A696" s="73">
        <v>12</v>
      </c>
      <c r="B696" s="75">
        <v>46105</v>
      </c>
      <c r="C696" s="73">
        <v>1</v>
      </c>
      <c r="D696" s="41" t="s">
        <v>423</v>
      </c>
      <c r="E696" s="25" t="s">
        <v>361</v>
      </c>
      <c r="F696" s="42">
        <v>114.15130000000001</v>
      </c>
      <c r="G696" s="74" t="s">
        <v>310</v>
      </c>
      <c r="H696" s="80"/>
      <c r="BA696" s="5" t="str">
        <f t="shared" si="10"/>
        <v>999999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3">
      <c r="A697" s="73">
        <v>12</v>
      </c>
      <c r="B697" s="75">
        <v>46105</v>
      </c>
      <c r="C697" s="73">
        <v>1</v>
      </c>
      <c r="D697" s="41" t="s">
        <v>423</v>
      </c>
      <c r="E697" s="25" t="s">
        <v>139</v>
      </c>
      <c r="F697" s="42">
        <v>114.0789</v>
      </c>
      <c r="G697" s="74" t="s">
        <v>310</v>
      </c>
      <c r="H697" s="80"/>
      <c r="BA697" s="5" t="str">
        <f t="shared" si="10"/>
        <v>999999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3">
      <c r="A698" s="73">
        <v>12</v>
      </c>
      <c r="B698" s="75">
        <v>46105</v>
      </c>
      <c r="C698" s="73">
        <v>1</v>
      </c>
      <c r="D698" s="41" t="s">
        <v>423</v>
      </c>
      <c r="E698" s="25" t="s">
        <v>118</v>
      </c>
      <c r="F698" s="42">
        <v>117.8991</v>
      </c>
      <c r="G698" s="74" t="s">
        <v>310</v>
      </c>
      <c r="H698" s="80"/>
      <c r="BA698" s="5" t="str">
        <f t="shared" si="10"/>
        <v>999999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3">
      <c r="A699" s="73">
        <v>12</v>
      </c>
      <c r="B699" s="75">
        <v>46105</v>
      </c>
      <c r="C699" s="73">
        <v>1</v>
      </c>
      <c r="D699" s="41" t="s">
        <v>423</v>
      </c>
      <c r="E699" s="25" t="s">
        <v>362</v>
      </c>
      <c r="F699" s="42">
        <v>83.5809</v>
      </c>
      <c r="G699" s="74" t="s">
        <v>310</v>
      </c>
      <c r="H699" s="80"/>
      <c r="BA699" s="5" t="str">
        <f t="shared" si="10"/>
        <v>999999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3">
      <c r="A700" s="73">
        <v>12</v>
      </c>
      <c r="B700" s="75">
        <v>46105</v>
      </c>
      <c r="C700" s="73">
        <v>1</v>
      </c>
      <c r="D700" s="41" t="s">
        <v>423</v>
      </c>
      <c r="E700" s="25" t="s">
        <v>364</v>
      </c>
      <c r="F700" s="42">
        <v>84.654200000000003</v>
      </c>
      <c r="G700" s="74" t="s">
        <v>310</v>
      </c>
      <c r="H700" s="80"/>
      <c r="BA700" s="5" t="str">
        <f t="shared" si="10"/>
        <v>999999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3">
      <c r="A701" s="73">
        <v>12</v>
      </c>
      <c r="B701" s="75">
        <v>46105</v>
      </c>
      <c r="C701" s="73">
        <v>1</v>
      </c>
      <c r="D701" s="41" t="s">
        <v>423</v>
      </c>
      <c r="E701" s="25" t="s">
        <v>135</v>
      </c>
      <c r="F701" s="42">
        <v>88.650099999999995</v>
      </c>
      <c r="G701" s="74" t="s">
        <v>310</v>
      </c>
      <c r="H701" s="80"/>
      <c r="BA701" s="5" t="str">
        <f t="shared" si="10"/>
        <v>999999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3">
      <c r="A702" s="73">
        <v>12</v>
      </c>
      <c r="B702" s="75">
        <v>46105</v>
      </c>
      <c r="C702" s="73">
        <v>1</v>
      </c>
      <c r="D702" s="41" t="s">
        <v>423</v>
      </c>
      <c r="E702" s="25" t="s">
        <v>128</v>
      </c>
      <c r="F702" s="42">
        <v>90.690600000000003</v>
      </c>
      <c r="G702" s="74" t="s">
        <v>310</v>
      </c>
      <c r="H702" s="80"/>
      <c r="BA702" s="5" t="str">
        <f t="shared" si="10"/>
        <v>999999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3">
      <c r="A703" s="73">
        <v>12</v>
      </c>
      <c r="B703" s="75">
        <v>46105</v>
      </c>
      <c r="C703" s="73">
        <v>1</v>
      </c>
      <c r="D703" s="41" t="s">
        <v>423</v>
      </c>
      <c r="E703" s="25" t="s">
        <v>122</v>
      </c>
      <c r="F703" s="42">
        <v>97.145499999999998</v>
      </c>
      <c r="G703" s="74" t="s">
        <v>310</v>
      </c>
      <c r="H703" s="80"/>
      <c r="BA703" s="5" t="str">
        <f t="shared" si="10"/>
        <v>999999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3">
      <c r="A704" s="73">
        <v>12</v>
      </c>
      <c r="B704" s="75">
        <v>46105</v>
      </c>
      <c r="C704" s="73">
        <v>1</v>
      </c>
      <c r="D704" s="41" t="s">
        <v>423</v>
      </c>
      <c r="E704" s="25" t="s">
        <v>144</v>
      </c>
      <c r="F704" s="42">
        <v>96.992000000000004</v>
      </c>
      <c r="G704" s="74" t="s">
        <v>310</v>
      </c>
      <c r="H704" s="80"/>
      <c r="BA704" s="5" t="str">
        <f t="shared" si="10"/>
        <v>999999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3">
      <c r="A705" s="73">
        <v>12</v>
      </c>
      <c r="B705" s="75">
        <v>46105</v>
      </c>
      <c r="C705" s="73">
        <v>1</v>
      </c>
      <c r="D705" s="41" t="s">
        <v>423</v>
      </c>
      <c r="E705" s="25" t="s">
        <v>365</v>
      </c>
      <c r="F705" s="42">
        <v>96.796199999999999</v>
      </c>
      <c r="G705" s="74" t="s">
        <v>310</v>
      </c>
      <c r="H705" s="80"/>
      <c r="BA705" s="5" t="str">
        <f t="shared" si="10"/>
        <v>999999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3">
      <c r="A706" s="73">
        <v>12</v>
      </c>
      <c r="B706" s="75">
        <v>46105</v>
      </c>
      <c r="C706" s="73">
        <v>1</v>
      </c>
      <c r="D706" s="41" t="s">
        <v>423</v>
      </c>
      <c r="E706" s="25" t="s">
        <v>132</v>
      </c>
      <c r="F706" s="42">
        <v>99.541700000000006</v>
      </c>
      <c r="G706" s="74" t="s">
        <v>310</v>
      </c>
      <c r="H706" s="80"/>
      <c r="BA706" s="5" t="str">
        <f t="shared" si="10"/>
        <v>999999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3">
      <c r="A707" s="73">
        <v>12</v>
      </c>
      <c r="B707" s="75">
        <v>46105</v>
      </c>
      <c r="C707" s="73">
        <v>1</v>
      </c>
      <c r="D707" s="41" t="s">
        <v>423</v>
      </c>
      <c r="E707" s="25" t="s">
        <v>133</v>
      </c>
      <c r="F707" s="42">
        <v>103.33159999999999</v>
      </c>
      <c r="G707" s="74" t="s">
        <v>310</v>
      </c>
      <c r="H707" s="80"/>
      <c r="BA707" s="5" t="str">
        <f t="shared" si="10"/>
        <v>999999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3">
      <c r="A708" s="73">
        <v>12</v>
      </c>
      <c r="B708" s="75">
        <v>46105</v>
      </c>
      <c r="C708" s="73">
        <v>1</v>
      </c>
      <c r="D708" s="41" t="s">
        <v>423</v>
      </c>
      <c r="E708" s="25" t="s">
        <v>366</v>
      </c>
      <c r="F708" s="42">
        <v>116.0106</v>
      </c>
      <c r="G708" s="74" t="s">
        <v>310</v>
      </c>
      <c r="H708" s="80"/>
      <c r="BA708" s="5" t="str">
        <f t="shared" ref="BA708:BA771" si="11">IF($D708="","",MID($D708,4,6))</f>
        <v>999999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3">
      <c r="A709" s="73">
        <v>12</v>
      </c>
      <c r="B709" s="75">
        <v>46105</v>
      </c>
      <c r="C709" s="73">
        <v>1</v>
      </c>
      <c r="D709" s="41" t="s">
        <v>423</v>
      </c>
      <c r="E709" s="25" t="s">
        <v>367</v>
      </c>
      <c r="F709" s="42">
        <v>110.578</v>
      </c>
      <c r="G709" s="74" t="s">
        <v>310</v>
      </c>
      <c r="H709" s="80"/>
      <c r="BA709" s="5" t="str">
        <f t="shared" si="11"/>
        <v>999999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3">
      <c r="A710" s="73">
        <v>12</v>
      </c>
      <c r="B710" s="75">
        <v>46105</v>
      </c>
      <c r="C710" s="73">
        <v>1</v>
      </c>
      <c r="D710" s="41" t="s">
        <v>423</v>
      </c>
      <c r="E710" s="25" t="s">
        <v>129</v>
      </c>
      <c r="F710" s="42">
        <v>113.5626</v>
      </c>
      <c r="G710" s="74" t="s">
        <v>310</v>
      </c>
      <c r="H710" s="80"/>
      <c r="BA710" s="5" t="str">
        <f t="shared" si="11"/>
        <v>999999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3">
      <c r="A711" s="73">
        <v>12</v>
      </c>
      <c r="B711" s="75">
        <v>46105</v>
      </c>
      <c r="C711" s="73">
        <v>1</v>
      </c>
      <c r="D711" s="41" t="s">
        <v>423</v>
      </c>
      <c r="E711" s="25" t="s">
        <v>131</v>
      </c>
      <c r="F711" s="42">
        <v>117.0985</v>
      </c>
      <c r="G711" s="74" t="s">
        <v>310</v>
      </c>
      <c r="H711" s="80"/>
      <c r="BA711" s="5" t="str">
        <f t="shared" si="11"/>
        <v>999999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3">
      <c r="A712" s="73">
        <v>12</v>
      </c>
      <c r="B712" s="75">
        <v>46105</v>
      </c>
      <c r="C712" s="73">
        <v>1</v>
      </c>
      <c r="D712" s="41" t="s">
        <v>423</v>
      </c>
      <c r="E712" s="25" t="s">
        <v>368</v>
      </c>
      <c r="F712" s="42">
        <v>81.649900000000002</v>
      </c>
      <c r="G712" s="74" t="s">
        <v>310</v>
      </c>
      <c r="H712" s="80"/>
      <c r="BA712" s="5" t="str">
        <f t="shared" si="11"/>
        <v>999999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3">
      <c r="A713" s="73">
        <v>12</v>
      </c>
      <c r="B713" s="75">
        <v>46105</v>
      </c>
      <c r="C713" s="73">
        <v>1</v>
      </c>
      <c r="D713" s="41" t="s">
        <v>423</v>
      </c>
      <c r="E713" s="25" t="s">
        <v>370</v>
      </c>
      <c r="F713" s="42">
        <v>87.27</v>
      </c>
      <c r="G713" s="74" t="s">
        <v>310</v>
      </c>
      <c r="H713" s="80"/>
      <c r="BA713" s="5" t="str">
        <f t="shared" si="11"/>
        <v>999999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3">
      <c r="A714" s="73">
        <v>12</v>
      </c>
      <c r="B714" s="75">
        <v>46105</v>
      </c>
      <c r="C714" s="73">
        <v>1</v>
      </c>
      <c r="D714" s="41" t="s">
        <v>423</v>
      </c>
      <c r="E714" s="25" t="s">
        <v>140</v>
      </c>
      <c r="F714" s="42">
        <v>90.715999999999994</v>
      </c>
      <c r="G714" s="74" t="s">
        <v>310</v>
      </c>
      <c r="H714" s="80"/>
      <c r="BA714" s="5" t="str">
        <f t="shared" si="11"/>
        <v>999999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3">
      <c r="A715" s="73">
        <v>12</v>
      </c>
      <c r="B715" s="75">
        <v>46105</v>
      </c>
      <c r="C715" s="73">
        <v>1</v>
      </c>
      <c r="D715" s="41" t="s">
        <v>423</v>
      </c>
      <c r="E715" s="25" t="s">
        <v>142</v>
      </c>
      <c r="F715" s="42">
        <v>88.647099999999995</v>
      </c>
      <c r="G715" s="74" t="s">
        <v>310</v>
      </c>
      <c r="H715" s="80"/>
      <c r="BA715" s="5" t="str">
        <f t="shared" si="11"/>
        <v>999999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3">
      <c r="A716" s="73">
        <v>12</v>
      </c>
      <c r="B716" s="75">
        <v>46105</v>
      </c>
      <c r="C716" s="73">
        <v>1</v>
      </c>
      <c r="D716" s="41" t="s">
        <v>423</v>
      </c>
      <c r="E716" s="25" t="s">
        <v>143</v>
      </c>
      <c r="F716" s="42">
        <v>93.757499999999993</v>
      </c>
      <c r="G716" s="74" t="s">
        <v>310</v>
      </c>
      <c r="H716" s="80"/>
      <c r="BA716" s="5" t="str">
        <f t="shared" si="11"/>
        <v>999999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3">
      <c r="A717" s="73">
        <v>12</v>
      </c>
      <c r="B717" s="75">
        <v>46105</v>
      </c>
      <c r="C717" s="73">
        <v>2</v>
      </c>
      <c r="D717" s="41" t="s">
        <v>424</v>
      </c>
      <c r="E717" s="25" t="s">
        <v>356</v>
      </c>
      <c r="F717" s="42">
        <v>204.96639999999999</v>
      </c>
      <c r="G717" s="74" t="s">
        <v>310</v>
      </c>
      <c r="H717" s="80"/>
      <c r="BA717" s="5" t="str">
        <f t="shared" si="11"/>
        <v>999999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3">
      <c r="A718" s="73">
        <v>12</v>
      </c>
      <c r="B718" s="75">
        <v>46105</v>
      </c>
      <c r="C718" s="73">
        <v>2</v>
      </c>
      <c r="D718" s="41" t="s">
        <v>424</v>
      </c>
      <c r="E718" s="25" t="s">
        <v>125</v>
      </c>
      <c r="F718" s="42">
        <v>208.54990000000001</v>
      </c>
      <c r="G718" s="74" t="s">
        <v>310</v>
      </c>
      <c r="H718" s="80"/>
      <c r="BA718" s="5" t="str">
        <f t="shared" si="11"/>
        <v>999999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3">
      <c r="A719" s="73">
        <v>12</v>
      </c>
      <c r="B719" s="75">
        <v>46105</v>
      </c>
      <c r="C719" s="73">
        <v>2</v>
      </c>
      <c r="D719" s="41" t="s">
        <v>424</v>
      </c>
      <c r="E719" s="25" t="s">
        <v>137</v>
      </c>
      <c r="F719" s="42">
        <v>217.02340000000001</v>
      </c>
      <c r="G719" s="74" t="s">
        <v>310</v>
      </c>
      <c r="H719" s="80"/>
      <c r="BA719" s="5" t="str">
        <f t="shared" si="11"/>
        <v>999999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3">
      <c r="A720" s="73">
        <v>12</v>
      </c>
      <c r="B720" s="75">
        <v>46105</v>
      </c>
      <c r="C720" s="73">
        <v>2</v>
      </c>
      <c r="D720" s="41" t="s">
        <v>424</v>
      </c>
      <c r="E720" s="25" t="s">
        <v>358</v>
      </c>
      <c r="F720" s="42">
        <v>213.91550000000001</v>
      </c>
      <c r="G720" s="74" t="s">
        <v>310</v>
      </c>
      <c r="H720" s="80"/>
      <c r="BA720" s="5" t="str">
        <f t="shared" si="11"/>
        <v>999999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3">
      <c r="A721" s="73">
        <v>12</v>
      </c>
      <c r="B721" s="75">
        <v>46105</v>
      </c>
      <c r="C721" s="73">
        <v>2</v>
      </c>
      <c r="D721" s="41" t="s">
        <v>424</v>
      </c>
      <c r="E721" s="25" t="s">
        <v>134</v>
      </c>
      <c r="F721" s="42">
        <v>231.0703</v>
      </c>
      <c r="G721" s="74" t="s">
        <v>310</v>
      </c>
      <c r="H721" s="80"/>
      <c r="BA721" s="5" t="str">
        <f t="shared" si="11"/>
        <v>999999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3">
      <c r="A722" s="73">
        <v>12</v>
      </c>
      <c r="B722" s="75">
        <v>46105</v>
      </c>
      <c r="C722" s="73">
        <v>2</v>
      </c>
      <c r="D722" s="41" t="s">
        <v>424</v>
      </c>
      <c r="E722" s="25" t="s">
        <v>138</v>
      </c>
      <c r="F722" s="42">
        <v>225.12309999999999</v>
      </c>
      <c r="G722" s="74" t="s">
        <v>310</v>
      </c>
      <c r="H722" s="80"/>
      <c r="BA722" s="5" t="str">
        <f t="shared" si="11"/>
        <v>999999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3">
      <c r="A723" s="73">
        <v>12</v>
      </c>
      <c r="B723" s="75">
        <v>46105</v>
      </c>
      <c r="C723" s="73">
        <v>2</v>
      </c>
      <c r="D723" s="41" t="s">
        <v>424</v>
      </c>
      <c r="E723" s="25" t="s">
        <v>359</v>
      </c>
      <c r="F723" s="42">
        <v>244.35890000000001</v>
      </c>
      <c r="G723" s="74" t="s">
        <v>310</v>
      </c>
      <c r="H723" s="80"/>
      <c r="BA723" s="5" t="str">
        <f t="shared" si="11"/>
        <v>999999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3">
      <c r="A724" s="73">
        <v>12</v>
      </c>
      <c r="B724" s="75">
        <v>46105</v>
      </c>
      <c r="C724" s="73">
        <v>2</v>
      </c>
      <c r="D724" s="41" t="s">
        <v>424</v>
      </c>
      <c r="E724" s="25" t="s">
        <v>126</v>
      </c>
      <c r="F724" s="42">
        <v>244.01320000000001</v>
      </c>
      <c r="G724" s="74" t="s">
        <v>310</v>
      </c>
      <c r="H724" s="80"/>
      <c r="BA724" s="5" t="str">
        <f t="shared" si="11"/>
        <v>999999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3">
      <c r="A725" s="73">
        <v>12</v>
      </c>
      <c r="B725" s="75">
        <v>46105</v>
      </c>
      <c r="C725" s="73">
        <v>2</v>
      </c>
      <c r="D725" s="41" t="s">
        <v>424</v>
      </c>
      <c r="E725" s="25" t="s">
        <v>127</v>
      </c>
      <c r="F725" s="42">
        <v>241.10400000000001</v>
      </c>
      <c r="G725" s="74" t="s">
        <v>310</v>
      </c>
      <c r="H725" s="80"/>
      <c r="BA725" s="5" t="str">
        <f t="shared" si="11"/>
        <v>999999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3">
      <c r="A726" s="73">
        <v>12</v>
      </c>
      <c r="B726" s="75">
        <v>46105</v>
      </c>
      <c r="C726" s="73">
        <v>2</v>
      </c>
      <c r="D726" s="41" t="s">
        <v>424</v>
      </c>
      <c r="E726" s="25" t="s">
        <v>124</v>
      </c>
      <c r="F726" s="42">
        <v>247.8389</v>
      </c>
      <c r="G726" s="74" t="s">
        <v>310</v>
      </c>
      <c r="H726" s="80"/>
      <c r="BA726" s="5" t="str">
        <f t="shared" si="11"/>
        <v>999999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3">
      <c r="A727" s="73">
        <v>12</v>
      </c>
      <c r="B727" s="75">
        <v>46105</v>
      </c>
      <c r="C727" s="73">
        <v>2</v>
      </c>
      <c r="D727" s="41" t="s">
        <v>424</v>
      </c>
      <c r="E727" s="25" t="s">
        <v>361</v>
      </c>
      <c r="F727" s="42">
        <v>253.31030000000001</v>
      </c>
      <c r="G727" s="74" t="s">
        <v>310</v>
      </c>
      <c r="H727" s="80"/>
      <c r="BA727" s="5" t="str">
        <f t="shared" si="11"/>
        <v>999999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3">
      <c r="A728" s="73">
        <v>12</v>
      </c>
      <c r="B728" s="75">
        <v>46105</v>
      </c>
      <c r="C728" s="73">
        <v>2</v>
      </c>
      <c r="D728" s="41" t="s">
        <v>424</v>
      </c>
      <c r="E728" s="25" t="s">
        <v>139</v>
      </c>
      <c r="F728" s="42">
        <v>258.84969999999998</v>
      </c>
      <c r="G728" s="74" t="s">
        <v>310</v>
      </c>
      <c r="H728" s="80"/>
      <c r="BA728" s="5" t="str">
        <f t="shared" si="11"/>
        <v>999999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3">
      <c r="A729" s="73">
        <v>12</v>
      </c>
      <c r="B729" s="75">
        <v>46105</v>
      </c>
      <c r="C729" s="73">
        <v>2</v>
      </c>
      <c r="D729" s="41" t="s">
        <v>424</v>
      </c>
      <c r="E729" s="25" t="s">
        <v>118</v>
      </c>
      <c r="F729" s="42">
        <v>265.47039999999998</v>
      </c>
      <c r="G729" s="74" t="s">
        <v>310</v>
      </c>
      <c r="H729" s="80"/>
      <c r="BA729" s="5" t="str">
        <f t="shared" si="11"/>
        <v>999999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3">
        <v>12</v>
      </c>
      <c r="B730" s="75">
        <v>46105</v>
      </c>
      <c r="C730" s="73">
        <v>2</v>
      </c>
      <c r="D730" s="41" t="s">
        <v>424</v>
      </c>
      <c r="E730" s="25" t="s">
        <v>362</v>
      </c>
      <c r="F730" s="42">
        <v>269.41379999999998</v>
      </c>
      <c r="G730" s="74" t="s">
        <v>310</v>
      </c>
      <c r="H730" s="80"/>
      <c r="BA730" s="5" t="str">
        <f t="shared" si="11"/>
        <v>999999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3">
        <v>12</v>
      </c>
      <c r="B731" s="75">
        <v>46105</v>
      </c>
      <c r="C731" s="73">
        <v>2</v>
      </c>
      <c r="D731" s="41" t="s">
        <v>424</v>
      </c>
      <c r="E731" s="25" t="s">
        <v>364</v>
      </c>
      <c r="F731" s="42">
        <v>279.30290000000002</v>
      </c>
      <c r="G731" s="74" t="s">
        <v>310</v>
      </c>
      <c r="H731" s="80"/>
      <c r="BA731" s="5" t="str">
        <f t="shared" si="11"/>
        <v>999999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3">
        <v>12</v>
      </c>
      <c r="B732" s="75">
        <v>46105</v>
      </c>
      <c r="C732" s="73">
        <v>2</v>
      </c>
      <c r="D732" s="41" t="s">
        <v>424</v>
      </c>
      <c r="E732" s="25" t="s">
        <v>135</v>
      </c>
      <c r="F732" s="42">
        <v>290.0702</v>
      </c>
      <c r="G732" s="74" t="s">
        <v>310</v>
      </c>
      <c r="H732" s="80"/>
      <c r="BA732" s="5" t="str">
        <f t="shared" si="11"/>
        <v>999999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3">
        <v>12</v>
      </c>
      <c r="B733" s="75">
        <v>46105</v>
      </c>
      <c r="C733" s="73">
        <v>2</v>
      </c>
      <c r="D733" s="41" t="s">
        <v>424</v>
      </c>
      <c r="E733" s="25" t="s">
        <v>128</v>
      </c>
      <c r="F733" s="42">
        <v>285.00779999999997</v>
      </c>
      <c r="G733" s="74" t="s">
        <v>310</v>
      </c>
      <c r="H733" s="80"/>
      <c r="BA733" s="5" t="str">
        <f t="shared" si="11"/>
        <v>999999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3">
        <v>12</v>
      </c>
      <c r="B734" s="75">
        <v>46105</v>
      </c>
      <c r="C734" s="73">
        <v>2</v>
      </c>
      <c r="D734" s="41" t="s">
        <v>424</v>
      </c>
      <c r="E734" s="25" t="s">
        <v>122</v>
      </c>
      <c r="F734" s="42">
        <v>191.53280000000001</v>
      </c>
      <c r="G734" s="74" t="s">
        <v>310</v>
      </c>
      <c r="H734" s="80"/>
      <c r="BA734" s="5" t="str">
        <f t="shared" si="11"/>
        <v>999999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3">
        <v>12</v>
      </c>
      <c r="B735" s="75">
        <v>46105</v>
      </c>
      <c r="C735" s="73">
        <v>2</v>
      </c>
      <c r="D735" s="41" t="s">
        <v>424</v>
      </c>
      <c r="E735" s="25" t="s">
        <v>144</v>
      </c>
      <c r="F735" s="42">
        <v>208.66749999999999</v>
      </c>
      <c r="G735" s="74" t="s">
        <v>310</v>
      </c>
      <c r="H735" s="80"/>
      <c r="BA735" s="5" t="str">
        <f t="shared" si="11"/>
        <v>999999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3">
        <v>12</v>
      </c>
      <c r="B736" s="75">
        <v>46105</v>
      </c>
      <c r="C736" s="73">
        <v>2</v>
      </c>
      <c r="D736" s="41" t="s">
        <v>424</v>
      </c>
      <c r="E736" s="25" t="s">
        <v>365</v>
      </c>
      <c r="F736" s="42">
        <v>202.48929999999999</v>
      </c>
      <c r="G736" s="74" t="s">
        <v>310</v>
      </c>
      <c r="H736" s="80"/>
      <c r="BA736" s="5" t="str">
        <f t="shared" si="11"/>
        <v>999999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3">
        <v>12</v>
      </c>
      <c r="B737" s="75">
        <v>46105</v>
      </c>
      <c r="C737" s="73">
        <v>2</v>
      </c>
      <c r="D737" s="41" t="s">
        <v>424</v>
      </c>
      <c r="E737" s="25" t="s">
        <v>132</v>
      </c>
      <c r="F737" s="42">
        <v>212.85509999999999</v>
      </c>
      <c r="G737" s="74" t="s">
        <v>310</v>
      </c>
      <c r="H737" s="80"/>
      <c r="BA737" s="5" t="str">
        <f t="shared" si="11"/>
        <v>999999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3">
        <v>12</v>
      </c>
      <c r="B738" s="75">
        <v>46105</v>
      </c>
      <c r="C738" s="73">
        <v>2</v>
      </c>
      <c r="D738" s="41" t="s">
        <v>424</v>
      </c>
      <c r="E738" s="25" t="s">
        <v>133</v>
      </c>
      <c r="F738" s="42">
        <v>221.5737</v>
      </c>
      <c r="G738" s="74" t="s">
        <v>310</v>
      </c>
      <c r="H738" s="80"/>
      <c r="BA738" s="5" t="str">
        <f t="shared" si="11"/>
        <v>999999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3">
        <v>12</v>
      </c>
      <c r="B739" s="75">
        <v>46105</v>
      </c>
      <c r="C739" s="73">
        <v>2</v>
      </c>
      <c r="D739" s="41" t="s">
        <v>424</v>
      </c>
      <c r="E739" s="25" t="s">
        <v>366</v>
      </c>
      <c r="F739" s="42">
        <v>228.53970000000001</v>
      </c>
      <c r="G739" s="74" t="s">
        <v>310</v>
      </c>
      <c r="H739" s="80"/>
      <c r="BA739" s="5" t="str">
        <f t="shared" si="11"/>
        <v>999999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3">
        <v>12</v>
      </c>
      <c r="B740" s="75">
        <v>46105</v>
      </c>
      <c r="C740" s="73">
        <v>2</v>
      </c>
      <c r="D740" s="41" t="s">
        <v>424</v>
      </c>
      <c r="E740" s="25" t="s">
        <v>367</v>
      </c>
      <c r="F740" s="42">
        <v>228.90649999999999</v>
      </c>
      <c r="G740" s="74" t="s">
        <v>310</v>
      </c>
      <c r="H740" s="80"/>
      <c r="BA740" s="5" t="str">
        <f t="shared" si="11"/>
        <v>999999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3">
        <v>12</v>
      </c>
      <c r="B741" s="75">
        <v>46105</v>
      </c>
      <c r="C741" s="73">
        <v>2</v>
      </c>
      <c r="D741" s="41" t="s">
        <v>424</v>
      </c>
      <c r="E741" s="25" t="s">
        <v>129</v>
      </c>
      <c r="F741" s="42">
        <v>233.2413</v>
      </c>
      <c r="G741" s="74" t="s">
        <v>310</v>
      </c>
      <c r="H741" s="80"/>
      <c r="BA741" s="5" t="str">
        <f t="shared" si="11"/>
        <v>999999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3">
        <v>12</v>
      </c>
      <c r="B742" s="75">
        <v>46105</v>
      </c>
      <c r="C742" s="73">
        <v>2</v>
      </c>
      <c r="D742" s="41" t="s">
        <v>424</v>
      </c>
      <c r="E742" s="25" t="s">
        <v>131</v>
      </c>
      <c r="F742" s="42">
        <v>246.25960000000001</v>
      </c>
      <c r="G742" s="74" t="s">
        <v>310</v>
      </c>
      <c r="H742" s="80"/>
      <c r="BA742" s="5" t="str">
        <f t="shared" si="11"/>
        <v>999999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3">
        <v>12</v>
      </c>
      <c r="B743" s="75">
        <v>46105</v>
      </c>
      <c r="C743" s="73">
        <v>2</v>
      </c>
      <c r="D743" s="41" t="s">
        <v>424</v>
      </c>
      <c r="E743" s="25" t="s">
        <v>368</v>
      </c>
      <c r="F743" s="42">
        <v>235.10570000000001</v>
      </c>
      <c r="G743" s="74" t="s">
        <v>310</v>
      </c>
      <c r="H743" s="80"/>
      <c r="BA743" s="5" t="str">
        <f t="shared" si="11"/>
        <v>999999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3">
        <v>12</v>
      </c>
      <c r="B744" s="75">
        <v>46105</v>
      </c>
      <c r="C744" s="73">
        <v>2</v>
      </c>
      <c r="D744" s="41" t="s">
        <v>424</v>
      </c>
      <c r="E744" s="25" t="s">
        <v>370</v>
      </c>
      <c r="F744" s="42">
        <v>248.5034</v>
      </c>
      <c r="G744" s="74" t="s">
        <v>310</v>
      </c>
      <c r="H744" s="80"/>
      <c r="BA744" s="5" t="str">
        <f t="shared" si="11"/>
        <v>999999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3">
        <v>12</v>
      </c>
      <c r="B745" s="75">
        <v>46105</v>
      </c>
      <c r="C745" s="73">
        <v>2</v>
      </c>
      <c r="D745" s="41" t="s">
        <v>424</v>
      </c>
      <c r="E745" s="25" t="s">
        <v>140</v>
      </c>
      <c r="F745" s="42">
        <v>256.32990000000001</v>
      </c>
      <c r="G745" s="74" t="s">
        <v>310</v>
      </c>
      <c r="H745" s="80"/>
      <c r="BA745" s="5" t="str">
        <f t="shared" si="11"/>
        <v>999999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3">
        <v>12</v>
      </c>
      <c r="B746" s="75">
        <v>46105</v>
      </c>
      <c r="C746" s="73">
        <v>2</v>
      </c>
      <c r="D746" s="41" t="s">
        <v>424</v>
      </c>
      <c r="E746" s="25" t="s">
        <v>142</v>
      </c>
      <c r="F746" s="42">
        <v>266.0333</v>
      </c>
      <c r="G746" s="74" t="s">
        <v>310</v>
      </c>
      <c r="H746" s="80"/>
      <c r="BA746" s="5" t="str">
        <f t="shared" si="11"/>
        <v>999999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3">
        <v>12</v>
      </c>
      <c r="B747" s="75">
        <v>46105</v>
      </c>
      <c r="C747" s="73">
        <v>2</v>
      </c>
      <c r="D747" s="41" t="s">
        <v>424</v>
      </c>
      <c r="E747" s="25" t="s">
        <v>143</v>
      </c>
      <c r="F747" s="42">
        <v>283.23050000000001</v>
      </c>
      <c r="G747" s="74" t="s">
        <v>310</v>
      </c>
      <c r="H747" s="80"/>
      <c r="BA747" s="5" t="str">
        <f t="shared" si="11"/>
        <v>999999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3">
        <v>13</v>
      </c>
      <c r="B748" s="75">
        <v>46112</v>
      </c>
      <c r="C748" s="73">
        <v>1</v>
      </c>
      <c r="D748" s="41" t="s">
        <v>423</v>
      </c>
      <c r="E748" s="25" t="s">
        <v>356</v>
      </c>
      <c r="F748" s="42">
        <v>81.415400000000005</v>
      </c>
      <c r="G748" s="74" t="s">
        <v>310</v>
      </c>
      <c r="H748" s="80"/>
      <c r="BA748" s="5" t="str">
        <f t="shared" si="11"/>
        <v>999999</v>
      </c>
      <c r="BB748" s="5">
        <f>IF(OR($E748="",$G748&lt;&gt;"Ativo"),"",IF(COUNTIFS($E$4:$E748,$E748,$A$4:$A748,$A748,$G$4:$G748,"Ativo")=1,1,0))</f>
        <v>1</v>
      </c>
      <c r="BC748">
        <f>IF(OR($A748="",$G748&lt;&gt;"Ativo"),"",IF(COUNTIFS($A$4:$A748,$A748,$G$4:$G748,"Ativo")=1,1,0))</f>
        <v>1</v>
      </c>
    </row>
    <row r="749" spans="1:55" x14ac:dyDescent="0.3">
      <c r="A749" s="73">
        <v>13</v>
      </c>
      <c r="B749" s="75">
        <v>46112</v>
      </c>
      <c r="C749" s="73">
        <v>1</v>
      </c>
      <c r="D749" s="41" t="s">
        <v>423</v>
      </c>
      <c r="E749" s="25" t="s">
        <v>125</v>
      </c>
      <c r="F749" s="42">
        <v>84.281300000000002</v>
      </c>
      <c r="G749" s="74" t="s">
        <v>310</v>
      </c>
      <c r="H749" s="80"/>
      <c r="BA749" s="5" t="str">
        <f t="shared" si="11"/>
        <v>999999</v>
      </c>
      <c r="BB749" s="5">
        <f>IF(OR($E749="",$G749&lt;&gt;"Ativo"),"",IF(COUNTIFS($E$4:$E749,$E749,$A$4:$A749,$A749,$G$4:$G749,"Ativo")=1,1,0))</f>
        <v>1</v>
      </c>
      <c r="BC749">
        <f>IF(OR($A749="",$G749&lt;&gt;"Ativo"),"",IF(COUNTIFS($A$4:$A749,$A749,$G$4:$G749,"Ativo")=1,1,0))</f>
        <v>0</v>
      </c>
    </row>
    <row r="750" spans="1:55" x14ac:dyDescent="0.3">
      <c r="A750" s="73">
        <v>13</v>
      </c>
      <c r="B750" s="75">
        <v>46112</v>
      </c>
      <c r="C750" s="73">
        <v>1</v>
      </c>
      <c r="D750" s="41" t="s">
        <v>423</v>
      </c>
      <c r="E750" s="25" t="s">
        <v>137</v>
      </c>
      <c r="F750" s="42">
        <v>89.730599999999995</v>
      </c>
      <c r="G750" s="74" t="s">
        <v>310</v>
      </c>
      <c r="H750" s="80"/>
      <c r="BA750" s="5" t="str">
        <f t="shared" si="11"/>
        <v>999999</v>
      </c>
      <c r="BB750" s="5">
        <f>IF(OR($E750="",$G750&lt;&gt;"Ativo"),"",IF(COUNTIFS($E$4:$E750,$E750,$A$4:$A750,$A750,$G$4:$G750,"Ativo")=1,1,0))</f>
        <v>1</v>
      </c>
      <c r="BC750">
        <f>IF(OR($A750="",$G750&lt;&gt;"Ativo"),"",IF(COUNTIFS($A$4:$A750,$A750,$G$4:$G750,"Ativo")=1,1,0))</f>
        <v>0</v>
      </c>
    </row>
    <row r="751" spans="1:55" x14ac:dyDescent="0.3">
      <c r="A751" s="73">
        <v>13</v>
      </c>
      <c r="B751" s="75">
        <v>46112</v>
      </c>
      <c r="C751" s="73">
        <v>1</v>
      </c>
      <c r="D751" s="41" t="s">
        <v>423</v>
      </c>
      <c r="E751" s="25" t="s">
        <v>358</v>
      </c>
      <c r="F751" s="42">
        <v>93.028899999999993</v>
      </c>
      <c r="G751" s="74" t="s">
        <v>310</v>
      </c>
      <c r="H751" s="80"/>
      <c r="BA751" s="5" t="str">
        <f t="shared" si="11"/>
        <v>999999</v>
      </c>
      <c r="BB751" s="5">
        <f>IF(OR($E751="",$G751&lt;&gt;"Ativo"),"",IF(COUNTIFS($E$4:$E751,$E751,$A$4:$A751,$A751,$G$4:$G751,"Ativo")=1,1,0))</f>
        <v>1</v>
      </c>
      <c r="BC751">
        <f>IF(OR($A751="",$G751&lt;&gt;"Ativo"),"",IF(COUNTIFS($A$4:$A751,$A751,$G$4:$G751,"Ativo")=1,1,0))</f>
        <v>0</v>
      </c>
    </row>
    <row r="752" spans="1:55" x14ac:dyDescent="0.3">
      <c r="A752" s="73">
        <v>13</v>
      </c>
      <c r="B752" s="75">
        <v>46112</v>
      </c>
      <c r="C752" s="73">
        <v>1</v>
      </c>
      <c r="D752" s="41" t="s">
        <v>423</v>
      </c>
      <c r="E752" s="25" t="s">
        <v>134</v>
      </c>
      <c r="F752" s="42">
        <v>93.385499999999993</v>
      </c>
      <c r="G752" s="74" t="s">
        <v>310</v>
      </c>
      <c r="H752" s="80"/>
      <c r="BA752" s="5" t="str">
        <f t="shared" si="11"/>
        <v>999999</v>
      </c>
      <c r="BB752" s="5">
        <f>IF(OR($E752="",$G752&lt;&gt;"Ativo"),"",IF(COUNTIFS($E$4:$E752,$E752,$A$4:$A752,$A752,$G$4:$G752,"Ativo")=1,1,0))</f>
        <v>1</v>
      </c>
      <c r="BC752">
        <f>IF(OR($A752="",$G752&lt;&gt;"Ativo"),"",IF(COUNTIFS($A$4:$A752,$A752,$G$4:$G752,"Ativo")=1,1,0))</f>
        <v>0</v>
      </c>
    </row>
    <row r="753" spans="1:55" x14ac:dyDescent="0.3">
      <c r="A753" s="73">
        <v>13</v>
      </c>
      <c r="B753" s="75">
        <v>46112</v>
      </c>
      <c r="C753" s="73">
        <v>1</v>
      </c>
      <c r="D753" s="41" t="s">
        <v>423</v>
      </c>
      <c r="E753" s="25" t="s">
        <v>138</v>
      </c>
      <c r="F753" s="42">
        <v>96.022099999999995</v>
      </c>
      <c r="G753" s="74" t="s">
        <v>310</v>
      </c>
      <c r="H753" s="80"/>
      <c r="BA753" s="5" t="str">
        <f t="shared" si="11"/>
        <v>999999</v>
      </c>
      <c r="BB753" s="5">
        <f>IF(OR($E753="",$G753&lt;&gt;"Ativo"),"",IF(COUNTIFS($E$4:$E753,$E753,$A$4:$A753,$A753,$G$4:$G753,"Ativo")=1,1,0))</f>
        <v>1</v>
      </c>
      <c r="BC753">
        <f>IF(OR($A753="",$G753&lt;&gt;"Ativo"),"",IF(COUNTIFS($A$4:$A753,$A753,$G$4:$G753,"Ativo")=1,1,0))</f>
        <v>0</v>
      </c>
    </row>
    <row r="754" spans="1:55" x14ac:dyDescent="0.3">
      <c r="A754" s="73">
        <v>13</v>
      </c>
      <c r="B754" s="75">
        <v>46112</v>
      </c>
      <c r="C754" s="73">
        <v>1</v>
      </c>
      <c r="D754" s="41" t="s">
        <v>423</v>
      </c>
      <c r="E754" s="25" t="s">
        <v>359</v>
      </c>
      <c r="F754" s="42">
        <v>97.458299999999994</v>
      </c>
      <c r="G754" s="74" t="s">
        <v>310</v>
      </c>
      <c r="H754" s="80"/>
      <c r="BA754" s="5" t="str">
        <f t="shared" si="11"/>
        <v>999999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3">
      <c r="A755" s="73">
        <v>13</v>
      </c>
      <c r="B755" s="75">
        <v>46112</v>
      </c>
      <c r="C755" s="73">
        <v>1</v>
      </c>
      <c r="D755" s="41" t="s">
        <v>423</v>
      </c>
      <c r="E755" s="25" t="s">
        <v>126</v>
      </c>
      <c r="F755" s="42">
        <v>104.26739999999999</v>
      </c>
      <c r="G755" s="74" t="s">
        <v>310</v>
      </c>
      <c r="H755" s="80"/>
      <c r="BA755" s="5" t="str">
        <f t="shared" si="11"/>
        <v>999999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3">
      <c r="A756" s="73">
        <v>13</v>
      </c>
      <c r="B756" s="75">
        <v>46112</v>
      </c>
      <c r="C756" s="73">
        <v>1</v>
      </c>
      <c r="D756" s="41" t="s">
        <v>423</v>
      </c>
      <c r="E756" s="25" t="s">
        <v>127</v>
      </c>
      <c r="F756" s="42">
        <v>107.2009</v>
      </c>
      <c r="G756" s="74" t="s">
        <v>310</v>
      </c>
      <c r="H756" s="80"/>
      <c r="BA756" s="5" t="str">
        <f t="shared" si="11"/>
        <v>999999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3">
      <c r="A757" s="73">
        <v>13</v>
      </c>
      <c r="B757" s="75">
        <v>46112</v>
      </c>
      <c r="C757" s="73">
        <v>1</v>
      </c>
      <c r="D757" s="41" t="s">
        <v>423</v>
      </c>
      <c r="E757" s="25" t="s">
        <v>124</v>
      </c>
      <c r="F757" s="42">
        <v>109.1849</v>
      </c>
      <c r="G757" s="74" t="s">
        <v>310</v>
      </c>
      <c r="H757" s="80"/>
      <c r="BA757" s="5" t="str">
        <f t="shared" si="11"/>
        <v>999999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3">
      <c r="A758" s="73">
        <v>13</v>
      </c>
      <c r="B758" s="75">
        <v>46112</v>
      </c>
      <c r="C758" s="73">
        <v>1</v>
      </c>
      <c r="D758" s="41" t="s">
        <v>423</v>
      </c>
      <c r="E758" s="25" t="s">
        <v>361</v>
      </c>
      <c r="F758" s="42">
        <v>102.94759999999999</v>
      </c>
      <c r="G758" s="74" t="s">
        <v>310</v>
      </c>
      <c r="H758" s="80"/>
      <c r="BA758" s="5" t="str">
        <f t="shared" si="11"/>
        <v>999999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3">
      <c r="A759" s="73">
        <v>13</v>
      </c>
      <c r="B759" s="75">
        <v>46112</v>
      </c>
      <c r="C759" s="73">
        <v>1</v>
      </c>
      <c r="D759" s="41" t="s">
        <v>423</v>
      </c>
      <c r="E759" s="25" t="s">
        <v>139</v>
      </c>
      <c r="F759" s="42">
        <v>118.56</v>
      </c>
      <c r="G759" s="74" t="s">
        <v>310</v>
      </c>
      <c r="H759" s="80"/>
      <c r="BA759" s="5" t="str">
        <f t="shared" si="11"/>
        <v>999999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3">
      <c r="A760" s="73">
        <v>13</v>
      </c>
      <c r="B760" s="75">
        <v>46112</v>
      </c>
      <c r="C760" s="73">
        <v>1</v>
      </c>
      <c r="D760" s="41" t="s">
        <v>423</v>
      </c>
      <c r="E760" s="25" t="s">
        <v>118</v>
      </c>
      <c r="F760" s="42">
        <v>120.7509</v>
      </c>
      <c r="G760" s="74" t="s">
        <v>310</v>
      </c>
      <c r="H760" s="80"/>
      <c r="BA760" s="5" t="str">
        <f t="shared" si="11"/>
        <v>999999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3">
      <c r="A761" s="73">
        <v>13</v>
      </c>
      <c r="B761" s="75">
        <v>46112</v>
      </c>
      <c r="C761" s="73">
        <v>1</v>
      </c>
      <c r="D761" s="41" t="s">
        <v>423</v>
      </c>
      <c r="E761" s="25" t="s">
        <v>362</v>
      </c>
      <c r="F761" s="42">
        <v>84.927400000000006</v>
      </c>
      <c r="G761" s="74" t="s">
        <v>310</v>
      </c>
      <c r="H761" s="80"/>
      <c r="BA761" s="5" t="str">
        <f t="shared" si="11"/>
        <v>999999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3">
      <c r="A762" s="73">
        <v>13</v>
      </c>
      <c r="B762" s="75">
        <v>46112</v>
      </c>
      <c r="C762" s="73">
        <v>1</v>
      </c>
      <c r="D762" s="41" t="s">
        <v>423</v>
      </c>
      <c r="E762" s="25" t="s">
        <v>364</v>
      </c>
      <c r="F762" s="42">
        <v>86.6708</v>
      </c>
      <c r="G762" s="74" t="s">
        <v>310</v>
      </c>
      <c r="H762" s="80"/>
      <c r="BA762" s="5" t="str">
        <f t="shared" si="11"/>
        <v>999999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3">
      <c r="A763" s="73">
        <v>13</v>
      </c>
      <c r="B763" s="75">
        <v>46112</v>
      </c>
      <c r="C763" s="73">
        <v>1</v>
      </c>
      <c r="D763" s="41" t="s">
        <v>423</v>
      </c>
      <c r="E763" s="25" t="s">
        <v>135</v>
      </c>
      <c r="F763" s="42">
        <v>91.721199999999996</v>
      </c>
      <c r="G763" s="74" t="s">
        <v>310</v>
      </c>
      <c r="H763" s="80"/>
      <c r="BA763" s="5" t="str">
        <f t="shared" si="11"/>
        <v>999999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3">
      <c r="A764" s="73">
        <v>13</v>
      </c>
      <c r="B764" s="75">
        <v>46112</v>
      </c>
      <c r="C764" s="73">
        <v>1</v>
      </c>
      <c r="D764" s="41" t="s">
        <v>423</v>
      </c>
      <c r="E764" s="25" t="s">
        <v>128</v>
      </c>
      <c r="F764" s="42">
        <v>94.316699999999997</v>
      </c>
      <c r="G764" s="74" t="s">
        <v>310</v>
      </c>
      <c r="H764" s="80"/>
      <c r="BA764" s="5" t="str">
        <f t="shared" si="11"/>
        <v>999999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3">
      <c r="A765" s="73">
        <v>13</v>
      </c>
      <c r="B765" s="75">
        <v>46112</v>
      </c>
      <c r="C765" s="73">
        <v>1</v>
      </c>
      <c r="D765" s="41" t="s">
        <v>423</v>
      </c>
      <c r="E765" s="25" t="s">
        <v>122</v>
      </c>
      <c r="F765" s="42">
        <v>93.606999999999999</v>
      </c>
      <c r="G765" s="74" t="s">
        <v>310</v>
      </c>
      <c r="H765" s="80"/>
      <c r="BA765" s="5" t="str">
        <f t="shared" si="11"/>
        <v>999999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3">
      <c r="A766" s="73">
        <v>13</v>
      </c>
      <c r="B766" s="75">
        <v>46112</v>
      </c>
      <c r="C766" s="73">
        <v>1</v>
      </c>
      <c r="D766" s="41" t="s">
        <v>423</v>
      </c>
      <c r="E766" s="25" t="s">
        <v>144</v>
      </c>
      <c r="F766" s="42">
        <v>100.90649999999999</v>
      </c>
      <c r="G766" s="74" t="s">
        <v>310</v>
      </c>
      <c r="H766" s="80"/>
      <c r="BA766" s="5" t="str">
        <f t="shared" si="11"/>
        <v>999999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3">
      <c r="A767" s="73">
        <v>13</v>
      </c>
      <c r="B767" s="75">
        <v>46112</v>
      </c>
      <c r="C767" s="73">
        <v>1</v>
      </c>
      <c r="D767" s="41" t="s">
        <v>423</v>
      </c>
      <c r="E767" s="25" t="s">
        <v>365</v>
      </c>
      <c r="F767" s="42">
        <v>106.7062</v>
      </c>
      <c r="G767" s="74" t="s">
        <v>310</v>
      </c>
      <c r="H767" s="80"/>
      <c r="BA767" s="5" t="str">
        <f t="shared" si="11"/>
        <v>999999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3">
      <c r="A768" s="73">
        <v>13</v>
      </c>
      <c r="B768" s="75">
        <v>46112</v>
      </c>
      <c r="C768" s="73">
        <v>1</v>
      </c>
      <c r="D768" s="41" t="s">
        <v>423</v>
      </c>
      <c r="E768" s="25" t="s">
        <v>132</v>
      </c>
      <c r="F768" s="42">
        <v>105.9875</v>
      </c>
      <c r="G768" s="74" t="s">
        <v>310</v>
      </c>
      <c r="H768" s="80"/>
      <c r="BA768" s="5" t="str">
        <f t="shared" si="11"/>
        <v>999999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3">
      <c r="A769" s="73">
        <v>13</v>
      </c>
      <c r="B769" s="75">
        <v>46112</v>
      </c>
      <c r="C769" s="73">
        <v>1</v>
      </c>
      <c r="D769" s="41" t="s">
        <v>423</v>
      </c>
      <c r="E769" s="25" t="s">
        <v>133</v>
      </c>
      <c r="F769" s="42">
        <v>108.28740000000001</v>
      </c>
      <c r="G769" s="74" t="s">
        <v>310</v>
      </c>
      <c r="H769" s="80"/>
      <c r="BA769" s="5" t="str">
        <f t="shared" si="11"/>
        <v>999999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3">
      <c r="A770" s="73">
        <v>13</v>
      </c>
      <c r="B770" s="75">
        <v>46112</v>
      </c>
      <c r="C770" s="73">
        <v>1</v>
      </c>
      <c r="D770" s="41" t="s">
        <v>423</v>
      </c>
      <c r="E770" s="25" t="s">
        <v>366</v>
      </c>
      <c r="F770" s="42">
        <v>112.7325</v>
      </c>
      <c r="G770" s="74" t="s">
        <v>310</v>
      </c>
      <c r="H770" s="80"/>
      <c r="BA770" s="5" t="str">
        <f t="shared" si="11"/>
        <v>999999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3">
      <c r="A771" s="73">
        <v>13</v>
      </c>
      <c r="B771" s="75">
        <v>46112</v>
      </c>
      <c r="C771" s="73">
        <v>1</v>
      </c>
      <c r="D771" s="41" t="s">
        <v>423</v>
      </c>
      <c r="E771" s="25" t="s">
        <v>367</v>
      </c>
      <c r="F771" s="42">
        <v>107.9717</v>
      </c>
      <c r="G771" s="74" t="s">
        <v>310</v>
      </c>
      <c r="H771" s="80"/>
      <c r="BA771" s="5" t="str">
        <f t="shared" si="11"/>
        <v>999999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3">
      <c r="A772" s="73">
        <v>13</v>
      </c>
      <c r="B772" s="75">
        <v>46112</v>
      </c>
      <c r="C772" s="73">
        <v>1</v>
      </c>
      <c r="D772" s="41" t="s">
        <v>423</v>
      </c>
      <c r="E772" s="25" t="s">
        <v>129</v>
      </c>
      <c r="F772" s="42">
        <v>115.0613</v>
      </c>
      <c r="G772" s="74" t="s">
        <v>310</v>
      </c>
      <c r="H772" s="80"/>
      <c r="BA772" s="5" t="str">
        <f t="shared" ref="BA772:BA835" si="12">IF($D772="","",MID($D772,4,6))</f>
        <v>999999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3">
      <c r="A773" s="73">
        <v>13</v>
      </c>
      <c r="B773" s="75">
        <v>46112</v>
      </c>
      <c r="C773" s="73">
        <v>1</v>
      </c>
      <c r="D773" s="41" t="s">
        <v>423</v>
      </c>
      <c r="E773" s="25" t="s">
        <v>131</v>
      </c>
      <c r="F773" s="42">
        <v>111.6889</v>
      </c>
      <c r="G773" s="74" t="s">
        <v>310</v>
      </c>
      <c r="H773" s="80"/>
      <c r="BA773" s="5" t="str">
        <f t="shared" si="12"/>
        <v>999999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3">
      <c r="A774" s="73">
        <v>13</v>
      </c>
      <c r="B774" s="75">
        <v>46112</v>
      </c>
      <c r="C774" s="73">
        <v>1</v>
      </c>
      <c r="D774" s="41" t="s">
        <v>423</v>
      </c>
      <c r="E774" s="25" t="s">
        <v>368</v>
      </c>
      <c r="F774" s="42">
        <v>79.809299999999993</v>
      </c>
      <c r="G774" s="74" t="s">
        <v>310</v>
      </c>
      <c r="H774" s="80"/>
      <c r="BA774" s="5" t="str">
        <f t="shared" si="12"/>
        <v>999999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3">
      <c r="A775" s="73">
        <v>13</v>
      </c>
      <c r="B775" s="75">
        <v>46112</v>
      </c>
      <c r="C775" s="73">
        <v>1</v>
      </c>
      <c r="D775" s="41" t="s">
        <v>423</v>
      </c>
      <c r="E775" s="25" t="s">
        <v>370</v>
      </c>
      <c r="F775" s="42">
        <v>91.062700000000007</v>
      </c>
      <c r="G775" s="74" t="s">
        <v>310</v>
      </c>
      <c r="H775" s="80"/>
      <c r="BA775" s="5" t="str">
        <f t="shared" si="12"/>
        <v>999999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3">
      <c r="A776" s="73">
        <v>13</v>
      </c>
      <c r="B776" s="75">
        <v>46112</v>
      </c>
      <c r="C776" s="73">
        <v>1</v>
      </c>
      <c r="D776" s="41" t="s">
        <v>423</v>
      </c>
      <c r="E776" s="25" t="s">
        <v>140</v>
      </c>
      <c r="F776" s="42">
        <v>88.387200000000007</v>
      </c>
      <c r="G776" s="74" t="s">
        <v>310</v>
      </c>
      <c r="H776" s="80"/>
      <c r="BA776" s="5" t="str">
        <f t="shared" si="12"/>
        <v>999999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3">
      <c r="A777" s="73">
        <v>13</v>
      </c>
      <c r="B777" s="75">
        <v>46112</v>
      </c>
      <c r="C777" s="73">
        <v>1</v>
      </c>
      <c r="D777" s="41" t="s">
        <v>423</v>
      </c>
      <c r="E777" s="25" t="s">
        <v>142</v>
      </c>
      <c r="F777" s="42">
        <v>90.143199999999993</v>
      </c>
      <c r="G777" s="74" t="s">
        <v>310</v>
      </c>
      <c r="H777" s="80"/>
      <c r="BA777" s="5" t="str">
        <f t="shared" si="12"/>
        <v>999999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3">
      <c r="A778" s="73">
        <v>13</v>
      </c>
      <c r="B778" s="75">
        <v>46112</v>
      </c>
      <c r="C778" s="73">
        <v>1</v>
      </c>
      <c r="D778" s="41" t="s">
        <v>423</v>
      </c>
      <c r="E778" s="25" t="s">
        <v>143</v>
      </c>
      <c r="F778" s="42">
        <v>90.977900000000005</v>
      </c>
      <c r="G778" s="74" t="s">
        <v>310</v>
      </c>
      <c r="H778" s="80"/>
      <c r="BA778" s="5" t="str">
        <f t="shared" si="12"/>
        <v>999999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3">
      <c r="A779" s="73">
        <v>13</v>
      </c>
      <c r="B779" s="75">
        <v>46112</v>
      </c>
      <c r="C779" s="73">
        <v>2</v>
      </c>
      <c r="D779" s="41" t="s">
        <v>424</v>
      </c>
      <c r="E779" s="25" t="s">
        <v>356</v>
      </c>
      <c r="F779" s="42">
        <v>201.5667</v>
      </c>
      <c r="G779" s="74" t="s">
        <v>310</v>
      </c>
      <c r="H779" s="80"/>
      <c r="BA779" s="5" t="str">
        <f t="shared" si="12"/>
        <v>999999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3">
        <v>13</v>
      </c>
      <c r="B780" s="75">
        <v>46112</v>
      </c>
      <c r="C780" s="73">
        <v>2</v>
      </c>
      <c r="D780" s="41" t="s">
        <v>424</v>
      </c>
      <c r="E780" s="25" t="s">
        <v>125</v>
      </c>
      <c r="F780" s="42">
        <v>201.02500000000001</v>
      </c>
      <c r="G780" s="74" t="s">
        <v>310</v>
      </c>
      <c r="H780" s="80"/>
      <c r="BA780" s="5" t="str">
        <f t="shared" si="12"/>
        <v>999999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3">
        <v>13</v>
      </c>
      <c r="B781" s="75">
        <v>46112</v>
      </c>
      <c r="C781" s="73">
        <v>2</v>
      </c>
      <c r="D781" s="41" t="s">
        <v>424</v>
      </c>
      <c r="E781" s="25" t="s">
        <v>137</v>
      </c>
      <c r="F781" s="42">
        <v>206.2167</v>
      </c>
      <c r="G781" s="74" t="s">
        <v>310</v>
      </c>
      <c r="H781" s="80"/>
      <c r="BA781" s="5" t="str">
        <f t="shared" si="12"/>
        <v>999999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3">
        <v>13</v>
      </c>
      <c r="B782" s="75">
        <v>46112</v>
      </c>
      <c r="C782" s="73">
        <v>2</v>
      </c>
      <c r="D782" s="41" t="s">
        <v>424</v>
      </c>
      <c r="E782" s="25" t="s">
        <v>358</v>
      </c>
      <c r="F782" s="42">
        <v>223.03829999999999</v>
      </c>
      <c r="G782" s="74" t="s">
        <v>310</v>
      </c>
      <c r="H782" s="80"/>
      <c r="BA782" s="5" t="str">
        <f t="shared" si="12"/>
        <v>999999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3">
        <v>13</v>
      </c>
      <c r="B783" s="75">
        <v>46112</v>
      </c>
      <c r="C783" s="73">
        <v>2</v>
      </c>
      <c r="D783" s="41" t="s">
        <v>424</v>
      </c>
      <c r="E783" s="25" t="s">
        <v>134</v>
      </c>
      <c r="F783" s="42">
        <v>226.8124</v>
      </c>
      <c r="G783" s="74" t="s">
        <v>310</v>
      </c>
      <c r="H783" s="80"/>
      <c r="BA783" s="5" t="str">
        <f t="shared" si="12"/>
        <v>999999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3">
        <v>13</v>
      </c>
      <c r="B784" s="75">
        <v>46112</v>
      </c>
      <c r="C784" s="73">
        <v>2</v>
      </c>
      <c r="D784" s="41" t="s">
        <v>424</v>
      </c>
      <c r="E784" s="25" t="s">
        <v>138</v>
      </c>
      <c r="F784" s="42">
        <v>236.21610000000001</v>
      </c>
      <c r="G784" s="74" t="s">
        <v>310</v>
      </c>
      <c r="H784" s="80"/>
      <c r="BA784" s="5" t="str">
        <f t="shared" si="12"/>
        <v>999999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3">
        <v>13</v>
      </c>
      <c r="B785" s="75">
        <v>46112</v>
      </c>
      <c r="C785" s="73">
        <v>2</v>
      </c>
      <c r="D785" s="41" t="s">
        <v>424</v>
      </c>
      <c r="E785" s="25" t="s">
        <v>359</v>
      </c>
      <c r="F785" s="42">
        <v>249.2955</v>
      </c>
      <c r="G785" s="74" t="s">
        <v>310</v>
      </c>
      <c r="H785" s="80"/>
      <c r="BA785" s="5" t="str">
        <f t="shared" si="12"/>
        <v>999999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3">
        <v>13</v>
      </c>
      <c r="B786" s="75">
        <v>46112</v>
      </c>
      <c r="C786" s="73">
        <v>2</v>
      </c>
      <c r="D786" s="41" t="s">
        <v>424</v>
      </c>
      <c r="E786" s="25" t="s">
        <v>126</v>
      </c>
      <c r="F786" s="42">
        <v>239.28110000000001</v>
      </c>
      <c r="G786" s="74" t="s">
        <v>310</v>
      </c>
      <c r="H786" s="80"/>
      <c r="BA786" s="5" t="str">
        <f t="shared" si="12"/>
        <v>999999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3">
        <v>13</v>
      </c>
      <c r="B787" s="75">
        <v>46112</v>
      </c>
      <c r="C787" s="73">
        <v>2</v>
      </c>
      <c r="D787" s="41" t="s">
        <v>424</v>
      </c>
      <c r="E787" s="25" t="s">
        <v>127</v>
      </c>
      <c r="F787" s="42">
        <v>244.53100000000001</v>
      </c>
      <c r="G787" s="74" t="s">
        <v>310</v>
      </c>
      <c r="H787" s="80"/>
      <c r="BA787" s="5" t="str">
        <f t="shared" si="12"/>
        <v>999999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3">
        <v>13</v>
      </c>
      <c r="B788" s="75">
        <v>46112</v>
      </c>
      <c r="C788" s="73">
        <v>2</v>
      </c>
      <c r="D788" s="41" t="s">
        <v>424</v>
      </c>
      <c r="E788" s="25" t="s">
        <v>124</v>
      </c>
      <c r="F788" s="42">
        <v>262.65390000000002</v>
      </c>
      <c r="G788" s="74" t="s">
        <v>310</v>
      </c>
      <c r="H788" s="80"/>
      <c r="BA788" s="5" t="str">
        <f t="shared" si="12"/>
        <v>999999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3">
        <v>13</v>
      </c>
      <c r="B789" s="75">
        <v>46112</v>
      </c>
      <c r="C789" s="73">
        <v>2</v>
      </c>
      <c r="D789" s="41" t="s">
        <v>424</v>
      </c>
      <c r="E789" s="25" t="s">
        <v>361</v>
      </c>
      <c r="F789" s="42">
        <v>257.92</v>
      </c>
      <c r="G789" s="74" t="s">
        <v>310</v>
      </c>
      <c r="H789" s="80"/>
      <c r="BA789" s="5" t="str">
        <f t="shared" si="12"/>
        <v>999999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3">
        <v>13</v>
      </c>
      <c r="B790" s="75">
        <v>46112</v>
      </c>
      <c r="C790" s="73">
        <v>2</v>
      </c>
      <c r="D790" s="41" t="s">
        <v>424</v>
      </c>
      <c r="E790" s="25" t="s">
        <v>139</v>
      </c>
      <c r="F790" s="42">
        <v>261.94589999999999</v>
      </c>
      <c r="G790" s="74" t="s">
        <v>310</v>
      </c>
      <c r="H790" s="80"/>
      <c r="BA790" s="5" t="str">
        <f t="shared" si="12"/>
        <v>999999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3">
        <v>13</v>
      </c>
      <c r="B791" s="75">
        <v>46112</v>
      </c>
      <c r="C791" s="73">
        <v>2</v>
      </c>
      <c r="D791" s="41" t="s">
        <v>424</v>
      </c>
      <c r="E791" s="25" t="s">
        <v>118</v>
      </c>
      <c r="F791" s="42">
        <v>261.96120000000002</v>
      </c>
      <c r="G791" s="74" t="s">
        <v>310</v>
      </c>
      <c r="H791" s="80"/>
      <c r="BA791" s="5" t="str">
        <f t="shared" si="12"/>
        <v>999999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3">
        <v>13</v>
      </c>
      <c r="B792" s="75">
        <v>46112</v>
      </c>
      <c r="C792" s="73">
        <v>2</v>
      </c>
      <c r="D792" s="41" t="s">
        <v>424</v>
      </c>
      <c r="E792" s="25" t="s">
        <v>362</v>
      </c>
      <c r="F792" s="42">
        <v>272.09620000000001</v>
      </c>
      <c r="G792" s="74" t="s">
        <v>310</v>
      </c>
      <c r="H792" s="80"/>
      <c r="BA792" s="5" t="str">
        <f t="shared" si="12"/>
        <v>999999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3">
        <v>13</v>
      </c>
      <c r="B793" s="75">
        <v>46112</v>
      </c>
      <c r="C793" s="73">
        <v>2</v>
      </c>
      <c r="D793" s="41" t="s">
        <v>424</v>
      </c>
      <c r="E793" s="25" t="s">
        <v>364</v>
      </c>
      <c r="F793" s="42">
        <v>275.15359999999998</v>
      </c>
      <c r="G793" s="74" t="s">
        <v>310</v>
      </c>
      <c r="H793" s="80"/>
      <c r="BA793" s="5" t="str">
        <f t="shared" si="12"/>
        <v>999999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3">
        <v>13</v>
      </c>
      <c r="B794" s="75">
        <v>46112</v>
      </c>
      <c r="C794" s="73">
        <v>2</v>
      </c>
      <c r="D794" s="41" t="s">
        <v>424</v>
      </c>
      <c r="E794" s="25" t="s">
        <v>135</v>
      </c>
      <c r="F794" s="42">
        <v>271.96839999999997</v>
      </c>
      <c r="G794" s="74" t="s">
        <v>310</v>
      </c>
      <c r="H794" s="80"/>
      <c r="BA794" s="5" t="str">
        <f t="shared" si="12"/>
        <v>999999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3">
        <v>13</v>
      </c>
      <c r="B795" s="75">
        <v>46112</v>
      </c>
      <c r="C795" s="73">
        <v>2</v>
      </c>
      <c r="D795" s="41" t="s">
        <v>424</v>
      </c>
      <c r="E795" s="25" t="s">
        <v>128</v>
      </c>
      <c r="F795" s="42">
        <v>276.80900000000003</v>
      </c>
      <c r="G795" s="74" t="s">
        <v>310</v>
      </c>
      <c r="H795" s="80"/>
      <c r="BA795" s="5" t="str">
        <f t="shared" si="12"/>
        <v>999999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3">
        <v>13</v>
      </c>
      <c r="B796" s="75">
        <v>46112</v>
      </c>
      <c r="C796" s="73">
        <v>2</v>
      </c>
      <c r="D796" s="41" t="s">
        <v>424</v>
      </c>
      <c r="E796" s="25" t="s">
        <v>122</v>
      </c>
      <c r="F796" s="42">
        <v>194.0018</v>
      </c>
      <c r="G796" s="74" t="s">
        <v>310</v>
      </c>
      <c r="H796" s="80"/>
      <c r="BA796" s="5" t="str">
        <f t="shared" si="12"/>
        <v>999999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3">
        <v>13</v>
      </c>
      <c r="B797" s="75">
        <v>46112</v>
      </c>
      <c r="C797" s="73">
        <v>2</v>
      </c>
      <c r="D797" s="41" t="s">
        <v>424</v>
      </c>
      <c r="E797" s="25" t="s">
        <v>144</v>
      </c>
      <c r="F797" s="42">
        <v>207.96639999999999</v>
      </c>
      <c r="G797" s="74" t="s">
        <v>310</v>
      </c>
      <c r="H797" s="80"/>
      <c r="BA797" s="5" t="str">
        <f t="shared" si="12"/>
        <v>999999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3">
        <v>13</v>
      </c>
      <c r="B798" s="75">
        <v>46112</v>
      </c>
      <c r="C798" s="73">
        <v>2</v>
      </c>
      <c r="D798" s="41" t="s">
        <v>424</v>
      </c>
      <c r="E798" s="25" t="s">
        <v>365</v>
      </c>
      <c r="F798" s="42">
        <v>206.0634</v>
      </c>
      <c r="G798" s="74" t="s">
        <v>310</v>
      </c>
      <c r="H798" s="80"/>
      <c r="BA798" s="5" t="str">
        <f t="shared" si="12"/>
        <v>999999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3">
        <v>13</v>
      </c>
      <c r="B799" s="75">
        <v>46112</v>
      </c>
      <c r="C799" s="73">
        <v>2</v>
      </c>
      <c r="D799" s="41" t="s">
        <v>424</v>
      </c>
      <c r="E799" s="25" t="s">
        <v>132</v>
      </c>
      <c r="F799" s="42">
        <v>219.69399999999999</v>
      </c>
      <c r="G799" s="74" t="s">
        <v>310</v>
      </c>
      <c r="H799" s="80"/>
      <c r="BA799" s="5" t="str">
        <f t="shared" si="12"/>
        <v>999999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3">
        <v>13</v>
      </c>
      <c r="B800" s="75">
        <v>46112</v>
      </c>
      <c r="C800" s="73">
        <v>2</v>
      </c>
      <c r="D800" s="41" t="s">
        <v>424</v>
      </c>
      <c r="E800" s="25" t="s">
        <v>133</v>
      </c>
      <c r="F800" s="42">
        <v>212.43790000000001</v>
      </c>
      <c r="G800" s="74" t="s">
        <v>310</v>
      </c>
      <c r="H800" s="80"/>
      <c r="BA800" s="5" t="str">
        <f t="shared" si="12"/>
        <v>999999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3">
        <v>13</v>
      </c>
      <c r="B801" s="75">
        <v>46112</v>
      </c>
      <c r="C801" s="73">
        <v>2</v>
      </c>
      <c r="D801" s="41" t="s">
        <v>424</v>
      </c>
      <c r="E801" s="25" t="s">
        <v>366</v>
      </c>
      <c r="F801" s="42">
        <v>223.4693</v>
      </c>
      <c r="G801" s="74" t="s">
        <v>310</v>
      </c>
      <c r="H801" s="80"/>
      <c r="BA801" s="5" t="str">
        <f t="shared" si="12"/>
        <v>999999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3">
        <v>13</v>
      </c>
      <c r="B802" s="75">
        <v>46112</v>
      </c>
      <c r="C802" s="73">
        <v>2</v>
      </c>
      <c r="D802" s="41" t="s">
        <v>424</v>
      </c>
      <c r="E802" s="25" t="s">
        <v>367</v>
      </c>
      <c r="F802" s="42">
        <v>233.8372</v>
      </c>
      <c r="G802" s="74" t="s">
        <v>310</v>
      </c>
      <c r="H802" s="80"/>
      <c r="BA802" s="5" t="str">
        <f t="shared" si="12"/>
        <v>999999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3">
        <v>13</v>
      </c>
      <c r="B803" s="75">
        <v>46112</v>
      </c>
      <c r="C803" s="73">
        <v>2</v>
      </c>
      <c r="D803" s="41" t="s">
        <v>424</v>
      </c>
      <c r="E803" s="25" t="s">
        <v>129</v>
      </c>
      <c r="F803" s="42">
        <v>243.07079999999999</v>
      </c>
      <c r="G803" s="74" t="s">
        <v>310</v>
      </c>
      <c r="H803" s="80"/>
      <c r="BA803" s="5" t="str">
        <f t="shared" si="12"/>
        <v>999999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3">
        <v>13</v>
      </c>
      <c r="B804" s="75">
        <v>46112</v>
      </c>
      <c r="C804" s="73">
        <v>2</v>
      </c>
      <c r="D804" s="41" t="s">
        <v>424</v>
      </c>
      <c r="E804" s="25" t="s">
        <v>131</v>
      </c>
      <c r="F804" s="42">
        <v>243.36429999999999</v>
      </c>
      <c r="G804" s="74" t="s">
        <v>310</v>
      </c>
      <c r="H804" s="80"/>
      <c r="BA804" s="5" t="str">
        <f t="shared" si="12"/>
        <v>999999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3">
      <c r="A805" s="73">
        <v>13</v>
      </c>
      <c r="B805" s="75">
        <v>46112</v>
      </c>
      <c r="C805" s="73">
        <v>2</v>
      </c>
      <c r="D805" s="41" t="s">
        <v>424</v>
      </c>
      <c r="E805" s="25" t="s">
        <v>368</v>
      </c>
      <c r="F805" s="42">
        <v>245.5282</v>
      </c>
      <c r="G805" s="74" t="s">
        <v>310</v>
      </c>
      <c r="H805" s="80"/>
      <c r="BA805" s="5" t="str">
        <f t="shared" si="12"/>
        <v>999999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3">
      <c r="A806" s="73">
        <v>13</v>
      </c>
      <c r="B806" s="75">
        <v>46112</v>
      </c>
      <c r="C806" s="73">
        <v>2</v>
      </c>
      <c r="D806" s="41" t="s">
        <v>424</v>
      </c>
      <c r="E806" s="25" t="s">
        <v>370</v>
      </c>
      <c r="F806" s="42">
        <v>248.61250000000001</v>
      </c>
      <c r="G806" s="74" t="s">
        <v>310</v>
      </c>
      <c r="H806" s="80"/>
      <c r="BA806" s="5" t="str">
        <f t="shared" si="12"/>
        <v>999999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3">
      <c r="A807" s="73">
        <v>13</v>
      </c>
      <c r="B807" s="75">
        <v>46112</v>
      </c>
      <c r="C807" s="73">
        <v>2</v>
      </c>
      <c r="D807" s="41" t="s">
        <v>424</v>
      </c>
      <c r="E807" s="25" t="s">
        <v>140</v>
      </c>
      <c r="F807" s="42">
        <v>250.23439999999999</v>
      </c>
      <c r="G807" s="74" t="s">
        <v>310</v>
      </c>
      <c r="H807" s="80"/>
      <c r="BA807" s="5" t="str">
        <f t="shared" si="12"/>
        <v>999999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3">
      <c r="A808" s="73">
        <v>13</v>
      </c>
      <c r="B808" s="75">
        <v>46112</v>
      </c>
      <c r="C808" s="73">
        <v>2</v>
      </c>
      <c r="D808" s="41" t="s">
        <v>424</v>
      </c>
      <c r="E808" s="25" t="s">
        <v>142</v>
      </c>
      <c r="F808" s="42">
        <v>257.40100000000001</v>
      </c>
      <c r="G808" s="74" t="s">
        <v>310</v>
      </c>
      <c r="H808" s="80"/>
      <c r="BA808" s="5" t="str">
        <f t="shared" si="12"/>
        <v>999999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3">
      <c r="A809" s="73">
        <v>13</v>
      </c>
      <c r="B809" s="75">
        <v>46112</v>
      </c>
      <c r="C809" s="73">
        <v>2</v>
      </c>
      <c r="D809" s="41" t="s">
        <v>424</v>
      </c>
      <c r="E809" s="25" t="s">
        <v>143</v>
      </c>
      <c r="F809" s="42">
        <v>267.86470000000003</v>
      </c>
      <c r="G809" s="74" t="s">
        <v>310</v>
      </c>
      <c r="H809" s="80"/>
      <c r="BA809" s="5" t="str">
        <f t="shared" si="12"/>
        <v>999999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3">
      <c r="A810" s="73">
        <v>14</v>
      </c>
      <c r="B810" s="75">
        <v>46119</v>
      </c>
      <c r="C810" s="73">
        <v>1</v>
      </c>
      <c r="D810" s="41" t="s">
        <v>423</v>
      </c>
      <c r="E810" s="25" t="s">
        <v>356</v>
      </c>
      <c r="F810" s="42">
        <v>77.827600000000004</v>
      </c>
      <c r="G810" s="74" t="s">
        <v>310</v>
      </c>
      <c r="H810" s="80"/>
      <c r="BA810" s="5" t="str">
        <f t="shared" si="12"/>
        <v>999999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1</v>
      </c>
    </row>
    <row r="811" spans="1:55" x14ac:dyDescent="0.3">
      <c r="A811" s="73">
        <v>14</v>
      </c>
      <c r="B811" s="75">
        <v>46119</v>
      </c>
      <c r="C811" s="73">
        <v>1</v>
      </c>
      <c r="D811" s="41" t="s">
        <v>423</v>
      </c>
      <c r="E811" s="25" t="s">
        <v>125</v>
      </c>
      <c r="F811" s="42">
        <v>87.937799999999996</v>
      </c>
      <c r="G811" s="74" t="s">
        <v>310</v>
      </c>
      <c r="H811" s="80"/>
      <c r="BA811" s="5" t="str">
        <f t="shared" si="12"/>
        <v>999999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3">
      <c r="A812" s="73">
        <v>14</v>
      </c>
      <c r="B812" s="75">
        <v>46119</v>
      </c>
      <c r="C812" s="73">
        <v>1</v>
      </c>
      <c r="D812" s="41" t="s">
        <v>423</v>
      </c>
      <c r="E812" s="25" t="s">
        <v>137</v>
      </c>
      <c r="F812" s="42">
        <v>87.230400000000003</v>
      </c>
      <c r="G812" s="74" t="s">
        <v>310</v>
      </c>
      <c r="H812" s="80"/>
      <c r="BA812" s="5" t="str">
        <f t="shared" si="12"/>
        <v>999999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3">
      <c r="A813" s="73">
        <v>14</v>
      </c>
      <c r="B813" s="75">
        <v>46119</v>
      </c>
      <c r="C813" s="73">
        <v>1</v>
      </c>
      <c r="D813" s="41" t="s">
        <v>423</v>
      </c>
      <c r="E813" s="25" t="s">
        <v>358</v>
      </c>
      <c r="F813" s="42">
        <v>89.069299999999998</v>
      </c>
      <c r="G813" s="74" t="s">
        <v>310</v>
      </c>
      <c r="H813" s="80"/>
      <c r="BA813" s="5" t="str">
        <f t="shared" si="12"/>
        <v>999999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3">
      <c r="A814" s="73">
        <v>14</v>
      </c>
      <c r="B814" s="75">
        <v>46119</v>
      </c>
      <c r="C814" s="73">
        <v>1</v>
      </c>
      <c r="D814" s="41" t="s">
        <v>423</v>
      </c>
      <c r="E814" s="25" t="s">
        <v>134</v>
      </c>
      <c r="F814" s="42">
        <v>97.458399999999997</v>
      </c>
      <c r="G814" s="74" t="s">
        <v>310</v>
      </c>
      <c r="H814" s="80"/>
      <c r="BA814" s="5" t="str">
        <f t="shared" si="12"/>
        <v>999999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3">
      <c r="A815" s="73">
        <v>14</v>
      </c>
      <c r="B815" s="75">
        <v>46119</v>
      </c>
      <c r="C815" s="73">
        <v>1</v>
      </c>
      <c r="D815" s="41" t="s">
        <v>423</v>
      </c>
      <c r="E815" s="25" t="s">
        <v>138</v>
      </c>
      <c r="F815" s="42">
        <v>96.163300000000007</v>
      </c>
      <c r="G815" s="74" t="s">
        <v>310</v>
      </c>
      <c r="H815" s="80"/>
      <c r="BA815" s="5" t="str">
        <f t="shared" si="12"/>
        <v>999999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3">
      <c r="A816" s="73">
        <v>14</v>
      </c>
      <c r="B816" s="75">
        <v>46119</v>
      </c>
      <c r="C816" s="73">
        <v>1</v>
      </c>
      <c r="D816" s="41" t="s">
        <v>423</v>
      </c>
      <c r="E816" s="25" t="s">
        <v>359</v>
      </c>
      <c r="F816" s="42">
        <v>97.299700000000001</v>
      </c>
      <c r="G816" s="74" t="s">
        <v>310</v>
      </c>
      <c r="H816" s="80"/>
      <c r="BA816" s="5" t="str">
        <f t="shared" si="12"/>
        <v>999999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3">
      <c r="A817" s="73">
        <v>14</v>
      </c>
      <c r="B817" s="75">
        <v>46119</v>
      </c>
      <c r="C817" s="73">
        <v>1</v>
      </c>
      <c r="D817" s="41" t="s">
        <v>423</v>
      </c>
      <c r="E817" s="25" t="s">
        <v>126</v>
      </c>
      <c r="F817" s="42">
        <v>100.7192</v>
      </c>
      <c r="G817" s="74" t="s">
        <v>310</v>
      </c>
      <c r="H817" s="80"/>
      <c r="BA817" s="5" t="str">
        <f t="shared" si="12"/>
        <v>999999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3">
      <c r="A818" s="73">
        <v>14</v>
      </c>
      <c r="B818" s="75">
        <v>46119</v>
      </c>
      <c r="C818" s="73">
        <v>1</v>
      </c>
      <c r="D818" s="41" t="s">
        <v>423</v>
      </c>
      <c r="E818" s="25" t="s">
        <v>127</v>
      </c>
      <c r="F818" s="42">
        <v>106.6234</v>
      </c>
      <c r="G818" s="74" t="s">
        <v>310</v>
      </c>
      <c r="H818" s="80"/>
      <c r="BA818" s="5" t="str">
        <f t="shared" si="12"/>
        <v>999999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3">
      <c r="A819" s="73">
        <v>14</v>
      </c>
      <c r="B819" s="75">
        <v>46119</v>
      </c>
      <c r="C819" s="73">
        <v>1</v>
      </c>
      <c r="D819" s="41" t="s">
        <v>423</v>
      </c>
      <c r="E819" s="25" t="s">
        <v>124</v>
      </c>
      <c r="F819" s="42">
        <v>106.6099</v>
      </c>
      <c r="G819" s="74" t="s">
        <v>310</v>
      </c>
      <c r="H819" s="80"/>
      <c r="BA819" s="5" t="str">
        <f t="shared" si="12"/>
        <v>999999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3">
      <c r="A820" s="73">
        <v>14</v>
      </c>
      <c r="B820" s="75">
        <v>46119</v>
      </c>
      <c r="C820" s="73">
        <v>1</v>
      </c>
      <c r="D820" s="41" t="s">
        <v>423</v>
      </c>
      <c r="E820" s="25" t="s">
        <v>361</v>
      </c>
      <c r="F820" s="42">
        <v>114.0894</v>
      </c>
      <c r="G820" s="74" t="s">
        <v>310</v>
      </c>
      <c r="H820" s="80"/>
      <c r="BA820" s="5" t="str">
        <f t="shared" si="12"/>
        <v>999999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3">
      <c r="A821" s="73">
        <v>14</v>
      </c>
      <c r="B821" s="75">
        <v>46119</v>
      </c>
      <c r="C821" s="73">
        <v>1</v>
      </c>
      <c r="D821" s="41" t="s">
        <v>423</v>
      </c>
      <c r="E821" s="25" t="s">
        <v>139</v>
      </c>
      <c r="F821" s="42">
        <v>120.0741</v>
      </c>
      <c r="G821" s="74" t="s">
        <v>310</v>
      </c>
      <c r="H821" s="80"/>
      <c r="BA821" s="5" t="str">
        <f t="shared" si="12"/>
        <v>999999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3">
      <c r="A822" s="73">
        <v>14</v>
      </c>
      <c r="B822" s="75">
        <v>46119</v>
      </c>
      <c r="C822" s="73">
        <v>1</v>
      </c>
      <c r="D822" s="41" t="s">
        <v>423</v>
      </c>
      <c r="E822" s="25" t="s">
        <v>118</v>
      </c>
      <c r="F822" s="42">
        <v>116.7362</v>
      </c>
      <c r="G822" s="74" t="s">
        <v>310</v>
      </c>
      <c r="H822" s="80"/>
      <c r="BA822" s="5" t="str">
        <f t="shared" si="12"/>
        <v>999999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3">
      <c r="A823" s="73">
        <v>14</v>
      </c>
      <c r="B823" s="75">
        <v>46119</v>
      </c>
      <c r="C823" s="73">
        <v>1</v>
      </c>
      <c r="D823" s="41" t="s">
        <v>423</v>
      </c>
      <c r="E823" s="25" t="s">
        <v>362</v>
      </c>
      <c r="F823" s="42">
        <v>81.474699999999999</v>
      </c>
      <c r="G823" s="74" t="s">
        <v>310</v>
      </c>
      <c r="H823" s="80"/>
      <c r="BA823" s="5" t="str">
        <f t="shared" si="12"/>
        <v>999999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3">
      <c r="A824" s="73">
        <v>14</v>
      </c>
      <c r="B824" s="75">
        <v>46119</v>
      </c>
      <c r="C824" s="73">
        <v>1</v>
      </c>
      <c r="D824" s="41" t="s">
        <v>423</v>
      </c>
      <c r="E824" s="25" t="s">
        <v>364</v>
      </c>
      <c r="F824" s="42">
        <v>84.293800000000005</v>
      </c>
      <c r="G824" s="74" t="s">
        <v>310</v>
      </c>
      <c r="H824" s="80"/>
      <c r="BA824" s="5" t="str">
        <f t="shared" si="12"/>
        <v>999999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3">
      <c r="A825" s="73">
        <v>14</v>
      </c>
      <c r="B825" s="75">
        <v>46119</v>
      </c>
      <c r="C825" s="73">
        <v>1</v>
      </c>
      <c r="D825" s="41" t="s">
        <v>423</v>
      </c>
      <c r="E825" s="25" t="s">
        <v>135</v>
      </c>
      <c r="F825" s="42">
        <v>89.1541</v>
      </c>
      <c r="G825" s="74" t="s">
        <v>310</v>
      </c>
      <c r="H825" s="80"/>
      <c r="BA825" s="5" t="str">
        <f t="shared" si="12"/>
        <v>999999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3">
      <c r="A826" s="73">
        <v>14</v>
      </c>
      <c r="B826" s="75">
        <v>46119</v>
      </c>
      <c r="C826" s="73">
        <v>1</v>
      </c>
      <c r="D826" s="41" t="s">
        <v>423</v>
      </c>
      <c r="E826" s="25" t="s">
        <v>128</v>
      </c>
      <c r="F826" s="42">
        <v>93.878299999999996</v>
      </c>
      <c r="G826" s="74" t="s">
        <v>310</v>
      </c>
      <c r="H826" s="80"/>
      <c r="BA826" s="5" t="str">
        <f t="shared" si="12"/>
        <v>999999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3">
      <c r="A827" s="73">
        <v>14</v>
      </c>
      <c r="B827" s="75">
        <v>46119</v>
      </c>
      <c r="C827" s="73">
        <v>1</v>
      </c>
      <c r="D827" s="41" t="s">
        <v>423</v>
      </c>
      <c r="E827" s="25" t="s">
        <v>122</v>
      </c>
      <c r="F827" s="42">
        <v>95.240799999999993</v>
      </c>
      <c r="G827" s="74" t="s">
        <v>310</v>
      </c>
      <c r="H827" s="80"/>
      <c r="BA827" s="5" t="str">
        <f t="shared" si="12"/>
        <v>999999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3">
      <c r="A828" s="73">
        <v>14</v>
      </c>
      <c r="B828" s="75">
        <v>46119</v>
      </c>
      <c r="C828" s="73">
        <v>1</v>
      </c>
      <c r="D828" s="41" t="s">
        <v>423</v>
      </c>
      <c r="E828" s="25" t="s">
        <v>144</v>
      </c>
      <c r="F828" s="42">
        <v>97.156899999999993</v>
      </c>
      <c r="G828" s="74" t="s">
        <v>310</v>
      </c>
      <c r="H828" s="80"/>
      <c r="BA828" s="5" t="str">
        <f t="shared" si="12"/>
        <v>999999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3">
      <c r="A829" s="73">
        <v>14</v>
      </c>
      <c r="B829" s="75">
        <v>46119</v>
      </c>
      <c r="C829" s="73">
        <v>1</v>
      </c>
      <c r="D829" s="41" t="s">
        <v>423</v>
      </c>
      <c r="E829" s="25" t="s">
        <v>365</v>
      </c>
      <c r="F829" s="42">
        <v>103.34910000000001</v>
      </c>
      <c r="G829" s="74" t="s">
        <v>310</v>
      </c>
      <c r="H829" s="80"/>
      <c r="BA829" s="5" t="str">
        <f t="shared" si="12"/>
        <v>999999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3">
      <c r="A830" s="73">
        <v>14</v>
      </c>
      <c r="B830" s="75">
        <v>46119</v>
      </c>
      <c r="C830" s="73">
        <v>1</v>
      </c>
      <c r="D830" s="41" t="s">
        <v>423</v>
      </c>
      <c r="E830" s="25" t="s">
        <v>132</v>
      </c>
      <c r="F830" s="42">
        <v>102.8125</v>
      </c>
      <c r="G830" s="74" t="s">
        <v>310</v>
      </c>
      <c r="H830" s="80"/>
      <c r="BA830" s="5" t="str">
        <f t="shared" si="12"/>
        <v>999999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3">
      <c r="A831" s="73">
        <v>14</v>
      </c>
      <c r="B831" s="75">
        <v>46119</v>
      </c>
      <c r="C831" s="73">
        <v>1</v>
      </c>
      <c r="D831" s="41" t="s">
        <v>423</v>
      </c>
      <c r="E831" s="25" t="s">
        <v>133</v>
      </c>
      <c r="F831" s="42">
        <v>105.5899</v>
      </c>
      <c r="G831" s="74" t="s">
        <v>310</v>
      </c>
      <c r="H831" s="80"/>
      <c r="BA831" s="5" t="str">
        <f t="shared" si="12"/>
        <v>999999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3">
      <c r="A832" s="73">
        <v>14</v>
      </c>
      <c r="B832" s="75">
        <v>46119</v>
      </c>
      <c r="C832" s="73">
        <v>1</v>
      </c>
      <c r="D832" s="41" t="s">
        <v>423</v>
      </c>
      <c r="E832" s="25" t="s">
        <v>366</v>
      </c>
      <c r="F832" s="42">
        <v>117.0604</v>
      </c>
      <c r="G832" s="74" t="s">
        <v>310</v>
      </c>
      <c r="H832" s="80"/>
      <c r="BA832" s="5" t="str">
        <f t="shared" si="12"/>
        <v>999999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3">
      <c r="A833" s="73">
        <v>14</v>
      </c>
      <c r="B833" s="75">
        <v>46119</v>
      </c>
      <c r="C833" s="73">
        <v>1</v>
      </c>
      <c r="D833" s="41" t="s">
        <v>423</v>
      </c>
      <c r="E833" s="25" t="s">
        <v>367</v>
      </c>
      <c r="F833" s="42">
        <v>111.1948</v>
      </c>
      <c r="G833" s="74" t="s">
        <v>310</v>
      </c>
      <c r="H833" s="80"/>
      <c r="BA833" s="5" t="str">
        <f t="shared" si="12"/>
        <v>999999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3">
      <c r="A834" s="73">
        <v>14</v>
      </c>
      <c r="B834" s="75">
        <v>46119</v>
      </c>
      <c r="C834" s="73">
        <v>1</v>
      </c>
      <c r="D834" s="41" t="s">
        <v>423</v>
      </c>
      <c r="E834" s="25" t="s">
        <v>129</v>
      </c>
      <c r="F834" s="42">
        <v>115.9374</v>
      </c>
      <c r="G834" s="74" t="s">
        <v>310</v>
      </c>
      <c r="H834" s="80"/>
      <c r="BA834" s="5" t="str">
        <f t="shared" si="12"/>
        <v>999999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3">
      <c r="A835" s="73">
        <v>14</v>
      </c>
      <c r="B835" s="75">
        <v>46119</v>
      </c>
      <c r="C835" s="73">
        <v>1</v>
      </c>
      <c r="D835" s="41" t="s">
        <v>423</v>
      </c>
      <c r="E835" s="25" t="s">
        <v>131</v>
      </c>
      <c r="F835" s="42">
        <v>113.1802</v>
      </c>
      <c r="G835" s="74" t="s">
        <v>310</v>
      </c>
      <c r="H835" s="80"/>
      <c r="BA835" s="5" t="str">
        <f t="shared" si="12"/>
        <v>999999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3">
      <c r="A836" s="73">
        <v>14</v>
      </c>
      <c r="B836" s="75">
        <v>46119</v>
      </c>
      <c r="C836" s="73">
        <v>1</v>
      </c>
      <c r="D836" s="41" t="s">
        <v>423</v>
      </c>
      <c r="E836" s="25" t="s">
        <v>368</v>
      </c>
      <c r="F836" s="42">
        <v>81.8827</v>
      </c>
      <c r="G836" s="74" t="s">
        <v>310</v>
      </c>
      <c r="H836" s="80"/>
      <c r="BA836" s="5" t="str">
        <f t="shared" ref="BA836:BA899" si="13">IF($D836="","",MID($D836,4,6))</f>
        <v>999999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3">
      <c r="A837" s="73">
        <v>14</v>
      </c>
      <c r="B837" s="75">
        <v>46119</v>
      </c>
      <c r="C837" s="73">
        <v>1</v>
      </c>
      <c r="D837" s="41" t="s">
        <v>423</v>
      </c>
      <c r="E837" s="25" t="s">
        <v>370</v>
      </c>
      <c r="F837" s="42">
        <v>79.501499999999993</v>
      </c>
      <c r="G837" s="74" t="s">
        <v>310</v>
      </c>
      <c r="H837" s="80"/>
      <c r="BA837" s="5" t="str">
        <f t="shared" si="13"/>
        <v>999999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3">
      <c r="A838" s="73">
        <v>14</v>
      </c>
      <c r="B838" s="75">
        <v>46119</v>
      </c>
      <c r="C838" s="73">
        <v>1</v>
      </c>
      <c r="D838" s="41" t="s">
        <v>423</v>
      </c>
      <c r="E838" s="25" t="s">
        <v>140</v>
      </c>
      <c r="F838" s="42">
        <v>82.113900000000001</v>
      </c>
      <c r="G838" s="74" t="s">
        <v>310</v>
      </c>
      <c r="H838" s="80"/>
      <c r="BA838" s="5" t="str">
        <f t="shared" si="13"/>
        <v>999999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3">
      <c r="A839" s="73">
        <v>14</v>
      </c>
      <c r="B839" s="75">
        <v>46119</v>
      </c>
      <c r="C839" s="73">
        <v>1</v>
      </c>
      <c r="D839" s="41" t="s">
        <v>423</v>
      </c>
      <c r="E839" s="25" t="s">
        <v>142</v>
      </c>
      <c r="F839" s="42">
        <v>92.022999999999996</v>
      </c>
      <c r="G839" s="74" t="s">
        <v>310</v>
      </c>
      <c r="H839" s="80"/>
      <c r="BA839" s="5" t="str">
        <f t="shared" si="13"/>
        <v>999999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3">
      <c r="A840" s="73">
        <v>14</v>
      </c>
      <c r="B840" s="75">
        <v>46119</v>
      </c>
      <c r="C840" s="73">
        <v>1</v>
      </c>
      <c r="D840" s="41" t="s">
        <v>423</v>
      </c>
      <c r="E840" s="25" t="s">
        <v>143</v>
      </c>
      <c r="F840" s="42">
        <v>93.889499999999998</v>
      </c>
      <c r="G840" s="74" t="s">
        <v>310</v>
      </c>
      <c r="H840" s="80"/>
      <c r="BA840" s="5" t="str">
        <f t="shared" si="13"/>
        <v>999999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3">
      <c r="A841" s="73">
        <v>14</v>
      </c>
      <c r="B841" s="75">
        <v>46119</v>
      </c>
      <c r="C841" s="73">
        <v>2</v>
      </c>
      <c r="D841" s="41" t="s">
        <v>424</v>
      </c>
      <c r="E841" s="25" t="s">
        <v>356</v>
      </c>
      <c r="F841" s="42">
        <v>206.0146</v>
      </c>
      <c r="G841" s="74" t="s">
        <v>310</v>
      </c>
      <c r="H841" s="80"/>
      <c r="BA841" s="5" t="str">
        <f t="shared" si="13"/>
        <v>999999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3">
      <c r="A842" s="73">
        <v>14</v>
      </c>
      <c r="B842" s="75">
        <v>46119</v>
      </c>
      <c r="C842" s="73">
        <v>2</v>
      </c>
      <c r="D842" s="41" t="s">
        <v>424</v>
      </c>
      <c r="E842" s="25" t="s">
        <v>125</v>
      </c>
      <c r="F842" s="42">
        <v>212.46530000000001</v>
      </c>
      <c r="G842" s="74" t="s">
        <v>310</v>
      </c>
      <c r="H842" s="80"/>
      <c r="BA842" s="5" t="str">
        <f t="shared" si="13"/>
        <v>999999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3">
      <c r="A843" s="73">
        <v>14</v>
      </c>
      <c r="B843" s="75">
        <v>46119</v>
      </c>
      <c r="C843" s="73">
        <v>2</v>
      </c>
      <c r="D843" s="41" t="s">
        <v>424</v>
      </c>
      <c r="E843" s="25" t="s">
        <v>137</v>
      </c>
      <c r="F843" s="42">
        <v>208.51599999999999</v>
      </c>
      <c r="G843" s="74" t="s">
        <v>310</v>
      </c>
      <c r="H843" s="80"/>
      <c r="BA843" s="5" t="str">
        <f t="shared" si="13"/>
        <v>999999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3">
      <c r="A844" s="73">
        <v>14</v>
      </c>
      <c r="B844" s="75">
        <v>46119</v>
      </c>
      <c r="C844" s="73">
        <v>2</v>
      </c>
      <c r="D844" s="41" t="s">
        <v>424</v>
      </c>
      <c r="E844" s="25" t="s">
        <v>358</v>
      </c>
      <c r="F844" s="42">
        <v>217.65440000000001</v>
      </c>
      <c r="G844" s="74" t="s">
        <v>310</v>
      </c>
      <c r="H844" s="80"/>
      <c r="BA844" s="5" t="str">
        <f t="shared" si="13"/>
        <v>999999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3">
      <c r="A845" s="73">
        <v>14</v>
      </c>
      <c r="B845" s="75">
        <v>46119</v>
      </c>
      <c r="C845" s="73">
        <v>2</v>
      </c>
      <c r="D845" s="41" t="s">
        <v>424</v>
      </c>
      <c r="E845" s="25" t="s">
        <v>134</v>
      </c>
      <c r="F845" s="42">
        <v>227.4717</v>
      </c>
      <c r="G845" s="74" t="s">
        <v>310</v>
      </c>
      <c r="H845" s="80"/>
      <c r="BA845" s="5" t="str">
        <f t="shared" si="13"/>
        <v>999999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3">
      <c r="A846" s="73">
        <v>14</v>
      </c>
      <c r="B846" s="75">
        <v>46119</v>
      </c>
      <c r="C846" s="73">
        <v>2</v>
      </c>
      <c r="D846" s="41" t="s">
        <v>424</v>
      </c>
      <c r="E846" s="25" t="s">
        <v>138</v>
      </c>
      <c r="F846" s="42">
        <v>234.8664</v>
      </c>
      <c r="G846" s="74" t="s">
        <v>310</v>
      </c>
      <c r="H846" s="80"/>
      <c r="BA846" s="5" t="str">
        <f t="shared" si="13"/>
        <v>999999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3">
      <c r="A847" s="73">
        <v>14</v>
      </c>
      <c r="B847" s="75">
        <v>46119</v>
      </c>
      <c r="C847" s="73">
        <v>2</v>
      </c>
      <c r="D847" s="41" t="s">
        <v>424</v>
      </c>
      <c r="E847" s="25" t="s">
        <v>359</v>
      </c>
      <c r="F847" s="42">
        <v>246.1163</v>
      </c>
      <c r="G847" s="74" t="s">
        <v>310</v>
      </c>
      <c r="H847" s="80"/>
      <c r="BA847" s="5" t="str">
        <f t="shared" si="13"/>
        <v>999999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3">
      <c r="A848" s="73">
        <v>14</v>
      </c>
      <c r="B848" s="75">
        <v>46119</v>
      </c>
      <c r="C848" s="73">
        <v>2</v>
      </c>
      <c r="D848" s="41" t="s">
        <v>424</v>
      </c>
      <c r="E848" s="25" t="s">
        <v>126</v>
      </c>
      <c r="F848" s="42">
        <v>245.12889999999999</v>
      </c>
      <c r="G848" s="74" t="s">
        <v>310</v>
      </c>
      <c r="H848" s="80"/>
      <c r="BA848" s="5" t="str">
        <f t="shared" si="13"/>
        <v>999999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3">
      <c r="A849" s="73">
        <v>14</v>
      </c>
      <c r="B849" s="75">
        <v>46119</v>
      </c>
      <c r="C849" s="73">
        <v>2</v>
      </c>
      <c r="D849" s="41" t="s">
        <v>424</v>
      </c>
      <c r="E849" s="25" t="s">
        <v>127</v>
      </c>
      <c r="F849" s="42">
        <v>244.791</v>
      </c>
      <c r="G849" s="74" t="s">
        <v>310</v>
      </c>
      <c r="H849" s="80"/>
      <c r="BA849" s="5" t="str">
        <f t="shared" si="13"/>
        <v>999999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3">
      <c r="A850" s="73">
        <v>14</v>
      </c>
      <c r="B850" s="75">
        <v>46119</v>
      </c>
      <c r="C850" s="73">
        <v>2</v>
      </c>
      <c r="D850" s="41" t="s">
        <v>424</v>
      </c>
      <c r="E850" s="25" t="s">
        <v>124</v>
      </c>
      <c r="F850" s="42">
        <v>248.95670000000001</v>
      </c>
      <c r="G850" s="74" t="s">
        <v>310</v>
      </c>
      <c r="H850" s="80"/>
      <c r="BA850" s="5" t="str">
        <f t="shared" si="13"/>
        <v>999999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3">
      <c r="A851" s="73">
        <v>14</v>
      </c>
      <c r="B851" s="75">
        <v>46119</v>
      </c>
      <c r="C851" s="73">
        <v>2</v>
      </c>
      <c r="D851" s="41" t="s">
        <v>424</v>
      </c>
      <c r="E851" s="25" t="s">
        <v>361</v>
      </c>
      <c r="F851" s="42">
        <v>254.4093</v>
      </c>
      <c r="G851" s="74" t="s">
        <v>310</v>
      </c>
      <c r="H851" s="80"/>
      <c r="BA851" s="5" t="str">
        <f t="shared" si="13"/>
        <v>999999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3">
      <c r="A852" s="73">
        <v>14</v>
      </c>
      <c r="B852" s="75">
        <v>46119</v>
      </c>
      <c r="C852" s="73">
        <v>2</v>
      </c>
      <c r="D852" s="41" t="s">
        <v>424</v>
      </c>
      <c r="E852" s="25" t="s">
        <v>139</v>
      </c>
      <c r="F852" s="42">
        <v>258.92099999999999</v>
      </c>
      <c r="G852" s="74" t="s">
        <v>310</v>
      </c>
      <c r="H852" s="80"/>
      <c r="BA852" s="5" t="str">
        <f t="shared" si="13"/>
        <v>999999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3">
      <c r="A853" s="73">
        <v>14</v>
      </c>
      <c r="B853" s="75">
        <v>46119</v>
      </c>
      <c r="C853" s="73">
        <v>2</v>
      </c>
      <c r="D853" s="41" t="s">
        <v>424</v>
      </c>
      <c r="E853" s="25" t="s">
        <v>118</v>
      </c>
      <c r="F853" s="42">
        <v>260.93239999999997</v>
      </c>
      <c r="G853" s="74" t="s">
        <v>310</v>
      </c>
      <c r="H853" s="80"/>
      <c r="BA853" s="5" t="str">
        <f t="shared" si="13"/>
        <v>999999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3">
      <c r="A854" s="73">
        <v>14</v>
      </c>
      <c r="B854" s="75">
        <v>46119</v>
      </c>
      <c r="C854" s="73">
        <v>2</v>
      </c>
      <c r="D854" s="41" t="s">
        <v>424</v>
      </c>
      <c r="E854" s="25" t="s">
        <v>362</v>
      </c>
      <c r="F854" s="42">
        <v>264.84589999999997</v>
      </c>
      <c r="G854" s="74" t="s">
        <v>310</v>
      </c>
      <c r="H854" s="80"/>
      <c r="BA854" s="5" t="str">
        <f t="shared" si="13"/>
        <v>999999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3">
      <c r="A855" s="73">
        <v>14</v>
      </c>
      <c r="B855" s="75">
        <v>46119</v>
      </c>
      <c r="C855" s="73">
        <v>2</v>
      </c>
      <c r="D855" s="41" t="s">
        <v>424</v>
      </c>
      <c r="E855" s="25" t="s">
        <v>364</v>
      </c>
      <c r="F855" s="42">
        <v>274.22930000000002</v>
      </c>
      <c r="G855" s="74" t="s">
        <v>310</v>
      </c>
      <c r="H855" s="80"/>
      <c r="BA855" s="5" t="str">
        <f t="shared" si="13"/>
        <v>999999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3">
      <c r="A856" s="73">
        <v>14</v>
      </c>
      <c r="B856" s="75">
        <v>46119</v>
      </c>
      <c r="C856" s="73">
        <v>2</v>
      </c>
      <c r="D856" s="41" t="s">
        <v>424</v>
      </c>
      <c r="E856" s="25" t="s">
        <v>135</v>
      </c>
      <c r="F856" s="42">
        <v>273.88350000000003</v>
      </c>
      <c r="G856" s="74" t="s">
        <v>310</v>
      </c>
      <c r="H856" s="80"/>
      <c r="BA856" s="5" t="str">
        <f t="shared" si="13"/>
        <v>999999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3">
      <c r="A857" s="73">
        <v>14</v>
      </c>
      <c r="B857" s="75">
        <v>46119</v>
      </c>
      <c r="C857" s="73">
        <v>2</v>
      </c>
      <c r="D857" s="41" t="s">
        <v>424</v>
      </c>
      <c r="E857" s="25" t="s">
        <v>128</v>
      </c>
      <c r="F857" s="42">
        <v>275.48860000000002</v>
      </c>
      <c r="G857" s="74" t="s">
        <v>310</v>
      </c>
      <c r="H857" s="80"/>
      <c r="BA857" s="5" t="str">
        <f t="shared" si="13"/>
        <v>999999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3">
      <c r="A858" s="73">
        <v>14</v>
      </c>
      <c r="B858" s="75">
        <v>46119</v>
      </c>
      <c r="C858" s="73">
        <v>2</v>
      </c>
      <c r="D858" s="41" t="s">
        <v>424</v>
      </c>
      <c r="E858" s="25" t="s">
        <v>122</v>
      </c>
      <c r="F858" s="42">
        <v>193.12559999999999</v>
      </c>
      <c r="G858" s="74" t="s">
        <v>310</v>
      </c>
      <c r="H858" s="80"/>
      <c r="BA858" s="5" t="str">
        <f t="shared" si="13"/>
        <v>999999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3">
      <c r="A859" s="73">
        <v>14</v>
      </c>
      <c r="B859" s="75">
        <v>46119</v>
      </c>
      <c r="C859" s="73">
        <v>2</v>
      </c>
      <c r="D859" s="41" t="s">
        <v>424</v>
      </c>
      <c r="E859" s="25" t="s">
        <v>144</v>
      </c>
      <c r="F859" s="42">
        <v>213.2141</v>
      </c>
      <c r="G859" s="74" t="s">
        <v>310</v>
      </c>
      <c r="H859" s="80"/>
      <c r="BA859" s="5" t="str">
        <f t="shared" si="13"/>
        <v>999999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3">
      <c r="A860" s="73">
        <v>14</v>
      </c>
      <c r="B860" s="75">
        <v>46119</v>
      </c>
      <c r="C860" s="73">
        <v>2</v>
      </c>
      <c r="D860" s="41" t="s">
        <v>424</v>
      </c>
      <c r="E860" s="25" t="s">
        <v>365</v>
      </c>
      <c r="F860" s="42">
        <v>209.7475</v>
      </c>
      <c r="G860" s="74" t="s">
        <v>310</v>
      </c>
      <c r="H860" s="80"/>
      <c r="BA860" s="5" t="str">
        <f t="shared" si="13"/>
        <v>999999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3">
      <c r="A861" s="73">
        <v>14</v>
      </c>
      <c r="B861" s="75">
        <v>46119</v>
      </c>
      <c r="C861" s="73">
        <v>2</v>
      </c>
      <c r="D861" s="41" t="s">
        <v>424</v>
      </c>
      <c r="E861" s="25" t="s">
        <v>132</v>
      </c>
      <c r="F861" s="42">
        <v>212.0966</v>
      </c>
      <c r="G861" s="74" t="s">
        <v>310</v>
      </c>
      <c r="H861" s="80"/>
      <c r="BA861" s="5" t="str">
        <f t="shared" si="13"/>
        <v>999999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3">
      <c r="A862" s="73">
        <v>14</v>
      </c>
      <c r="B862" s="75">
        <v>46119</v>
      </c>
      <c r="C862" s="73">
        <v>2</v>
      </c>
      <c r="D862" s="41" t="s">
        <v>424</v>
      </c>
      <c r="E862" s="25" t="s">
        <v>133</v>
      </c>
      <c r="F862" s="42">
        <v>220.7697</v>
      </c>
      <c r="G862" s="74" t="s">
        <v>310</v>
      </c>
      <c r="H862" s="80"/>
      <c r="BA862" s="5" t="str">
        <f t="shared" si="13"/>
        <v>999999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3">
      <c r="A863" s="73">
        <v>14</v>
      </c>
      <c r="B863" s="75">
        <v>46119</v>
      </c>
      <c r="C863" s="73">
        <v>2</v>
      </c>
      <c r="D863" s="41" t="s">
        <v>424</v>
      </c>
      <c r="E863" s="25" t="s">
        <v>366</v>
      </c>
      <c r="F863" s="42">
        <v>222.9442</v>
      </c>
      <c r="G863" s="74" t="s">
        <v>310</v>
      </c>
      <c r="H863" s="80"/>
      <c r="BA863" s="5" t="str">
        <f t="shared" si="13"/>
        <v>999999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3">
      <c r="A864" s="73">
        <v>14</v>
      </c>
      <c r="B864" s="75">
        <v>46119</v>
      </c>
      <c r="C864" s="73">
        <v>2</v>
      </c>
      <c r="D864" s="41" t="s">
        <v>424</v>
      </c>
      <c r="E864" s="25" t="s">
        <v>367</v>
      </c>
      <c r="F864" s="42">
        <v>221.39080000000001</v>
      </c>
      <c r="G864" s="74" t="s">
        <v>310</v>
      </c>
      <c r="H864" s="80"/>
      <c r="BA864" s="5" t="str">
        <f t="shared" si="13"/>
        <v>999999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3">
      <c r="A865" s="73">
        <v>14</v>
      </c>
      <c r="B865" s="75">
        <v>46119</v>
      </c>
      <c r="C865" s="73">
        <v>2</v>
      </c>
      <c r="D865" s="41" t="s">
        <v>424</v>
      </c>
      <c r="E865" s="25" t="s">
        <v>129</v>
      </c>
      <c r="F865" s="42">
        <v>223.84569999999999</v>
      </c>
      <c r="G865" s="74" t="s">
        <v>310</v>
      </c>
      <c r="H865" s="80"/>
      <c r="BA865" s="5" t="str">
        <f t="shared" si="13"/>
        <v>999999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3">
      <c r="A866" s="73">
        <v>14</v>
      </c>
      <c r="B866" s="75">
        <v>46119</v>
      </c>
      <c r="C866" s="73">
        <v>2</v>
      </c>
      <c r="D866" s="41" t="s">
        <v>424</v>
      </c>
      <c r="E866" s="25" t="s">
        <v>131</v>
      </c>
      <c r="F866" s="42">
        <v>237.74520000000001</v>
      </c>
      <c r="G866" s="74" t="s">
        <v>310</v>
      </c>
      <c r="H866" s="80"/>
      <c r="BA866" s="5" t="str">
        <f t="shared" si="13"/>
        <v>999999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3">
      <c r="A867" s="73">
        <v>14</v>
      </c>
      <c r="B867" s="75">
        <v>46119</v>
      </c>
      <c r="C867" s="73">
        <v>2</v>
      </c>
      <c r="D867" s="41" t="s">
        <v>424</v>
      </c>
      <c r="E867" s="25" t="s">
        <v>368</v>
      </c>
      <c r="F867" s="42">
        <v>232.6994</v>
      </c>
      <c r="G867" s="74" t="s">
        <v>310</v>
      </c>
      <c r="H867" s="80"/>
      <c r="BA867" s="5" t="str">
        <f t="shared" si="13"/>
        <v>999999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3">
      <c r="A868" s="73">
        <v>14</v>
      </c>
      <c r="B868" s="75">
        <v>46119</v>
      </c>
      <c r="C868" s="73">
        <v>2</v>
      </c>
      <c r="D868" s="41" t="s">
        <v>424</v>
      </c>
      <c r="E868" s="25" t="s">
        <v>370</v>
      </c>
      <c r="F868" s="42">
        <v>259.46170000000001</v>
      </c>
      <c r="G868" s="74" t="s">
        <v>310</v>
      </c>
      <c r="H868" s="80"/>
      <c r="BA868" s="5" t="str">
        <f t="shared" si="13"/>
        <v>999999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3">
      <c r="A869" s="73">
        <v>14</v>
      </c>
      <c r="B869" s="75">
        <v>46119</v>
      </c>
      <c r="C869" s="73">
        <v>2</v>
      </c>
      <c r="D869" s="41" t="s">
        <v>424</v>
      </c>
      <c r="E869" s="25" t="s">
        <v>140</v>
      </c>
      <c r="F869" s="42">
        <v>247.33189999999999</v>
      </c>
      <c r="G869" s="74" t="s">
        <v>310</v>
      </c>
      <c r="H869" s="80"/>
      <c r="BA869" s="5" t="str">
        <f t="shared" si="13"/>
        <v>999999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3">
      <c r="A870" s="73">
        <v>14</v>
      </c>
      <c r="B870" s="75">
        <v>46119</v>
      </c>
      <c r="C870" s="73">
        <v>2</v>
      </c>
      <c r="D870" s="41" t="s">
        <v>424</v>
      </c>
      <c r="E870" s="25" t="s">
        <v>142</v>
      </c>
      <c r="F870" s="42">
        <v>260.1857</v>
      </c>
      <c r="G870" s="74" t="s">
        <v>310</v>
      </c>
      <c r="H870" s="80"/>
      <c r="BA870" s="5" t="str">
        <f t="shared" si="13"/>
        <v>999999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3">
      <c r="A871" s="73">
        <v>14</v>
      </c>
      <c r="B871" s="75">
        <v>46119</v>
      </c>
      <c r="C871" s="73">
        <v>2</v>
      </c>
      <c r="D871" s="41" t="s">
        <v>424</v>
      </c>
      <c r="E871" s="25" t="s">
        <v>143</v>
      </c>
      <c r="F871" s="42">
        <v>258.7294</v>
      </c>
      <c r="G871" s="74" t="s">
        <v>310</v>
      </c>
      <c r="H871" s="80"/>
      <c r="BA871" s="5" t="str">
        <f t="shared" si="13"/>
        <v>999999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3">
      <c r="A872" s="73">
        <v>15</v>
      </c>
      <c r="B872" s="75">
        <v>46126</v>
      </c>
      <c r="C872" s="73">
        <v>1</v>
      </c>
      <c r="D872" s="41" t="s">
        <v>423</v>
      </c>
      <c r="E872" s="25" t="s">
        <v>356</v>
      </c>
      <c r="F872" s="42">
        <v>82.616299999999995</v>
      </c>
      <c r="G872" s="74" t="s">
        <v>310</v>
      </c>
      <c r="H872" s="80"/>
      <c r="BA872" s="5" t="str">
        <f t="shared" si="13"/>
        <v>999999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1</v>
      </c>
    </row>
    <row r="873" spans="1:55" x14ac:dyDescent="0.3">
      <c r="A873" s="73">
        <v>15</v>
      </c>
      <c r="B873" s="75">
        <v>46126</v>
      </c>
      <c r="C873" s="73">
        <v>1</v>
      </c>
      <c r="D873" s="41" t="s">
        <v>423</v>
      </c>
      <c r="E873" s="25" t="s">
        <v>125</v>
      </c>
      <c r="F873" s="42">
        <v>88.170400000000001</v>
      </c>
      <c r="G873" s="74" t="s">
        <v>310</v>
      </c>
      <c r="H873" s="80"/>
      <c r="BA873" s="5" t="str">
        <f t="shared" si="13"/>
        <v>999999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3">
      <c r="A874" s="73">
        <v>15</v>
      </c>
      <c r="B874" s="75">
        <v>46126</v>
      </c>
      <c r="C874" s="73">
        <v>1</v>
      </c>
      <c r="D874" s="41" t="s">
        <v>423</v>
      </c>
      <c r="E874" s="25" t="s">
        <v>137</v>
      </c>
      <c r="F874" s="42">
        <v>84.155699999999996</v>
      </c>
      <c r="G874" s="74" t="s">
        <v>310</v>
      </c>
      <c r="H874" s="80"/>
      <c r="BA874" s="5" t="str">
        <f t="shared" si="13"/>
        <v>999999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3">
      <c r="A875" s="73">
        <v>15</v>
      </c>
      <c r="B875" s="75">
        <v>46126</v>
      </c>
      <c r="C875" s="73">
        <v>1</v>
      </c>
      <c r="D875" s="41" t="s">
        <v>423</v>
      </c>
      <c r="E875" s="25" t="s">
        <v>358</v>
      </c>
      <c r="F875" s="42">
        <v>93.863600000000005</v>
      </c>
      <c r="G875" s="74" t="s">
        <v>310</v>
      </c>
      <c r="H875" s="80"/>
      <c r="BA875" s="5" t="str">
        <f t="shared" si="13"/>
        <v>999999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3">
      <c r="A876" s="73">
        <v>15</v>
      </c>
      <c r="B876" s="75">
        <v>46126</v>
      </c>
      <c r="C876" s="73">
        <v>1</v>
      </c>
      <c r="D876" s="41" t="s">
        <v>423</v>
      </c>
      <c r="E876" s="25" t="s">
        <v>134</v>
      </c>
      <c r="F876" s="42">
        <v>94.868200000000002</v>
      </c>
      <c r="G876" s="74" t="s">
        <v>310</v>
      </c>
      <c r="H876" s="80"/>
      <c r="BA876" s="5" t="str">
        <f t="shared" si="13"/>
        <v>999999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3">
      <c r="A877" s="73">
        <v>15</v>
      </c>
      <c r="B877" s="75">
        <v>46126</v>
      </c>
      <c r="C877" s="73">
        <v>1</v>
      </c>
      <c r="D877" s="41" t="s">
        <v>423</v>
      </c>
      <c r="E877" s="25" t="s">
        <v>138</v>
      </c>
      <c r="F877" s="42">
        <v>97.517300000000006</v>
      </c>
      <c r="G877" s="74" t="s">
        <v>310</v>
      </c>
      <c r="H877" s="80"/>
      <c r="BA877" s="5" t="str">
        <f t="shared" si="13"/>
        <v>999999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3">
      <c r="A878" s="73">
        <v>15</v>
      </c>
      <c r="B878" s="75">
        <v>46126</v>
      </c>
      <c r="C878" s="73">
        <v>1</v>
      </c>
      <c r="D878" s="41" t="s">
        <v>423</v>
      </c>
      <c r="E878" s="25" t="s">
        <v>359</v>
      </c>
      <c r="F878" s="42">
        <v>99.192599999999999</v>
      </c>
      <c r="G878" s="74" t="s">
        <v>310</v>
      </c>
      <c r="H878" s="80"/>
      <c r="BA878" s="5" t="str">
        <f t="shared" si="13"/>
        <v>999999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3">
      <c r="A879" s="73">
        <v>15</v>
      </c>
      <c r="B879" s="75">
        <v>46126</v>
      </c>
      <c r="C879" s="73">
        <v>1</v>
      </c>
      <c r="D879" s="41" t="s">
        <v>423</v>
      </c>
      <c r="E879" s="25" t="s">
        <v>126</v>
      </c>
      <c r="F879" s="42">
        <v>101.4409</v>
      </c>
      <c r="G879" s="74" t="s">
        <v>310</v>
      </c>
      <c r="H879" s="80"/>
      <c r="BA879" s="5" t="str">
        <f t="shared" si="13"/>
        <v>999999</v>
      </c>
      <c r="BB879" s="5">
        <f>IF(OR($E879="",$G879&lt;&gt;"Ativo"),"",IF(COUNTIFS($E$4:$E879,$E879,$A$4:$A879,$A879,$G$4:$G879,"Ativo")=1,1,0))</f>
        <v>1</v>
      </c>
      <c r="BC879">
        <f>IF(OR($A879="",$G879&lt;&gt;"Ativo"),"",IF(COUNTIFS($A$4:$A879,$A879,$G$4:$G879,"Ativo")=1,1,0))</f>
        <v>0</v>
      </c>
    </row>
    <row r="880" spans="1:55" x14ac:dyDescent="0.3">
      <c r="A880" s="73">
        <v>15</v>
      </c>
      <c r="B880" s="75">
        <v>46126</v>
      </c>
      <c r="C880" s="73">
        <v>1</v>
      </c>
      <c r="D880" s="41" t="s">
        <v>423</v>
      </c>
      <c r="E880" s="25" t="s">
        <v>127</v>
      </c>
      <c r="F880" s="42">
        <v>106.9512</v>
      </c>
      <c r="G880" s="74" t="s">
        <v>310</v>
      </c>
      <c r="H880" s="80"/>
      <c r="BA880" s="5" t="str">
        <f t="shared" si="13"/>
        <v>999999</v>
      </c>
      <c r="BB880" s="5">
        <f>IF(OR($E880="",$G880&lt;&gt;"Ativo"),"",IF(COUNTIFS($E$4:$E880,$E880,$A$4:$A880,$A880,$G$4:$G880,"Ativo")=1,1,0))</f>
        <v>1</v>
      </c>
      <c r="BC880">
        <f>IF(OR($A880="",$G880&lt;&gt;"Ativo"),"",IF(COUNTIFS($A$4:$A880,$A880,$G$4:$G880,"Ativo")=1,1,0))</f>
        <v>0</v>
      </c>
    </row>
    <row r="881" spans="1:55" x14ac:dyDescent="0.3">
      <c r="A881" s="73">
        <v>15</v>
      </c>
      <c r="B881" s="75">
        <v>46126</v>
      </c>
      <c r="C881" s="73">
        <v>1</v>
      </c>
      <c r="D881" s="41" t="s">
        <v>423</v>
      </c>
      <c r="E881" s="25" t="s">
        <v>124</v>
      </c>
      <c r="F881" s="42">
        <v>110.06780000000001</v>
      </c>
      <c r="G881" s="74" t="s">
        <v>310</v>
      </c>
      <c r="H881" s="80"/>
      <c r="BA881" s="5" t="str">
        <f t="shared" si="13"/>
        <v>999999</v>
      </c>
      <c r="BB881" s="5">
        <f>IF(OR($E881="",$G881&lt;&gt;"Ativo"),"",IF(COUNTIFS($E$4:$E881,$E881,$A$4:$A881,$A881,$G$4:$G881,"Ativo")=1,1,0))</f>
        <v>1</v>
      </c>
      <c r="BC881">
        <f>IF(OR($A881="",$G881&lt;&gt;"Ativo"),"",IF(COUNTIFS($A$4:$A881,$A881,$G$4:$G881,"Ativo")=1,1,0))</f>
        <v>0</v>
      </c>
    </row>
    <row r="882" spans="1:55" x14ac:dyDescent="0.3">
      <c r="A882" s="73">
        <v>15</v>
      </c>
      <c r="B882" s="75">
        <v>46126</v>
      </c>
      <c r="C882" s="73">
        <v>1</v>
      </c>
      <c r="D882" s="41" t="s">
        <v>423</v>
      </c>
      <c r="E882" s="25" t="s">
        <v>361</v>
      </c>
      <c r="F882" s="42">
        <v>115.6998</v>
      </c>
      <c r="G882" s="74" t="s">
        <v>310</v>
      </c>
      <c r="H882" s="80"/>
      <c r="BA882" s="5" t="str">
        <f t="shared" si="13"/>
        <v>999999</v>
      </c>
      <c r="BB882" s="5">
        <f>IF(OR($E882="",$G882&lt;&gt;"Ativo"),"",IF(COUNTIFS($E$4:$E882,$E882,$A$4:$A882,$A882,$G$4:$G882,"Ativo")=1,1,0))</f>
        <v>1</v>
      </c>
      <c r="BC882">
        <f>IF(OR($A882="",$G882&lt;&gt;"Ativo"),"",IF(COUNTIFS($A$4:$A882,$A882,$G$4:$G882,"Ativo")=1,1,0))</f>
        <v>0</v>
      </c>
    </row>
    <row r="883" spans="1:55" x14ac:dyDescent="0.3">
      <c r="A883" s="73">
        <v>15</v>
      </c>
      <c r="B883" s="75">
        <v>46126</v>
      </c>
      <c r="C883" s="73">
        <v>1</v>
      </c>
      <c r="D883" s="41" t="s">
        <v>423</v>
      </c>
      <c r="E883" s="25" t="s">
        <v>139</v>
      </c>
      <c r="F883" s="42">
        <v>114.7671</v>
      </c>
      <c r="G883" s="74" t="s">
        <v>310</v>
      </c>
      <c r="H883" s="80"/>
      <c r="BA883" s="5" t="str">
        <f t="shared" si="13"/>
        <v>999999</v>
      </c>
      <c r="BB883" s="5">
        <f>IF(OR($E883="",$G883&lt;&gt;"Ativo"),"",IF(COUNTIFS($E$4:$E883,$E883,$A$4:$A883,$A883,$G$4:$G883,"Ativo")=1,1,0))</f>
        <v>1</v>
      </c>
      <c r="BC883">
        <f>IF(OR($A883="",$G883&lt;&gt;"Ativo"),"",IF(COUNTIFS($A$4:$A883,$A883,$G$4:$G883,"Ativo")=1,1,0))</f>
        <v>0</v>
      </c>
    </row>
    <row r="884" spans="1:55" x14ac:dyDescent="0.3">
      <c r="A884" s="73">
        <v>15</v>
      </c>
      <c r="B884" s="75">
        <v>46126</v>
      </c>
      <c r="C884" s="73">
        <v>1</v>
      </c>
      <c r="D884" s="41" t="s">
        <v>423</v>
      </c>
      <c r="E884" s="25" t="s">
        <v>118</v>
      </c>
      <c r="F884" s="42">
        <v>115.2028</v>
      </c>
      <c r="G884" s="74" t="s">
        <v>310</v>
      </c>
      <c r="H884" s="80"/>
      <c r="BA884" s="5" t="str">
        <f t="shared" si="13"/>
        <v>999999</v>
      </c>
      <c r="BB884" s="5">
        <f>IF(OR($E884="",$G884&lt;&gt;"Ativo"),"",IF(COUNTIFS($E$4:$E884,$E884,$A$4:$A884,$A884,$G$4:$G884,"Ativo")=1,1,0))</f>
        <v>1</v>
      </c>
      <c r="BC884">
        <f>IF(OR($A884="",$G884&lt;&gt;"Ativo"),"",IF(COUNTIFS($A$4:$A884,$A884,$G$4:$G884,"Ativo")=1,1,0))</f>
        <v>0</v>
      </c>
    </row>
    <row r="885" spans="1:55" x14ac:dyDescent="0.3">
      <c r="A885" s="73">
        <v>15</v>
      </c>
      <c r="B885" s="75">
        <v>46126</v>
      </c>
      <c r="C885" s="73">
        <v>1</v>
      </c>
      <c r="D885" s="41" t="s">
        <v>423</v>
      </c>
      <c r="E885" s="25" t="s">
        <v>362</v>
      </c>
      <c r="F885" s="42">
        <v>83.972899999999996</v>
      </c>
      <c r="G885" s="74" t="s">
        <v>310</v>
      </c>
      <c r="H885" s="80"/>
      <c r="BA885" s="5" t="str">
        <f t="shared" si="13"/>
        <v>999999</v>
      </c>
      <c r="BB885" s="5">
        <f>IF(OR($E885="",$G885&lt;&gt;"Ativo"),"",IF(COUNTIFS($E$4:$E885,$E885,$A$4:$A885,$A885,$G$4:$G885,"Ativo")=1,1,0))</f>
        <v>1</v>
      </c>
      <c r="BC885">
        <f>IF(OR($A885="",$G885&lt;&gt;"Ativo"),"",IF(COUNTIFS($A$4:$A885,$A885,$G$4:$G885,"Ativo")=1,1,0))</f>
        <v>0</v>
      </c>
    </row>
    <row r="886" spans="1:55" x14ac:dyDescent="0.3">
      <c r="A886" s="73">
        <v>15</v>
      </c>
      <c r="B886" s="75">
        <v>46126</v>
      </c>
      <c r="C886" s="73">
        <v>1</v>
      </c>
      <c r="D886" s="41" t="s">
        <v>423</v>
      </c>
      <c r="E886" s="25" t="s">
        <v>364</v>
      </c>
      <c r="F886" s="42">
        <v>84.414699999999996</v>
      </c>
      <c r="G886" s="74" t="s">
        <v>310</v>
      </c>
      <c r="H886" s="80"/>
      <c r="BA886" s="5" t="str">
        <f t="shared" si="13"/>
        <v>999999</v>
      </c>
      <c r="BB886" s="5">
        <f>IF(OR($E886="",$G886&lt;&gt;"Ativo"),"",IF(COUNTIFS($E$4:$E886,$E886,$A$4:$A886,$A886,$G$4:$G886,"Ativo")=1,1,0))</f>
        <v>1</v>
      </c>
      <c r="BC886">
        <f>IF(OR($A886="",$G886&lt;&gt;"Ativo"),"",IF(COUNTIFS($A$4:$A886,$A886,$G$4:$G886,"Ativo")=1,1,0))</f>
        <v>0</v>
      </c>
    </row>
    <row r="887" spans="1:55" x14ac:dyDescent="0.3">
      <c r="A887" s="73">
        <v>15</v>
      </c>
      <c r="B887" s="75">
        <v>46126</v>
      </c>
      <c r="C887" s="73">
        <v>1</v>
      </c>
      <c r="D887" s="41" t="s">
        <v>423</v>
      </c>
      <c r="E887" s="25" t="s">
        <v>135</v>
      </c>
      <c r="F887" s="42">
        <v>89.590599999999995</v>
      </c>
      <c r="G887" s="74" t="s">
        <v>310</v>
      </c>
      <c r="H887" s="80"/>
      <c r="BA887" s="5" t="str">
        <f t="shared" si="13"/>
        <v>999999</v>
      </c>
      <c r="BB887" s="5">
        <f>IF(OR($E887="",$G887&lt;&gt;"Ativo"),"",IF(COUNTIFS($E$4:$E887,$E887,$A$4:$A887,$A887,$G$4:$G887,"Ativo")=1,1,0))</f>
        <v>1</v>
      </c>
      <c r="BC887">
        <f>IF(OR($A887="",$G887&lt;&gt;"Ativo"),"",IF(COUNTIFS($A$4:$A887,$A887,$G$4:$G887,"Ativo")=1,1,0))</f>
        <v>0</v>
      </c>
    </row>
    <row r="888" spans="1:55" x14ac:dyDescent="0.3">
      <c r="A888" s="73">
        <v>15</v>
      </c>
      <c r="B888" s="75">
        <v>46126</v>
      </c>
      <c r="C888" s="73">
        <v>1</v>
      </c>
      <c r="D888" s="41" t="s">
        <v>423</v>
      </c>
      <c r="E888" s="25" t="s">
        <v>128</v>
      </c>
      <c r="F888" s="42">
        <v>94.970500000000001</v>
      </c>
      <c r="G888" s="74" t="s">
        <v>310</v>
      </c>
      <c r="H888" s="80"/>
      <c r="BA888" s="5" t="str">
        <f t="shared" si="13"/>
        <v>999999</v>
      </c>
      <c r="BB888" s="5">
        <f>IF(OR($E888="",$G888&lt;&gt;"Ativo"),"",IF(COUNTIFS($E$4:$E888,$E888,$A$4:$A888,$A888,$G$4:$G888,"Ativo")=1,1,0))</f>
        <v>1</v>
      </c>
      <c r="BC888">
        <f>IF(OR($A888="",$G888&lt;&gt;"Ativo"),"",IF(COUNTIFS($A$4:$A888,$A888,$G$4:$G888,"Ativo")=1,1,0))</f>
        <v>0</v>
      </c>
    </row>
    <row r="889" spans="1:55" x14ac:dyDescent="0.3">
      <c r="A889" s="73">
        <v>15</v>
      </c>
      <c r="B889" s="75">
        <v>46126</v>
      </c>
      <c r="C889" s="73">
        <v>1</v>
      </c>
      <c r="D889" s="41" t="s">
        <v>423</v>
      </c>
      <c r="E889" s="25" t="s">
        <v>122</v>
      </c>
      <c r="F889" s="42">
        <v>94.550299999999993</v>
      </c>
      <c r="G889" s="74" t="s">
        <v>310</v>
      </c>
      <c r="H889" s="80"/>
      <c r="BA889" s="5" t="str">
        <f t="shared" si="13"/>
        <v>999999</v>
      </c>
      <c r="BB889" s="5">
        <f>IF(OR($E889="",$G889&lt;&gt;"Ativo"),"",IF(COUNTIFS($E$4:$E889,$E889,$A$4:$A889,$A889,$G$4:$G889,"Ativo")=1,1,0))</f>
        <v>1</v>
      </c>
      <c r="BC889">
        <f>IF(OR($A889="",$G889&lt;&gt;"Ativo"),"",IF(COUNTIFS($A$4:$A889,$A889,$G$4:$G889,"Ativo")=1,1,0))</f>
        <v>0</v>
      </c>
    </row>
    <row r="890" spans="1:55" x14ac:dyDescent="0.3">
      <c r="A890" s="73">
        <v>15</v>
      </c>
      <c r="B890" s="75">
        <v>46126</v>
      </c>
      <c r="C890" s="73">
        <v>1</v>
      </c>
      <c r="D890" s="41" t="s">
        <v>423</v>
      </c>
      <c r="E890" s="25" t="s">
        <v>144</v>
      </c>
      <c r="F890" s="42">
        <v>99.656099999999995</v>
      </c>
      <c r="G890" s="74" t="s">
        <v>310</v>
      </c>
      <c r="H890" s="80"/>
      <c r="BA890" s="5" t="str">
        <f t="shared" si="13"/>
        <v>999999</v>
      </c>
      <c r="BB890" s="5">
        <f>IF(OR($E890="",$G890&lt;&gt;"Ativo"),"",IF(COUNTIFS($E$4:$E890,$E890,$A$4:$A890,$A890,$G$4:$G890,"Ativo")=1,1,0))</f>
        <v>1</v>
      </c>
      <c r="BC890">
        <f>IF(OR($A890="",$G890&lt;&gt;"Ativo"),"",IF(COUNTIFS($A$4:$A890,$A890,$G$4:$G890,"Ativo")=1,1,0))</f>
        <v>0</v>
      </c>
    </row>
    <row r="891" spans="1:55" x14ac:dyDescent="0.3">
      <c r="A891" s="73">
        <v>15</v>
      </c>
      <c r="B891" s="75">
        <v>46126</v>
      </c>
      <c r="C891" s="73">
        <v>1</v>
      </c>
      <c r="D891" s="41" t="s">
        <v>423</v>
      </c>
      <c r="E891" s="25" t="s">
        <v>365</v>
      </c>
      <c r="F891" s="42">
        <v>93.948999999999998</v>
      </c>
      <c r="G891" s="74" t="s">
        <v>310</v>
      </c>
      <c r="H891" s="80"/>
      <c r="BA891" s="5" t="str">
        <f t="shared" si="13"/>
        <v>999999</v>
      </c>
      <c r="BB891" s="5">
        <f>IF(OR($E891="",$G891&lt;&gt;"Ativo"),"",IF(COUNTIFS($E$4:$E891,$E891,$A$4:$A891,$A891,$G$4:$G891,"Ativo")=1,1,0))</f>
        <v>1</v>
      </c>
      <c r="BC891">
        <f>IF(OR($A891="",$G891&lt;&gt;"Ativo"),"",IF(COUNTIFS($A$4:$A891,$A891,$G$4:$G891,"Ativo")=1,1,0))</f>
        <v>0</v>
      </c>
    </row>
    <row r="892" spans="1:55" x14ac:dyDescent="0.3">
      <c r="A892" s="73">
        <v>15</v>
      </c>
      <c r="B892" s="75">
        <v>46126</v>
      </c>
      <c r="C892" s="73">
        <v>1</v>
      </c>
      <c r="D892" s="41" t="s">
        <v>423</v>
      </c>
      <c r="E892" s="25" t="s">
        <v>132</v>
      </c>
      <c r="F892" s="42">
        <v>102.97239999999999</v>
      </c>
      <c r="G892" s="74" t="s">
        <v>310</v>
      </c>
      <c r="H892" s="80"/>
      <c r="BA892" s="5" t="str">
        <f t="shared" si="13"/>
        <v>999999</v>
      </c>
      <c r="BB892" s="5">
        <f>IF(OR($E892="",$G892&lt;&gt;"Ativo"),"",IF(COUNTIFS($E$4:$E892,$E892,$A$4:$A892,$A892,$G$4:$G892,"Ativo")=1,1,0))</f>
        <v>1</v>
      </c>
      <c r="BC892">
        <f>IF(OR($A892="",$G892&lt;&gt;"Ativo"),"",IF(COUNTIFS($A$4:$A892,$A892,$G$4:$G892,"Ativo")=1,1,0))</f>
        <v>0</v>
      </c>
    </row>
    <row r="893" spans="1:55" x14ac:dyDescent="0.3">
      <c r="A893" s="73">
        <v>15</v>
      </c>
      <c r="B893" s="75">
        <v>46126</v>
      </c>
      <c r="C893" s="73">
        <v>1</v>
      </c>
      <c r="D893" s="41" t="s">
        <v>423</v>
      </c>
      <c r="E893" s="25" t="s">
        <v>133</v>
      </c>
      <c r="F893" s="42">
        <v>106.6695</v>
      </c>
      <c r="G893" s="74" t="s">
        <v>310</v>
      </c>
      <c r="H893" s="80"/>
      <c r="BA893" s="5" t="str">
        <f t="shared" si="13"/>
        <v>999999</v>
      </c>
      <c r="BB893" s="5">
        <f>IF(OR($E893="",$G893&lt;&gt;"Ativo"),"",IF(COUNTIFS($E$4:$E893,$E893,$A$4:$A893,$A893,$G$4:$G893,"Ativo")=1,1,0))</f>
        <v>1</v>
      </c>
      <c r="BC893">
        <f>IF(OR($A893="",$G893&lt;&gt;"Ativo"),"",IF(COUNTIFS($A$4:$A893,$A893,$G$4:$G893,"Ativo")=1,1,0))</f>
        <v>0</v>
      </c>
    </row>
    <row r="894" spans="1:55" x14ac:dyDescent="0.3">
      <c r="A894" s="73">
        <v>15</v>
      </c>
      <c r="B894" s="75">
        <v>46126</v>
      </c>
      <c r="C894" s="73">
        <v>1</v>
      </c>
      <c r="D894" s="41" t="s">
        <v>423</v>
      </c>
      <c r="E894" s="25" t="s">
        <v>366</v>
      </c>
      <c r="F894" s="42">
        <v>106.5796</v>
      </c>
      <c r="G894" s="74" t="s">
        <v>310</v>
      </c>
      <c r="H894" s="80"/>
      <c r="BA894" s="5" t="str">
        <f t="shared" si="13"/>
        <v>999999</v>
      </c>
      <c r="BB894" s="5">
        <f>IF(OR($E894="",$G894&lt;&gt;"Ativo"),"",IF(COUNTIFS($E$4:$E894,$E894,$A$4:$A894,$A894,$G$4:$G894,"Ativo")=1,1,0))</f>
        <v>1</v>
      </c>
      <c r="BC894">
        <f>IF(OR($A894="",$G894&lt;&gt;"Ativo"),"",IF(COUNTIFS($A$4:$A894,$A894,$G$4:$G894,"Ativo")=1,1,0))</f>
        <v>0</v>
      </c>
    </row>
    <row r="895" spans="1:55" x14ac:dyDescent="0.3">
      <c r="A895" s="73">
        <v>15</v>
      </c>
      <c r="B895" s="75">
        <v>46126</v>
      </c>
      <c r="C895" s="73">
        <v>1</v>
      </c>
      <c r="D895" s="41" t="s">
        <v>423</v>
      </c>
      <c r="E895" s="25" t="s">
        <v>367</v>
      </c>
      <c r="F895" s="42">
        <v>110.8751</v>
      </c>
      <c r="G895" s="74" t="s">
        <v>310</v>
      </c>
      <c r="H895" s="80"/>
      <c r="BA895" s="5" t="str">
        <f t="shared" si="13"/>
        <v>999999</v>
      </c>
      <c r="BB895" s="5">
        <f>IF(OR($E895="",$G895&lt;&gt;"Ativo"),"",IF(COUNTIFS($E$4:$E895,$E895,$A$4:$A895,$A895,$G$4:$G895,"Ativo")=1,1,0))</f>
        <v>1</v>
      </c>
      <c r="BC895">
        <f>IF(OR($A895="",$G895&lt;&gt;"Ativo"),"",IF(COUNTIFS($A$4:$A895,$A895,$G$4:$G895,"Ativo")=1,1,0))</f>
        <v>0</v>
      </c>
    </row>
    <row r="896" spans="1:55" x14ac:dyDescent="0.3">
      <c r="A896" s="73">
        <v>15</v>
      </c>
      <c r="B896" s="75">
        <v>46126</v>
      </c>
      <c r="C896" s="73">
        <v>1</v>
      </c>
      <c r="D896" s="41" t="s">
        <v>423</v>
      </c>
      <c r="E896" s="25" t="s">
        <v>129</v>
      </c>
      <c r="F896" s="42">
        <v>113.0055</v>
      </c>
      <c r="G896" s="74" t="s">
        <v>310</v>
      </c>
      <c r="H896" s="80"/>
      <c r="BA896" s="5" t="str">
        <f t="shared" si="13"/>
        <v>999999</v>
      </c>
      <c r="BB896" s="5">
        <f>IF(OR($E896="",$G896&lt;&gt;"Ativo"),"",IF(COUNTIFS($E$4:$E896,$E896,$A$4:$A896,$A896,$G$4:$G896,"Ativo")=1,1,0))</f>
        <v>1</v>
      </c>
      <c r="BC896">
        <f>IF(OR($A896="",$G896&lt;&gt;"Ativo"),"",IF(COUNTIFS($A$4:$A896,$A896,$G$4:$G896,"Ativo")=1,1,0))</f>
        <v>0</v>
      </c>
    </row>
    <row r="897" spans="1:55" x14ac:dyDescent="0.3">
      <c r="A897" s="73">
        <v>15</v>
      </c>
      <c r="B897" s="75">
        <v>46126</v>
      </c>
      <c r="C897" s="73">
        <v>1</v>
      </c>
      <c r="D897" s="41" t="s">
        <v>423</v>
      </c>
      <c r="E897" s="25" t="s">
        <v>131</v>
      </c>
      <c r="F897" s="42">
        <v>122.7783</v>
      </c>
      <c r="G897" s="74" t="s">
        <v>310</v>
      </c>
      <c r="H897" s="80"/>
      <c r="BA897" s="5" t="str">
        <f t="shared" si="13"/>
        <v>999999</v>
      </c>
      <c r="BB897" s="5">
        <f>IF(OR($E897="",$G897&lt;&gt;"Ativo"),"",IF(COUNTIFS($E$4:$E897,$E897,$A$4:$A897,$A897,$G$4:$G897,"Ativo")=1,1,0))</f>
        <v>1</v>
      </c>
      <c r="BC897">
        <f>IF(OR($A897="",$G897&lt;&gt;"Ativo"),"",IF(COUNTIFS($A$4:$A897,$A897,$G$4:$G897,"Ativo")=1,1,0))</f>
        <v>0</v>
      </c>
    </row>
    <row r="898" spans="1:55" x14ac:dyDescent="0.3">
      <c r="A898" s="73">
        <v>15</v>
      </c>
      <c r="B898" s="75">
        <v>46126</v>
      </c>
      <c r="C898" s="73">
        <v>1</v>
      </c>
      <c r="D898" s="41" t="s">
        <v>423</v>
      </c>
      <c r="E898" s="25" t="s">
        <v>368</v>
      </c>
      <c r="F898" s="42">
        <v>78.540400000000005</v>
      </c>
      <c r="G898" s="74" t="s">
        <v>310</v>
      </c>
      <c r="H898" s="80"/>
      <c r="BA898" s="5" t="str">
        <f t="shared" si="13"/>
        <v>999999</v>
      </c>
      <c r="BB898" s="5">
        <f>IF(OR($E898="",$G898&lt;&gt;"Ativo"),"",IF(COUNTIFS($E$4:$E898,$E898,$A$4:$A898,$A898,$G$4:$G898,"Ativo")=1,1,0))</f>
        <v>1</v>
      </c>
      <c r="BC898">
        <f>IF(OR($A898="",$G898&lt;&gt;"Ativo"),"",IF(COUNTIFS($A$4:$A898,$A898,$G$4:$G898,"Ativo")=1,1,0))</f>
        <v>0</v>
      </c>
    </row>
    <row r="899" spans="1:55" x14ac:dyDescent="0.3">
      <c r="A899" s="73">
        <v>15</v>
      </c>
      <c r="B899" s="75">
        <v>46126</v>
      </c>
      <c r="C899" s="73">
        <v>1</v>
      </c>
      <c r="D899" s="41" t="s">
        <v>423</v>
      </c>
      <c r="E899" s="25" t="s">
        <v>370</v>
      </c>
      <c r="F899" s="42">
        <v>83.676400000000001</v>
      </c>
      <c r="G899" s="74" t="s">
        <v>310</v>
      </c>
      <c r="H899" s="80"/>
      <c r="BA899" s="5" t="str">
        <f t="shared" si="13"/>
        <v>999999</v>
      </c>
      <c r="BB899" s="5">
        <f>IF(OR($E899="",$G899&lt;&gt;"Ativo"),"",IF(COUNTIFS($E$4:$E899,$E899,$A$4:$A899,$A899,$G$4:$G899,"Ativo")=1,1,0))</f>
        <v>1</v>
      </c>
      <c r="BC899">
        <f>IF(OR($A899="",$G899&lt;&gt;"Ativo"),"",IF(COUNTIFS($A$4:$A899,$A899,$G$4:$G899,"Ativo")=1,1,0))</f>
        <v>0</v>
      </c>
    </row>
    <row r="900" spans="1:55" x14ac:dyDescent="0.3">
      <c r="A900" s="73">
        <v>15</v>
      </c>
      <c r="B900" s="75">
        <v>46126</v>
      </c>
      <c r="C900" s="73">
        <v>1</v>
      </c>
      <c r="D900" s="41" t="s">
        <v>423</v>
      </c>
      <c r="E900" s="25" t="s">
        <v>140</v>
      </c>
      <c r="F900" s="42">
        <v>88.074200000000005</v>
      </c>
      <c r="G900" s="74" t="s">
        <v>310</v>
      </c>
      <c r="H900" s="80"/>
      <c r="BA900" s="5" t="str">
        <f t="shared" ref="BA900:BA963" si="14">IF($D900="","",MID($D900,4,6))</f>
        <v>999999</v>
      </c>
      <c r="BB900" s="5">
        <f>IF(OR($E900="",$G900&lt;&gt;"Ativo"),"",IF(COUNTIFS($E$4:$E900,$E900,$A$4:$A900,$A900,$G$4:$G900,"Ativo")=1,1,0))</f>
        <v>1</v>
      </c>
      <c r="BC900">
        <f>IF(OR($A900="",$G900&lt;&gt;"Ativo"),"",IF(COUNTIFS($A$4:$A900,$A900,$G$4:$G900,"Ativo")=1,1,0))</f>
        <v>0</v>
      </c>
    </row>
    <row r="901" spans="1:55" x14ac:dyDescent="0.3">
      <c r="A901" s="73">
        <v>15</v>
      </c>
      <c r="B901" s="75">
        <v>46126</v>
      </c>
      <c r="C901" s="73">
        <v>1</v>
      </c>
      <c r="D901" s="41" t="s">
        <v>423</v>
      </c>
      <c r="E901" s="25" t="s">
        <v>142</v>
      </c>
      <c r="F901" s="42">
        <v>88.356899999999996</v>
      </c>
      <c r="G901" s="74" t="s">
        <v>310</v>
      </c>
      <c r="H901" s="80"/>
      <c r="BA901" s="5" t="str">
        <f t="shared" si="14"/>
        <v>999999</v>
      </c>
      <c r="BB901" s="5">
        <f>IF(OR($E901="",$G901&lt;&gt;"Ativo"),"",IF(COUNTIFS($E$4:$E901,$E901,$A$4:$A901,$A901,$G$4:$G901,"Ativo")=1,1,0))</f>
        <v>1</v>
      </c>
      <c r="BC901">
        <f>IF(OR($A901="",$G901&lt;&gt;"Ativo"),"",IF(COUNTIFS($A$4:$A901,$A901,$G$4:$G901,"Ativo")=1,1,0))</f>
        <v>0</v>
      </c>
    </row>
    <row r="902" spans="1:55" x14ac:dyDescent="0.3">
      <c r="A902" s="73">
        <v>15</v>
      </c>
      <c r="B902" s="75">
        <v>46126</v>
      </c>
      <c r="C902" s="73">
        <v>1</v>
      </c>
      <c r="D902" s="41" t="s">
        <v>423</v>
      </c>
      <c r="E902" s="25" t="s">
        <v>143</v>
      </c>
      <c r="F902" s="42">
        <v>92.419899999999998</v>
      </c>
      <c r="G902" s="74" t="s">
        <v>310</v>
      </c>
      <c r="H902" s="80"/>
      <c r="BA902" s="5" t="str">
        <f t="shared" si="14"/>
        <v>999999</v>
      </c>
      <c r="BB902" s="5">
        <f>IF(OR($E902="",$G902&lt;&gt;"Ativo"),"",IF(COUNTIFS($E$4:$E902,$E902,$A$4:$A902,$A902,$G$4:$G902,"Ativo")=1,1,0))</f>
        <v>1</v>
      </c>
      <c r="BC902">
        <f>IF(OR($A902="",$G902&lt;&gt;"Ativo"),"",IF(COUNTIFS($A$4:$A902,$A902,$G$4:$G902,"Ativo")=1,1,0))</f>
        <v>0</v>
      </c>
    </row>
    <row r="903" spans="1:55" x14ac:dyDescent="0.3">
      <c r="A903" s="73">
        <v>15</v>
      </c>
      <c r="B903" s="75">
        <v>46126</v>
      </c>
      <c r="C903" s="73">
        <v>2</v>
      </c>
      <c r="D903" s="41" t="s">
        <v>424</v>
      </c>
      <c r="E903" s="25" t="s">
        <v>356</v>
      </c>
      <c r="F903" s="42">
        <v>205.74789999999999</v>
      </c>
      <c r="G903" s="74" t="s">
        <v>310</v>
      </c>
      <c r="H903" s="80"/>
      <c r="BA903" s="5" t="str">
        <f t="shared" si="14"/>
        <v>999999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3">
        <v>15</v>
      </c>
      <c r="B904" s="75">
        <v>46126</v>
      </c>
      <c r="C904" s="73">
        <v>2</v>
      </c>
      <c r="D904" s="41" t="s">
        <v>424</v>
      </c>
      <c r="E904" s="25" t="s">
        <v>125</v>
      </c>
      <c r="F904" s="42">
        <v>206.37569999999999</v>
      </c>
      <c r="G904" s="74" t="s">
        <v>310</v>
      </c>
      <c r="H904" s="80"/>
      <c r="BA904" s="5" t="str">
        <f t="shared" si="14"/>
        <v>999999</v>
      </c>
      <c r="BB904" s="5">
        <f>IF(OR($E904="",$G904&lt;&gt;"Ativo"),"",IF(COUNTIFS($E$4:$E904,$E904,$A$4:$A904,$A904,$G$4:$G904,"Ativo")=1,1,0))</f>
        <v>0</v>
      </c>
      <c r="BC904">
        <f>IF(OR($A904="",$G904&lt;&gt;"Ativo"),"",IF(COUNTIFS($A$4:$A904,$A904,$G$4:$G904,"Ativo")=1,1,0))</f>
        <v>0</v>
      </c>
    </row>
    <row r="905" spans="1:55" x14ac:dyDescent="0.3">
      <c r="A905" s="73">
        <v>15</v>
      </c>
      <c r="B905" s="75">
        <v>46126</v>
      </c>
      <c r="C905" s="73">
        <v>2</v>
      </c>
      <c r="D905" s="41" t="s">
        <v>424</v>
      </c>
      <c r="E905" s="25" t="s">
        <v>137</v>
      </c>
      <c r="F905" s="42">
        <v>217.6352</v>
      </c>
      <c r="G905" s="74" t="s">
        <v>310</v>
      </c>
      <c r="H905" s="80"/>
      <c r="BA905" s="5" t="str">
        <f t="shared" si="14"/>
        <v>999999</v>
      </c>
      <c r="BB905" s="5">
        <f>IF(OR($E905="",$G905&lt;&gt;"Ativo"),"",IF(COUNTIFS($E$4:$E905,$E905,$A$4:$A905,$A905,$G$4:$G905,"Ativo")=1,1,0))</f>
        <v>0</v>
      </c>
      <c r="BC905">
        <f>IF(OR($A905="",$G905&lt;&gt;"Ativo"),"",IF(COUNTIFS($A$4:$A905,$A905,$G$4:$G905,"Ativo")=1,1,0))</f>
        <v>0</v>
      </c>
    </row>
    <row r="906" spans="1:55" x14ac:dyDescent="0.3">
      <c r="A906" s="73">
        <v>15</v>
      </c>
      <c r="B906" s="75">
        <v>46126</v>
      </c>
      <c r="C906" s="73">
        <v>2</v>
      </c>
      <c r="D906" s="41" t="s">
        <v>424</v>
      </c>
      <c r="E906" s="25" t="s">
        <v>358</v>
      </c>
      <c r="F906" s="42">
        <v>230.9545</v>
      </c>
      <c r="G906" s="74" t="s">
        <v>310</v>
      </c>
      <c r="H906" s="80"/>
      <c r="BA906" s="5" t="str">
        <f t="shared" si="14"/>
        <v>999999</v>
      </c>
      <c r="BB906" s="5">
        <f>IF(OR($E906="",$G906&lt;&gt;"Ativo"),"",IF(COUNTIFS($E$4:$E906,$E906,$A$4:$A906,$A906,$G$4:$G906,"Ativo")=1,1,0))</f>
        <v>0</v>
      </c>
      <c r="BC906">
        <f>IF(OR($A906="",$G906&lt;&gt;"Ativo"),"",IF(COUNTIFS($A$4:$A906,$A906,$G$4:$G906,"Ativo")=1,1,0))</f>
        <v>0</v>
      </c>
    </row>
    <row r="907" spans="1:55" x14ac:dyDescent="0.3">
      <c r="A907" s="73">
        <v>15</v>
      </c>
      <c r="B907" s="75">
        <v>46126</v>
      </c>
      <c r="C907" s="73">
        <v>2</v>
      </c>
      <c r="D907" s="41" t="s">
        <v>424</v>
      </c>
      <c r="E907" s="25" t="s">
        <v>134</v>
      </c>
      <c r="F907" s="42">
        <v>216.47370000000001</v>
      </c>
      <c r="G907" s="74" t="s">
        <v>310</v>
      </c>
      <c r="H907" s="80"/>
      <c r="BA907" s="5" t="str">
        <f t="shared" si="14"/>
        <v>999999</v>
      </c>
      <c r="BB907" s="5">
        <f>IF(OR($E907="",$G907&lt;&gt;"Ativo"),"",IF(COUNTIFS($E$4:$E907,$E907,$A$4:$A907,$A907,$G$4:$G907,"Ativo")=1,1,0))</f>
        <v>0</v>
      </c>
      <c r="BC907">
        <f>IF(OR($A907="",$G907&lt;&gt;"Ativo"),"",IF(COUNTIFS($A$4:$A907,$A907,$G$4:$G907,"Ativo")=1,1,0))</f>
        <v>0</v>
      </c>
    </row>
    <row r="908" spans="1:55" x14ac:dyDescent="0.3">
      <c r="A908" s="73">
        <v>15</v>
      </c>
      <c r="B908" s="75">
        <v>46126</v>
      </c>
      <c r="C908" s="73">
        <v>2</v>
      </c>
      <c r="D908" s="41" t="s">
        <v>424</v>
      </c>
      <c r="E908" s="25" t="s">
        <v>138</v>
      </c>
      <c r="F908" s="42">
        <v>230.57919999999999</v>
      </c>
      <c r="G908" s="74" t="s">
        <v>310</v>
      </c>
      <c r="H908" s="80"/>
      <c r="BA908" s="5" t="str">
        <f t="shared" si="14"/>
        <v>999999</v>
      </c>
      <c r="BB908" s="5">
        <f>IF(OR($E908="",$G908&lt;&gt;"Ativo"),"",IF(COUNTIFS($E$4:$E908,$E908,$A$4:$A908,$A908,$G$4:$G908,"Ativo")=1,1,0))</f>
        <v>0</v>
      </c>
      <c r="BC908">
        <f>IF(OR($A908="",$G908&lt;&gt;"Ativo"),"",IF(COUNTIFS($A$4:$A908,$A908,$G$4:$G908,"Ativo")=1,1,0))</f>
        <v>0</v>
      </c>
    </row>
    <row r="909" spans="1:55" x14ac:dyDescent="0.3">
      <c r="A909" s="73">
        <v>15</v>
      </c>
      <c r="B909" s="75">
        <v>46126</v>
      </c>
      <c r="C909" s="73">
        <v>2</v>
      </c>
      <c r="D909" s="41" t="s">
        <v>424</v>
      </c>
      <c r="E909" s="25" t="s">
        <v>359</v>
      </c>
      <c r="F909" s="42">
        <v>242.006</v>
      </c>
      <c r="G909" s="74" t="s">
        <v>310</v>
      </c>
      <c r="H909" s="80"/>
      <c r="BA909" s="5" t="str">
        <f t="shared" si="14"/>
        <v>999999</v>
      </c>
      <c r="BB909" s="5">
        <f>IF(OR($E909="",$G909&lt;&gt;"Ativo"),"",IF(COUNTIFS($E$4:$E909,$E909,$A$4:$A909,$A909,$G$4:$G909,"Ativo")=1,1,0))</f>
        <v>0</v>
      </c>
      <c r="BC909">
        <f>IF(OR($A909="",$G909&lt;&gt;"Ativo"),"",IF(COUNTIFS($A$4:$A909,$A909,$G$4:$G909,"Ativo")=1,1,0))</f>
        <v>0</v>
      </c>
    </row>
    <row r="910" spans="1:55" x14ac:dyDescent="0.3">
      <c r="A910" s="73">
        <v>15</v>
      </c>
      <c r="B910" s="75">
        <v>46126</v>
      </c>
      <c r="C910" s="73">
        <v>2</v>
      </c>
      <c r="D910" s="41" t="s">
        <v>424</v>
      </c>
      <c r="E910" s="25" t="s">
        <v>126</v>
      </c>
      <c r="F910" s="42">
        <v>232.42910000000001</v>
      </c>
      <c r="G910" s="74" t="s">
        <v>310</v>
      </c>
      <c r="H910" s="80"/>
      <c r="BA910" s="5" t="str">
        <f t="shared" si="14"/>
        <v>999999</v>
      </c>
      <c r="BB910" s="5">
        <f>IF(OR($E910="",$G910&lt;&gt;"Ativo"),"",IF(COUNTIFS($E$4:$E910,$E910,$A$4:$A910,$A910,$G$4:$G910,"Ativo")=1,1,0))</f>
        <v>0</v>
      </c>
      <c r="BC910">
        <f>IF(OR($A910="",$G910&lt;&gt;"Ativo"),"",IF(COUNTIFS($A$4:$A910,$A910,$G$4:$G910,"Ativo")=1,1,0))</f>
        <v>0</v>
      </c>
    </row>
    <row r="911" spans="1:55" x14ac:dyDescent="0.3">
      <c r="A911" s="73">
        <v>15</v>
      </c>
      <c r="B911" s="75">
        <v>46126</v>
      </c>
      <c r="C911" s="73">
        <v>2</v>
      </c>
      <c r="D911" s="41" t="s">
        <v>424</v>
      </c>
      <c r="E911" s="25" t="s">
        <v>127</v>
      </c>
      <c r="F911" s="42">
        <v>248.52510000000001</v>
      </c>
      <c r="G911" s="74" t="s">
        <v>310</v>
      </c>
      <c r="H911" s="80"/>
      <c r="BA911" s="5" t="str">
        <f t="shared" si="14"/>
        <v>999999</v>
      </c>
      <c r="BB911" s="5">
        <f>IF(OR($E911="",$G911&lt;&gt;"Ativo"),"",IF(COUNTIFS($E$4:$E911,$E911,$A$4:$A911,$A911,$G$4:$G911,"Ativo")=1,1,0))</f>
        <v>0</v>
      </c>
      <c r="BC911">
        <f>IF(OR($A911="",$G911&lt;&gt;"Ativo"),"",IF(COUNTIFS($A$4:$A911,$A911,$G$4:$G911,"Ativo")=1,1,0))</f>
        <v>0</v>
      </c>
    </row>
    <row r="912" spans="1:55" x14ac:dyDescent="0.3">
      <c r="A912" s="73">
        <v>15</v>
      </c>
      <c r="B912" s="75">
        <v>46126</v>
      </c>
      <c r="C912" s="73">
        <v>2</v>
      </c>
      <c r="D912" s="41" t="s">
        <v>424</v>
      </c>
      <c r="E912" s="25" t="s">
        <v>124</v>
      </c>
      <c r="F912" s="42">
        <v>255.4922</v>
      </c>
      <c r="G912" s="74" t="s">
        <v>310</v>
      </c>
      <c r="H912" s="80"/>
      <c r="BA912" s="5" t="str">
        <f t="shared" si="14"/>
        <v>999999</v>
      </c>
      <c r="BB912" s="5">
        <f>IF(OR($E912="",$G912&lt;&gt;"Ativo"),"",IF(COUNTIFS($E$4:$E912,$E912,$A$4:$A912,$A912,$G$4:$G912,"Ativo")=1,1,0))</f>
        <v>0</v>
      </c>
      <c r="BC912">
        <f>IF(OR($A912="",$G912&lt;&gt;"Ativo"),"",IF(COUNTIFS($A$4:$A912,$A912,$G$4:$G912,"Ativo")=1,1,0))</f>
        <v>0</v>
      </c>
    </row>
    <row r="913" spans="1:55" x14ac:dyDescent="0.3">
      <c r="A913" s="73">
        <v>15</v>
      </c>
      <c r="B913" s="75">
        <v>46126</v>
      </c>
      <c r="C913" s="73">
        <v>2</v>
      </c>
      <c r="D913" s="41" t="s">
        <v>424</v>
      </c>
      <c r="E913" s="25" t="s">
        <v>361</v>
      </c>
      <c r="F913" s="42">
        <v>246.30969999999999</v>
      </c>
      <c r="G913" s="74" t="s">
        <v>310</v>
      </c>
      <c r="H913" s="80"/>
      <c r="BA913" s="5" t="str">
        <f t="shared" si="14"/>
        <v>999999</v>
      </c>
      <c r="BB913" s="5">
        <f>IF(OR($E913="",$G913&lt;&gt;"Ativo"),"",IF(COUNTIFS($E$4:$E913,$E913,$A$4:$A913,$A913,$G$4:$G913,"Ativo")=1,1,0))</f>
        <v>0</v>
      </c>
      <c r="BC913">
        <f>IF(OR($A913="",$G913&lt;&gt;"Ativo"),"",IF(COUNTIFS($A$4:$A913,$A913,$G$4:$G913,"Ativo")=1,1,0))</f>
        <v>0</v>
      </c>
    </row>
    <row r="914" spans="1:55" x14ac:dyDescent="0.3">
      <c r="A914" s="73">
        <v>15</v>
      </c>
      <c r="B914" s="75">
        <v>46126</v>
      </c>
      <c r="C914" s="73">
        <v>2</v>
      </c>
      <c r="D914" s="41" t="s">
        <v>424</v>
      </c>
      <c r="E914" s="25" t="s">
        <v>139</v>
      </c>
      <c r="F914" s="42">
        <v>255.56200000000001</v>
      </c>
      <c r="G914" s="74" t="s">
        <v>310</v>
      </c>
      <c r="H914" s="80"/>
      <c r="BA914" s="5" t="str">
        <f t="shared" si="14"/>
        <v>999999</v>
      </c>
      <c r="BB914" s="5">
        <f>IF(OR($E914="",$G914&lt;&gt;"Ativo"),"",IF(COUNTIFS($E$4:$E914,$E914,$A$4:$A914,$A914,$G$4:$G914,"Ativo")=1,1,0))</f>
        <v>0</v>
      </c>
      <c r="BC914">
        <f>IF(OR($A914="",$G914&lt;&gt;"Ativo"),"",IF(COUNTIFS($A$4:$A914,$A914,$G$4:$G914,"Ativo")=1,1,0))</f>
        <v>0</v>
      </c>
    </row>
    <row r="915" spans="1:55" x14ac:dyDescent="0.3">
      <c r="A915" s="73">
        <v>15</v>
      </c>
      <c r="B915" s="75">
        <v>46126</v>
      </c>
      <c r="C915" s="73">
        <v>2</v>
      </c>
      <c r="D915" s="41" t="s">
        <v>424</v>
      </c>
      <c r="E915" s="25" t="s">
        <v>118</v>
      </c>
      <c r="F915" s="42">
        <v>268.60199999999998</v>
      </c>
      <c r="G915" s="74" t="s">
        <v>310</v>
      </c>
      <c r="H915" s="80"/>
      <c r="BA915" s="5" t="str">
        <f t="shared" si="14"/>
        <v>999999</v>
      </c>
      <c r="BB915" s="5">
        <f>IF(OR($E915="",$G915&lt;&gt;"Ativo"),"",IF(COUNTIFS($E$4:$E915,$E915,$A$4:$A915,$A915,$G$4:$G915,"Ativo")=1,1,0))</f>
        <v>0</v>
      </c>
      <c r="BC915">
        <f>IF(OR($A915="",$G915&lt;&gt;"Ativo"),"",IF(COUNTIFS($A$4:$A915,$A915,$G$4:$G915,"Ativo")=1,1,0))</f>
        <v>0</v>
      </c>
    </row>
    <row r="916" spans="1:55" x14ac:dyDescent="0.3">
      <c r="A916" s="73">
        <v>15</v>
      </c>
      <c r="B916" s="75">
        <v>46126</v>
      </c>
      <c r="C916" s="73">
        <v>2</v>
      </c>
      <c r="D916" s="41" t="s">
        <v>424</v>
      </c>
      <c r="E916" s="25" t="s">
        <v>362</v>
      </c>
      <c r="F916" s="42">
        <v>267.45100000000002</v>
      </c>
      <c r="G916" s="74" t="s">
        <v>310</v>
      </c>
      <c r="H916" s="80"/>
      <c r="BA916" s="5" t="str">
        <f t="shared" si="14"/>
        <v>999999</v>
      </c>
      <c r="BB916" s="5">
        <f>IF(OR($E916="",$G916&lt;&gt;"Ativo"),"",IF(COUNTIFS($E$4:$E916,$E916,$A$4:$A916,$A916,$G$4:$G916,"Ativo")=1,1,0))</f>
        <v>0</v>
      </c>
      <c r="BC916">
        <f>IF(OR($A916="",$G916&lt;&gt;"Ativo"),"",IF(COUNTIFS($A$4:$A916,$A916,$G$4:$G916,"Ativo")=1,1,0))</f>
        <v>0</v>
      </c>
    </row>
    <row r="917" spans="1:55" x14ac:dyDescent="0.3">
      <c r="A917" s="73">
        <v>15</v>
      </c>
      <c r="B917" s="75">
        <v>46126</v>
      </c>
      <c r="C917" s="73">
        <v>2</v>
      </c>
      <c r="D917" s="41" t="s">
        <v>424</v>
      </c>
      <c r="E917" s="25" t="s">
        <v>364</v>
      </c>
      <c r="F917" s="42">
        <v>278.29539999999997</v>
      </c>
      <c r="G917" s="74" t="s">
        <v>310</v>
      </c>
      <c r="H917" s="80"/>
      <c r="BA917" s="5" t="str">
        <f t="shared" si="14"/>
        <v>999999</v>
      </c>
      <c r="BB917" s="5">
        <f>IF(OR($E917="",$G917&lt;&gt;"Ativo"),"",IF(COUNTIFS($E$4:$E917,$E917,$A$4:$A917,$A917,$G$4:$G917,"Ativo")=1,1,0))</f>
        <v>0</v>
      </c>
      <c r="BC917">
        <f>IF(OR($A917="",$G917&lt;&gt;"Ativo"),"",IF(COUNTIFS($A$4:$A917,$A917,$G$4:$G917,"Ativo")=1,1,0))</f>
        <v>0</v>
      </c>
    </row>
    <row r="918" spans="1:55" x14ac:dyDescent="0.3">
      <c r="A918" s="73">
        <v>15</v>
      </c>
      <c r="B918" s="75">
        <v>46126</v>
      </c>
      <c r="C918" s="73">
        <v>2</v>
      </c>
      <c r="D918" s="41" t="s">
        <v>424</v>
      </c>
      <c r="E918" s="25" t="s">
        <v>135</v>
      </c>
      <c r="F918" s="42">
        <v>278.14190000000002</v>
      </c>
      <c r="G918" s="74" t="s">
        <v>310</v>
      </c>
      <c r="H918" s="80"/>
      <c r="BA918" s="5" t="str">
        <f t="shared" si="14"/>
        <v>999999</v>
      </c>
      <c r="BB918" s="5">
        <f>IF(OR($E918="",$G918&lt;&gt;"Ativo"),"",IF(COUNTIFS($E$4:$E918,$E918,$A$4:$A918,$A918,$G$4:$G918,"Ativo")=1,1,0))</f>
        <v>0</v>
      </c>
      <c r="BC918">
        <f>IF(OR($A918="",$G918&lt;&gt;"Ativo"),"",IF(COUNTIFS($A$4:$A918,$A918,$G$4:$G918,"Ativo")=1,1,0))</f>
        <v>0</v>
      </c>
    </row>
    <row r="919" spans="1:55" x14ac:dyDescent="0.3">
      <c r="A919" s="73">
        <v>15</v>
      </c>
      <c r="B919" s="75">
        <v>46126</v>
      </c>
      <c r="C919" s="73">
        <v>2</v>
      </c>
      <c r="D919" s="41" t="s">
        <v>424</v>
      </c>
      <c r="E919" s="25" t="s">
        <v>128</v>
      </c>
      <c r="F919" s="42">
        <v>291.37580000000003</v>
      </c>
      <c r="G919" s="74" t="s">
        <v>310</v>
      </c>
      <c r="H919" s="80"/>
      <c r="BA919" s="5" t="str">
        <f t="shared" si="14"/>
        <v>999999</v>
      </c>
      <c r="BB919" s="5">
        <f>IF(OR($E919="",$G919&lt;&gt;"Ativo"),"",IF(COUNTIFS($E$4:$E919,$E919,$A$4:$A919,$A919,$G$4:$G919,"Ativo")=1,1,0))</f>
        <v>0</v>
      </c>
      <c r="BC919">
        <f>IF(OR($A919="",$G919&lt;&gt;"Ativo"),"",IF(COUNTIFS($A$4:$A919,$A919,$G$4:$G919,"Ativo")=1,1,0))</f>
        <v>0</v>
      </c>
    </row>
    <row r="920" spans="1:55" x14ac:dyDescent="0.3">
      <c r="A920" s="73">
        <v>15</v>
      </c>
      <c r="B920" s="75">
        <v>46126</v>
      </c>
      <c r="C920" s="73">
        <v>2</v>
      </c>
      <c r="D920" s="41" t="s">
        <v>424</v>
      </c>
      <c r="E920" s="25" t="s">
        <v>122</v>
      </c>
      <c r="F920" s="42">
        <v>204.2105</v>
      </c>
      <c r="G920" s="74" t="s">
        <v>310</v>
      </c>
      <c r="H920" s="80"/>
      <c r="BA920" s="5" t="str">
        <f t="shared" si="14"/>
        <v>999999</v>
      </c>
      <c r="BB920" s="5">
        <f>IF(OR($E920="",$G920&lt;&gt;"Ativo"),"",IF(COUNTIFS($E$4:$E920,$E920,$A$4:$A920,$A920,$G$4:$G920,"Ativo")=1,1,0))</f>
        <v>0</v>
      </c>
      <c r="BC920">
        <f>IF(OR($A920="",$G920&lt;&gt;"Ativo"),"",IF(COUNTIFS($A$4:$A920,$A920,$G$4:$G920,"Ativo")=1,1,0))</f>
        <v>0</v>
      </c>
    </row>
    <row r="921" spans="1:55" x14ac:dyDescent="0.3">
      <c r="A921" s="73">
        <v>15</v>
      </c>
      <c r="B921" s="75">
        <v>46126</v>
      </c>
      <c r="C921" s="73">
        <v>2</v>
      </c>
      <c r="D921" s="41" t="s">
        <v>424</v>
      </c>
      <c r="E921" s="25" t="s">
        <v>144</v>
      </c>
      <c r="F921" s="42">
        <v>206.79409999999999</v>
      </c>
      <c r="G921" s="74" t="s">
        <v>310</v>
      </c>
      <c r="H921" s="80"/>
      <c r="BA921" s="5" t="str">
        <f t="shared" si="14"/>
        <v>999999</v>
      </c>
      <c r="BB921" s="5">
        <f>IF(OR($E921="",$G921&lt;&gt;"Ativo"),"",IF(COUNTIFS($E$4:$E921,$E921,$A$4:$A921,$A921,$G$4:$G921,"Ativo")=1,1,0))</f>
        <v>0</v>
      </c>
      <c r="BC921">
        <f>IF(OR($A921="",$G921&lt;&gt;"Ativo"),"",IF(COUNTIFS($A$4:$A921,$A921,$G$4:$G921,"Ativo")=1,1,0))</f>
        <v>0</v>
      </c>
    </row>
    <row r="922" spans="1:55" x14ac:dyDescent="0.3">
      <c r="A922" s="73">
        <v>15</v>
      </c>
      <c r="B922" s="75">
        <v>46126</v>
      </c>
      <c r="C922" s="73">
        <v>2</v>
      </c>
      <c r="D922" s="41" t="s">
        <v>424</v>
      </c>
      <c r="E922" s="25" t="s">
        <v>365</v>
      </c>
      <c r="F922" s="42">
        <v>216.9828</v>
      </c>
      <c r="G922" s="74" t="s">
        <v>310</v>
      </c>
      <c r="H922" s="80"/>
      <c r="BA922" s="5" t="str">
        <f t="shared" si="14"/>
        <v>999999</v>
      </c>
      <c r="BB922" s="5">
        <f>IF(OR($E922="",$G922&lt;&gt;"Ativo"),"",IF(COUNTIFS($E$4:$E922,$E922,$A$4:$A922,$A922,$G$4:$G922,"Ativo")=1,1,0))</f>
        <v>0</v>
      </c>
      <c r="BC922">
        <f>IF(OR($A922="",$G922&lt;&gt;"Ativo"),"",IF(COUNTIFS($A$4:$A922,$A922,$G$4:$G922,"Ativo")=1,1,0))</f>
        <v>0</v>
      </c>
    </row>
    <row r="923" spans="1:55" x14ac:dyDescent="0.3">
      <c r="A923" s="73">
        <v>15</v>
      </c>
      <c r="B923" s="75">
        <v>46126</v>
      </c>
      <c r="C923" s="73">
        <v>2</v>
      </c>
      <c r="D923" s="41" t="s">
        <v>424</v>
      </c>
      <c r="E923" s="25" t="s">
        <v>132</v>
      </c>
      <c r="F923" s="42">
        <v>213.2868</v>
      </c>
      <c r="G923" s="74" t="s">
        <v>310</v>
      </c>
      <c r="H923" s="80"/>
      <c r="BA923" s="5" t="str">
        <f t="shared" si="14"/>
        <v>999999</v>
      </c>
      <c r="BB923" s="5">
        <f>IF(OR($E923="",$G923&lt;&gt;"Ativo"),"",IF(COUNTIFS($E$4:$E923,$E923,$A$4:$A923,$A923,$G$4:$G923,"Ativo")=1,1,0))</f>
        <v>0</v>
      </c>
      <c r="BC923">
        <f>IF(OR($A923="",$G923&lt;&gt;"Ativo"),"",IF(COUNTIFS($A$4:$A923,$A923,$G$4:$G923,"Ativo")=1,1,0))</f>
        <v>0</v>
      </c>
    </row>
    <row r="924" spans="1:55" x14ac:dyDescent="0.3">
      <c r="A924" s="73">
        <v>15</v>
      </c>
      <c r="B924" s="75">
        <v>46126</v>
      </c>
      <c r="C924" s="73">
        <v>2</v>
      </c>
      <c r="D924" s="41" t="s">
        <v>424</v>
      </c>
      <c r="E924" s="25" t="s">
        <v>133</v>
      </c>
      <c r="F924" s="42">
        <v>211.5385</v>
      </c>
      <c r="G924" s="74" t="s">
        <v>310</v>
      </c>
      <c r="H924" s="80"/>
      <c r="BA924" s="5" t="str">
        <f t="shared" si="14"/>
        <v>999999</v>
      </c>
      <c r="BB924" s="5">
        <f>IF(OR($E924="",$G924&lt;&gt;"Ativo"),"",IF(COUNTIFS($E$4:$E924,$E924,$A$4:$A924,$A924,$G$4:$G924,"Ativo")=1,1,0))</f>
        <v>0</v>
      </c>
      <c r="BC924">
        <f>IF(OR($A924="",$G924&lt;&gt;"Ativo"),"",IF(COUNTIFS($A$4:$A924,$A924,$G$4:$G924,"Ativo")=1,1,0))</f>
        <v>0</v>
      </c>
    </row>
    <row r="925" spans="1:55" x14ac:dyDescent="0.3">
      <c r="A925" s="73">
        <v>15</v>
      </c>
      <c r="B925" s="75">
        <v>46126</v>
      </c>
      <c r="C925" s="73">
        <v>2</v>
      </c>
      <c r="D925" s="41" t="s">
        <v>424</v>
      </c>
      <c r="E925" s="25" t="s">
        <v>366</v>
      </c>
      <c r="F925" s="42">
        <v>215.60900000000001</v>
      </c>
      <c r="G925" s="74" t="s">
        <v>310</v>
      </c>
      <c r="H925" s="80"/>
      <c r="BA925" s="5" t="str">
        <f t="shared" si="14"/>
        <v>999999</v>
      </c>
      <c r="BB925" s="5">
        <f>IF(OR($E925="",$G925&lt;&gt;"Ativo"),"",IF(COUNTIFS($E$4:$E925,$E925,$A$4:$A925,$A925,$G$4:$G925,"Ativo")=1,1,0))</f>
        <v>0</v>
      </c>
      <c r="BC925">
        <f>IF(OR($A925="",$G925&lt;&gt;"Ativo"),"",IF(COUNTIFS($A$4:$A925,$A925,$G$4:$G925,"Ativo")=1,1,0))</f>
        <v>0</v>
      </c>
    </row>
    <row r="926" spans="1:55" x14ac:dyDescent="0.3">
      <c r="A926" s="73">
        <v>15</v>
      </c>
      <c r="B926" s="75">
        <v>46126</v>
      </c>
      <c r="C926" s="73">
        <v>2</v>
      </c>
      <c r="D926" s="41" t="s">
        <v>424</v>
      </c>
      <c r="E926" s="25" t="s">
        <v>367</v>
      </c>
      <c r="F926" s="42">
        <v>229.52600000000001</v>
      </c>
      <c r="G926" s="74" t="s">
        <v>310</v>
      </c>
      <c r="H926" s="80"/>
      <c r="BA926" s="5" t="str">
        <f t="shared" si="14"/>
        <v>999999</v>
      </c>
      <c r="BB926" s="5">
        <f>IF(OR($E926="",$G926&lt;&gt;"Ativo"),"",IF(COUNTIFS($E$4:$E926,$E926,$A$4:$A926,$A926,$G$4:$G926,"Ativo")=1,1,0))</f>
        <v>0</v>
      </c>
      <c r="BC926">
        <f>IF(OR($A926="",$G926&lt;&gt;"Ativo"),"",IF(COUNTIFS($A$4:$A926,$A926,$G$4:$G926,"Ativo")=1,1,0))</f>
        <v>0</v>
      </c>
    </row>
    <row r="927" spans="1:55" x14ac:dyDescent="0.3">
      <c r="A927" s="73">
        <v>15</v>
      </c>
      <c r="B927" s="75">
        <v>46126</v>
      </c>
      <c r="C927" s="73">
        <v>2</v>
      </c>
      <c r="D927" s="41" t="s">
        <v>424</v>
      </c>
      <c r="E927" s="25" t="s">
        <v>129</v>
      </c>
      <c r="F927" s="42">
        <v>238.44980000000001</v>
      </c>
      <c r="G927" s="74" t="s">
        <v>310</v>
      </c>
      <c r="H927" s="80"/>
      <c r="BA927" s="5" t="str">
        <f t="shared" si="14"/>
        <v>999999</v>
      </c>
      <c r="BB927" s="5">
        <f>IF(OR($E927="",$G927&lt;&gt;"Ativo"),"",IF(COUNTIFS($E$4:$E927,$E927,$A$4:$A927,$A927,$G$4:$G927,"Ativo")=1,1,0))</f>
        <v>0</v>
      </c>
      <c r="BC927">
        <f>IF(OR($A927="",$G927&lt;&gt;"Ativo"),"",IF(COUNTIFS($A$4:$A927,$A927,$G$4:$G927,"Ativo")=1,1,0))</f>
        <v>0</v>
      </c>
    </row>
    <row r="928" spans="1:55" x14ac:dyDescent="0.3">
      <c r="A928" s="73">
        <v>15</v>
      </c>
      <c r="B928" s="75">
        <v>46126</v>
      </c>
      <c r="C928" s="73">
        <v>2</v>
      </c>
      <c r="D928" s="41" t="s">
        <v>424</v>
      </c>
      <c r="E928" s="25" t="s">
        <v>131</v>
      </c>
      <c r="F928" s="42">
        <v>235.85290000000001</v>
      </c>
      <c r="G928" s="74" t="s">
        <v>310</v>
      </c>
      <c r="H928" s="80"/>
      <c r="BA928" s="5" t="str">
        <f t="shared" si="14"/>
        <v>999999</v>
      </c>
      <c r="BB928" s="5">
        <f>IF(OR($E928="",$G928&lt;&gt;"Ativo"),"",IF(COUNTIFS($E$4:$E928,$E928,$A$4:$A928,$A928,$G$4:$G928,"Ativo")=1,1,0))</f>
        <v>0</v>
      </c>
      <c r="BC928">
        <f>IF(OR($A928="",$G928&lt;&gt;"Ativo"),"",IF(COUNTIFS($A$4:$A928,$A928,$G$4:$G928,"Ativo")=1,1,0))</f>
        <v>0</v>
      </c>
    </row>
    <row r="929" spans="1:55" x14ac:dyDescent="0.3">
      <c r="A929" s="73">
        <v>15</v>
      </c>
      <c r="B929" s="75">
        <v>46126</v>
      </c>
      <c r="C929" s="73">
        <v>2</v>
      </c>
      <c r="D929" s="41" t="s">
        <v>424</v>
      </c>
      <c r="E929" s="25" t="s">
        <v>368</v>
      </c>
      <c r="F929" s="42">
        <v>248.69980000000001</v>
      </c>
      <c r="G929" s="74" t="s">
        <v>310</v>
      </c>
      <c r="H929" s="80"/>
      <c r="BA929" s="5" t="str">
        <f t="shared" si="14"/>
        <v>999999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3">
        <v>15</v>
      </c>
      <c r="B930" s="75">
        <v>46126</v>
      </c>
      <c r="C930" s="73">
        <v>2</v>
      </c>
      <c r="D930" s="41" t="s">
        <v>424</v>
      </c>
      <c r="E930" s="25" t="s">
        <v>370</v>
      </c>
      <c r="F930" s="42">
        <v>240.1448</v>
      </c>
      <c r="G930" s="74" t="s">
        <v>310</v>
      </c>
      <c r="H930" s="80"/>
      <c r="BA930" s="5" t="str">
        <f t="shared" si="14"/>
        <v>999999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3">
        <v>15</v>
      </c>
      <c r="B931" s="75">
        <v>46126</v>
      </c>
      <c r="C931" s="73">
        <v>2</v>
      </c>
      <c r="D931" s="41" t="s">
        <v>424</v>
      </c>
      <c r="E931" s="25" t="s">
        <v>140</v>
      </c>
      <c r="F931" s="42">
        <v>246.20609999999999</v>
      </c>
      <c r="G931" s="74" t="s">
        <v>310</v>
      </c>
      <c r="H931" s="80"/>
      <c r="BA931" s="5" t="str">
        <f t="shared" si="14"/>
        <v>999999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3">
        <v>15</v>
      </c>
      <c r="B932" s="75">
        <v>46126</v>
      </c>
      <c r="C932" s="73">
        <v>2</v>
      </c>
      <c r="D932" s="41" t="s">
        <v>424</v>
      </c>
      <c r="E932" s="25" t="s">
        <v>142</v>
      </c>
      <c r="F932" s="42">
        <v>279.38249999999999</v>
      </c>
      <c r="G932" s="74" t="s">
        <v>310</v>
      </c>
      <c r="H932" s="80"/>
      <c r="BA932" s="5" t="str">
        <f t="shared" si="14"/>
        <v>999999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3">
        <v>15</v>
      </c>
      <c r="B933" s="75">
        <v>46126</v>
      </c>
      <c r="C933" s="73">
        <v>2</v>
      </c>
      <c r="D933" s="41" t="s">
        <v>424</v>
      </c>
      <c r="E933" s="25" t="s">
        <v>143</v>
      </c>
      <c r="F933" s="42">
        <v>262.51600000000002</v>
      </c>
      <c r="G933" s="74" t="s">
        <v>310</v>
      </c>
      <c r="H933" s="80"/>
      <c r="BA933" s="5" t="str">
        <f t="shared" si="14"/>
        <v>999999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3">
        <v>16</v>
      </c>
      <c r="B934" s="75">
        <v>46133</v>
      </c>
      <c r="C934" s="73">
        <v>1</v>
      </c>
      <c r="D934" s="41" t="s">
        <v>423</v>
      </c>
      <c r="E934" s="25" t="s">
        <v>356</v>
      </c>
      <c r="F934" s="42">
        <v>85.663600000000002</v>
      </c>
      <c r="G934" s="74" t="s">
        <v>310</v>
      </c>
      <c r="H934" s="80"/>
      <c r="BA934" s="5" t="str">
        <f t="shared" si="14"/>
        <v>999999</v>
      </c>
      <c r="BB934" s="5">
        <f>IF(OR($E934="",$G934&lt;&gt;"Ativo"),"",IF(COUNTIFS($E$4:$E934,$E934,$A$4:$A934,$A934,$G$4:$G934,"Ativo")=1,1,0))</f>
        <v>1</v>
      </c>
      <c r="BC934">
        <f>IF(OR($A934="",$G934&lt;&gt;"Ativo"),"",IF(COUNTIFS($A$4:$A934,$A934,$G$4:$G934,"Ativo")=1,1,0))</f>
        <v>1</v>
      </c>
    </row>
    <row r="935" spans="1:55" x14ac:dyDescent="0.3">
      <c r="A935" s="73">
        <v>16</v>
      </c>
      <c r="B935" s="75">
        <v>46133</v>
      </c>
      <c r="C935" s="73">
        <v>1</v>
      </c>
      <c r="D935" s="41" t="s">
        <v>423</v>
      </c>
      <c r="E935" s="25" t="s">
        <v>125</v>
      </c>
      <c r="F935" s="42">
        <v>86.584199999999996</v>
      </c>
      <c r="G935" s="74" t="s">
        <v>310</v>
      </c>
      <c r="H935" s="80"/>
      <c r="BA935" s="5" t="str">
        <f t="shared" si="14"/>
        <v>999999</v>
      </c>
      <c r="BB935" s="5">
        <f>IF(OR($E935="",$G935&lt;&gt;"Ativo"),"",IF(COUNTIFS($E$4:$E935,$E935,$A$4:$A935,$A935,$G$4:$G935,"Ativo")=1,1,0))</f>
        <v>1</v>
      </c>
      <c r="BC935">
        <f>IF(OR($A935="",$G935&lt;&gt;"Ativo"),"",IF(COUNTIFS($A$4:$A935,$A935,$G$4:$G935,"Ativo")=1,1,0))</f>
        <v>0</v>
      </c>
    </row>
    <row r="936" spans="1:55" x14ac:dyDescent="0.3">
      <c r="A936" s="73">
        <v>16</v>
      </c>
      <c r="B936" s="75">
        <v>46133</v>
      </c>
      <c r="C936" s="73">
        <v>1</v>
      </c>
      <c r="D936" s="41" t="s">
        <v>423</v>
      </c>
      <c r="E936" s="25" t="s">
        <v>137</v>
      </c>
      <c r="F936" s="42">
        <v>87.579499999999996</v>
      </c>
      <c r="G936" s="74" t="s">
        <v>310</v>
      </c>
      <c r="H936" s="80"/>
      <c r="BA936" s="5" t="str">
        <f t="shared" si="14"/>
        <v>999999</v>
      </c>
      <c r="BB936" s="5">
        <f>IF(OR($E936="",$G936&lt;&gt;"Ativo"),"",IF(COUNTIFS($E$4:$E936,$E936,$A$4:$A936,$A936,$G$4:$G936,"Ativo")=1,1,0))</f>
        <v>1</v>
      </c>
      <c r="BC936">
        <f>IF(OR($A936="",$G936&lt;&gt;"Ativo"),"",IF(COUNTIFS($A$4:$A936,$A936,$G$4:$G936,"Ativo")=1,1,0))</f>
        <v>0</v>
      </c>
    </row>
    <row r="937" spans="1:55" x14ac:dyDescent="0.3">
      <c r="A937" s="73">
        <v>16</v>
      </c>
      <c r="B937" s="75">
        <v>46133</v>
      </c>
      <c r="C937" s="73">
        <v>1</v>
      </c>
      <c r="D937" s="41" t="s">
        <v>423</v>
      </c>
      <c r="E937" s="25" t="s">
        <v>358</v>
      </c>
      <c r="F937" s="42">
        <v>94.967799999999997</v>
      </c>
      <c r="G937" s="74" t="s">
        <v>310</v>
      </c>
      <c r="H937" s="80"/>
      <c r="BA937" s="5" t="str">
        <f t="shared" si="14"/>
        <v>999999</v>
      </c>
      <c r="BB937" s="5">
        <f>IF(OR($E937="",$G937&lt;&gt;"Ativo"),"",IF(COUNTIFS($E$4:$E937,$E937,$A$4:$A937,$A937,$G$4:$G937,"Ativo")=1,1,0))</f>
        <v>1</v>
      </c>
      <c r="BC937">
        <f>IF(OR($A937="",$G937&lt;&gt;"Ativo"),"",IF(COUNTIFS($A$4:$A937,$A937,$G$4:$G937,"Ativo")=1,1,0))</f>
        <v>0</v>
      </c>
    </row>
    <row r="938" spans="1:55" x14ac:dyDescent="0.3">
      <c r="A938" s="73">
        <v>16</v>
      </c>
      <c r="B938" s="75">
        <v>46133</v>
      </c>
      <c r="C938" s="73">
        <v>1</v>
      </c>
      <c r="D938" s="41" t="s">
        <v>423</v>
      </c>
      <c r="E938" s="25" t="s">
        <v>134</v>
      </c>
      <c r="F938" s="42">
        <v>94.139399999999995</v>
      </c>
      <c r="G938" s="74" t="s">
        <v>310</v>
      </c>
      <c r="H938" s="80"/>
      <c r="BA938" s="5" t="str">
        <f t="shared" si="14"/>
        <v>999999</v>
      </c>
      <c r="BB938" s="5">
        <f>IF(OR($E938="",$G938&lt;&gt;"Ativo"),"",IF(COUNTIFS($E$4:$E938,$E938,$A$4:$A938,$A938,$G$4:$G938,"Ativo")=1,1,0))</f>
        <v>1</v>
      </c>
      <c r="BC938">
        <f>IF(OR($A938="",$G938&lt;&gt;"Ativo"),"",IF(COUNTIFS($A$4:$A938,$A938,$G$4:$G938,"Ativo")=1,1,0))</f>
        <v>0</v>
      </c>
    </row>
    <row r="939" spans="1:55" x14ac:dyDescent="0.3">
      <c r="A939" s="73">
        <v>16</v>
      </c>
      <c r="B939" s="75">
        <v>46133</v>
      </c>
      <c r="C939" s="73">
        <v>1</v>
      </c>
      <c r="D939" s="41" t="s">
        <v>423</v>
      </c>
      <c r="E939" s="25" t="s">
        <v>138</v>
      </c>
      <c r="F939" s="42">
        <v>97.352900000000005</v>
      </c>
      <c r="G939" s="74" t="s">
        <v>310</v>
      </c>
      <c r="H939" s="80"/>
      <c r="BA939" s="5" t="str">
        <f t="shared" si="14"/>
        <v>999999</v>
      </c>
      <c r="BB939" s="5">
        <f>IF(OR($E939="",$G939&lt;&gt;"Ativo"),"",IF(COUNTIFS($E$4:$E939,$E939,$A$4:$A939,$A939,$G$4:$G939,"Ativo")=1,1,0))</f>
        <v>1</v>
      </c>
      <c r="BC939">
        <f>IF(OR($A939="",$G939&lt;&gt;"Ativo"),"",IF(COUNTIFS($A$4:$A939,$A939,$G$4:$G939,"Ativo")=1,1,0))</f>
        <v>0</v>
      </c>
    </row>
    <row r="940" spans="1:55" x14ac:dyDescent="0.3">
      <c r="A940" s="73">
        <v>16</v>
      </c>
      <c r="B940" s="75">
        <v>46133</v>
      </c>
      <c r="C940" s="73">
        <v>1</v>
      </c>
      <c r="D940" s="41" t="s">
        <v>423</v>
      </c>
      <c r="E940" s="25" t="s">
        <v>359</v>
      </c>
      <c r="F940" s="42">
        <v>101.3295</v>
      </c>
      <c r="G940" s="74" t="s">
        <v>310</v>
      </c>
      <c r="H940" s="80"/>
      <c r="BA940" s="5" t="str">
        <f t="shared" si="14"/>
        <v>999999</v>
      </c>
      <c r="BB940" s="5">
        <f>IF(OR($E940="",$G940&lt;&gt;"Ativo"),"",IF(COUNTIFS($E$4:$E940,$E940,$A$4:$A940,$A940,$G$4:$G940,"Ativo")=1,1,0))</f>
        <v>1</v>
      </c>
      <c r="BC940">
        <f>IF(OR($A940="",$G940&lt;&gt;"Ativo"),"",IF(COUNTIFS($A$4:$A940,$A940,$G$4:$G940,"Ativo")=1,1,0))</f>
        <v>0</v>
      </c>
    </row>
    <row r="941" spans="1:55" x14ac:dyDescent="0.3">
      <c r="A941" s="73">
        <v>16</v>
      </c>
      <c r="B941" s="75">
        <v>46133</v>
      </c>
      <c r="C941" s="73">
        <v>1</v>
      </c>
      <c r="D941" s="41" t="s">
        <v>423</v>
      </c>
      <c r="E941" s="25" t="s">
        <v>126</v>
      </c>
      <c r="F941" s="42">
        <v>111.85209999999999</v>
      </c>
      <c r="G941" s="74" t="s">
        <v>310</v>
      </c>
      <c r="H941" s="80"/>
      <c r="BA941" s="5" t="str">
        <f t="shared" si="14"/>
        <v>999999</v>
      </c>
      <c r="BB941" s="5">
        <f>IF(OR($E941="",$G941&lt;&gt;"Ativo"),"",IF(COUNTIFS($E$4:$E941,$E941,$A$4:$A941,$A941,$G$4:$G941,"Ativo")=1,1,0))</f>
        <v>1</v>
      </c>
      <c r="BC941">
        <f>IF(OR($A941="",$G941&lt;&gt;"Ativo"),"",IF(COUNTIFS($A$4:$A941,$A941,$G$4:$G941,"Ativo")=1,1,0))</f>
        <v>0</v>
      </c>
    </row>
    <row r="942" spans="1:55" x14ac:dyDescent="0.3">
      <c r="A942" s="73">
        <v>16</v>
      </c>
      <c r="B942" s="75">
        <v>46133</v>
      </c>
      <c r="C942" s="73">
        <v>1</v>
      </c>
      <c r="D942" s="41" t="s">
        <v>423</v>
      </c>
      <c r="E942" s="25" t="s">
        <v>127</v>
      </c>
      <c r="F942" s="42">
        <v>109.47880000000001</v>
      </c>
      <c r="G942" s="74" t="s">
        <v>310</v>
      </c>
      <c r="H942" s="80"/>
      <c r="BA942" s="5" t="str">
        <f t="shared" si="14"/>
        <v>999999</v>
      </c>
      <c r="BB942" s="5">
        <f>IF(OR($E942="",$G942&lt;&gt;"Ativo"),"",IF(COUNTIFS($E$4:$E942,$E942,$A$4:$A942,$A942,$G$4:$G942,"Ativo")=1,1,0))</f>
        <v>1</v>
      </c>
      <c r="BC942">
        <f>IF(OR($A942="",$G942&lt;&gt;"Ativo"),"",IF(COUNTIFS($A$4:$A942,$A942,$G$4:$G942,"Ativo")=1,1,0))</f>
        <v>0</v>
      </c>
    </row>
    <row r="943" spans="1:55" x14ac:dyDescent="0.3">
      <c r="A943" s="73">
        <v>16</v>
      </c>
      <c r="B943" s="75">
        <v>46133</v>
      </c>
      <c r="C943" s="73">
        <v>1</v>
      </c>
      <c r="D943" s="41" t="s">
        <v>423</v>
      </c>
      <c r="E943" s="25" t="s">
        <v>124</v>
      </c>
      <c r="F943" s="42">
        <v>105.8526</v>
      </c>
      <c r="G943" s="74" t="s">
        <v>310</v>
      </c>
      <c r="H943" s="80"/>
      <c r="BA943" s="5" t="str">
        <f t="shared" si="14"/>
        <v>999999</v>
      </c>
      <c r="BB943" s="5">
        <f>IF(OR($E943="",$G943&lt;&gt;"Ativo"),"",IF(COUNTIFS($E$4:$E943,$E943,$A$4:$A943,$A943,$G$4:$G943,"Ativo")=1,1,0))</f>
        <v>1</v>
      </c>
      <c r="BC943">
        <f>IF(OR($A943="",$G943&lt;&gt;"Ativo"),"",IF(COUNTIFS($A$4:$A943,$A943,$G$4:$G943,"Ativo")=1,1,0))</f>
        <v>0</v>
      </c>
    </row>
    <row r="944" spans="1:55" x14ac:dyDescent="0.3">
      <c r="A944" s="73">
        <v>16</v>
      </c>
      <c r="B944" s="75">
        <v>46133</v>
      </c>
      <c r="C944" s="73">
        <v>1</v>
      </c>
      <c r="D944" s="41" t="s">
        <v>423</v>
      </c>
      <c r="E944" s="25" t="s">
        <v>361</v>
      </c>
      <c r="F944" s="42">
        <v>110.3349</v>
      </c>
      <c r="G944" s="74" t="s">
        <v>310</v>
      </c>
      <c r="H944" s="80"/>
      <c r="BA944" s="5" t="str">
        <f t="shared" si="14"/>
        <v>999999</v>
      </c>
      <c r="BB944" s="5">
        <f>IF(OR($E944="",$G944&lt;&gt;"Ativo"),"",IF(COUNTIFS($E$4:$E944,$E944,$A$4:$A944,$A944,$G$4:$G944,"Ativo")=1,1,0))</f>
        <v>1</v>
      </c>
      <c r="BC944">
        <f>IF(OR($A944="",$G944&lt;&gt;"Ativo"),"",IF(COUNTIFS($A$4:$A944,$A944,$G$4:$G944,"Ativo")=1,1,0))</f>
        <v>0</v>
      </c>
    </row>
    <row r="945" spans="1:55" x14ac:dyDescent="0.3">
      <c r="A945" s="73">
        <v>16</v>
      </c>
      <c r="B945" s="75">
        <v>46133</v>
      </c>
      <c r="C945" s="73">
        <v>1</v>
      </c>
      <c r="D945" s="41" t="s">
        <v>423</v>
      </c>
      <c r="E945" s="25" t="s">
        <v>139</v>
      </c>
      <c r="F945" s="42">
        <v>114.8352</v>
      </c>
      <c r="G945" s="74" t="s">
        <v>310</v>
      </c>
      <c r="H945" s="80"/>
      <c r="BA945" s="5" t="str">
        <f t="shared" si="14"/>
        <v>999999</v>
      </c>
      <c r="BB945" s="5">
        <f>IF(OR($E945="",$G945&lt;&gt;"Ativo"),"",IF(COUNTIFS($E$4:$E945,$E945,$A$4:$A945,$A945,$G$4:$G945,"Ativo")=1,1,0))</f>
        <v>1</v>
      </c>
      <c r="BC945">
        <f>IF(OR($A945="",$G945&lt;&gt;"Ativo"),"",IF(COUNTIFS($A$4:$A945,$A945,$G$4:$G945,"Ativo")=1,1,0))</f>
        <v>0</v>
      </c>
    </row>
    <row r="946" spans="1:55" x14ac:dyDescent="0.3">
      <c r="A946" s="73">
        <v>16</v>
      </c>
      <c r="B946" s="75">
        <v>46133</v>
      </c>
      <c r="C946" s="73">
        <v>1</v>
      </c>
      <c r="D946" s="41" t="s">
        <v>423</v>
      </c>
      <c r="E946" s="25" t="s">
        <v>118</v>
      </c>
      <c r="F946" s="42">
        <v>117.1456</v>
      </c>
      <c r="G946" s="74" t="s">
        <v>310</v>
      </c>
      <c r="H946" s="80"/>
      <c r="BA946" s="5" t="str">
        <f t="shared" si="14"/>
        <v>999999</v>
      </c>
      <c r="BB946" s="5">
        <f>IF(OR($E946="",$G946&lt;&gt;"Ativo"),"",IF(COUNTIFS($E$4:$E946,$E946,$A$4:$A946,$A946,$G$4:$G946,"Ativo")=1,1,0))</f>
        <v>1</v>
      </c>
      <c r="BC946">
        <f>IF(OR($A946="",$G946&lt;&gt;"Ativo"),"",IF(COUNTIFS($A$4:$A946,$A946,$G$4:$G946,"Ativo")=1,1,0))</f>
        <v>0</v>
      </c>
    </row>
    <row r="947" spans="1:55" x14ac:dyDescent="0.3">
      <c r="A947" s="73">
        <v>16</v>
      </c>
      <c r="B947" s="75">
        <v>46133</v>
      </c>
      <c r="C947" s="73">
        <v>1</v>
      </c>
      <c r="D947" s="41" t="s">
        <v>423</v>
      </c>
      <c r="E947" s="25" t="s">
        <v>362</v>
      </c>
      <c r="F947" s="42">
        <v>83.724199999999996</v>
      </c>
      <c r="G947" s="74" t="s">
        <v>310</v>
      </c>
      <c r="H947" s="80"/>
      <c r="BA947" s="5" t="str">
        <f t="shared" si="14"/>
        <v>999999</v>
      </c>
      <c r="BB947" s="5">
        <f>IF(OR($E947="",$G947&lt;&gt;"Ativo"),"",IF(COUNTIFS($E$4:$E947,$E947,$A$4:$A947,$A947,$G$4:$G947,"Ativo")=1,1,0))</f>
        <v>1</v>
      </c>
      <c r="BC947">
        <f>IF(OR($A947="",$G947&lt;&gt;"Ativo"),"",IF(COUNTIFS($A$4:$A947,$A947,$G$4:$G947,"Ativo")=1,1,0))</f>
        <v>0</v>
      </c>
    </row>
    <row r="948" spans="1:55" x14ac:dyDescent="0.3">
      <c r="A948" s="73">
        <v>16</v>
      </c>
      <c r="B948" s="75">
        <v>46133</v>
      </c>
      <c r="C948" s="73">
        <v>1</v>
      </c>
      <c r="D948" s="41" t="s">
        <v>423</v>
      </c>
      <c r="E948" s="25" t="s">
        <v>364</v>
      </c>
      <c r="F948" s="42">
        <v>84.378799999999998</v>
      </c>
      <c r="G948" s="74" t="s">
        <v>310</v>
      </c>
      <c r="H948" s="80"/>
      <c r="BA948" s="5" t="str">
        <f t="shared" si="14"/>
        <v>999999</v>
      </c>
      <c r="BB948" s="5">
        <f>IF(OR($E948="",$G948&lt;&gt;"Ativo"),"",IF(COUNTIFS($E$4:$E948,$E948,$A$4:$A948,$A948,$G$4:$G948,"Ativo")=1,1,0))</f>
        <v>1</v>
      </c>
      <c r="BC948">
        <f>IF(OR($A948="",$G948&lt;&gt;"Ativo"),"",IF(COUNTIFS($A$4:$A948,$A948,$G$4:$G948,"Ativo")=1,1,0))</f>
        <v>0</v>
      </c>
    </row>
    <row r="949" spans="1:55" x14ac:dyDescent="0.3">
      <c r="A949" s="73">
        <v>16</v>
      </c>
      <c r="B949" s="75">
        <v>46133</v>
      </c>
      <c r="C949" s="73">
        <v>1</v>
      </c>
      <c r="D949" s="41" t="s">
        <v>423</v>
      </c>
      <c r="E949" s="25" t="s">
        <v>135</v>
      </c>
      <c r="F949" s="42">
        <v>82.8459</v>
      </c>
      <c r="G949" s="74" t="s">
        <v>310</v>
      </c>
      <c r="H949" s="80"/>
      <c r="BA949" s="5" t="str">
        <f t="shared" si="14"/>
        <v>999999</v>
      </c>
      <c r="BB949" s="5">
        <f>IF(OR($E949="",$G949&lt;&gt;"Ativo"),"",IF(COUNTIFS($E$4:$E949,$E949,$A$4:$A949,$A949,$G$4:$G949,"Ativo")=1,1,0))</f>
        <v>1</v>
      </c>
      <c r="BC949">
        <f>IF(OR($A949="",$G949&lt;&gt;"Ativo"),"",IF(COUNTIFS($A$4:$A949,$A949,$G$4:$G949,"Ativo")=1,1,0))</f>
        <v>0</v>
      </c>
    </row>
    <row r="950" spans="1:55" x14ac:dyDescent="0.3">
      <c r="A950" s="73">
        <v>16</v>
      </c>
      <c r="B950" s="75">
        <v>46133</v>
      </c>
      <c r="C950" s="73">
        <v>1</v>
      </c>
      <c r="D950" s="41" t="s">
        <v>423</v>
      </c>
      <c r="E950" s="25" t="s">
        <v>128</v>
      </c>
      <c r="F950" s="42">
        <v>99.741100000000003</v>
      </c>
      <c r="G950" s="74" t="s">
        <v>310</v>
      </c>
      <c r="H950" s="80"/>
      <c r="BA950" s="5" t="str">
        <f t="shared" si="14"/>
        <v>999999</v>
      </c>
      <c r="BB950" s="5">
        <f>IF(OR($E950="",$G950&lt;&gt;"Ativo"),"",IF(COUNTIFS($E$4:$E950,$E950,$A$4:$A950,$A950,$G$4:$G950,"Ativo")=1,1,0))</f>
        <v>1</v>
      </c>
      <c r="BC950">
        <f>IF(OR($A950="",$G950&lt;&gt;"Ativo"),"",IF(COUNTIFS($A$4:$A950,$A950,$G$4:$G950,"Ativo")=1,1,0))</f>
        <v>0</v>
      </c>
    </row>
    <row r="951" spans="1:55" x14ac:dyDescent="0.3">
      <c r="A951" s="73">
        <v>16</v>
      </c>
      <c r="B951" s="75">
        <v>46133</v>
      </c>
      <c r="C951" s="73">
        <v>1</v>
      </c>
      <c r="D951" s="41" t="s">
        <v>423</v>
      </c>
      <c r="E951" s="25" t="s">
        <v>122</v>
      </c>
      <c r="F951" s="42">
        <v>95.250600000000006</v>
      </c>
      <c r="G951" s="74" t="s">
        <v>310</v>
      </c>
      <c r="H951" s="80"/>
      <c r="BA951" s="5" t="str">
        <f t="shared" si="14"/>
        <v>999999</v>
      </c>
      <c r="BB951" s="5">
        <f>IF(OR($E951="",$G951&lt;&gt;"Ativo"),"",IF(COUNTIFS($E$4:$E951,$E951,$A$4:$A951,$A951,$G$4:$G951,"Ativo")=1,1,0))</f>
        <v>1</v>
      </c>
      <c r="BC951">
        <f>IF(OR($A951="",$G951&lt;&gt;"Ativo"),"",IF(COUNTIFS($A$4:$A951,$A951,$G$4:$G951,"Ativo")=1,1,0))</f>
        <v>0</v>
      </c>
    </row>
    <row r="952" spans="1:55" x14ac:dyDescent="0.3">
      <c r="A952" s="73">
        <v>16</v>
      </c>
      <c r="B952" s="75">
        <v>46133</v>
      </c>
      <c r="C952" s="73">
        <v>1</v>
      </c>
      <c r="D952" s="41" t="s">
        <v>423</v>
      </c>
      <c r="E952" s="25" t="s">
        <v>144</v>
      </c>
      <c r="F952" s="42">
        <v>101.6198</v>
      </c>
      <c r="G952" s="74" t="s">
        <v>310</v>
      </c>
      <c r="H952" s="80"/>
      <c r="BA952" s="5" t="str">
        <f t="shared" si="14"/>
        <v>999999</v>
      </c>
      <c r="BB952" s="5">
        <f>IF(OR($E952="",$G952&lt;&gt;"Ativo"),"",IF(COUNTIFS($E$4:$E952,$E952,$A$4:$A952,$A952,$G$4:$G952,"Ativo")=1,1,0))</f>
        <v>1</v>
      </c>
      <c r="BC952">
        <f>IF(OR($A952="",$G952&lt;&gt;"Ativo"),"",IF(COUNTIFS($A$4:$A952,$A952,$G$4:$G952,"Ativo")=1,1,0))</f>
        <v>0</v>
      </c>
    </row>
    <row r="953" spans="1:55" x14ac:dyDescent="0.3">
      <c r="A953" s="73">
        <v>16</v>
      </c>
      <c r="B953" s="75">
        <v>46133</v>
      </c>
      <c r="C953" s="73">
        <v>1</v>
      </c>
      <c r="D953" s="41" t="s">
        <v>423</v>
      </c>
      <c r="E953" s="25" t="s">
        <v>365</v>
      </c>
      <c r="F953" s="42">
        <v>104.2252</v>
      </c>
      <c r="G953" s="74" t="s">
        <v>310</v>
      </c>
      <c r="H953" s="80"/>
      <c r="BA953" s="5" t="str">
        <f t="shared" si="14"/>
        <v>999999</v>
      </c>
      <c r="BB953" s="5">
        <f>IF(OR($E953="",$G953&lt;&gt;"Ativo"),"",IF(COUNTIFS($E$4:$E953,$E953,$A$4:$A953,$A953,$G$4:$G953,"Ativo")=1,1,0))</f>
        <v>1</v>
      </c>
      <c r="BC953">
        <f>IF(OR($A953="",$G953&lt;&gt;"Ativo"),"",IF(COUNTIFS($A$4:$A953,$A953,$G$4:$G953,"Ativo")=1,1,0))</f>
        <v>0</v>
      </c>
    </row>
    <row r="954" spans="1:55" x14ac:dyDescent="0.3">
      <c r="A954" s="73">
        <v>16</v>
      </c>
      <c r="B954" s="75">
        <v>46133</v>
      </c>
      <c r="C954" s="73">
        <v>1</v>
      </c>
      <c r="D954" s="41" t="s">
        <v>423</v>
      </c>
      <c r="E954" s="25" t="s">
        <v>132</v>
      </c>
      <c r="F954" s="42">
        <v>101.215</v>
      </c>
      <c r="G954" s="74" t="s">
        <v>310</v>
      </c>
      <c r="H954" s="80"/>
      <c r="BA954" s="5" t="str">
        <f t="shared" si="14"/>
        <v>999999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3">
      <c r="A955" s="73">
        <v>16</v>
      </c>
      <c r="B955" s="75">
        <v>46133</v>
      </c>
      <c r="C955" s="73">
        <v>1</v>
      </c>
      <c r="D955" s="41" t="s">
        <v>423</v>
      </c>
      <c r="E955" s="25" t="s">
        <v>133</v>
      </c>
      <c r="F955" s="42">
        <v>104.1313</v>
      </c>
      <c r="G955" s="74" t="s">
        <v>310</v>
      </c>
      <c r="H955" s="80"/>
      <c r="BA955" s="5" t="str">
        <f t="shared" si="14"/>
        <v>999999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3">
      <c r="A956" s="73">
        <v>16</v>
      </c>
      <c r="B956" s="75">
        <v>46133</v>
      </c>
      <c r="C956" s="73">
        <v>1</v>
      </c>
      <c r="D956" s="41" t="s">
        <v>423</v>
      </c>
      <c r="E956" s="25" t="s">
        <v>366</v>
      </c>
      <c r="F956" s="42">
        <v>111.91459999999999</v>
      </c>
      <c r="G956" s="74" t="s">
        <v>310</v>
      </c>
      <c r="H956" s="80"/>
      <c r="BA956" s="5" t="str">
        <f t="shared" si="14"/>
        <v>999999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3">
      <c r="A957" s="73">
        <v>16</v>
      </c>
      <c r="B957" s="75">
        <v>46133</v>
      </c>
      <c r="C957" s="73">
        <v>1</v>
      </c>
      <c r="D957" s="41" t="s">
        <v>423</v>
      </c>
      <c r="E957" s="25" t="s">
        <v>367</v>
      </c>
      <c r="F957" s="42">
        <v>110.6341</v>
      </c>
      <c r="G957" s="74" t="s">
        <v>310</v>
      </c>
      <c r="H957" s="80"/>
      <c r="BA957" s="5" t="str">
        <f t="shared" si="14"/>
        <v>999999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3">
      <c r="A958" s="73">
        <v>16</v>
      </c>
      <c r="B958" s="75">
        <v>46133</v>
      </c>
      <c r="C958" s="73">
        <v>1</v>
      </c>
      <c r="D958" s="41" t="s">
        <v>423</v>
      </c>
      <c r="E958" s="25" t="s">
        <v>129</v>
      </c>
      <c r="F958" s="42">
        <v>114.21339999999999</v>
      </c>
      <c r="G958" s="74" t="s">
        <v>310</v>
      </c>
      <c r="H958" s="80"/>
      <c r="BA958" s="5" t="str">
        <f t="shared" si="14"/>
        <v>999999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3">
      <c r="A959" s="73">
        <v>16</v>
      </c>
      <c r="B959" s="75">
        <v>46133</v>
      </c>
      <c r="C959" s="73">
        <v>1</v>
      </c>
      <c r="D959" s="41" t="s">
        <v>423</v>
      </c>
      <c r="E959" s="25" t="s">
        <v>131</v>
      </c>
      <c r="F959" s="42">
        <v>129.77950000000001</v>
      </c>
      <c r="G959" s="74" t="s">
        <v>310</v>
      </c>
      <c r="H959" s="80"/>
      <c r="BA959" s="5" t="str">
        <f t="shared" si="14"/>
        <v>999999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3">
      <c r="A960" s="73">
        <v>16</v>
      </c>
      <c r="B960" s="75">
        <v>46133</v>
      </c>
      <c r="C960" s="73">
        <v>1</v>
      </c>
      <c r="D960" s="41" t="s">
        <v>423</v>
      </c>
      <c r="E960" s="25" t="s">
        <v>368</v>
      </c>
      <c r="F960" s="42">
        <v>79.5702</v>
      </c>
      <c r="G960" s="74" t="s">
        <v>310</v>
      </c>
      <c r="H960" s="80"/>
      <c r="BA960" s="5" t="str">
        <f t="shared" si="14"/>
        <v>999999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3">
      <c r="A961" s="73">
        <v>16</v>
      </c>
      <c r="B961" s="75">
        <v>46133</v>
      </c>
      <c r="C961" s="73">
        <v>1</v>
      </c>
      <c r="D961" s="41" t="s">
        <v>423</v>
      </c>
      <c r="E961" s="25" t="s">
        <v>370</v>
      </c>
      <c r="F961" s="42">
        <v>84.777699999999996</v>
      </c>
      <c r="G961" s="74" t="s">
        <v>310</v>
      </c>
      <c r="H961" s="80"/>
      <c r="BA961" s="5" t="str">
        <f t="shared" si="14"/>
        <v>999999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3">
      <c r="A962" s="73">
        <v>16</v>
      </c>
      <c r="B962" s="75">
        <v>46133</v>
      </c>
      <c r="C962" s="73">
        <v>1</v>
      </c>
      <c r="D962" s="41" t="s">
        <v>423</v>
      </c>
      <c r="E962" s="25" t="s">
        <v>140</v>
      </c>
      <c r="F962" s="42">
        <v>87.987499999999997</v>
      </c>
      <c r="G962" s="74" t="s">
        <v>310</v>
      </c>
      <c r="H962" s="80"/>
      <c r="BA962" s="5" t="str">
        <f t="shared" si="14"/>
        <v>999999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3">
      <c r="A963" s="73">
        <v>16</v>
      </c>
      <c r="B963" s="75">
        <v>46133</v>
      </c>
      <c r="C963" s="73">
        <v>1</v>
      </c>
      <c r="D963" s="41" t="s">
        <v>423</v>
      </c>
      <c r="E963" s="25" t="s">
        <v>142</v>
      </c>
      <c r="F963" s="42">
        <v>89.177599999999998</v>
      </c>
      <c r="G963" s="74" t="s">
        <v>310</v>
      </c>
      <c r="H963" s="80"/>
      <c r="BA963" s="5" t="str">
        <f t="shared" si="14"/>
        <v>999999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3">
      <c r="A964" s="73">
        <v>16</v>
      </c>
      <c r="B964" s="75">
        <v>46133</v>
      </c>
      <c r="C964" s="73">
        <v>1</v>
      </c>
      <c r="D964" s="41" t="s">
        <v>423</v>
      </c>
      <c r="E964" s="25" t="s">
        <v>143</v>
      </c>
      <c r="F964" s="42">
        <v>92.653199999999998</v>
      </c>
      <c r="G964" s="74" t="s">
        <v>310</v>
      </c>
      <c r="H964" s="80"/>
      <c r="BA964" s="5" t="str">
        <f t="shared" ref="BA964:BA1027" si="15">IF($D964="","",MID($D964,4,6))</f>
        <v>999999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3">
      <c r="A965" s="73">
        <v>16</v>
      </c>
      <c r="B965" s="75">
        <v>46133</v>
      </c>
      <c r="C965" s="73">
        <v>2</v>
      </c>
      <c r="D965" s="41" t="s">
        <v>424</v>
      </c>
      <c r="E965" s="25" t="s">
        <v>356</v>
      </c>
      <c r="F965" s="42">
        <v>216.7097</v>
      </c>
      <c r="G965" s="74" t="s">
        <v>310</v>
      </c>
      <c r="H965" s="80"/>
      <c r="BA965" s="5" t="str">
        <f t="shared" si="15"/>
        <v>999999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3">
      <c r="A966" s="73">
        <v>16</v>
      </c>
      <c r="B966" s="75">
        <v>46133</v>
      </c>
      <c r="C966" s="73">
        <v>2</v>
      </c>
      <c r="D966" s="41" t="s">
        <v>424</v>
      </c>
      <c r="E966" s="25" t="s">
        <v>125</v>
      </c>
      <c r="F966" s="42">
        <v>213.0214</v>
      </c>
      <c r="G966" s="74" t="s">
        <v>310</v>
      </c>
      <c r="H966" s="80"/>
      <c r="BA966" s="5" t="str">
        <f t="shared" si="15"/>
        <v>999999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3">
      <c r="A967" s="73">
        <v>16</v>
      </c>
      <c r="B967" s="75">
        <v>46133</v>
      </c>
      <c r="C967" s="73">
        <v>2</v>
      </c>
      <c r="D967" s="41" t="s">
        <v>424</v>
      </c>
      <c r="E967" s="25" t="s">
        <v>137</v>
      </c>
      <c r="F967" s="42">
        <v>211.0333</v>
      </c>
      <c r="G967" s="74" t="s">
        <v>310</v>
      </c>
      <c r="H967" s="80"/>
      <c r="BA967" s="5" t="str">
        <f t="shared" si="15"/>
        <v>999999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3">
      <c r="A968" s="73">
        <v>16</v>
      </c>
      <c r="B968" s="75">
        <v>46133</v>
      </c>
      <c r="C968" s="73">
        <v>2</v>
      </c>
      <c r="D968" s="41" t="s">
        <v>424</v>
      </c>
      <c r="E968" s="25" t="s">
        <v>358</v>
      </c>
      <c r="F968" s="42">
        <v>224.69669999999999</v>
      </c>
      <c r="G968" s="74" t="s">
        <v>310</v>
      </c>
      <c r="H968" s="80"/>
      <c r="BA968" s="5" t="str">
        <f t="shared" si="15"/>
        <v>999999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3">
      <c r="A969" s="73">
        <v>16</v>
      </c>
      <c r="B969" s="75">
        <v>46133</v>
      </c>
      <c r="C969" s="73">
        <v>2</v>
      </c>
      <c r="D969" s="41" t="s">
        <v>424</v>
      </c>
      <c r="E969" s="25" t="s">
        <v>134</v>
      </c>
      <c r="F969" s="42">
        <v>219.96</v>
      </c>
      <c r="G969" s="74" t="s">
        <v>310</v>
      </c>
      <c r="H969" s="80"/>
      <c r="BA969" s="5" t="str">
        <f t="shared" si="15"/>
        <v>999999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3">
      <c r="A970" s="73">
        <v>16</v>
      </c>
      <c r="B970" s="75">
        <v>46133</v>
      </c>
      <c r="C970" s="73">
        <v>2</v>
      </c>
      <c r="D970" s="41" t="s">
        <v>424</v>
      </c>
      <c r="E970" s="25" t="s">
        <v>138</v>
      </c>
      <c r="F970" s="42">
        <v>230.74100000000001</v>
      </c>
      <c r="G970" s="74" t="s">
        <v>310</v>
      </c>
      <c r="H970" s="80"/>
      <c r="BA970" s="5" t="str">
        <f t="shared" si="15"/>
        <v>999999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3">
      <c r="A971" s="73">
        <v>16</v>
      </c>
      <c r="B971" s="75">
        <v>46133</v>
      </c>
      <c r="C971" s="73">
        <v>2</v>
      </c>
      <c r="D971" s="41" t="s">
        <v>424</v>
      </c>
      <c r="E971" s="25" t="s">
        <v>359</v>
      </c>
      <c r="F971" s="42">
        <v>232.2568</v>
      </c>
      <c r="G971" s="74" t="s">
        <v>310</v>
      </c>
      <c r="H971" s="80"/>
      <c r="BA971" s="5" t="str">
        <f t="shared" si="15"/>
        <v>999999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3">
      <c r="A972" s="73">
        <v>16</v>
      </c>
      <c r="B972" s="75">
        <v>46133</v>
      </c>
      <c r="C972" s="73">
        <v>2</v>
      </c>
      <c r="D972" s="41" t="s">
        <v>424</v>
      </c>
      <c r="E972" s="25" t="s">
        <v>126</v>
      </c>
      <c r="F972" s="42">
        <v>241.75299999999999</v>
      </c>
      <c r="G972" s="74" t="s">
        <v>310</v>
      </c>
      <c r="H972" s="80"/>
      <c r="BA972" s="5" t="str">
        <f t="shared" si="15"/>
        <v>999999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3">
      <c r="A973" s="73">
        <v>16</v>
      </c>
      <c r="B973" s="75">
        <v>46133</v>
      </c>
      <c r="C973" s="73">
        <v>2</v>
      </c>
      <c r="D973" s="41" t="s">
        <v>424</v>
      </c>
      <c r="E973" s="25" t="s">
        <v>127</v>
      </c>
      <c r="F973" s="42">
        <v>239.66309999999999</v>
      </c>
      <c r="G973" s="74" t="s">
        <v>310</v>
      </c>
      <c r="H973" s="80"/>
      <c r="BA973" s="5" t="str">
        <f t="shared" si="15"/>
        <v>999999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3">
      <c r="A974" s="73">
        <v>16</v>
      </c>
      <c r="B974" s="75">
        <v>46133</v>
      </c>
      <c r="C974" s="73">
        <v>2</v>
      </c>
      <c r="D974" s="41" t="s">
        <v>424</v>
      </c>
      <c r="E974" s="25" t="s">
        <v>124</v>
      </c>
      <c r="F974" s="42">
        <v>247.04480000000001</v>
      </c>
      <c r="G974" s="74" t="s">
        <v>310</v>
      </c>
      <c r="H974" s="80"/>
      <c r="BA974" s="5" t="str">
        <f t="shared" si="15"/>
        <v>999999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3">
      <c r="A975" s="73">
        <v>16</v>
      </c>
      <c r="B975" s="75">
        <v>46133</v>
      </c>
      <c r="C975" s="73">
        <v>2</v>
      </c>
      <c r="D975" s="41" t="s">
        <v>424</v>
      </c>
      <c r="E975" s="25" t="s">
        <v>361</v>
      </c>
      <c r="F975" s="42">
        <v>250.66499999999999</v>
      </c>
      <c r="G975" s="74" t="s">
        <v>310</v>
      </c>
      <c r="H975" s="80"/>
      <c r="BA975" s="5" t="str">
        <f t="shared" si="15"/>
        <v>999999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3">
      <c r="A976" s="73">
        <v>16</v>
      </c>
      <c r="B976" s="75">
        <v>46133</v>
      </c>
      <c r="C976" s="73">
        <v>2</v>
      </c>
      <c r="D976" s="41" t="s">
        <v>424</v>
      </c>
      <c r="E976" s="25" t="s">
        <v>139</v>
      </c>
      <c r="F976" s="42">
        <v>263.81790000000001</v>
      </c>
      <c r="G976" s="74" t="s">
        <v>310</v>
      </c>
      <c r="H976" s="80"/>
      <c r="BA976" s="5" t="str">
        <f t="shared" si="15"/>
        <v>999999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3">
      <c r="A977" s="73">
        <v>16</v>
      </c>
      <c r="B977" s="75">
        <v>46133</v>
      </c>
      <c r="C977" s="73">
        <v>2</v>
      </c>
      <c r="D977" s="41" t="s">
        <v>424</v>
      </c>
      <c r="E977" s="25" t="s">
        <v>118</v>
      </c>
      <c r="F977" s="42">
        <v>262.48849999999999</v>
      </c>
      <c r="G977" s="74" t="s">
        <v>310</v>
      </c>
      <c r="H977" s="80"/>
      <c r="BA977" s="5" t="str">
        <f t="shared" si="15"/>
        <v>999999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3">
      <c r="A978" s="73">
        <v>16</v>
      </c>
      <c r="B978" s="75">
        <v>46133</v>
      </c>
      <c r="C978" s="73">
        <v>2</v>
      </c>
      <c r="D978" s="41" t="s">
        <v>424</v>
      </c>
      <c r="E978" s="25" t="s">
        <v>362</v>
      </c>
      <c r="F978" s="42">
        <v>275.07190000000003</v>
      </c>
      <c r="G978" s="74" t="s">
        <v>310</v>
      </c>
      <c r="H978" s="80"/>
      <c r="BA978" s="5" t="str">
        <f t="shared" si="15"/>
        <v>999999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3">
      <c r="A979" s="73">
        <v>16</v>
      </c>
      <c r="B979" s="75">
        <v>46133</v>
      </c>
      <c r="C979" s="73">
        <v>2</v>
      </c>
      <c r="D979" s="41" t="s">
        <v>424</v>
      </c>
      <c r="E979" s="25" t="s">
        <v>364</v>
      </c>
      <c r="F979" s="42">
        <v>271.60629999999998</v>
      </c>
      <c r="G979" s="74" t="s">
        <v>310</v>
      </c>
      <c r="H979" s="80"/>
      <c r="BA979" s="5" t="str">
        <f t="shared" si="15"/>
        <v>999999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3">
      <c r="A980" s="73">
        <v>16</v>
      </c>
      <c r="B980" s="75">
        <v>46133</v>
      </c>
      <c r="C980" s="73">
        <v>2</v>
      </c>
      <c r="D980" s="41" t="s">
        <v>424</v>
      </c>
      <c r="E980" s="25" t="s">
        <v>135</v>
      </c>
      <c r="F980" s="42">
        <v>278.62009999999998</v>
      </c>
      <c r="G980" s="74" t="s">
        <v>310</v>
      </c>
      <c r="H980" s="80"/>
      <c r="BA980" s="5" t="str">
        <f t="shared" si="15"/>
        <v>999999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3">
      <c r="A981" s="73">
        <v>16</v>
      </c>
      <c r="B981" s="75">
        <v>46133</v>
      </c>
      <c r="C981" s="73">
        <v>2</v>
      </c>
      <c r="D981" s="41" t="s">
        <v>424</v>
      </c>
      <c r="E981" s="25" t="s">
        <v>128</v>
      </c>
      <c r="F981" s="42">
        <v>294.33679999999998</v>
      </c>
      <c r="G981" s="74" t="s">
        <v>310</v>
      </c>
      <c r="H981" s="80"/>
      <c r="BA981" s="5" t="str">
        <f t="shared" si="15"/>
        <v>999999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3">
      <c r="A982" s="73">
        <v>16</v>
      </c>
      <c r="B982" s="75">
        <v>46133</v>
      </c>
      <c r="C982" s="73">
        <v>2</v>
      </c>
      <c r="D982" s="41" t="s">
        <v>424</v>
      </c>
      <c r="E982" s="25" t="s">
        <v>122</v>
      </c>
      <c r="F982" s="42">
        <v>190.97980000000001</v>
      </c>
      <c r="G982" s="74" t="s">
        <v>310</v>
      </c>
      <c r="H982" s="80"/>
      <c r="BA982" s="5" t="str">
        <f t="shared" si="15"/>
        <v>999999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3">
      <c r="A983" s="73">
        <v>16</v>
      </c>
      <c r="B983" s="75">
        <v>46133</v>
      </c>
      <c r="C983" s="73">
        <v>2</v>
      </c>
      <c r="D983" s="41" t="s">
        <v>424</v>
      </c>
      <c r="E983" s="25" t="s">
        <v>144</v>
      </c>
      <c r="F983" s="42">
        <v>224.65799999999999</v>
      </c>
      <c r="G983" s="74" t="s">
        <v>310</v>
      </c>
      <c r="H983" s="80"/>
      <c r="BA983" s="5" t="str">
        <f t="shared" si="15"/>
        <v>999999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3">
      <c r="A984" s="73">
        <v>16</v>
      </c>
      <c r="B984" s="75">
        <v>46133</v>
      </c>
      <c r="C984" s="73">
        <v>2</v>
      </c>
      <c r="D984" s="41" t="s">
        <v>424</v>
      </c>
      <c r="E984" s="25" t="s">
        <v>365</v>
      </c>
      <c r="F984" s="42">
        <v>209.07849999999999</v>
      </c>
      <c r="G984" s="74" t="s">
        <v>310</v>
      </c>
      <c r="H984" s="80"/>
      <c r="BA984" s="5" t="str">
        <f t="shared" si="15"/>
        <v>999999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3">
      <c r="A985" s="73">
        <v>16</v>
      </c>
      <c r="B985" s="75">
        <v>46133</v>
      </c>
      <c r="C985" s="73">
        <v>2</v>
      </c>
      <c r="D985" s="41" t="s">
        <v>424</v>
      </c>
      <c r="E985" s="25" t="s">
        <v>132</v>
      </c>
      <c r="F985" s="42">
        <v>211.3837</v>
      </c>
      <c r="G985" s="74" t="s">
        <v>310</v>
      </c>
      <c r="H985" s="80"/>
      <c r="BA985" s="5" t="str">
        <f t="shared" si="15"/>
        <v>999999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3">
      <c r="A986" s="73">
        <v>16</v>
      </c>
      <c r="B986" s="75">
        <v>46133</v>
      </c>
      <c r="C986" s="73">
        <v>2</v>
      </c>
      <c r="D986" s="41" t="s">
        <v>424</v>
      </c>
      <c r="E986" s="25" t="s">
        <v>133</v>
      </c>
      <c r="F986" s="42">
        <v>213.48490000000001</v>
      </c>
      <c r="G986" s="74" t="s">
        <v>310</v>
      </c>
      <c r="H986" s="80"/>
      <c r="BA986" s="5" t="str">
        <f t="shared" si="15"/>
        <v>999999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3">
      <c r="A987" s="73">
        <v>16</v>
      </c>
      <c r="B987" s="75">
        <v>46133</v>
      </c>
      <c r="C987" s="73">
        <v>2</v>
      </c>
      <c r="D987" s="41" t="s">
        <v>424</v>
      </c>
      <c r="E987" s="25" t="s">
        <v>366</v>
      </c>
      <c r="F987" s="42">
        <v>214.31460000000001</v>
      </c>
      <c r="G987" s="74" t="s">
        <v>310</v>
      </c>
      <c r="H987" s="80"/>
      <c r="BA987" s="5" t="str">
        <f t="shared" si="15"/>
        <v>999999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3">
      <c r="A988" s="73">
        <v>16</v>
      </c>
      <c r="B988" s="75">
        <v>46133</v>
      </c>
      <c r="C988" s="73">
        <v>2</v>
      </c>
      <c r="D988" s="41" t="s">
        <v>424</v>
      </c>
      <c r="E988" s="25" t="s">
        <v>367</v>
      </c>
      <c r="F988" s="42">
        <v>227.91319999999999</v>
      </c>
      <c r="G988" s="74" t="s">
        <v>310</v>
      </c>
      <c r="H988" s="80"/>
      <c r="BA988" s="5" t="str">
        <f t="shared" si="15"/>
        <v>999999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3">
      <c r="A989" s="73">
        <v>16</v>
      </c>
      <c r="B989" s="75">
        <v>46133</v>
      </c>
      <c r="C989" s="73">
        <v>2</v>
      </c>
      <c r="D989" s="41" t="s">
        <v>424</v>
      </c>
      <c r="E989" s="25" t="s">
        <v>129</v>
      </c>
      <c r="F989" s="42">
        <v>240.76740000000001</v>
      </c>
      <c r="G989" s="74" t="s">
        <v>310</v>
      </c>
      <c r="H989" s="80"/>
      <c r="BA989" s="5" t="str">
        <f t="shared" si="15"/>
        <v>999999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3">
      <c r="A990" s="73">
        <v>16</v>
      </c>
      <c r="B990" s="75">
        <v>46133</v>
      </c>
      <c r="C990" s="73">
        <v>2</v>
      </c>
      <c r="D990" s="41" t="s">
        <v>424</v>
      </c>
      <c r="E990" s="25" t="s">
        <v>131</v>
      </c>
      <c r="F990" s="42">
        <v>242.32640000000001</v>
      </c>
      <c r="G990" s="74" t="s">
        <v>310</v>
      </c>
      <c r="H990" s="80"/>
      <c r="BA990" s="5" t="str">
        <f t="shared" si="15"/>
        <v>999999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3">
      <c r="A991" s="73">
        <v>16</v>
      </c>
      <c r="B991" s="75">
        <v>46133</v>
      </c>
      <c r="C991" s="73">
        <v>2</v>
      </c>
      <c r="D991" s="41" t="s">
        <v>424</v>
      </c>
      <c r="E991" s="25" t="s">
        <v>368</v>
      </c>
      <c r="F991" s="42">
        <v>241.25739999999999</v>
      </c>
      <c r="G991" s="74" t="s">
        <v>310</v>
      </c>
      <c r="H991" s="80"/>
      <c r="BA991" s="5" t="str">
        <f t="shared" si="15"/>
        <v>999999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3">
      <c r="A992" s="73">
        <v>16</v>
      </c>
      <c r="B992" s="75">
        <v>46133</v>
      </c>
      <c r="C992" s="73">
        <v>2</v>
      </c>
      <c r="D992" s="41" t="s">
        <v>424</v>
      </c>
      <c r="E992" s="25" t="s">
        <v>370</v>
      </c>
      <c r="F992" s="42">
        <v>242.18799999999999</v>
      </c>
      <c r="G992" s="74" t="s">
        <v>310</v>
      </c>
      <c r="H992" s="80"/>
      <c r="BA992" s="5" t="str">
        <f t="shared" si="15"/>
        <v>999999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3">
      <c r="A993" s="73">
        <v>16</v>
      </c>
      <c r="B993" s="75">
        <v>46133</v>
      </c>
      <c r="C993" s="73">
        <v>2</v>
      </c>
      <c r="D993" s="41" t="s">
        <v>424</v>
      </c>
      <c r="E993" s="25" t="s">
        <v>140</v>
      </c>
      <c r="F993" s="42">
        <v>248.38980000000001</v>
      </c>
      <c r="G993" s="74" t="s">
        <v>310</v>
      </c>
      <c r="H993" s="80"/>
      <c r="BA993" s="5" t="str">
        <f t="shared" si="15"/>
        <v>999999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3">
      <c r="A994" s="73">
        <v>16</v>
      </c>
      <c r="B994" s="75">
        <v>46133</v>
      </c>
      <c r="C994" s="73">
        <v>2</v>
      </c>
      <c r="D994" s="41" t="s">
        <v>424</v>
      </c>
      <c r="E994" s="25" t="s">
        <v>142</v>
      </c>
      <c r="F994" s="42">
        <v>269.06009999999998</v>
      </c>
      <c r="G994" s="74" t="s">
        <v>310</v>
      </c>
      <c r="H994" s="80"/>
      <c r="BA994" s="5" t="str">
        <f t="shared" si="15"/>
        <v>999999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3">
      <c r="A995" s="73">
        <v>16</v>
      </c>
      <c r="B995" s="75">
        <v>46133</v>
      </c>
      <c r="C995" s="73">
        <v>2</v>
      </c>
      <c r="D995" s="41" t="s">
        <v>424</v>
      </c>
      <c r="E995" s="25" t="s">
        <v>143</v>
      </c>
      <c r="F995" s="42">
        <v>258.81209999999999</v>
      </c>
      <c r="G995" s="74" t="s">
        <v>310</v>
      </c>
      <c r="H995" s="80"/>
      <c r="BA995" s="5" t="str">
        <f t="shared" si="15"/>
        <v>999999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3">
      <c r="A996" s="73">
        <v>17</v>
      </c>
      <c r="B996" s="75">
        <v>46140</v>
      </c>
      <c r="C996" s="73">
        <v>1</v>
      </c>
      <c r="D996" s="41" t="s">
        <v>423</v>
      </c>
      <c r="E996" s="25" t="s">
        <v>356</v>
      </c>
      <c r="F996" s="42">
        <v>87.170199999999994</v>
      </c>
      <c r="G996" s="74" t="s">
        <v>310</v>
      </c>
      <c r="H996" s="80"/>
      <c r="BA996" s="5" t="str">
        <f t="shared" si="15"/>
        <v>999999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1</v>
      </c>
    </row>
    <row r="997" spans="1:55" x14ac:dyDescent="0.3">
      <c r="A997" s="73">
        <v>17</v>
      </c>
      <c r="B997" s="75">
        <v>46140</v>
      </c>
      <c r="C997" s="73">
        <v>1</v>
      </c>
      <c r="D997" s="41" t="s">
        <v>423</v>
      </c>
      <c r="E997" s="25" t="s">
        <v>125</v>
      </c>
      <c r="F997" s="42">
        <v>87.6755</v>
      </c>
      <c r="G997" s="74" t="s">
        <v>310</v>
      </c>
      <c r="H997" s="80"/>
      <c r="BA997" s="5" t="str">
        <f t="shared" si="15"/>
        <v>999999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3">
      <c r="A998" s="73">
        <v>17</v>
      </c>
      <c r="B998" s="75">
        <v>46140</v>
      </c>
      <c r="C998" s="73">
        <v>1</v>
      </c>
      <c r="D998" s="41" t="s">
        <v>423</v>
      </c>
      <c r="E998" s="25" t="s">
        <v>137</v>
      </c>
      <c r="F998" s="42">
        <v>89.480099999999993</v>
      </c>
      <c r="G998" s="74" t="s">
        <v>310</v>
      </c>
      <c r="H998" s="80"/>
      <c r="BA998" s="5" t="str">
        <f t="shared" si="15"/>
        <v>999999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3">
      <c r="A999" s="73">
        <v>17</v>
      </c>
      <c r="B999" s="75">
        <v>46140</v>
      </c>
      <c r="C999" s="73">
        <v>1</v>
      </c>
      <c r="D999" s="41" t="s">
        <v>423</v>
      </c>
      <c r="E999" s="25" t="s">
        <v>358</v>
      </c>
      <c r="F999" s="42">
        <v>90.254199999999997</v>
      </c>
      <c r="G999" s="74" t="s">
        <v>310</v>
      </c>
      <c r="H999" s="80"/>
      <c r="BA999" s="5" t="str">
        <f t="shared" si="15"/>
        <v>999999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3">
      <c r="A1000" s="73">
        <v>17</v>
      </c>
      <c r="B1000" s="75">
        <v>46140</v>
      </c>
      <c r="C1000" s="73">
        <v>1</v>
      </c>
      <c r="D1000" s="41" t="s">
        <v>423</v>
      </c>
      <c r="E1000" s="25" t="s">
        <v>134</v>
      </c>
      <c r="F1000" s="42">
        <v>87.107100000000003</v>
      </c>
      <c r="G1000" s="74" t="s">
        <v>310</v>
      </c>
      <c r="H1000" s="80"/>
      <c r="BA1000" s="5" t="str">
        <f t="shared" si="15"/>
        <v>999999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3">
      <c r="A1001" s="73">
        <v>17</v>
      </c>
      <c r="B1001" s="75">
        <v>46140</v>
      </c>
      <c r="C1001" s="73">
        <v>1</v>
      </c>
      <c r="D1001" s="41" t="s">
        <v>423</v>
      </c>
      <c r="E1001" s="25" t="s">
        <v>138</v>
      </c>
      <c r="F1001" s="42">
        <v>95.087299999999999</v>
      </c>
      <c r="G1001" s="74" t="s">
        <v>310</v>
      </c>
      <c r="H1001" s="80"/>
      <c r="BA1001" s="5" t="str">
        <f t="shared" si="15"/>
        <v>999999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3">
      <c r="A1002" s="73">
        <v>17</v>
      </c>
      <c r="B1002" s="75">
        <v>46140</v>
      </c>
      <c r="C1002" s="73">
        <v>1</v>
      </c>
      <c r="D1002" s="41" t="s">
        <v>423</v>
      </c>
      <c r="E1002" s="25" t="s">
        <v>359</v>
      </c>
      <c r="F1002" s="42">
        <v>103.0676</v>
      </c>
      <c r="G1002" s="74" t="s">
        <v>310</v>
      </c>
      <c r="H1002" s="80"/>
      <c r="BA1002" s="5" t="str">
        <f t="shared" si="15"/>
        <v>999999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3">
      <c r="A1003" s="73">
        <v>17</v>
      </c>
      <c r="B1003" s="75">
        <v>46140</v>
      </c>
      <c r="C1003" s="73">
        <v>1</v>
      </c>
      <c r="D1003" s="41" t="s">
        <v>423</v>
      </c>
      <c r="E1003" s="25" t="s">
        <v>126</v>
      </c>
      <c r="F1003" s="42">
        <v>113.2046</v>
      </c>
      <c r="G1003" s="74" t="s">
        <v>310</v>
      </c>
      <c r="H1003" s="80"/>
      <c r="BA1003" s="5" t="str">
        <f t="shared" si="15"/>
        <v>999999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3">
      <c r="A1004" s="76">
        <v>17</v>
      </c>
      <c r="B1004" s="77">
        <v>46140</v>
      </c>
      <c r="C1004" s="76">
        <v>1</v>
      </c>
      <c r="D1004" s="78" t="s">
        <v>423</v>
      </c>
      <c r="E1004" s="12" t="s">
        <v>127</v>
      </c>
      <c r="F1004" s="79">
        <v>106.4216</v>
      </c>
      <c r="G1004" s="78" t="s">
        <v>310</v>
      </c>
      <c r="H1004" s="80"/>
      <c r="BA1004" s="5" t="str">
        <f t="shared" si="15"/>
        <v>999999</v>
      </c>
      <c r="BB1004" s="5">
        <f>IF(OR($E1004="",$G1004&lt;&gt;"Ativo"),"",IF(COUNTIFS($E$4:$E1004,$E1004,$A$4:$A1004,$A1004,$G$4:$G1004,"Ativo")=1,1,0))</f>
        <v>1</v>
      </c>
      <c r="BC1004">
        <f>IF(OR($A1004="",$G1004&lt;&gt;"Ativo"),"",IF(COUNTIFS($A$4:$A1004,$A1004,$G$4:$G1004,"Ativo")=1,1,0))</f>
        <v>0</v>
      </c>
    </row>
    <row r="1005" spans="1:55" x14ac:dyDescent="0.3">
      <c r="A1005" s="76">
        <v>17</v>
      </c>
      <c r="B1005" s="77">
        <v>46140</v>
      </c>
      <c r="C1005" s="76">
        <v>1</v>
      </c>
      <c r="D1005" s="78" t="s">
        <v>423</v>
      </c>
      <c r="E1005" s="12" t="s">
        <v>124</v>
      </c>
      <c r="F1005" s="79">
        <v>115.3124</v>
      </c>
      <c r="G1005" s="78" t="s">
        <v>310</v>
      </c>
      <c r="H1005" s="80"/>
      <c r="BA1005" s="5" t="str">
        <f t="shared" si="15"/>
        <v>999999</v>
      </c>
      <c r="BB1005" s="5">
        <f>IF(OR($E1005="",$G1005&lt;&gt;"Ativo"),"",IF(COUNTIFS($E$4:$E1005,$E1005,$A$4:$A1005,$A1005,$G$4:$G1005,"Ativo")=1,1,0))</f>
        <v>1</v>
      </c>
      <c r="BC1005">
        <f>IF(OR($A1005="",$G1005&lt;&gt;"Ativo"),"",IF(COUNTIFS($A$4:$A1005,$A1005,$G$4:$G1005,"Ativo")=1,1,0))</f>
        <v>0</v>
      </c>
    </row>
    <row r="1006" spans="1:55" x14ac:dyDescent="0.3">
      <c r="A1006" s="76">
        <v>17</v>
      </c>
      <c r="B1006" s="77">
        <v>46140</v>
      </c>
      <c r="C1006" s="76">
        <v>1</v>
      </c>
      <c r="D1006" s="78" t="s">
        <v>423</v>
      </c>
      <c r="E1006" s="12" t="s">
        <v>361</v>
      </c>
      <c r="F1006" s="79">
        <v>114.5611</v>
      </c>
      <c r="G1006" s="78" t="s">
        <v>310</v>
      </c>
      <c r="H1006" s="80"/>
      <c r="BA1006" s="5" t="str">
        <f t="shared" si="15"/>
        <v>999999</v>
      </c>
      <c r="BB1006" s="5">
        <f>IF(OR($E1006="",$G1006&lt;&gt;"Ativo"),"",IF(COUNTIFS($E$4:$E1006,$E1006,$A$4:$A1006,$A1006,$G$4:$G1006,"Ativo")=1,1,0))</f>
        <v>1</v>
      </c>
      <c r="BC1006">
        <f>IF(OR($A1006="",$G1006&lt;&gt;"Ativo"),"",IF(COUNTIFS($A$4:$A1006,$A1006,$G$4:$G1006,"Ativo")=1,1,0))</f>
        <v>0</v>
      </c>
    </row>
    <row r="1007" spans="1:55" x14ac:dyDescent="0.3">
      <c r="A1007" s="76">
        <v>17</v>
      </c>
      <c r="B1007" s="77">
        <v>46140</v>
      </c>
      <c r="C1007" s="76">
        <v>1</v>
      </c>
      <c r="D1007" s="78" t="s">
        <v>423</v>
      </c>
      <c r="E1007" s="12" t="s">
        <v>139</v>
      </c>
      <c r="F1007" s="79">
        <v>116.1649</v>
      </c>
      <c r="G1007" s="78" t="s">
        <v>310</v>
      </c>
      <c r="H1007" s="80"/>
      <c r="BA1007" s="5" t="str">
        <f t="shared" si="15"/>
        <v>999999</v>
      </c>
      <c r="BB1007" s="5">
        <f>IF(OR($E1007="",$G1007&lt;&gt;"Ativo"),"",IF(COUNTIFS($E$4:$E1007,$E1007,$A$4:$A1007,$A1007,$G$4:$G1007,"Ativo")=1,1,0))</f>
        <v>1</v>
      </c>
      <c r="BC1007">
        <f>IF(OR($A1007="",$G1007&lt;&gt;"Ativo"),"",IF(COUNTIFS($A$4:$A1007,$A1007,$G$4:$G1007,"Ativo")=1,1,0))</f>
        <v>0</v>
      </c>
    </row>
    <row r="1008" spans="1:55" x14ac:dyDescent="0.3">
      <c r="A1008" s="76">
        <v>17</v>
      </c>
      <c r="B1008" s="77">
        <v>46140</v>
      </c>
      <c r="C1008" s="76">
        <v>1</v>
      </c>
      <c r="D1008" s="78" t="s">
        <v>423</v>
      </c>
      <c r="E1008" s="12" t="s">
        <v>118</v>
      </c>
      <c r="F1008" s="79">
        <v>119.9662</v>
      </c>
      <c r="G1008" s="78" t="s">
        <v>310</v>
      </c>
      <c r="H1008" s="80"/>
      <c r="BA1008" s="5" t="str">
        <f t="shared" si="15"/>
        <v>999999</v>
      </c>
      <c r="BB1008" s="5">
        <f>IF(OR($E1008="",$G1008&lt;&gt;"Ativo"),"",IF(COUNTIFS($E$4:$E1008,$E1008,$A$4:$A1008,$A1008,$G$4:$G1008,"Ativo")=1,1,0))</f>
        <v>1</v>
      </c>
      <c r="BC1008">
        <f>IF(OR($A1008="",$G1008&lt;&gt;"Ativo"),"",IF(COUNTIFS($A$4:$A1008,$A1008,$G$4:$G1008,"Ativo")=1,1,0))</f>
        <v>0</v>
      </c>
    </row>
    <row r="1009" spans="1:55" x14ac:dyDescent="0.3">
      <c r="A1009" s="76">
        <v>17</v>
      </c>
      <c r="B1009" s="77">
        <v>46140</v>
      </c>
      <c r="C1009" s="76">
        <v>1</v>
      </c>
      <c r="D1009" s="78" t="s">
        <v>423</v>
      </c>
      <c r="E1009" s="12" t="s">
        <v>362</v>
      </c>
      <c r="F1009" s="79">
        <v>84.929500000000004</v>
      </c>
      <c r="G1009" s="78" t="s">
        <v>310</v>
      </c>
      <c r="H1009" s="80"/>
      <c r="BA1009" s="5" t="str">
        <f t="shared" si="15"/>
        <v>999999</v>
      </c>
      <c r="BB1009" s="5">
        <f>IF(OR($E1009="",$G1009&lt;&gt;"Ativo"),"",IF(COUNTIFS($E$4:$E1009,$E1009,$A$4:$A1009,$A1009,$G$4:$G1009,"Ativo")=1,1,0))</f>
        <v>1</v>
      </c>
      <c r="BC1009">
        <f>IF(OR($A1009="",$G1009&lt;&gt;"Ativo"),"",IF(COUNTIFS($A$4:$A1009,$A1009,$G$4:$G1009,"Ativo")=1,1,0))</f>
        <v>0</v>
      </c>
    </row>
    <row r="1010" spans="1:55" x14ac:dyDescent="0.3">
      <c r="A1010" s="76">
        <v>17</v>
      </c>
      <c r="B1010" s="77">
        <v>46140</v>
      </c>
      <c r="C1010" s="76">
        <v>1</v>
      </c>
      <c r="D1010" s="78" t="s">
        <v>423</v>
      </c>
      <c r="E1010" s="12" t="s">
        <v>364</v>
      </c>
      <c r="F1010" s="79">
        <v>84.17</v>
      </c>
      <c r="G1010" s="78" t="s">
        <v>310</v>
      </c>
      <c r="H1010" s="80"/>
      <c r="BA1010" s="5" t="str">
        <f t="shared" si="15"/>
        <v>999999</v>
      </c>
      <c r="BB1010" s="5">
        <f>IF(OR($E1010="",$G1010&lt;&gt;"Ativo"),"",IF(COUNTIFS($E$4:$E1010,$E1010,$A$4:$A1010,$A1010,$G$4:$G1010,"Ativo")=1,1,0))</f>
        <v>1</v>
      </c>
      <c r="BC1010">
        <f>IF(OR($A1010="",$G1010&lt;&gt;"Ativo"),"",IF(COUNTIFS($A$4:$A1010,$A1010,$G$4:$G1010,"Ativo")=1,1,0))</f>
        <v>0</v>
      </c>
    </row>
    <row r="1011" spans="1:55" x14ac:dyDescent="0.3">
      <c r="A1011" s="76">
        <v>17</v>
      </c>
      <c r="B1011" s="77">
        <v>46140</v>
      </c>
      <c r="C1011" s="76">
        <v>1</v>
      </c>
      <c r="D1011" s="78" t="s">
        <v>423</v>
      </c>
      <c r="E1011" s="12" t="s">
        <v>135</v>
      </c>
      <c r="F1011" s="79">
        <v>84.630499999999998</v>
      </c>
      <c r="G1011" s="78" t="s">
        <v>310</v>
      </c>
      <c r="H1011" s="80"/>
      <c r="BA1011" s="5" t="str">
        <f t="shared" si="15"/>
        <v>999999</v>
      </c>
      <c r="BB1011" s="5">
        <f>IF(OR($E1011="",$G1011&lt;&gt;"Ativo"),"",IF(COUNTIFS($E$4:$E1011,$E1011,$A$4:$A1011,$A1011,$G$4:$G1011,"Ativo")=1,1,0))</f>
        <v>1</v>
      </c>
      <c r="BC1011">
        <f>IF(OR($A1011="",$G1011&lt;&gt;"Ativo"),"",IF(COUNTIFS($A$4:$A1011,$A1011,$G$4:$G1011,"Ativo")=1,1,0))</f>
        <v>0</v>
      </c>
    </row>
    <row r="1012" spans="1:55" x14ac:dyDescent="0.3">
      <c r="A1012" s="76">
        <v>17</v>
      </c>
      <c r="B1012" s="77">
        <v>46140</v>
      </c>
      <c r="C1012" s="76">
        <v>1</v>
      </c>
      <c r="D1012" s="78" t="s">
        <v>423</v>
      </c>
      <c r="E1012" s="12" t="s">
        <v>128</v>
      </c>
      <c r="F1012" s="79">
        <v>92.5077</v>
      </c>
      <c r="G1012" s="78" t="s">
        <v>310</v>
      </c>
      <c r="H1012" s="80"/>
      <c r="BA1012" s="5" t="str">
        <f t="shared" si="15"/>
        <v>999999</v>
      </c>
      <c r="BB1012" s="5">
        <f>IF(OR($E1012="",$G1012&lt;&gt;"Ativo"),"",IF(COUNTIFS($E$4:$E1012,$E1012,$A$4:$A1012,$A1012,$G$4:$G1012,"Ativo")=1,1,0))</f>
        <v>1</v>
      </c>
      <c r="BC1012">
        <f>IF(OR($A1012="",$G1012&lt;&gt;"Ativo"),"",IF(COUNTIFS($A$4:$A1012,$A1012,$G$4:$G1012,"Ativo")=1,1,0))</f>
        <v>0</v>
      </c>
    </row>
    <row r="1013" spans="1:55" x14ac:dyDescent="0.3">
      <c r="A1013" s="76">
        <v>17</v>
      </c>
      <c r="B1013" s="77">
        <v>46140</v>
      </c>
      <c r="C1013" s="76">
        <v>1</v>
      </c>
      <c r="D1013" s="78" t="s">
        <v>423</v>
      </c>
      <c r="E1013" s="12" t="s">
        <v>122</v>
      </c>
      <c r="F1013" s="79">
        <v>91.5655</v>
      </c>
      <c r="G1013" s="78" t="s">
        <v>310</v>
      </c>
      <c r="H1013" s="80"/>
      <c r="BA1013" s="5" t="str">
        <f t="shared" si="15"/>
        <v>999999</v>
      </c>
      <c r="BB1013" s="5">
        <f>IF(OR($E1013="",$G1013&lt;&gt;"Ativo"),"",IF(COUNTIFS($E$4:$E1013,$E1013,$A$4:$A1013,$A1013,$G$4:$G1013,"Ativo")=1,1,0))</f>
        <v>1</v>
      </c>
      <c r="BC1013">
        <f>IF(OR($A1013="",$G1013&lt;&gt;"Ativo"),"",IF(COUNTIFS($A$4:$A1013,$A1013,$G$4:$G1013,"Ativo")=1,1,0))</f>
        <v>0</v>
      </c>
    </row>
    <row r="1014" spans="1:55" x14ac:dyDescent="0.3">
      <c r="A1014" s="76">
        <v>17</v>
      </c>
      <c r="B1014" s="77">
        <v>46140</v>
      </c>
      <c r="C1014" s="76">
        <v>1</v>
      </c>
      <c r="D1014" s="78" t="s">
        <v>423</v>
      </c>
      <c r="E1014" s="12" t="s">
        <v>144</v>
      </c>
      <c r="F1014" s="79">
        <v>95.249099999999999</v>
      </c>
      <c r="G1014" s="78" t="s">
        <v>310</v>
      </c>
      <c r="H1014" s="80"/>
      <c r="BA1014" s="5" t="str">
        <f t="shared" si="15"/>
        <v>999999</v>
      </c>
      <c r="BB1014" s="5">
        <f>IF(OR($E1014="",$G1014&lt;&gt;"Ativo"),"",IF(COUNTIFS($E$4:$E1014,$E1014,$A$4:$A1014,$A1014,$G$4:$G1014,"Ativo")=1,1,0))</f>
        <v>1</v>
      </c>
      <c r="BC1014">
        <f>IF(OR($A1014="",$G1014&lt;&gt;"Ativo"),"",IF(COUNTIFS($A$4:$A1014,$A1014,$G$4:$G1014,"Ativo")=1,1,0))</f>
        <v>0</v>
      </c>
    </row>
    <row r="1015" spans="1:55" x14ac:dyDescent="0.3">
      <c r="A1015" s="76">
        <v>17</v>
      </c>
      <c r="B1015" s="77">
        <v>46140</v>
      </c>
      <c r="C1015" s="76">
        <v>1</v>
      </c>
      <c r="D1015" s="78" t="s">
        <v>423</v>
      </c>
      <c r="E1015" s="12" t="s">
        <v>365</v>
      </c>
      <c r="F1015" s="79">
        <v>95.430300000000003</v>
      </c>
      <c r="G1015" s="78" t="s">
        <v>310</v>
      </c>
      <c r="H1015" s="80"/>
      <c r="BA1015" s="5" t="str">
        <f t="shared" si="15"/>
        <v>999999</v>
      </c>
      <c r="BB1015" s="5">
        <f>IF(OR($E1015="",$G1015&lt;&gt;"Ativo"),"",IF(COUNTIFS($E$4:$E1015,$E1015,$A$4:$A1015,$A1015,$G$4:$G1015,"Ativo")=1,1,0))</f>
        <v>1</v>
      </c>
      <c r="BC1015">
        <f>IF(OR($A1015="",$G1015&lt;&gt;"Ativo"),"",IF(COUNTIFS($A$4:$A1015,$A1015,$G$4:$G1015,"Ativo")=1,1,0))</f>
        <v>0</v>
      </c>
    </row>
    <row r="1016" spans="1:55" x14ac:dyDescent="0.3">
      <c r="A1016" s="76">
        <v>17</v>
      </c>
      <c r="B1016" s="77">
        <v>46140</v>
      </c>
      <c r="C1016" s="76">
        <v>1</v>
      </c>
      <c r="D1016" s="78" t="s">
        <v>423</v>
      </c>
      <c r="E1016" s="12" t="s">
        <v>132</v>
      </c>
      <c r="F1016" s="79">
        <v>104.36150000000001</v>
      </c>
      <c r="G1016" s="78" t="s">
        <v>310</v>
      </c>
      <c r="H1016" s="80"/>
      <c r="BA1016" s="5" t="str">
        <f t="shared" si="15"/>
        <v>999999</v>
      </c>
      <c r="BB1016" s="5">
        <f>IF(OR($E1016="",$G1016&lt;&gt;"Ativo"),"",IF(COUNTIFS($E$4:$E1016,$E1016,$A$4:$A1016,$A1016,$G$4:$G1016,"Ativo")=1,1,0))</f>
        <v>1</v>
      </c>
      <c r="BC1016">
        <f>IF(OR($A1016="",$G1016&lt;&gt;"Ativo"),"",IF(COUNTIFS($A$4:$A1016,$A1016,$G$4:$G1016,"Ativo")=1,1,0))</f>
        <v>0</v>
      </c>
    </row>
    <row r="1017" spans="1:55" x14ac:dyDescent="0.3">
      <c r="A1017" s="76">
        <v>17</v>
      </c>
      <c r="B1017" s="77">
        <v>46140</v>
      </c>
      <c r="C1017" s="76">
        <v>1</v>
      </c>
      <c r="D1017" s="78" t="s">
        <v>423</v>
      </c>
      <c r="E1017" s="12" t="s">
        <v>133</v>
      </c>
      <c r="F1017" s="79">
        <v>106.3626</v>
      </c>
      <c r="G1017" s="78" t="s">
        <v>310</v>
      </c>
      <c r="H1017" s="80"/>
      <c r="BA1017" s="5" t="str">
        <f t="shared" si="15"/>
        <v>999999</v>
      </c>
      <c r="BB1017" s="5">
        <f>IF(OR($E1017="",$G1017&lt;&gt;"Ativo"),"",IF(COUNTIFS($E$4:$E1017,$E1017,$A$4:$A1017,$A1017,$G$4:$G1017,"Ativo")=1,1,0))</f>
        <v>1</v>
      </c>
      <c r="BC1017">
        <f>IF(OR($A1017="",$G1017&lt;&gt;"Ativo"),"",IF(COUNTIFS($A$4:$A1017,$A1017,$G$4:$G1017,"Ativo")=1,1,0))</f>
        <v>0</v>
      </c>
    </row>
    <row r="1018" spans="1:55" x14ac:dyDescent="0.3">
      <c r="A1018" s="76">
        <v>17</v>
      </c>
      <c r="B1018" s="77">
        <v>46140</v>
      </c>
      <c r="C1018" s="76">
        <v>1</v>
      </c>
      <c r="D1018" s="78" t="s">
        <v>423</v>
      </c>
      <c r="E1018" s="12" t="s">
        <v>366</v>
      </c>
      <c r="F1018" s="79">
        <v>110.94540000000001</v>
      </c>
      <c r="G1018" s="78" t="s">
        <v>310</v>
      </c>
      <c r="H1018" s="80"/>
      <c r="BA1018" s="5" t="str">
        <f t="shared" si="15"/>
        <v>999999</v>
      </c>
      <c r="BB1018" s="5">
        <f>IF(OR($E1018="",$G1018&lt;&gt;"Ativo"),"",IF(COUNTIFS($E$4:$E1018,$E1018,$A$4:$A1018,$A1018,$G$4:$G1018,"Ativo")=1,1,0))</f>
        <v>1</v>
      </c>
      <c r="BC1018">
        <f>IF(OR($A1018="",$G1018&lt;&gt;"Ativo"),"",IF(COUNTIFS($A$4:$A1018,$A1018,$G$4:$G1018,"Ativo")=1,1,0))</f>
        <v>0</v>
      </c>
    </row>
    <row r="1019" spans="1:55" x14ac:dyDescent="0.3">
      <c r="A1019" s="76">
        <v>17</v>
      </c>
      <c r="B1019" s="77">
        <v>46140</v>
      </c>
      <c r="C1019" s="76">
        <v>1</v>
      </c>
      <c r="D1019" s="78" t="s">
        <v>423</v>
      </c>
      <c r="E1019" s="12" t="s">
        <v>367</v>
      </c>
      <c r="F1019" s="79">
        <v>113.50449999999999</v>
      </c>
      <c r="G1019" s="78" t="s">
        <v>310</v>
      </c>
      <c r="H1019" s="80"/>
      <c r="BA1019" s="5" t="str">
        <f t="shared" si="15"/>
        <v>999999</v>
      </c>
      <c r="BB1019" s="5">
        <f>IF(OR($E1019="",$G1019&lt;&gt;"Ativo"),"",IF(COUNTIFS($E$4:$E1019,$E1019,$A$4:$A1019,$A1019,$G$4:$G1019,"Ativo")=1,1,0))</f>
        <v>1</v>
      </c>
      <c r="BC1019">
        <f>IF(OR($A1019="",$G1019&lt;&gt;"Ativo"),"",IF(COUNTIFS($A$4:$A1019,$A1019,$G$4:$G1019,"Ativo")=1,1,0))</f>
        <v>0</v>
      </c>
    </row>
    <row r="1020" spans="1:55" x14ac:dyDescent="0.3">
      <c r="A1020" s="76">
        <v>17</v>
      </c>
      <c r="B1020" s="77">
        <v>46140</v>
      </c>
      <c r="C1020" s="76">
        <v>1</v>
      </c>
      <c r="D1020" s="78" t="s">
        <v>423</v>
      </c>
      <c r="E1020" s="12" t="s">
        <v>129</v>
      </c>
      <c r="F1020" s="79">
        <v>111.0561</v>
      </c>
      <c r="G1020" s="78" t="s">
        <v>310</v>
      </c>
      <c r="H1020" s="80"/>
      <c r="BA1020" s="5" t="str">
        <f t="shared" si="15"/>
        <v>999999</v>
      </c>
      <c r="BB1020" s="5">
        <f>IF(OR($E1020="",$G1020&lt;&gt;"Ativo"),"",IF(COUNTIFS($E$4:$E1020,$E1020,$A$4:$A1020,$A1020,$G$4:$G1020,"Ativo")=1,1,0))</f>
        <v>1</v>
      </c>
      <c r="BC1020">
        <f>IF(OR($A1020="",$G1020&lt;&gt;"Ativo"),"",IF(COUNTIFS($A$4:$A1020,$A1020,$G$4:$G1020,"Ativo")=1,1,0))</f>
        <v>0</v>
      </c>
    </row>
    <row r="1021" spans="1:55" x14ac:dyDescent="0.3">
      <c r="A1021" s="76">
        <v>17</v>
      </c>
      <c r="B1021" s="77">
        <v>46140</v>
      </c>
      <c r="C1021" s="76">
        <v>1</v>
      </c>
      <c r="D1021" s="78" t="s">
        <v>423</v>
      </c>
      <c r="E1021" s="12" t="s">
        <v>131</v>
      </c>
      <c r="F1021" s="79">
        <v>120.83369999999999</v>
      </c>
      <c r="G1021" s="78" t="s">
        <v>310</v>
      </c>
      <c r="H1021" s="80"/>
      <c r="BA1021" s="5" t="str">
        <f t="shared" si="15"/>
        <v>999999</v>
      </c>
      <c r="BB1021" s="5">
        <f>IF(OR($E1021="",$G1021&lt;&gt;"Ativo"),"",IF(COUNTIFS($E$4:$E1021,$E1021,$A$4:$A1021,$A1021,$G$4:$G1021,"Ativo")=1,1,0))</f>
        <v>1</v>
      </c>
      <c r="BC1021">
        <f>IF(OR($A1021="",$G1021&lt;&gt;"Ativo"),"",IF(COUNTIFS($A$4:$A1021,$A1021,$G$4:$G1021,"Ativo")=1,1,0))</f>
        <v>0</v>
      </c>
    </row>
    <row r="1022" spans="1:55" x14ac:dyDescent="0.3">
      <c r="A1022" s="76">
        <v>17</v>
      </c>
      <c r="B1022" s="77">
        <v>46140</v>
      </c>
      <c r="C1022" s="76">
        <v>1</v>
      </c>
      <c r="D1022" s="78" t="s">
        <v>423</v>
      </c>
      <c r="E1022" s="12" t="s">
        <v>368</v>
      </c>
      <c r="F1022" s="79">
        <v>79.825400000000002</v>
      </c>
      <c r="G1022" s="78" t="s">
        <v>310</v>
      </c>
      <c r="H1022" s="80"/>
      <c r="BA1022" s="5" t="str">
        <f t="shared" si="15"/>
        <v>999999</v>
      </c>
      <c r="BB1022" s="5">
        <f>IF(OR($E1022="",$G1022&lt;&gt;"Ativo"),"",IF(COUNTIFS($E$4:$E1022,$E1022,$A$4:$A1022,$A1022,$G$4:$G1022,"Ativo")=1,1,0))</f>
        <v>1</v>
      </c>
      <c r="BC1022">
        <f>IF(OR($A1022="",$G1022&lt;&gt;"Ativo"),"",IF(COUNTIFS($A$4:$A1022,$A1022,$G$4:$G1022,"Ativo")=1,1,0))</f>
        <v>0</v>
      </c>
    </row>
    <row r="1023" spans="1:55" x14ac:dyDescent="0.3">
      <c r="A1023" s="76">
        <v>17</v>
      </c>
      <c r="B1023" s="77">
        <v>46140</v>
      </c>
      <c r="C1023" s="76">
        <v>1</v>
      </c>
      <c r="D1023" s="78" t="s">
        <v>423</v>
      </c>
      <c r="E1023" s="12" t="s">
        <v>370</v>
      </c>
      <c r="F1023" s="79">
        <v>85.573400000000007</v>
      </c>
      <c r="G1023" s="78" t="s">
        <v>310</v>
      </c>
      <c r="H1023" s="80"/>
      <c r="BA1023" s="5" t="str">
        <f t="shared" si="15"/>
        <v>999999</v>
      </c>
      <c r="BB1023" s="5">
        <f>IF(OR($E1023="",$G1023&lt;&gt;"Ativo"),"",IF(COUNTIFS($E$4:$E1023,$E1023,$A$4:$A1023,$A1023,$G$4:$G1023,"Ativo")=1,1,0))</f>
        <v>1</v>
      </c>
      <c r="BC1023">
        <f>IF(OR($A1023="",$G1023&lt;&gt;"Ativo"),"",IF(COUNTIFS($A$4:$A1023,$A1023,$G$4:$G1023,"Ativo")=1,1,0))</f>
        <v>0</v>
      </c>
    </row>
    <row r="1024" spans="1:55" x14ac:dyDescent="0.3">
      <c r="A1024" s="76">
        <v>17</v>
      </c>
      <c r="B1024" s="77">
        <v>46140</v>
      </c>
      <c r="C1024" s="76">
        <v>1</v>
      </c>
      <c r="D1024" s="78" t="s">
        <v>423</v>
      </c>
      <c r="E1024" s="12" t="s">
        <v>140</v>
      </c>
      <c r="F1024" s="79">
        <v>95.866799999999998</v>
      </c>
      <c r="G1024" s="78" t="s">
        <v>310</v>
      </c>
      <c r="H1024" s="80"/>
      <c r="BA1024" s="5" t="str">
        <f t="shared" si="15"/>
        <v>999999</v>
      </c>
      <c r="BB1024" s="5">
        <f>IF(OR($E1024="",$G1024&lt;&gt;"Ativo"),"",IF(COUNTIFS($E$4:$E1024,$E1024,$A$4:$A1024,$A1024,$G$4:$G1024,"Ativo")=1,1,0))</f>
        <v>1</v>
      </c>
      <c r="BC1024">
        <f>IF(OR($A1024="",$G1024&lt;&gt;"Ativo"),"",IF(COUNTIFS($A$4:$A1024,$A1024,$G$4:$G1024,"Ativo")=1,1,0))</f>
        <v>0</v>
      </c>
    </row>
    <row r="1025" spans="1:55" x14ac:dyDescent="0.3">
      <c r="A1025" s="76">
        <v>17</v>
      </c>
      <c r="B1025" s="77">
        <v>46140</v>
      </c>
      <c r="C1025" s="76">
        <v>1</v>
      </c>
      <c r="D1025" s="78" t="s">
        <v>423</v>
      </c>
      <c r="E1025" s="12" t="s">
        <v>142</v>
      </c>
      <c r="F1025" s="79">
        <v>95.011700000000005</v>
      </c>
      <c r="G1025" s="78" t="s">
        <v>310</v>
      </c>
      <c r="H1025" s="80"/>
      <c r="BA1025" s="5" t="str">
        <f t="shared" si="15"/>
        <v>999999</v>
      </c>
      <c r="BB1025" s="5">
        <f>IF(OR($E1025="",$G1025&lt;&gt;"Ativo"),"",IF(COUNTIFS($E$4:$E1025,$E1025,$A$4:$A1025,$A1025,$G$4:$G1025,"Ativo")=1,1,0))</f>
        <v>1</v>
      </c>
      <c r="BC1025">
        <f>IF(OR($A1025="",$G1025&lt;&gt;"Ativo"),"",IF(COUNTIFS($A$4:$A1025,$A1025,$G$4:$G1025,"Ativo")=1,1,0))</f>
        <v>0</v>
      </c>
    </row>
    <row r="1026" spans="1:55" x14ac:dyDescent="0.3">
      <c r="A1026" s="76">
        <v>17</v>
      </c>
      <c r="B1026" s="77">
        <v>46140</v>
      </c>
      <c r="C1026" s="76">
        <v>1</v>
      </c>
      <c r="D1026" s="78" t="s">
        <v>423</v>
      </c>
      <c r="E1026" s="12" t="s">
        <v>143</v>
      </c>
      <c r="F1026" s="79">
        <v>94.162099999999995</v>
      </c>
      <c r="G1026" s="78" t="s">
        <v>310</v>
      </c>
      <c r="H1026" s="80"/>
      <c r="BA1026" s="5" t="str">
        <f t="shared" si="15"/>
        <v>999999</v>
      </c>
      <c r="BB1026" s="5">
        <f>IF(OR($E1026="",$G1026&lt;&gt;"Ativo"),"",IF(COUNTIFS($E$4:$E1026,$E1026,$A$4:$A1026,$A1026,$G$4:$G1026,"Ativo")=1,1,0))</f>
        <v>1</v>
      </c>
      <c r="BC1026">
        <f>IF(OR($A1026="",$G1026&lt;&gt;"Ativo"),"",IF(COUNTIFS($A$4:$A1026,$A1026,$G$4:$G1026,"Ativo")=1,1,0))</f>
        <v>0</v>
      </c>
    </row>
    <row r="1027" spans="1:55" x14ac:dyDescent="0.3">
      <c r="A1027" s="76">
        <v>17</v>
      </c>
      <c r="B1027" s="77">
        <v>46140</v>
      </c>
      <c r="C1027" s="76">
        <v>2</v>
      </c>
      <c r="D1027" s="78" t="s">
        <v>424</v>
      </c>
      <c r="E1027" s="12" t="s">
        <v>356</v>
      </c>
      <c r="F1027" s="79">
        <v>198.66759999999999</v>
      </c>
      <c r="G1027" s="78" t="s">
        <v>310</v>
      </c>
      <c r="H1027" s="80"/>
      <c r="BA1027" s="5" t="str">
        <f t="shared" si="15"/>
        <v>999999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3">
      <c r="A1028" s="76">
        <v>17</v>
      </c>
      <c r="B1028" s="77">
        <v>46140</v>
      </c>
      <c r="C1028" s="76">
        <v>2</v>
      </c>
      <c r="D1028" s="78" t="s">
        <v>424</v>
      </c>
      <c r="E1028" s="12" t="s">
        <v>125</v>
      </c>
      <c r="F1028" s="79">
        <v>185.26070000000001</v>
      </c>
      <c r="G1028" s="78" t="s">
        <v>310</v>
      </c>
      <c r="H1028" s="80"/>
      <c r="BA1028" s="5" t="str">
        <f t="shared" ref="BA1028:BA1091" si="16">IF($D1028="","",MID($D1028,4,6))</f>
        <v>999999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3">
      <c r="A1029" s="76">
        <v>17</v>
      </c>
      <c r="B1029" s="77">
        <v>46140</v>
      </c>
      <c r="C1029" s="76">
        <v>2</v>
      </c>
      <c r="D1029" s="78" t="s">
        <v>424</v>
      </c>
      <c r="E1029" s="12" t="s">
        <v>137</v>
      </c>
      <c r="F1029" s="79">
        <v>212.22730000000001</v>
      </c>
      <c r="G1029" s="78" t="s">
        <v>310</v>
      </c>
      <c r="H1029" s="80"/>
      <c r="BA1029" s="5" t="str">
        <f t="shared" si="16"/>
        <v>999999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3">
      <c r="A1030" s="76">
        <v>17</v>
      </c>
      <c r="B1030" s="77">
        <v>46140</v>
      </c>
      <c r="C1030" s="76">
        <v>2</v>
      </c>
      <c r="D1030" s="78" t="s">
        <v>424</v>
      </c>
      <c r="E1030" s="12" t="s">
        <v>358</v>
      </c>
      <c r="F1030" s="79">
        <v>217.16380000000001</v>
      </c>
      <c r="G1030" s="78" t="s">
        <v>310</v>
      </c>
      <c r="H1030" s="80"/>
      <c r="BA1030" s="5" t="str">
        <f t="shared" si="16"/>
        <v>999999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3">
      <c r="A1031" s="76">
        <v>17</v>
      </c>
      <c r="B1031" s="77">
        <v>46140</v>
      </c>
      <c r="C1031" s="76">
        <v>2</v>
      </c>
      <c r="D1031" s="78" t="s">
        <v>424</v>
      </c>
      <c r="E1031" s="12" t="s">
        <v>134</v>
      </c>
      <c r="F1031" s="79">
        <v>216.1155</v>
      </c>
      <c r="G1031" s="78" t="s">
        <v>310</v>
      </c>
      <c r="H1031" s="80"/>
      <c r="BA1031" s="5" t="str">
        <f t="shared" si="16"/>
        <v>999999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3">
      <c r="A1032" s="76">
        <v>17</v>
      </c>
      <c r="B1032" s="77">
        <v>46140</v>
      </c>
      <c r="C1032" s="76">
        <v>2</v>
      </c>
      <c r="D1032" s="78" t="s">
        <v>424</v>
      </c>
      <c r="E1032" s="12" t="s">
        <v>138</v>
      </c>
      <c r="F1032" s="79">
        <v>226.91480000000001</v>
      </c>
      <c r="G1032" s="78" t="s">
        <v>310</v>
      </c>
      <c r="H1032" s="80"/>
      <c r="BA1032" s="5" t="str">
        <f t="shared" si="16"/>
        <v>999999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3">
      <c r="A1033" s="76">
        <v>17</v>
      </c>
      <c r="B1033" s="77">
        <v>46140</v>
      </c>
      <c r="C1033" s="76">
        <v>2</v>
      </c>
      <c r="D1033" s="78" t="s">
        <v>424</v>
      </c>
      <c r="E1033" s="12" t="s">
        <v>359</v>
      </c>
      <c r="F1033" s="79">
        <v>230.2886</v>
      </c>
      <c r="G1033" s="78" t="s">
        <v>310</v>
      </c>
      <c r="H1033" s="80"/>
      <c r="BA1033" s="5" t="str">
        <f t="shared" si="16"/>
        <v>999999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3">
      <c r="A1034" s="76">
        <v>17</v>
      </c>
      <c r="B1034" s="77">
        <v>46140</v>
      </c>
      <c r="C1034" s="76">
        <v>2</v>
      </c>
      <c r="D1034" s="78" t="s">
        <v>424</v>
      </c>
      <c r="E1034" s="12" t="s">
        <v>126</v>
      </c>
      <c r="F1034" s="79">
        <v>238.35910000000001</v>
      </c>
      <c r="G1034" s="78" t="s">
        <v>310</v>
      </c>
      <c r="H1034" s="80"/>
      <c r="BA1034" s="5" t="str">
        <f t="shared" si="16"/>
        <v>999999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3">
      <c r="A1035" s="76">
        <v>17</v>
      </c>
      <c r="B1035" s="77">
        <v>46140</v>
      </c>
      <c r="C1035" s="76">
        <v>2</v>
      </c>
      <c r="D1035" s="78" t="s">
        <v>424</v>
      </c>
      <c r="E1035" s="12" t="s">
        <v>127</v>
      </c>
      <c r="F1035" s="79">
        <v>246.71879999999999</v>
      </c>
      <c r="G1035" s="78" t="s">
        <v>310</v>
      </c>
      <c r="H1035" s="80"/>
      <c r="BA1035" s="5" t="str">
        <f t="shared" si="16"/>
        <v>999999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3">
      <c r="A1036" s="76">
        <v>17</v>
      </c>
      <c r="B1036" s="77">
        <v>46140</v>
      </c>
      <c r="C1036" s="76">
        <v>2</v>
      </c>
      <c r="D1036" s="78" t="s">
        <v>424</v>
      </c>
      <c r="E1036" s="12" t="s">
        <v>124</v>
      </c>
      <c r="F1036" s="79">
        <v>245.02670000000001</v>
      </c>
      <c r="G1036" s="78" t="s">
        <v>310</v>
      </c>
      <c r="H1036" s="80"/>
      <c r="BA1036" s="5" t="str">
        <f t="shared" si="16"/>
        <v>999999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3">
      <c r="A1037" s="76">
        <v>17</v>
      </c>
      <c r="B1037" s="77">
        <v>46140</v>
      </c>
      <c r="C1037" s="76">
        <v>2</v>
      </c>
      <c r="D1037" s="78" t="s">
        <v>424</v>
      </c>
      <c r="E1037" s="12" t="s">
        <v>361</v>
      </c>
      <c r="F1037" s="79">
        <v>250.8895</v>
      </c>
      <c r="G1037" s="78" t="s">
        <v>310</v>
      </c>
      <c r="H1037" s="80"/>
      <c r="BA1037" s="5" t="str">
        <f t="shared" si="16"/>
        <v>999999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3">
      <c r="A1038" s="76">
        <v>17</v>
      </c>
      <c r="B1038" s="77">
        <v>46140</v>
      </c>
      <c r="C1038" s="76">
        <v>2</v>
      </c>
      <c r="D1038" s="78" t="s">
        <v>424</v>
      </c>
      <c r="E1038" s="12" t="s">
        <v>139</v>
      </c>
      <c r="F1038" s="79">
        <v>257.80410000000001</v>
      </c>
      <c r="G1038" s="78" t="s">
        <v>310</v>
      </c>
      <c r="H1038" s="80"/>
      <c r="BA1038" s="5" t="str">
        <f t="shared" si="16"/>
        <v>999999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3">
      <c r="A1039" s="76">
        <v>17</v>
      </c>
      <c r="B1039" s="77">
        <v>46140</v>
      </c>
      <c r="C1039" s="76">
        <v>2</v>
      </c>
      <c r="D1039" s="78" t="s">
        <v>424</v>
      </c>
      <c r="E1039" s="12" t="s">
        <v>118</v>
      </c>
      <c r="F1039" s="79">
        <v>267.24340000000001</v>
      </c>
      <c r="G1039" s="78" t="s">
        <v>310</v>
      </c>
      <c r="H1039" s="80"/>
      <c r="BA1039" s="5" t="str">
        <f t="shared" si="16"/>
        <v>999999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3">
      <c r="A1040" s="76">
        <v>17</v>
      </c>
      <c r="B1040" s="77">
        <v>46140</v>
      </c>
      <c r="C1040" s="76">
        <v>2</v>
      </c>
      <c r="D1040" s="78" t="s">
        <v>424</v>
      </c>
      <c r="E1040" s="12" t="s">
        <v>362</v>
      </c>
      <c r="F1040" s="79">
        <v>275.0333</v>
      </c>
      <c r="G1040" s="78" t="s">
        <v>310</v>
      </c>
      <c r="H1040" s="80"/>
      <c r="BA1040" s="5" t="str">
        <f t="shared" si="16"/>
        <v>999999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3">
      <c r="A1041" s="76">
        <v>17</v>
      </c>
      <c r="B1041" s="77">
        <v>46140</v>
      </c>
      <c r="C1041" s="76">
        <v>2</v>
      </c>
      <c r="D1041" s="78" t="s">
        <v>424</v>
      </c>
      <c r="E1041" s="12" t="s">
        <v>364</v>
      </c>
      <c r="F1041" s="79">
        <v>264.64069999999998</v>
      </c>
      <c r="G1041" s="78" t="s">
        <v>310</v>
      </c>
      <c r="H1041" s="80"/>
      <c r="BA1041" s="5" t="str">
        <f t="shared" si="16"/>
        <v>999999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3">
      <c r="A1042" s="76">
        <v>17</v>
      </c>
      <c r="B1042" s="77">
        <v>46140</v>
      </c>
      <c r="C1042" s="76">
        <v>2</v>
      </c>
      <c r="D1042" s="78" t="s">
        <v>424</v>
      </c>
      <c r="E1042" s="12" t="s">
        <v>135</v>
      </c>
      <c r="F1042" s="79">
        <v>274.58670000000001</v>
      </c>
      <c r="G1042" s="78" t="s">
        <v>310</v>
      </c>
      <c r="H1042" s="80"/>
      <c r="BA1042" s="5" t="str">
        <f t="shared" si="16"/>
        <v>999999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3">
      <c r="A1043" s="76">
        <v>17</v>
      </c>
      <c r="B1043" s="77">
        <v>46140</v>
      </c>
      <c r="C1043" s="76">
        <v>2</v>
      </c>
      <c r="D1043" s="78" t="s">
        <v>424</v>
      </c>
      <c r="E1043" s="12" t="s">
        <v>128</v>
      </c>
      <c r="F1043" s="79">
        <v>284.53519999999997</v>
      </c>
      <c r="G1043" s="78" t="s">
        <v>310</v>
      </c>
      <c r="H1043" s="80"/>
      <c r="BA1043" s="5" t="str">
        <f t="shared" si="16"/>
        <v>999999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3">
      <c r="A1044" s="76">
        <v>17</v>
      </c>
      <c r="B1044" s="77">
        <v>46140</v>
      </c>
      <c r="C1044" s="76">
        <v>2</v>
      </c>
      <c r="D1044" s="78" t="s">
        <v>424</v>
      </c>
      <c r="E1044" s="12" t="s">
        <v>122</v>
      </c>
      <c r="F1044" s="79">
        <v>196.81479999999999</v>
      </c>
      <c r="G1044" s="78" t="s">
        <v>310</v>
      </c>
      <c r="H1044" s="80"/>
      <c r="BA1044" s="5" t="str">
        <f t="shared" si="16"/>
        <v>999999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3">
      <c r="A1045" s="76">
        <v>17</v>
      </c>
      <c r="B1045" s="77">
        <v>46140</v>
      </c>
      <c r="C1045" s="76">
        <v>2</v>
      </c>
      <c r="D1045" s="78" t="s">
        <v>424</v>
      </c>
      <c r="E1045" s="12" t="s">
        <v>144</v>
      </c>
      <c r="F1045" s="79">
        <v>207.73070000000001</v>
      </c>
      <c r="G1045" s="78" t="s">
        <v>310</v>
      </c>
      <c r="H1045" s="80"/>
      <c r="BA1045" s="5" t="str">
        <f t="shared" si="16"/>
        <v>999999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3">
      <c r="A1046" s="76">
        <v>17</v>
      </c>
      <c r="B1046" s="77">
        <v>46140</v>
      </c>
      <c r="C1046" s="76">
        <v>2</v>
      </c>
      <c r="D1046" s="78" t="s">
        <v>424</v>
      </c>
      <c r="E1046" s="12" t="s">
        <v>365</v>
      </c>
      <c r="F1046" s="79">
        <v>213.1482</v>
      </c>
      <c r="G1046" s="78" t="s">
        <v>310</v>
      </c>
      <c r="H1046" s="80"/>
      <c r="BA1046" s="5" t="str">
        <f t="shared" si="16"/>
        <v>999999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3">
      <c r="A1047" s="76">
        <v>17</v>
      </c>
      <c r="B1047" s="77">
        <v>46140</v>
      </c>
      <c r="C1047" s="76">
        <v>2</v>
      </c>
      <c r="D1047" s="78" t="s">
        <v>424</v>
      </c>
      <c r="E1047" s="12" t="s">
        <v>132</v>
      </c>
      <c r="F1047" s="79">
        <v>213.10480000000001</v>
      </c>
      <c r="G1047" s="78" t="s">
        <v>310</v>
      </c>
      <c r="H1047" s="80"/>
      <c r="BA1047" s="5" t="str">
        <f t="shared" si="16"/>
        <v>999999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3">
      <c r="A1048" s="76">
        <v>17</v>
      </c>
      <c r="B1048" s="77">
        <v>46140</v>
      </c>
      <c r="C1048" s="76">
        <v>2</v>
      </c>
      <c r="D1048" s="78" t="s">
        <v>424</v>
      </c>
      <c r="E1048" s="12" t="s">
        <v>133</v>
      </c>
      <c r="F1048" s="79">
        <v>223.39959999999999</v>
      </c>
      <c r="G1048" s="78" t="s">
        <v>310</v>
      </c>
      <c r="H1048" s="80"/>
      <c r="BA1048" s="5" t="str">
        <f t="shared" si="16"/>
        <v>999999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3">
      <c r="A1049" s="76">
        <v>17</v>
      </c>
      <c r="B1049" s="77">
        <v>46140</v>
      </c>
      <c r="C1049" s="76">
        <v>2</v>
      </c>
      <c r="D1049" s="78" t="s">
        <v>424</v>
      </c>
      <c r="E1049" s="12" t="s">
        <v>366</v>
      </c>
      <c r="F1049" s="79">
        <v>224.55959999999999</v>
      </c>
      <c r="G1049" s="78" t="s">
        <v>310</v>
      </c>
      <c r="H1049" s="80"/>
      <c r="BA1049" s="5" t="str">
        <f t="shared" si="16"/>
        <v>999999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3">
      <c r="A1050" s="76">
        <v>17</v>
      </c>
      <c r="B1050" s="77">
        <v>46140</v>
      </c>
      <c r="C1050" s="76">
        <v>2</v>
      </c>
      <c r="D1050" s="78" t="s">
        <v>424</v>
      </c>
      <c r="E1050" s="12" t="s">
        <v>367</v>
      </c>
      <c r="F1050" s="79">
        <v>230.202</v>
      </c>
      <c r="G1050" s="78" t="s">
        <v>310</v>
      </c>
      <c r="H1050" s="80"/>
      <c r="BA1050" s="5" t="str">
        <f t="shared" si="16"/>
        <v>999999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3">
      <c r="A1051" s="76">
        <v>17</v>
      </c>
      <c r="B1051" s="77">
        <v>46140</v>
      </c>
      <c r="C1051" s="76">
        <v>2</v>
      </c>
      <c r="D1051" s="78" t="s">
        <v>424</v>
      </c>
      <c r="E1051" s="12" t="s">
        <v>129</v>
      </c>
      <c r="F1051" s="79">
        <v>230.41720000000001</v>
      </c>
      <c r="G1051" s="78" t="s">
        <v>310</v>
      </c>
      <c r="H1051" s="80"/>
      <c r="BA1051" s="5" t="str">
        <f t="shared" si="16"/>
        <v>999999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3">
      <c r="A1052" s="76">
        <v>17</v>
      </c>
      <c r="B1052" s="77">
        <v>46140</v>
      </c>
      <c r="C1052" s="76">
        <v>2</v>
      </c>
      <c r="D1052" s="78" t="s">
        <v>424</v>
      </c>
      <c r="E1052" s="12" t="s">
        <v>131</v>
      </c>
      <c r="F1052" s="79">
        <v>239.71619999999999</v>
      </c>
      <c r="G1052" s="78" t="s">
        <v>310</v>
      </c>
      <c r="H1052" s="80"/>
      <c r="BA1052" s="5" t="str">
        <f t="shared" si="16"/>
        <v>999999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3">
      <c r="A1053" s="76">
        <v>17</v>
      </c>
      <c r="B1053" s="77">
        <v>46140</v>
      </c>
      <c r="C1053" s="76">
        <v>2</v>
      </c>
      <c r="D1053" s="78" t="s">
        <v>424</v>
      </c>
      <c r="E1053" s="12" t="s">
        <v>368</v>
      </c>
      <c r="F1053" s="79">
        <v>240.68610000000001</v>
      </c>
      <c r="G1053" s="78" t="s">
        <v>310</v>
      </c>
      <c r="H1053" s="80"/>
      <c r="BA1053" s="5" t="str">
        <f t="shared" si="16"/>
        <v>999999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3">
      <c r="A1054" s="76">
        <v>17</v>
      </c>
      <c r="B1054" s="77">
        <v>46140</v>
      </c>
      <c r="C1054" s="76">
        <v>2</v>
      </c>
      <c r="D1054" s="78" t="s">
        <v>424</v>
      </c>
      <c r="E1054" s="12" t="s">
        <v>370</v>
      </c>
      <c r="F1054" s="79">
        <v>255.1189</v>
      </c>
      <c r="G1054" s="78" t="s">
        <v>310</v>
      </c>
      <c r="H1054" s="80"/>
      <c r="BA1054" s="5" t="str">
        <f t="shared" si="16"/>
        <v>999999</v>
      </c>
      <c r="BB1054" s="5">
        <f>IF(OR($E1054="",$G1054&lt;&gt;"Ativo"),"",IF(COUNTIFS($E$4:$E1054,$E1054,$A$4:$A1054,$A1054,$G$4:$G1054,"Ativo")=1,1,0))</f>
        <v>0</v>
      </c>
      <c r="BC1054">
        <f>IF(OR($A1054="",$G1054&lt;&gt;"Ativo"),"",IF(COUNTIFS($A$4:$A1054,$A1054,$G$4:$G1054,"Ativo")=1,1,0))</f>
        <v>0</v>
      </c>
    </row>
    <row r="1055" spans="1:55" x14ac:dyDescent="0.3">
      <c r="A1055" s="76">
        <v>17</v>
      </c>
      <c r="B1055" s="77">
        <v>46140</v>
      </c>
      <c r="C1055" s="76">
        <v>2</v>
      </c>
      <c r="D1055" s="78" t="s">
        <v>424</v>
      </c>
      <c r="E1055" s="12" t="s">
        <v>140</v>
      </c>
      <c r="F1055" s="79">
        <v>251.33590000000001</v>
      </c>
      <c r="G1055" s="78" t="s">
        <v>310</v>
      </c>
      <c r="H1055" s="80"/>
      <c r="BA1055" s="5" t="str">
        <f t="shared" si="16"/>
        <v>999999</v>
      </c>
      <c r="BB1055" s="5">
        <f>IF(OR($E1055="",$G1055&lt;&gt;"Ativo"),"",IF(COUNTIFS($E$4:$E1055,$E1055,$A$4:$A1055,$A1055,$G$4:$G1055,"Ativo")=1,1,0))</f>
        <v>0</v>
      </c>
      <c r="BC1055">
        <f>IF(OR($A1055="",$G1055&lt;&gt;"Ativo"),"",IF(COUNTIFS($A$4:$A1055,$A1055,$G$4:$G1055,"Ativo")=1,1,0))</f>
        <v>0</v>
      </c>
    </row>
    <row r="1056" spans="1:55" x14ac:dyDescent="0.3">
      <c r="A1056" s="76">
        <v>17</v>
      </c>
      <c r="B1056" s="77">
        <v>46140</v>
      </c>
      <c r="C1056" s="76">
        <v>2</v>
      </c>
      <c r="D1056" s="78" t="s">
        <v>424</v>
      </c>
      <c r="E1056" s="12" t="s">
        <v>142</v>
      </c>
      <c r="F1056" s="79">
        <v>260.40949999999998</v>
      </c>
      <c r="G1056" s="78" t="s">
        <v>310</v>
      </c>
      <c r="H1056" s="80"/>
      <c r="BA1056" s="5" t="str">
        <f t="shared" si="16"/>
        <v>999999</v>
      </c>
      <c r="BB1056" s="5">
        <f>IF(OR($E1056="",$G1056&lt;&gt;"Ativo"),"",IF(COUNTIFS($E$4:$E1056,$E1056,$A$4:$A1056,$A1056,$G$4:$G1056,"Ativo")=1,1,0))</f>
        <v>0</v>
      </c>
      <c r="BC1056">
        <f>IF(OR($A1056="",$G1056&lt;&gt;"Ativo"),"",IF(COUNTIFS($A$4:$A1056,$A1056,$G$4:$G1056,"Ativo")=1,1,0))</f>
        <v>0</v>
      </c>
    </row>
    <row r="1057" spans="1:55" x14ac:dyDescent="0.3">
      <c r="A1057" s="76">
        <v>17</v>
      </c>
      <c r="B1057" s="77">
        <v>46140</v>
      </c>
      <c r="C1057" s="76">
        <v>2</v>
      </c>
      <c r="D1057" s="78" t="s">
        <v>424</v>
      </c>
      <c r="E1057" s="12" t="s">
        <v>143</v>
      </c>
      <c r="F1057" s="79">
        <v>254.6934</v>
      </c>
      <c r="G1057" s="78" t="s">
        <v>310</v>
      </c>
      <c r="H1057" s="80"/>
      <c r="BA1057" s="5" t="str">
        <f t="shared" si="16"/>
        <v>999999</v>
      </c>
      <c r="BB1057" s="5">
        <f>IF(OR($E1057="",$G1057&lt;&gt;"Ativo"),"",IF(COUNTIFS($E$4:$E1057,$E1057,$A$4:$A1057,$A1057,$G$4:$G1057,"Ativo")=1,1,0))</f>
        <v>0</v>
      </c>
      <c r="BC1057">
        <f>IF(OR($A1057="",$G1057&lt;&gt;"Ativo"),"",IF(COUNTIFS($A$4:$A1057,$A1057,$G$4:$G1057,"Ativo")=1,1,0))</f>
        <v>0</v>
      </c>
    </row>
    <row r="1058" spans="1:55" x14ac:dyDescent="0.3">
      <c r="A1058" s="76">
        <v>18</v>
      </c>
      <c r="B1058" s="77">
        <v>46147</v>
      </c>
      <c r="C1058" s="76">
        <v>1</v>
      </c>
      <c r="D1058" s="78" t="s">
        <v>423</v>
      </c>
      <c r="E1058" s="12" t="s">
        <v>356</v>
      </c>
      <c r="F1058" s="79">
        <v>84.992099999999994</v>
      </c>
      <c r="G1058" s="78" t="s">
        <v>310</v>
      </c>
      <c r="H1058" s="80"/>
      <c r="BA1058" s="5" t="str">
        <f t="shared" si="16"/>
        <v>999999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1</v>
      </c>
    </row>
    <row r="1059" spans="1:55" x14ac:dyDescent="0.3">
      <c r="A1059" s="76">
        <v>18</v>
      </c>
      <c r="B1059" s="77">
        <v>46147</v>
      </c>
      <c r="C1059" s="76">
        <v>1</v>
      </c>
      <c r="D1059" s="78" t="s">
        <v>423</v>
      </c>
      <c r="E1059" s="12" t="s">
        <v>125</v>
      </c>
      <c r="F1059" s="79">
        <v>77.915499999999994</v>
      </c>
      <c r="G1059" s="78" t="s">
        <v>310</v>
      </c>
      <c r="H1059" s="80"/>
      <c r="BA1059" s="5" t="str">
        <f t="shared" si="16"/>
        <v>999999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3">
      <c r="A1060" s="76">
        <v>18</v>
      </c>
      <c r="B1060" s="77">
        <v>46147</v>
      </c>
      <c r="C1060" s="76">
        <v>1</v>
      </c>
      <c r="D1060" s="78" t="s">
        <v>423</v>
      </c>
      <c r="E1060" s="12" t="s">
        <v>137</v>
      </c>
      <c r="F1060" s="79">
        <v>87.224999999999994</v>
      </c>
      <c r="G1060" s="78" t="s">
        <v>310</v>
      </c>
      <c r="H1060" s="80"/>
      <c r="BA1060" s="5" t="str">
        <f t="shared" si="16"/>
        <v>999999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3">
      <c r="A1061" s="76">
        <v>18</v>
      </c>
      <c r="B1061" s="77">
        <v>46147</v>
      </c>
      <c r="C1061" s="76">
        <v>1</v>
      </c>
      <c r="D1061" s="78" t="s">
        <v>423</v>
      </c>
      <c r="E1061" s="12" t="s">
        <v>358</v>
      </c>
      <c r="F1061" s="79">
        <v>88.900099999999995</v>
      </c>
      <c r="G1061" s="78" t="s">
        <v>310</v>
      </c>
      <c r="H1061" s="80"/>
      <c r="BA1061" s="5" t="str">
        <f t="shared" si="16"/>
        <v>999999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3">
      <c r="A1062" s="76">
        <v>18</v>
      </c>
      <c r="B1062" s="77">
        <v>46147</v>
      </c>
      <c r="C1062" s="76">
        <v>1</v>
      </c>
      <c r="D1062" s="78" t="s">
        <v>423</v>
      </c>
      <c r="E1062" s="12" t="s">
        <v>134</v>
      </c>
      <c r="F1062" s="79">
        <v>98.751400000000004</v>
      </c>
      <c r="G1062" s="78" t="s">
        <v>310</v>
      </c>
      <c r="H1062" s="80"/>
      <c r="BA1062" s="5" t="str">
        <f t="shared" si="16"/>
        <v>999999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3">
      <c r="A1063" s="76">
        <v>18</v>
      </c>
      <c r="B1063" s="77">
        <v>46147</v>
      </c>
      <c r="C1063" s="76">
        <v>1</v>
      </c>
      <c r="D1063" s="78" t="s">
        <v>423</v>
      </c>
      <c r="E1063" s="12" t="s">
        <v>138</v>
      </c>
      <c r="F1063" s="79">
        <v>100.15170000000001</v>
      </c>
      <c r="G1063" s="78" t="s">
        <v>310</v>
      </c>
      <c r="H1063" s="80"/>
      <c r="BA1063" s="5" t="str">
        <f t="shared" si="16"/>
        <v>999999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3">
      <c r="A1064" s="76">
        <v>18</v>
      </c>
      <c r="B1064" s="77">
        <v>46147</v>
      </c>
      <c r="C1064" s="76">
        <v>1</v>
      </c>
      <c r="D1064" s="78" t="s">
        <v>423</v>
      </c>
      <c r="E1064" s="12" t="s">
        <v>359</v>
      </c>
      <c r="F1064" s="79">
        <v>105.2985</v>
      </c>
      <c r="G1064" s="78" t="s">
        <v>310</v>
      </c>
      <c r="H1064" s="80"/>
      <c r="BA1064" s="5" t="str">
        <f t="shared" si="16"/>
        <v>999999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3">
      <c r="A1065" s="76">
        <v>18</v>
      </c>
      <c r="B1065" s="77">
        <v>46147</v>
      </c>
      <c r="C1065" s="76">
        <v>1</v>
      </c>
      <c r="D1065" s="78" t="s">
        <v>423</v>
      </c>
      <c r="E1065" s="12" t="s">
        <v>126</v>
      </c>
      <c r="F1065" s="79">
        <v>99.287000000000006</v>
      </c>
      <c r="G1065" s="78" t="s">
        <v>310</v>
      </c>
      <c r="H1065" s="80"/>
      <c r="BA1065" s="5" t="str">
        <f t="shared" si="16"/>
        <v>999999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3">
      <c r="A1066" s="76">
        <v>18</v>
      </c>
      <c r="B1066" s="77">
        <v>46147</v>
      </c>
      <c r="C1066" s="76">
        <v>1</v>
      </c>
      <c r="D1066" s="78" t="s">
        <v>423</v>
      </c>
      <c r="E1066" s="12" t="s">
        <v>127</v>
      </c>
      <c r="F1066" s="79">
        <v>103.4269</v>
      </c>
      <c r="G1066" s="78" t="s">
        <v>310</v>
      </c>
      <c r="H1066" s="80"/>
      <c r="BA1066" s="5" t="str">
        <f t="shared" si="16"/>
        <v>999999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3">
      <c r="A1067" s="76">
        <v>18</v>
      </c>
      <c r="B1067" s="77">
        <v>46147</v>
      </c>
      <c r="C1067" s="76">
        <v>1</v>
      </c>
      <c r="D1067" s="78" t="s">
        <v>423</v>
      </c>
      <c r="E1067" s="12" t="s">
        <v>124</v>
      </c>
      <c r="F1067" s="79">
        <v>108.5436</v>
      </c>
      <c r="G1067" s="78" t="s">
        <v>310</v>
      </c>
      <c r="H1067" s="80"/>
      <c r="BA1067" s="5" t="str">
        <f t="shared" si="16"/>
        <v>999999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3">
      <c r="A1068" s="76">
        <v>18</v>
      </c>
      <c r="B1068" s="77">
        <v>46147</v>
      </c>
      <c r="C1068" s="76">
        <v>1</v>
      </c>
      <c r="D1068" s="78" t="s">
        <v>423</v>
      </c>
      <c r="E1068" s="12" t="s">
        <v>361</v>
      </c>
      <c r="F1068" s="79">
        <v>113.35550000000001</v>
      </c>
      <c r="G1068" s="78" t="s">
        <v>310</v>
      </c>
      <c r="H1068" s="80"/>
      <c r="BA1068" s="5" t="str">
        <f t="shared" si="16"/>
        <v>999999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3">
      <c r="A1069" s="76">
        <v>18</v>
      </c>
      <c r="B1069" s="77">
        <v>46147</v>
      </c>
      <c r="C1069" s="76">
        <v>1</v>
      </c>
      <c r="D1069" s="78" t="s">
        <v>423</v>
      </c>
      <c r="E1069" s="12" t="s">
        <v>139</v>
      </c>
      <c r="F1069" s="79">
        <v>118.2775</v>
      </c>
      <c r="G1069" s="78" t="s">
        <v>310</v>
      </c>
      <c r="H1069" s="80"/>
      <c r="BA1069" s="5" t="str">
        <f t="shared" si="16"/>
        <v>999999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3">
      <c r="A1070" s="76">
        <v>18</v>
      </c>
      <c r="B1070" s="77">
        <v>46147</v>
      </c>
      <c r="C1070" s="76">
        <v>1</v>
      </c>
      <c r="D1070" s="78" t="s">
        <v>423</v>
      </c>
      <c r="E1070" s="12" t="s">
        <v>118</v>
      </c>
      <c r="F1070" s="79">
        <v>121.9909</v>
      </c>
      <c r="G1070" s="78" t="s">
        <v>310</v>
      </c>
      <c r="H1070" s="80"/>
      <c r="BA1070" s="5" t="str">
        <f t="shared" si="16"/>
        <v>999999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3">
      <c r="A1071" s="76">
        <v>18</v>
      </c>
      <c r="B1071" s="77">
        <v>46147</v>
      </c>
      <c r="C1071" s="76">
        <v>1</v>
      </c>
      <c r="D1071" s="78" t="s">
        <v>423</v>
      </c>
      <c r="E1071" s="12" t="s">
        <v>362</v>
      </c>
      <c r="F1071" s="79">
        <v>81.357699999999994</v>
      </c>
      <c r="G1071" s="78" t="s">
        <v>310</v>
      </c>
      <c r="H1071" s="80"/>
      <c r="BA1071" s="5" t="str">
        <f t="shared" si="16"/>
        <v>999999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3">
      <c r="A1072" s="76">
        <v>18</v>
      </c>
      <c r="B1072" s="77">
        <v>46147</v>
      </c>
      <c r="C1072" s="76">
        <v>1</v>
      </c>
      <c r="D1072" s="78" t="s">
        <v>423</v>
      </c>
      <c r="E1072" s="12" t="s">
        <v>364</v>
      </c>
      <c r="F1072" s="79">
        <v>85.314800000000005</v>
      </c>
      <c r="G1072" s="78" t="s">
        <v>310</v>
      </c>
      <c r="H1072" s="80"/>
      <c r="BA1072" s="5" t="str">
        <f t="shared" si="16"/>
        <v>999999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3">
      <c r="A1073" s="76">
        <v>18</v>
      </c>
      <c r="B1073" s="77">
        <v>46147</v>
      </c>
      <c r="C1073" s="76">
        <v>1</v>
      </c>
      <c r="D1073" s="78" t="s">
        <v>423</v>
      </c>
      <c r="E1073" s="12" t="s">
        <v>135</v>
      </c>
      <c r="F1073" s="79">
        <v>83.738100000000003</v>
      </c>
      <c r="G1073" s="78" t="s">
        <v>310</v>
      </c>
      <c r="H1073" s="80"/>
      <c r="BA1073" s="5" t="str">
        <f t="shared" si="16"/>
        <v>999999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3">
      <c r="A1074" s="76">
        <v>18</v>
      </c>
      <c r="B1074" s="77">
        <v>46147</v>
      </c>
      <c r="C1074" s="76">
        <v>1</v>
      </c>
      <c r="D1074" s="78" t="s">
        <v>423</v>
      </c>
      <c r="E1074" s="12" t="s">
        <v>128</v>
      </c>
      <c r="F1074" s="79">
        <v>93.250299999999996</v>
      </c>
      <c r="G1074" s="78" t="s">
        <v>310</v>
      </c>
      <c r="H1074" s="80"/>
      <c r="BA1074" s="5" t="str">
        <f t="shared" si="16"/>
        <v>999999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3">
      <c r="A1075" s="76">
        <v>18</v>
      </c>
      <c r="B1075" s="77">
        <v>46147</v>
      </c>
      <c r="C1075" s="76">
        <v>1</v>
      </c>
      <c r="D1075" s="78" t="s">
        <v>423</v>
      </c>
      <c r="E1075" s="12" t="s">
        <v>122</v>
      </c>
      <c r="F1075" s="79">
        <v>91.837900000000005</v>
      </c>
      <c r="G1075" s="78" t="s">
        <v>310</v>
      </c>
      <c r="H1075" s="80"/>
      <c r="BA1075" s="5" t="str">
        <f t="shared" si="16"/>
        <v>999999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3">
      <c r="A1076" s="76">
        <v>18</v>
      </c>
      <c r="B1076" s="77">
        <v>46147</v>
      </c>
      <c r="C1076" s="76">
        <v>1</v>
      </c>
      <c r="D1076" s="78" t="s">
        <v>423</v>
      </c>
      <c r="E1076" s="12" t="s">
        <v>144</v>
      </c>
      <c r="F1076" s="79">
        <v>96.195099999999996</v>
      </c>
      <c r="G1076" s="78" t="s">
        <v>310</v>
      </c>
      <c r="H1076" s="80"/>
      <c r="BA1076" s="5" t="str">
        <f t="shared" si="16"/>
        <v>999999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3">
      <c r="A1077" s="76">
        <v>18</v>
      </c>
      <c r="B1077" s="77">
        <v>46147</v>
      </c>
      <c r="C1077" s="76">
        <v>1</v>
      </c>
      <c r="D1077" s="78" t="s">
        <v>423</v>
      </c>
      <c r="E1077" s="12" t="s">
        <v>365</v>
      </c>
      <c r="F1077" s="79">
        <v>92.524100000000004</v>
      </c>
      <c r="G1077" s="78" t="s">
        <v>310</v>
      </c>
      <c r="H1077" s="80"/>
      <c r="BA1077" s="5" t="str">
        <f t="shared" si="16"/>
        <v>999999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3">
      <c r="A1078" s="76">
        <v>18</v>
      </c>
      <c r="B1078" s="77">
        <v>46147</v>
      </c>
      <c r="C1078" s="76">
        <v>1</v>
      </c>
      <c r="D1078" s="78" t="s">
        <v>423</v>
      </c>
      <c r="E1078" s="12" t="s">
        <v>132</v>
      </c>
      <c r="F1078" s="79">
        <v>105.88039999999999</v>
      </c>
      <c r="G1078" s="78" t="s">
        <v>310</v>
      </c>
      <c r="H1078" s="80"/>
      <c r="BA1078" s="5" t="str">
        <f t="shared" si="16"/>
        <v>999999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3">
      <c r="A1079" s="76">
        <v>18</v>
      </c>
      <c r="B1079" s="77">
        <v>46147</v>
      </c>
      <c r="C1079" s="76">
        <v>1</v>
      </c>
      <c r="D1079" s="78" t="s">
        <v>423</v>
      </c>
      <c r="E1079" s="12" t="s">
        <v>133</v>
      </c>
      <c r="F1079" s="79">
        <v>108.2413</v>
      </c>
      <c r="G1079" s="78" t="s">
        <v>310</v>
      </c>
      <c r="H1079" s="80"/>
      <c r="BA1079" s="5" t="str">
        <f t="shared" si="16"/>
        <v>999999</v>
      </c>
      <c r="BB1079" s="5">
        <f>IF(OR($E1079="",$G1079&lt;&gt;"Ativo"),"",IF(COUNTIFS($E$4:$E1079,$E1079,$A$4:$A1079,$A1079,$G$4:$G1079,"Ativo")=1,1,0))</f>
        <v>1</v>
      </c>
      <c r="BC1079">
        <f>IF(OR($A1079="",$G1079&lt;&gt;"Ativo"),"",IF(COUNTIFS($A$4:$A1079,$A1079,$G$4:$G1079,"Ativo")=1,1,0))</f>
        <v>0</v>
      </c>
    </row>
    <row r="1080" spans="1:55" x14ac:dyDescent="0.3">
      <c r="A1080" s="76">
        <v>18</v>
      </c>
      <c r="B1080" s="77">
        <v>46147</v>
      </c>
      <c r="C1080" s="76">
        <v>1</v>
      </c>
      <c r="D1080" s="78" t="s">
        <v>423</v>
      </c>
      <c r="E1080" s="12" t="s">
        <v>366</v>
      </c>
      <c r="F1080" s="79">
        <v>111.0025</v>
      </c>
      <c r="G1080" s="78" t="s">
        <v>310</v>
      </c>
      <c r="H1080" s="80"/>
      <c r="BA1080" s="5" t="str">
        <f t="shared" si="16"/>
        <v>999999</v>
      </c>
      <c r="BB1080" s="5">
        <f>IF(OR($E1080="",$G1080&lt;&gt;"Ativo"),"",IF(COUNTIFS($E$4:$E1080,$E1080,$A$4:$A1080,$A1080,$G$4:$G1080,"Ativo")=1,1,0))</f>
        <v>1</v>
      </c>
      <c r="BC1080">
        <f>IF(OR($A1080="",$G1080&lt;&gt;"Ativo"),"",IF(COUNTIFS($A$4:$A1080,$A1080,$G$4:$G1080,"Ativo")=1,1,0))</f>
        <v>0</v>
      </c>
    </row>
    <row r="1081" spans="1:55" x14ac:dyDescent="0.3">
      <c r="A1081" s="76">
        <v>18</v>
      </c>
      <c r="B1081" s="77">
        <v>46147</v>
      </c>
      <c r="C1081" s="76">
        <v>1</v>
      </c>
      <c r="D1081" s="78" t="s">
        <v>423</v>
      </c>
      <c r="E1081" s="12" t="s">
        <v>367</v>
      </c>
      <c r="F1081" s="79">
        <v>109.4212</v>
      </c>
      <c r="G1081" s="78" t="s">
        <v>310</v>
      </c>
      <c r="H1081" s="80"/>
      <c r="BA1081" s="5" t="str">
        <f t="shared" si="16"/>
        <v>999999</v>
      </c>
      <c r="BB1081" s="5">
        <f>IF(OR($E1081="",$G1081&lt;&gt;"Ativo"),"",IF(COUNTIFS($E$4:$E1081,$E1081,$A$4:$A1081,$A1081,$G$4:$G1081,"Ativo")=1,1,0))</f>
        <v>1</v>
      </c>
      <c r="BC1081">
        <f>IF(OR($A1081="",$G1081&lt;&gt;"Ativo"),"",IF(COUNTIFS($A$4:$A1081,$A1081,$G$4:$G1081,"Ativo")=1,1,0))</f>
        <v>0</v>
      </c>
    </row>
    <row r="1082" spans="1:55" x14ac:dyDescent="0.3">
      <c r="A1082" s="76">
        <v>18</v>
      </c>
      <c r="B1082" s="77">
        <v>46147</v>
      </c>
      <c r="C1082" s="76">
        <v>1</v>
      </c>
      <c r="D1082" s="78" t="s">
        <v>423</v>
      </c>
      <c r="E1082" s="12" t="s">
        <v>129</v>
      </c>
      <c r="F1082" s="79">
        <v>115.777</v>
      </c>
      <c r="G1082" s="78" t="s">
        <v>310</v>
      </c>
      <c r="H1082" s="80"/>
      <c r="BA1082" s="5" t="str">
        <f t="shared" si="16"/>
        <v>999999</v>
      </c>
      <c r="BB1082" s="5">
        <f>IF(OR($E1082="",$G1082&lt;&gt;"Ativo"),"",IF(COUNTIFS($E$4:$E1082,$E1082,$A$4:$A1082,$A1082,$G$4:$G1082,"Ativo")=1,1,0))</f>
        <v>1</v>
      </c>
      <c r="BC1082">
        <f>IF(OR($A1082="",$G1082&lt;&gt;"Ativo"),"",IF(COUNTIFS($A$4:$A1082,$A1082,$G$4:$G1082,"Ativo")=1,1,0))</f>
        <v>0</v>
      </c>
    </row>
    <row r="1083" spans="1:55" x14ac:dyDescent="0.3">
      <c r="A1083" s="76">
        <v>18</v>
      </c>
      <c r="B1083" s="77">
        <v>46147</v>
      </c>
      <c r="C1083" s="76">
        <v>1</v>
      </c>
      <c r="D1083" s="78" t="s">
        <v>423</v>
      </c>
      <c r="E1083" s="12" t="s">
        <v>131</v>
      </c>
      <c r="F1083" s="79">
        <v>114.08580000000001</v>
      </c>
      <c r="G1083" s="78" t="s">
        <v>310</v>
      </c>
      <c r="H1083" s="80"/>
      <c r="BA1083" s="5" t="str">
        <f t="shared" si="16"/>
        <v>999999</v>
      </c>
      <c r="BB1083" s="5">
        <f>IF(OR($E1083="",$G1083&lt;&gt;"Ativo"),"",IF(COUNTIFS($E$4:$E1083,$E1083,$A$4:$A1083,$A1083,$G$4:$G1083,"Ativo")=1,1,0))</f>
        <v>1</v>
      </c>
      <c r="BC1083">
        <f>IF(OR($A1083="",$G1083&lt;&gt;"Ativo"),"",IF(COUNTIFS($A$4:$A1083,$A1083,$G$4:$G1083,"Ativo")=1,1,0))</f>
        <v>0</v>
      </c>
    </row>
    <row r="1084" spans="1:55" x14ac:dyDescent="0.3">
      <c r="A1084" s="76">
        <v>18</v>
      </c>
      <c r="B1084" s="77">
        <v>46147</v>
      </c>
      <c r="C1084" s="76">
        <v>1</v>
      </c>
      <c r="D1084" s="78" t="s">
        <v>423</v>
      </c>
      <c r="E1084" s="12" t="s">
        <v>368</v>
      </c>
      <c r="F1084" s="79">
        <v>82.472899999999996</v>
      </c>
      <c r="G1084" s="78" t="s">
        <v>310</v>
      </c>
      <c r="H1084" s="80"/>
      <c r="BA1084" s="5" t="str">
        <f t="shared" si="16"/>
        <v>999999</v>
      </c>
      <c r="BB1084" s="5">
        <f>IF(OR($E1084="",$G1084&lt;&gt;"Ativo"),"",IF(COUNTIFS($E$4:$E1084,$E1084,$A$4:$A1084,$A1084,$G$4:$G1084,"Ativo")=1,1,0))</f>
        <v>1</v>
      </c>
      <c r="BC1084">
        <f>IF(OR($A1084="",$G1084&lt;&gt;"Ativo"),"",IF(COUNTIFS($A$4:$A1084,$A1084,$G$4:$G1084,"Ativo")=1,1,0))</f>
        <v>0</v>
      </c>
    </row>
    <row r="1085" spans="1:55" x14ac:dyDescent="0.3">
      <c r="A1085" s="76">
        <v>18</v>
      </c>
      <c r="B1085" s="77">
        <v>46147</v>
      </c>
      <c r="C1085" s="76">
        <v>1</v>
      </c>
      <c r="D1085" s="78" t="s">
        <v>423</v>
      </c>
      <c r="E1085" s="12" t="s">
        <v>370</v>
      </c>
      <c r="F1085" s="79">
        <v>81.577200000000005</v>
      </c>
      <c r="G1085" s="78" t="s">
        <v>310</v>
      </c>
      <c r="H1085" s="80"/>
      <c r="BA1085" s="5" t="str">
        <f t="shared" si="16"/>
        <v>999999</v>
      </c>
      <c r="BB1085" s="5">
        <f>IF(OR($E1085="",$G1085&lt;&gt;"Ativo"),"",IF(COUNTIFS($E$4:$E1085,$E1085,$A$4:$A1085,$A1085,$G$4:$G1085,"Ativo")=1,1,0))</f>
        <v>1</v>
      </c>
      <c r="BC1085">
        <f>IF(OR($A1085="",$G1085&lt;&gt;"Ativo"),"",IF(COUNTIFS($A$4:$A1085,$A1085,$G$4:$G1085,"Ativo")=1,1,0))</f>
        <v>0</v>
      </c>
    </row>
    <row r="1086" spans="1:55" x14ac:dyDescent="0.3">
      <c r="A1086" s="76">
        <v>18</v>
      </c>
      <c r="B1086" s="77">
        <v>46147</v>
      </c>
      <c r="C1086" s="76">
        <v>1</v>
      </c>
      <c r="D1086" s="78" t="s">
        <v>423</v>
      </c>
      <c r="E1086" s="12" t="s">
        <v>140</v>
      </c>
      <c r="F1086" s="79">
        <v>92.252899999999997</v>
      </c>
      <c r="G1086" s="78" t="s">
        <v>310</v>
      </c>
      <c r="H1086" s="80"/>
      <c r="BA1086" s="5" t="str">
        <f t="shared" si="16"/>
        <v>999999</v>
      </c>
      <c r="BB1086" s="5">
        <f>IF(OR($E1086="",$G1086&lt;&gt;"Ativo"),"",IF(COUNTIFS($E$4:$E1086,$E1086,$A$4:$A1086,$A1086,$G$4:$G1086,"Ativo")=1,1,0))</f>
        <v>1</v>
      </c>
      <c r="BC1086">
        <f>IF(OR($A1086="",$G1086&lt;&gt;"Ativo"),"",IF(COUNTIFS($A$4:$A1086,$A1086,$G$4:$G1086,"Ativo")=1,1,0))</f>
        <v>0</v>
      </c>
    </row>
    <row r="1087" spans="1:55" x14ac:dyDescent="0.3">
      <c r="A1087" s="76">
        <v>18</v>
      </c>
      <c r="B1087" s="77">
        <v>46147</v>
      </c>
      <c r="C1087" s="76">
        <v>1</v>
      </c>
      <c r="D1087" s="78" t="s">
        <v>423</v>
      </c>
      <c r="E1087" s="12" t="s">
        <v>142</v>
      </c>
      <c r="F1087" s="79">
        <v>89.959199999999996</v>
      </c>
      <c r="G1087" s="78" t="s">
        <v>310</v>
      </c>
      <c r="H1087" s="80"/>
      <c r="BA1087" s="5" t="str">
        <f t="shared" si="16"/>
        <v>999999</v>
      </c>
      <c r="BB1087" s="5">
        <f>IF(OR($E1087="",$G1087&lt;&gt;"Ativo"),"",IF(COUNTIFS($E$4:$E1087,$E1087,$A$4:$A1087,$A1087,$G$4:$G1087,"Ativo")=1,1,0))</f>
        <v>1</v>
      </c>
      <c r="BC1087">
        <f>IF(OR($A1087="",$G1087&lt;&gt;"Ativo"),"",IF(COUNTIFS($A$4:$A1087,$A1087,$G$4:$G1087,"Ativo")=1,1,0))</f>
        <v>0</v>
      </c>
    </row>
    <row r="1088" spans="1:55" x14ac:dyDescent="0.3">
      <c r="A1088" s="76">
        <v>18</v>
      </c>
      <c r="B1088" s="77">
        <v>46147</v>
      </c>
      <c r="C1088" s="76">
        <v>1</v>
      </c>
      <c r="D1088" s="78" t="s">
        <v>423</v>
      </c>
      <c r="E1088" s="12" t="s">
        <v>143</v>
      </c>
      <c r="F1088" s="79">
        <v>94.834699999999998</v>
      </c>
      <c r="G1088" s="78" t="s">
        <v>310</v>
      </c>
      <c r="H1088" s="80"/>
      <c r="BA1088" s="5" t="str">
        <f t="shared" si="16"/>
        <v>999999</v>
      </c>
      <c r="BB1088" s="5">
        <f>IF(OR($E1088="",$G1088&lt;&gt;"Ativo"),"",IF(COUNTIFS($E$4:$E1088,$E1088,$A$4:$A1088,$A1088,$G$4:$G1088,"Ativo")=1,1,0))</f>
        <v>1</v>
      </c>
      <c r="BC1088">
        <f>IF(OR($A1088="",$G1088&lt;&gt;"Ativo"),"",IF(COUNTIFS($A$4:$A1088,$A1088,$G$4:$G1088,"Ativo")=1,1,0))</f>
        <v>0</v>
      </c>
    </row>
    <row r="1089" spans="1:55" x14ac:dyDescent="0.3">
      <c r="A1089" s="76">
        <v>18</v>
      </c>
      <c r="B1089" s="77">
        <v>46147</v>
      </c>
      <c r="C1089" s="76">
        <v>2</v>
      </c>
      <c r="D1089" s="78" t="s">
        <v>424</v>
      </c>
      <c r="E1089" s="12" t="s">
        <v>356</v>
      </c>
      <c r="F1089" s="79">
        <v>204.19309999999999</v>
      </c>
      <c r="G1089" s="78" t="s">
        <v>310</v>
      </c>
      <c r="H1089" s="80"/>
      <c r="BA1089" s="5" t="str">
        <f t="shared" si="16"/>
        <v>999999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3">
      <c r="A1090" s="76">
        <v>18</v>
      </c>
      <c r="B1090" s="77">
        <v>46147</v>
      </c>
      <c r="C1090" s="76">
        <v>2</v>
      </c>
      <c r="D1090" s="78" t="s">
        <v>424</v>
      </c>
      <c r="E1090" s="12" t="s">
        <v>125</v>
      </c>
      <c r="F1090" s="79">
        <v>215.5334</v>
      </c>
      <c r="G1090" s="78" t="s">
        <v>310</v>
      </c>
      <c r="H1090" s="80"/>
      <c r="BA1090" s="5" t="str">
        <f t="shared" si="16"/>
        <v>999999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3">
      <c r="A1091" s="76">
        <v>18</v>
      </c>
      <c r="B1091" s="77">
        <v>46147</v>
      </c>
      <c r="C1091" s="76">
        <v>2</v>
      </c>
      <c r="D1091" s="78" t="s">
        <v>424</v>
      </c>
      <c r="E1091" s="12" t="s">
        <v>137</v>
      </c>
      <c r="F1091" s="79">
        <v>203.59530000000001</v>
      </c>
      <c r="G1091" s="78" t="s">
        <v>310</v>
      </c>
      <c r="H1091" s="80"/>
      <c r="BA1091" s="5" t="str">
        <f t="shared" si="16"/>
        <v>999999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3">
      <c r="A1092" s="76">
        <v>18</v>
      </c>
      <c r="B1092" s="77">
        <v>46147</v>
      </c>
      <c r="C1092" s="76">
        <v>2</v>
      </c>
      <c r="D1092" s="78" t="s">
        <v>424</v>
      </c>
      <c r="E1092" s="12" t="s">
        <v>358</v>
      </c>
      <c r="F1092" s="79">
        <v>216.1618</v>
      </c>
      <c r="G1092" s="78" t="s">
        <v>310</v>
      </c>
      <c r="H1092" s="80"/>
      <c r="BA1092" s="5" t="str">
        <f t="shared" ref="BA1092:BA1155" si="17">IF($D1092="","",MID($D1092,4,6))</f>
        <v>999999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3">
      <c r="A1093" s="76">
        <v>18</v>
      </c>
      <c r="B1093" s="77">
        <v>46147</v>
      </c>
      <c r="C1093" s="76">
        <v>2</v>
      </c>
      <c r="D1093" s="78" t="s">
        <v>424</v>
      </c>
      <c r="E1093" s="12" t="s">
        <v>134</v>
      </c>
      <c r="F1093" s="79">
        <v>219.22489999999999</v>
      </c>
      <c r="G1093" s="78" t="s">
        <v>310</v>
      </c>
      <c r="H1093" s="80"/>
      <c r="BA1093" s="5" t="str">
        <f t="shared" si="17"/>
        <v>999999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3">
      <c r="A1094" s="76">
        <v>18</v>
      </c>
      <c r="B1094" s="77">
        <v>46147</v>
      </c>
      <c r="C1094" s="76">
        <v>2</v>
      </c>
      <c r="D1094" s="78" t="s">
        <v>424</v>
      </c>
      <c r="E1094" s="12" t="s">
        <v>138</v>
      </c>
      <c r="F1094" s="79">
        <v>224.22669999999999</v>
      </c>
      <c r="G1094" s="78" t="s">
        <v>310</v>
      </c>
      <c r="H1094" s="80"/>
      <c r="BA1094" s="5" t="str">
        <f t="shared" si="17"/>
        <v>999999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3">
      <c r="A1095" s="76">
        <v>18</v>
      </c>
      <c r="B1095" s="77">
        <v>46147</v>
      </c>
      <c r="C1095" s="76">
        <v>2</v>
      </c>
      <c r="D1095" s="78" t="s">
        <v>424</v>
      </c>
      <c r="E1095" s="12" t="s">
        <v>359</v>
      </c>
      <c r="F1095" s="79">
        <v>250.33439999999999</v>
      </c>
      <c r="G1095" s="78" t="s">
        <v>310</v>
      </c>
      <c r="H1095" s="80"/>
      <c r="BA1095" s="5" t="str">
        <f t="shared" si="17"/>
        <v>999999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3">
      <c r="A1096" s="76">
        <v>18</v>
      </c>
      <c r="B1096" s="77">
        <v>46147</v>
      </c>
      <c r="C1096" s="76">
        <v>2</v>
      </c>
      <c r="D1096" s="78" t="s">
        <v>424</v>
      </c>
      <c r="E1096" s="12" t="s">
        <v>126</v>
      </c>
      <c r="F1096" s="79">
        <v>240.6105</v>
      </c>
      <c r="G1096" s="78" t="s">
        <v>310</v>
      </c>
      <c r="H1096" s="80"/>
      <c r="BA1096" s="5" t="str">
        <f t="shared" si="17"/>
        <v>999999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3">
      <c r="A1097" s="76">
        <v>18</v>
      </c>
      <c r="B1097" s="77">
        <v>46147</v>
      </c>
      <c r="C1097" s="76">
        <v>2</v>
      </c>
      <c r="D1097" s="78" t="s">
        <v>424</v>
      </c>
      <c r="E1097" s="12" t="s">
        <v>127</v>
      </c>
      <c r="F1097" s="79">
        <v>240.9494</v>
      </c>
      <c r="G1097" s="78" t="s">
        <v>310</v>
      </c>
      <c r="H1097" s="80"/>
      <c r="BA1097" s="5" t="str">
        <f t="shared" si="17"/>
        <v>999999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3">
      <c r="A1098" s="76">
        <v>18</v>
      </c>
      <c r="B1098" s="77">
        <v>46147</v>
      </c>
      <c r="C1098" s="76">
        <v>2</v>
      </c>
      <c r="D1098" s="78" t="s">
        <v>424</v>
      </c>
      <c r="E1098" s="12" t="s">
        <v>124</v>
      </c>
      <c r="F1098" s="79">
        <v>255.00720000000001</v>
      </c>
      <c r="G1098" s="78" t="s">
        <v>310</v>
      </c>
      <c r="H1098" s="80"/>
      <c r="BA1098" s="5" t="str">
        <f t="shared" si="17"/>
        <v>999999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3">
      <c r="A1099" s="76">
        <v>18</v>
      </c>
      <c r="B1099" s="77">
        <v>46147</v>
      </c>
      <c r="C1099" s="76">
        <v>2</v>
      </c>
      <c r="D1099" s="78" t="s">
        <v>424</v>
      </c>
      <c r="E1099" s="12" t="s">
        <v>361</v>
      </c>
      <c r="F1099" s="79">
        <v>249.19710000000001</v>
      </c>
      <c r="G1099" s="78" t="s">
        <v>310</v>
      </c>
      <c r="H1099" s="80"/>
      <c r="BA1099" s="5" t="str">
        <f t="shared" si="17"/>
        <v>999999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3">
      <c r="A1100" s="76">
        <v>18</v>
      </c>
      <c r="B1100" s="77">
        <v>46147</v>
      </c>
      <c r="C1100" s="76">
        <v>2</v>
      </c>
      <c r="D1100" s="78" t="s">
        <v>424</v>
      </c>
      <c r="E1100" s="12" t="s">
        <v>139</v>
      </c>
      <c r="F1100" s="79">
        <v>263.10750000000002</v>
      </c>
      <c r="G1100" s="78" t="s">
        <v>310</v>
      </c>
      <c r="H1100" s="80"/>
      <c r="BA1100" s="5" t="str">
        <f t="shared" si="17"/>
        <v>999999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3">
      <c r="A1101" s="76">
        <v>18</v>
      </c>
      <c r="B1101" s="77">
        <v>46147</v>
      </c>
      <c r="C1101" s="76">
        <v>2</v>
      </c>
      <c r="D1101" s="78" t="s">
        <v>424</v>
      </c>
      <c r="E1101" s="12" t="s">
        <v>118</v>
      </c>
      <c r="F1101" s="79">
        <v>263.27140000000003</v>
      </c>
      <c r="G1101" s="78" t="s">
        <v>310</v>
      </c>
      <c r="H1101" s="80"/>
      <c r="BA1101" s="5" t="str">
        <f t="shared" si="17"/>
        <v>999999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3">
      <c r="A1102" s="76">
        <v>18</v>
      </c>
      <c r="B1102" s="77">
        <v>46147</v>
      </c>
      <c r="C1102" s="76">
        <v>2</v>
      </c>
      <c r="D1102" s="78" t="s">
        <v>424</v>
      </c>
      <c r="E1102" s="12" t="s">
        <v>362</v>
      </c>
      <c r="F1102" s="79">
        <v>280.64780000000002</v>
      </c>
      <c r="G1102" s="78" t="s">
        <v>310</v>
      </c>
      <c r="H1102" s="80"/>
      <c r="BA1102" s="5" t="str">
        <f t="shared" si="17"/>
        <v>999999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3">
      <c r="A1103" s="76">
        <v>18</v>
      </c>
      <c r="B1103" s="77">
        <v>46147</v>
      </c>
      <c r="C1103" s="76">
        <v>2</v>
      </c>
      <c r="D1103" s="78" t="s">
        <v>424</v>
      </c>
      <c r="E1103" s="12" t="s">
        <v>364</v>
      </c>
      <c r="F1103" s="79">
        <v>294.3374</v>
      </c>
      <c r="G1103" s="78" t="s">
        <v>310</v>
      </c>
      <c r="H1103" s="80"/>
      <c r="BA1103" s="5" t="str">
        <f t="shared" si="17"/>
        <v>999999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3">
      <c r="A1104" s="76">
        <v>18</v>
      </c>
      <c r="B1104" s="77">
        <v>46147</v>
      </c>
      <c r="C1104" s="76">
        <v>2</v>
      </c>
      <c r="D1104" s="78" t="s">
        <v>424</v>
      </c>
      <c r="E1104" s="12" t="s">
        <v>135</v>
      </c>
      <c r="F1104" s="79">
        <v>281.30880000000002</v>
      </c>
      <c r="G1104" s="78" t="s">
        <v>310</v>
      </c>
      <c r="H1104" s="80"/>
      <c r="BA1104" s="5" t="str">
        <f t="shared" si="17"/>
        <v>999999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3">
      <c r="A1105" s="76">
        <v>18</v>
      </c>
      <c r="B1105" s="77">
        <v>46147</v>
      </c>
      <c r="C1105" s="76">
        <v>2</v>
      </c>
      <c r="D1105" s="78" t="s">
        <v>424</v>
      </c>
      <c r="E1105" s="12" t="s">
        <v>128</v>
      </c>
      <c r="F1105" s="79">
        <v>284.24959999999999</v>
      </c>
      <c r="G1105" s="78" t="s">
        <v>310</v>
      </c>
      <c r="H1105" s="80"/>
      <c r="BA1105" s="5" t="str">
        <f t="shared" si="17"/>
        <v>999999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3">
      <c r="A1106" s="76">
        <v>18</v>
      </c>
      <c r="B1106" s="77">
        <v>46147</v>
      </c>
      <c r="C1106" s="76">
        <v>2</v>
      </c>
      <c r="D1106" s="78" t="s">
        <v>424</v>
      </c>
      <c r="E1106" s="12" t="s">
        <v>122</v>
      </c>
      <c r="F1106" s="79">
        <v>211.44829999999999</v>
      </c>
      <c r="G1106" s="78" t="s">
        <v>310</v>
      </c>
      <c r="H1106" s="80"/>
      <c r="BA1106" s="5" t="str">
        <f t="shared" si="17"/>
        <v>999999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3">
      <c r="A1107" s="76">
        <v>18</v>
      </c>
      <c r="B1107" s="77">
        <v>46147</v>
      </c>
      <c r="C1107" s="76">
        <v>2</v>
      </c>
      <c r="D1107" s="78" t="s">
        <v>424</v>
      </c>
      <c r="E1107" s="12" t="s">
        <v>144</v>
      </c>
      <c r="F1107" s="79">
        <v>198.03919999999999</v>
      </c>
      <c r="G1107" s="78" t="s">
        <v>310</v>
      </c>
      <c r="H1107" s="80"/>
      <c r="BA1107" s="5" t="str">
        <f t="shared" si="17"/>
        <v>999999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3">
      <c r="A1108" s="76">
        <v>18</v>
      </c>
      <c r="B1108" s="77">
        <v>46147</v>
      </c>
      <c r="C1108" s="76">
        <v>2</v>
      </c>
      <c r="D1108" s="78" t="s">
        <v>424</v>
      </c>
      <c r="E1108" s="12" t="s">
        <v>365</v>
      </c>
      <c r="F1108" s="79">
        <v>210.49379999999999</v>
      </c>
      <c r="G1108" s="78" t="s">
        <v>310</v>
      </c>
      <c r="H1108" s="80"/>
      <c r="BA1108" s="5" t="str">
        <f t="shared" si="17"/>
        <v>999999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3">
      <c r="A1109" s="76">
        <v>18</v>
      </c>
      <c r="B1109" s="77">
        <v>46147</v>
      </c>
      <c r="C1109" s="76">
        <v>2</v>
      </c>
      <c r="D1109" s="78" t="s">
        <v>424</v>
      </c>
      <c r="E1109" s="12" t="s">
        <v>132</v>
      </c>
      <c r="F1109" s="79">
        <v>211.38059999999999</v>
      </c>
      <c r="G1109" s="78" t="s">
        <v>310</v>
      </c>
      <c r="H1109" s="80"/>
      <c r="BA1109" s="5" t="str">
        <f t="shared" si="17"/>
        <v>999999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3">
      <c r="A1110" s="76">
        <v>18</v>
      </c>
      <c r="B1110" s="77">
        <v>46147</v>
      </c>
      <c r="C1110" s="76">
        <v>2</v>
      </c>
      <c r="D1110" s="78" t="s">
        <v>424</v>
      </c>
      <c r="E1110" s="12" t="s">
        <v>133</v>
      </c>
      <c r="F1110" s="79">
        <v>228.1926</v>
      </c>
      <c r="G1110" s="78" t="s">
        <v>310</v>
      </c>
      <c r="H1110" s="80"/>
      <c r="BA1110" s="5" t="str">
        <f t="shared" si="17"/>
        <v>999999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3">
      <c r="A1111" s="76">
        <v>18</v>
      </c>
      <c r="B1111" s="77">
        <v>46147</v>
      </c>
      <c r="C1111" s="76">
        <v>2</v>
      </c>
      <c r="D1111" s="78" t="s">
        <v>424</v>
      </c>
      <c r="E1111" s="12" t="s">
        <v>366</v>
      </c>
      <c r="F1111" s="79">
        <v>242.06110000000001</v>
      </c>
      <c r="G1111" s="78" t="s">
        <v>310</v>
      </c>
      <c r="H1111" s="80"/>
      <c r="BA1111" s="5" t="str">
        <f t="shared" si="17"/>
        <v>999999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3">
      <c r="A1112" s="76">
        <v>18</v>
      </c>
      <c r="B1112" s="77">
        <v>46147</v>
      </c>
      <c r="C1112" s="76">
        <v>2</v>
      </c>
      <c r="D1112" s="78" t="s">
        <v>424</v>
      </c>
      <c r="E1112" s="12" t="s">
        <v>367</v>
      </c>
      <c r="F1112" s="79">
        <v>228.81710000000001</v>
      </c>
      <c r="G1112" s="78" t="s">
        <v>310</v>
      </c>
      <c r="H1112" s="80"/>
      <c r="BA1112" s="5" t="str">
        <f t="shared" si="17"/>
        <v>999999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3">
      <c r="A1113" s="76">
        <v>18</v>
      </c>
      <c r="B1113" s="77">
        <v>46147</v>
      </c>
      <c r="C1113" s="76">
        <v>2</v>
      </c>
      <c r="D1113" s="78" t="s">
        <v>424</v>
      </c>
      <c r="E1113" s="12" t="s">
        <v>129</v>
      </c>
      <c r="F1113" s="79">
        <v>237.0949</v>
      </c>
      <c r="G1113" s="78" t="s">
        <v>310</v>
      </c>
      <c r="H1113" s="80"/>
      <c r="BA1113" s="5" t="str">
        <f t="shared" si="17"/>
        <v>999999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3">
      <c r="A1114" s="76">
        <v>18</v>
      </c>
      <c r="B1114" s="77">
        <v>46147</v>
      </c>
      <c r="C1114" s="76">
        <v>2</v>
      </c>
      <c r="D1114" s="78" t="s">
        <v>424</v>
      </c>
      <c r="E1114" s="12" t="s">
        <v>131</v>
      </c>
      <c r="F1114" s="79">
        <v>237.63040000000001</v>
      </c>
      <c r="G1114" s="78" t="s">
        <v>310</v>
      </c>
      <c r="H1114" s="80"/>
      <c r="BA1114" s="5" t="str">
        <f t="shared" si="17"/>
        <v>999999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3">
      <c r="A1115" s="76">
        <v>18</v>
      </c>
      <c r="B1115" s="77">
        <v>46147</v>
      </c>
      <c r="C1115" s="76">
        <v>2</v>
      </c>
      <c r="D1115" s="78" t="s">
        <v>424</v>
      </c>
      <c r="E1115" s="12" t="s">
        <v>368</v>
      </c>
      <c r="F1115" s="79">
        <v>236.82300000000001</v>
      </c>
      <c r="G1115" s="78" t="s">
        <v>310</v>
      </c>
      <c r="H1115" s="80"/>
      <c r="BA1115" s="5" t="str">
        <f t="shared" si="17"/>
        <v>999999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3">
      <c r="A1116" s="76">
        <v>18</v>
      </c>
      <c r="B1116" s="77">
        <v>46147</v>
      </c>
      <c r="C1116" s="76">
        <v>2</v>
      </c>
      <c r="D1116" s="78" t="s">
        <v>424</v>
      </c>
      <c r="E1116" s="12" t="s">
        <v>370</v>
      </c>
      <c r="F1116" s="79">
        <v>243.5976</v>
      </c>
      <c r="G1116" s="78" t="s">
        <v>310</v>
      </c>
      <c r="H1116" s="80"/>
      <c r="BA1116" s="5" t="str">
        <f t="shared" si="17"/>
        <v>999999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3">
      <c r="A1117" s="76">
        <v>18</v>
      </c>
      <c r="B1117" s="77">
        <v>46147</v>
      </c>
      <c r="C1117" s="76">
        <v>2</v>
      </c>
      <c r="D1117" s="78" t="s">
        <v>424</v>
      </c>
      <c r="E1117" s="12" t="s">
        <v>140</v>
      </c>
      <c r="F1117" s="79">
        <v>250.70160000000001</v>
      </c>
      <c r="G1117" s="78" t="s">
        <v>310</v>
      </c>
      <c r="H1117" s="80"/>
      <c r="BA1117" s="5" t="str">
        <f t="shared" si="17"/>
        <v>999999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3">
      <c r="A1118" s="76">
        <v>18</v>
      </c>
      <c r="B1118" s="77">
        <v>46147</v>
      </c>
      <c r="C1118" s="76">
        <v>2</v>
      </c>
      <c r="D1118" s="78" t="s">
        <v>424</v>
      </c>
      <c r="E1118" s="12" t="s">
        <v>142</v>
      </c>
      <c r="F1118" s="79">
        <v>251.8603</v>
      </c>
      <c r="G1118" s="78" t="s">
        <v>310</v>
      </c>
      <c r="H1118" s="80"/>
      <c r="BA1118" s="5" t="str">
        <f t="shared" si="17"/>
        <v>999999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3">
      <c r="A1119" s="76">
        <v>18</v>
      </c>
      <c r="B1119" s="77">
        <v>46147</v>
      </c>
      <c r="C1119" s="76">
        <v>2</v>
      </c>
      <c r="D1119" s="78" t="s">
        <v>424</v>
      </c>
      <c r="E1119" s="12" t="s">
        <v>143</v>
      </c>
      <c r="F1119" s="79">
        <v>256.98750000000001</v>
      </c>
      <c r="G1119" s="78" t="s">
        <v>310</v>
      </c>
      <c r="H1119" s="80"/>
      <c r="BA1119" s="5" t="str">
        <f t="shared" si="17"/>
        <v>999999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3">
      <c r="A1120" s="76">
        <v>19</v>
      </c>
      <c r="B1120" s="77">
        <v>46154</v>
      </c>
      <c r="C1120" s="76">
        <v>1</v>
      </c>
      <c r="D1120" s="78" t="s">
        <v>423</v>
      </c>
      <c r="E1120" s="12" t="s">
        <v>356</v>
      </c>
      <c r="F1120" s="79">
        <v>80.1708</v>
      </c>
      <c r="G1120" s="78" t="s">
        <v>310</v>
      </c>
      <c r="H1120" s="80"/>
      <c r="BA1120" s="5" t="str">
        <f t="shared" si="17"/>
        <v>999999</v>
      </c>
      <c r="BB1120" s="5">
        <f>IF(OR($E1120="",$G1120&lt;&gt;"Ativo"),"",IF(COUNTIFS($E$4:$E1120,$E1120,$A$4:$A1120,$A1120,$G$4:$G1120,"Ativo")=1,1,0))</f>
        <v>1</v>
      </c>
      <c r="BC1120">
        <f>IF(OR($A1120="",$G1120&lt;&gt;"Ativo"),"",IF(COUNTIFS($A$4:$A1120,$A1120,$G$4:$G1120,"Ativo")=1,1,0))</f>
        <v>1</v>
      </c>
    </row>
    <row r="1121" spans="1:55" x14ac:dyDescent="0.3">
      <c r="A1121" s="76">
        <v>19</v>
      </c>
      <c r="B1121" s="77">
        <v>46154</v>
      </c>
      <c r="C1121" s="76">
        <v>1</v>
      </c>
      <c r="D1121" s="78" t="s">
        <v>423</v>
      </c>
      <c r="E1121" s="12" t="s">
        <v>125</v>
      </c>
      <c r="F1121" s="79">
        <v>82.886600000000001</v>
      </c>
      <c r="G1121" s="78" t="s">
        <v>310</v>
      </c>
      <c r="H1121" s="80"/>
      <c r="BA1121" s="5" t="str">
        <f t="shared" si="17"/>
        <v>999999</v>
      </c>
      <c r="BB1121" s="5">
        <f>IF(OR($E1121="",$G1121&lt;&gt;"Ativo"),"",IF(COUNTIFS($E$4:$E1121,$E1121,$A$4:$A1121,$A1121,$G$4:$G1121,"Ativo")=1,1,0))</f>
        <v>1</v>
      </c>
      <c r="BC1121">
        <f>IF(OR($A1121="",$G1121&lt;&gt;"Ativo"),"",IF(COUNTIFS($A$4:$A1121,$A1121,$G$4:$G1121,"Ativo")=1,1,0))</f>
        <v>0</v>
      </c>
    </row>
    <row r="1122" spans="1:55" x14ac:dyDescent="0.3">
      <c r="A1122" s="76">
        <v>19</v>
      </c>
      <c r="B1122" s="77">
        <v>46154</v>
      </c>
      <c r="C1122" s="76">
        <v>1</v>
      </c>
      <c r="D1122" s="78" t="s">
        <v>423</v>
      </c>
      <c r="E1122" s="12" t="s">
        <v>137</v>
      </c>
      <c r="F1122" s="79">
        <v>89.397400000000005</v>
      </c>
      <c r="G1122" s="78" t="s">
        <v>310</v>
      </c>
      <c r="H1122" s="80"/>
      <c r="BA1122" s="5" t="str">
        <f t="shared" si="17"/>
        <v>999999</v>
      </c>
      <c r="BB1122" s="5">
        <f>IF(OR($E1122="",$G1122&lt;&gt;"Ativo"),"",IF(COUNTIFS($E$4:$E1122,$E1122,$A$4:$A1122,$A1122,$G$4:$G1122,"Ativo")=1,1,0))</f>
        <v>1</v>
      </c>
      <c r="BC1122">
        <f>IF(OR($A1122="",$G1122&lt;&gt;"Ativo"),"",IF(COUNTIFS($A$4:$A1122,$A1122,$G$4:$G1122,"Ativo")=1,1,0))</f>
        <v>0</v>
      </c>
    </row>
    <row r="1123" spans="1:55" x14ac:dyDescent="0.3">
      <c r="A1123" s="76">
        <v>19</v>
      </c>
      <c r="B1123" s="77">
        <v>46154</v>
      </c>
      <c r="C1123" s="76">
        <v>1</v>
      </c>
      <c r="D1123" s="78" t="s">
        <v>423</v>
      </c>
      <c r="E1123" s="12" t="s">
        <v>358</v>
      </c>
      <c r="F1123" s="79">
        <v>92.2346</v>
      </c>
      <c r="G1123" s="78" t="s">
        <v>310</v>
      </c>
      <c r="H1123" s="80"/>
      <c r="BA1123" s="5" t="str">
        <f t="shared" si="17"/>
        <v>999999</v>
      </c>
      <c r="BB1123" s="5">
        <f>IF(OR($E1123="",$G1123&lt;&gt;"Ativo"),"",IF(COUNTIFS($E$4:$E1123,$E1123,$A$4:$A1123,$A1123,$G$4:$G1123,"Ativo")=1,1,0))</f>
        <v>1</v>
      </c>
      <c r="BC1123">
        <f>IF(OR($A1123="",$G1123&lt;&gt;"Ativo"),"",IF(COUNTIFS($A$4:$A1123,$A1123,$G$4:$G1123,"Ativo")=1,1,0))</f>
        <v>0</v>
      </c>
    </row>
    <row r="1124" spans="1:55" x14ac:dyDescent="0.3">
      <c r="A1124" s="76">
        <v>19</v>
      </c>
      <c r="B1124" s="77">
        <v>46154</v>
      </c>
      <c r="C1124" s="76">
        <v>1</v>
      </c>
      <c r="D1124" s="78" t="s">
        <v>423</v>
      </c>
      <c r="E1124" s="12" t="s">
        <v>134</v>
      </c>
      <c r="F1124" s="79">
        <v>96.388800000000003</v>
      </c>
      <c r="G1124" s="78" t="s">
        <v>310</v>
      </c>
      <c r="H1124" s="80"/>
      <c r="BA1124" s="5" t="str">
        <f t="shared" si="17"/>
        <v>999999</v>
      </c>
      <c r="BB1124" s="5">
        <f>IF(OR($E1124="",$G1124&lt;&gt;"Ativo"),"",IF(COUNTIFS($E$4:$E1124,$E1124,$A$4:$A1124,$A1124,$G$4:$G1124,"Ativo")=1,1,0))</f>
        <v>1</v>
      </c>
      <c r="BC1124">
        <f>IF(OR($A1124="",$G1124&lt;&gt;"Ativo"),"",IF(COUNTIFS($A$4:$A1124,$A1124,$G$4:$G1124,"Ativo")=1,1,0))</f>
        <v>0</v>
      </c>
    </row>
    <row r="1125" spans="1:55" x14ac:dyDescent="0.3">
      <c r="A1125" s="76">
        <v>19</v>
      </c>
      <c r="B1125" s="77">
        <v>46154</v>
      </c>
      <c r="C1125" s="76">
        <v>1</v>
      </c>
      <c r="D1125" s="78" t="s">
        <v>423</v>
      </c>
      <c r="E1125" s="12" t="s">
        <v>138</v>
      </c>
      <c r="F1125" s="79">
        <v>102.4606</v>
      </c>
      <c r="G1125" s="78" t="s">
        <v>310</v>
      </c>
      <c r="H1125" s="80"/>
      <c r="BA1125" s="5" t="str">
        <f t="shared" si="17"/>
        <v>999999</v>
      </c>
      <c r="BB1125" s="5">
        <f>IF(OR($E1125="",$G1125&lt;&gt;"Ativo"),"",IF(COUNTIFS($E$4:$E1125,$E1125,$A$4:$A1125,$A1125,$G$4:$G1125,"Ativo")=1,1,0))</f>
        <v>1</v>
      </c>
      <c r="BC1125">
        <f>IF(OR($A1125="",$G1125&lt;&gt;"Ativo"),"",IF(COUNTIFS($A$4:$A1125,$A1125,$G$4:$G1125,"Ativo")=1,1,0))</f>
        <v>0</v>
      </c>
    </row>
    <row r="1126" spans="1:55" x14ac:dyDescent="0.3">
      <c r="A1126" s="76">
        <v>19</v>
      </c>
      <c r="B1126" s="77">
        <v>46154</v>
      </c>
      <c r="C1126" s="76">
        <v>1</v>
      </c>
      <c r="D1126" s="78" t="s">
        <v>423</v>
      </c>
      <c r="E1126" s="12" t="s">
        <v>359</v>
      </c>
      <c r="F1126" s="79">
        <v>99.444500000000005</v>
      </c>
      <c r="G1126" s="78" t="s">
        <v>310</v>
      </c>
      <c r="H1126" s="80"/>
      <c r="BA1126" s="5" t="str">
        <f t="shared" si="17"/>
        <v>999999</v>
      </c>
      <c r="BB1126" s="5">
        <f>IF(OR($E1126="",$G1126&lt;&gt;"Ativo"),"",IF(COUNTIFS($E$4:$E1126,$E1126,$A$4:$A1126,$A1126,$G$4:$G1126,"Ativo")=1,1,0))</f>
        <v>1</v>
      </c>
      <c r="BC1126">
        <f>IF(OR($A1126="",$G1126&lt;&gt;"Ativo"),"",IF(COUNTIFS($A$4:$A1126,$A1126,$G$4:$G1126,"Ativo")=1,1,0))</f>
        <v>0</v>
      </c>
    </row>
    <row r="1127" spans="1:55" x14ac:dyDescent="0.3">
      <c r="A1127" s="76">
        <v>19</v>
      </c>
      <c r="B1127" s="77">
        <v>46154</v>
      </c>
      <c r="C1127" s="76">
        <v>1</v>
      </c>
      <c r="D1127" s="78" t="s">
        <v>423</v>
      </c>
      <c r="E1127" s="12" t="s">
        <v>126</v>
      </c>
      <c r="F1127" s="79">
        <v>107.892</v>
      </c>
      <c r="G1127" s="78" t="s">
        <v>310</v>
      </c>
      <c r="H1127" s="80"/>
      <c r="BA1127" s="5" t="str">
        <f t="shared" si="17"/>
        <v>999999</v>
      </c>
      <c r="BB1127" s="5">
        <f>IF(OR($E1127="",$G1127&lt;&gt;"Ativo"),"",IF(COUNTIFS($E$4:$E1127,$E1127,$A$4:$A1127,$A1127,$G$4:$G1127,"Ativo")=1,1,0))</f>
        <v>1</v>
      </c>
      <c r="BC1127">
        <f>IF(OR($A1127="",$G1127&lt;&gt;"Ativo"),"",IF(COUNTIFS($A$4:$A1127,$A1127,$G$4:$G1127,"Ativo")=1,1,0))</f>
        <v>0</v>
      </c>
    </row>
    <row r="1128" spans="1:55" x14ac:dyDescent="0.3">
      <c r="A1128" s="76">
        <v>19</v>
      </c>
      <c r="B1128" s="77">
        <v>46154</v>
      </c>
      <c r="C1128" s="76">
        <v>1</v>
      </c>
      <c r="D1128" s="78" t="s">
        <v>423</v>
      </c>
      <c r="E1128" s="12" t="s">
        <v>127</v>
      </c>
      <c r="F1128" s="79">
        <v>107.7235</v>
      </c>
      <c r="G1128" s="78" t="s">
        <v>310</v>
      </c>
      <c r="H1128" s="80"/>
      <c r="BA1128" s="5" t="str">
        <f t="shared" si="17"/>
        <v>999999</v>
      </c>
      <c r="BB1128" s="5">
        <f>IF(OR($E1128="",$G1128&lt;&gt;"Ativo"),"",IF(COUNTIFS($E$4:$E1128,$E1128,$A$4:$A1128,$A1128,$G$4:$G1128,"Ativo")=1,1,0))</f>
        <v>1</v>
      </c>
      <c r="BC1128">
        <f>IF(OR($A1128="",$G1128&lt;&gt;"Ativo"),"",IF(COUNTIFS($A$4:$A1128,$A1128,$G$4:$G1128,"Ativo")=1,1,0))</f>
        <v>0</v>
      </c>
    </row>
    <row r="1129" spans="1:55" x14ac:dyDescent="0.3">
      <c r="A1129" s="76">
        <v>19</v>
      </c>
      <c r="B1129" s="77">
        <v>46154</v>
      </c>
      <c r="C1129" s="76">
        <v>1</v>
      </c>
      <c r="D1129" s="78" t="s">
        <v>423</v>
      </c>
      <c r="E1129" s="12" t="s">
        <v>124</v>
      </c>
      <c r="F1129" s="79">
        <v>106.93859999999999</v>
      </c>
      <c r="G1129" s="78" t="s">
        <v>310</v>
      </c>
      <c r="H1129" s="80"/>
      <c r="BA1129" s="5" t="str">
        <f t="shared" si="17"/>
        <v>999999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3">
      <c r="A1130" s="76">
        <v>19</v>
      </c>
      <c r="B1130" s="77">
        <v>46154</v>
      </c>
      <c r="C1130" s="76">
        <v>1</v>
      </c>
      <c r="D1130" s="78" t="s">
        <v>423</v>
      </c>
      <c r="E1130" s="12" t="s">
        <v>361</v>
      </c>
      <c r="F1130" s="79">
        <v>117.7903</v>
      </c>
      <c r="G1130" s="78" t="s">
        <v>310</v>
      </c>
      <c r="H1130" s="80"/>
      <c r="BA1130" s="5" t="str">
        <f t="shared" si="17"/>
        <v>999999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3">
      <c r="A1131" s="76">
        <v>19</v>
      </c>
      <c r="B1131" s="77">
        <v>46154</v>
      </c>
      <c r="C1131" s="76">
        <v>1</v>
      </c>
      <c r="D1131" s="78" t="s">
        <v>423</v>
      </c>
      <c r="E1131" s="12" t="s">
        <v>139</v>
      </c>
      <c r="F1131" s="79">
        <v>113.369</v>
      </c>
      <c r="G1131" s="78" t="s">
        <v>310</v>
      </c>
      <c r="H1131" s="80"/>
      <c r="BA1131" s="5" t="str">
        <f t="shared" si="17"/>
        <v>999999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3">
      <c r="A1132" s="76">
        <v>19</v>
      </c>
      <c r="B1132" s="77">
        <v>46154</v>
      </c>
      <c r="C1132" s="76">
        <v>1</v>
      </c>
      <c r="D1132" s="78" t="s">
        <v>423</v>
      </c>
      <c r="E1132" s="12" t="s">
        <v>118</v>
      </c>
      <c r="F1132" s="79">
        <v>115.2375</v>
      </c>
      <c r="G1132" s="78" t="s">
        <v>310</v>
      </c>
      <c r="H1132" s="80"/>
      <c r="BA1132" s="5" t="str">
        <f t="shared" si="17"/>
        <v>999999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3">
      <c r="A1133" s="76">
        <v>19</v>
      </c>
      <c r="B1133" s="77">
        <v>46154</v>
      </c>
      <c r="C1133" s="76">
        <v>1</v>
      </c>
      <c r="D1133" s="78" t="s">
        <v>423</v>
      </c>
      <c r="E1133" s="12" t="s">
        <v>362</v>
      </c>
      <c r="F1133" s="79">
        <v>78.778899999999993</v>
      </c>
      <c r="G1133" s="78" t="s">
        <v>310</v>
      </c>
      <c r="H1133" s="80"/>
      <c r="BA1133" s="5" t="str">
        <f t="shared" si="17"/>
        <v>999999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3">
      <c r="A1134" s="76">
        <v>19</v>
      </c>
      <c r="B1134" s="77">
        <v>46154</v>
      </c>
      <c r="C1134" s="76">
        <v>1</v>
      </c>
      <c r="D1134" s="78" t="s">
        <v>423</v>
      </c>
      <c r="E1134" s="12" t="s">
        <v>364</v>
      </c>
      <c r="F1134" s="79">
        <v>87.789299999999997</v>
      </c>
      <c r="G1134" s="78" t="s">
        <v>310</v>
      </c>
      <c r="H1134" s="80"/>
      <c r="BA1134" s="5" t="str">
        <f t="shared" si="17"/>
        <v>999999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3">
      <c r="A1135" s="76">
        <v>19</v>
      </c>
      <c r="B1135" s="77">
        <v>46154</v>
      </c>
      <c r="C1135" s="76">
        <v>1</v>
      </c>
      <c r="D1135" s="78" t="s">
        <v>423</v>
      </c>
      <c r="E1135" s="12" t="s">
        <v>135</v>
      </c>
      <c r="F1135" s="79">
        <v>91.891199999999998</v>
      </c>
      <c r="G1135" s="78" t="s">
        <v>310</v>
      </c>
      <c r="H1135" s="80"/>
      <c r="BA1135" s="5" t="str">
        <f t="shared" si="17"/>
        <v>999999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3">
      <c r="A1136" s="76">
        <v>19</v>
      </c>
      <c r="B1136" s="77">
        <v>46154</v>
      </c>
      <c r="C1136" s="76">
        <v>1</v>
      </c>
      <c r="D1136" s="78" t="s">
        <v>423</v>
      </c>
      <c r="E1136" s="12" t="s">
        <v>128</v>
      </c>
      <c r="F1136" s="79">
        <v>93.634600000000006</v>
      </c>
      <c r="G1136" s="78" t="s">
        <v>310</v>
      </c>
      <c r="H1136" s="80"/>
      <c r="BA1136" s="5" t="str">
        <f t="shared" si="17"/>
        <v>999999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3">
      <c r="A1137" s="76">
        <v>19</v>
      </c>
      <c r="B1137" s="77">
        <v>46154</v>
      </c>
      <c r="C1137" s="76">
        <v>1</v>
      </c>
      <c r="D1137" s="78" t="s">
        <v>423</v>
      </c>
      <c r="E1137" s="12" t="s">
        <v>122</v>
      </c>
      <c r="F1137" s="79">
        <v>95.575900000000004</v>
      </c>
      <c r="G1137" s="78" t="s">
        <v>310</v>
      </c>
      <c r="H1137" s="80"/>
      <c r="BA1137" s="5" t="str">
        <f t="shared" si="17"/>
        <v>999999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3">
      <c r="A1138" s="76">
        <v>19</v>
      </c>
      <c r="B1138" s="77">
        <v>46154</v>
      </c>
      <c r="C1138" s="76">
        <v>1</v>
      </c>
      <c r="D1138" s="78" t="s">
        <v>423</v>
      </c>
      <c r="E1138" s="12" t="s">
        <v>144</v>
      </c>
      <c r="F1138" s="79">
        <v>92.736699999999999</v>
      </c>
      <c r="G1138" s="78" t="s">
        <v>310</v>
      </c>
      <c r="H1138" s="80"/>
      <c r="BA1138" s="5" t="str">
        <f t="shared" si="17"/>
        <v>999999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3">
      <c r="A1139" s="76">
        <v>19</v>
      </c>
      <c r="B1139" s="77">
        <v>46154</v>
      </c>
      <c r="C1139" s="76">
        <v>1</v>
      </c>
      <c r="D1139" s="78" t="s">
        <v>423</v>
      </c>
      <c r="E1139" s="12" t="s">
        <v>365</v>
      </c>
      <c r="F1139" s="79">
        <v>100.42</v>
      </c>
      <c r="G1139" s="78" t="s">
        <v>310</v>
      </c>
      <c r="H1139" s="80"/>
      <c r="BA1139" s="5" t="str">
        <f t="shared" si="17"/>
        <v>999999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3">
      <c r="A1140" s="76">
        <v>19</v>
      </c>
      <c r="B1140" s="77">
        <v>46154</v>
      </c>
      <c r="C1140" s="76">
        <v>1</v>
      </c>
      <c r="D1140" s="78" t="s">
        <v>423</v>
      </c>
      <c r="E1140" s="12" t="s">
        <v>132</v>
      </c>
      <c r="F1140" s="79">
        <v>104.2308</v>
      </c>
      <c r="G1140" s="78" t="s">
        <v>310</v>
      </c>
      <c r="H1140" s="80"/>
      <c r="BA1140" s="5" t="str">
        <f t="shared" si="17"/>
        <v>999999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3">
      <c r="A1141" s="76">
        <v>19</v>
      </c>
      <c r="B1141" s="77">
        <v>46154</v>
      </c>
      <c r="C1141" s="76">
        <v>1</v>
      </c>
      <c r="D1141" s="78" t="s">
        <v>423</v>
      </c>
      <c r="E1141" s="12" t="s">
        <v>133</v>
      </c>
      <c r="F1141" s="79">
        <v>107.9066</v>
      </c>
      <c r="G1141" s="78" t="s">
        <v>310</v>
      </c>
      <c r="H1141" s="80"/>
      <c r="BA1141" s="5" t="str">
        <f t="shared" si="17"/>
        <v>999999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3">
      <c r="A1142" s="76">
        <v>19</v>
      </c>
      <c r="B1142" s="77">
        <v>46154</v>
      </c>
      <c r="C1142" s="76">
        <v>1</v>
      </c>
      <c r="D1142" s="78" t="s">
        <v>423</v>
      </c>
      <c r="E1142" s="12" t="s">
        <v>366</v>
      </c>
      <c r="F1142" s="79">
        <v>102.65089999999999</v>
      </c>
      <c r="G1142" s="78" t="s">
        <v>310</v>
      </c>
      <c r="H1142" s="80"/>
      <c r="BA1142" s="5" t="str">
        <f t="shared" si="17"/>
        <v>999999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3">
      <c r="A1143" s="76">
        <v>19</v>
      </c>
      <c r="B1143" s="77">
        <v>46154</v>
      </c>
      <c r="C1143" s="76">
        <v>1</v>
      </c>
      <c r="D1143" s="78" t="s">
        <v>423</v>
      </c>
      <c r="E1143" s="12" t="s">
        <v>367</v>
      </c>
      <c r="F1143" s="79">
        <v>110.8867</v>
      </c>
      <c r="G1143" s="78" t="s">
        <v>310</v>
      </c>
      <c r="H1143" s="80"/>
      <c r="BA1143" s="5" t="str">
        <f t="shared" si="17"/>
        <v>999999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3">
      <c r="A1144" s="76">
        <v>19</v>
      </c>
      <c r="B1144" s="77">
        <v>46154</v>
      </c>
      <c r="C1144" s="76">
        <v>1</v>
      </c>
      <c r="D1144" s="78" t="s">
        <v>423</v>
      </c>
      <c r="E1144" s="12" t="s">
        <v>129</v>
      </c>
      <c r="F1144" s="79">
        <v>113.3835</v>
      </c>
      <c r="G1144" s="78" t="s">
        <v>310</v>
      </c>
      <c r="H1144" s="80"/>
      <c r="BA1144" s="5" t="str">
        <f t="shared" si="17"/>
        <v>999999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3">
      <c r="A1145" s="76">
        <v>19</v>
      </c>
      <c r="B1145" s="77">
        <v>46154</v>
      </c>
      <c r="C1145" s="76">
        <v>1</v>
      </c>
      <c r="D1145" s="78" t="s">
        <v>423</v>
      </c>
      <c r="E1145" s="12" t="s">
        <v>131</v>
      </c>
      <c r="F1145" s="79">
        <v>120.27249999999999</v>
      </c>
      <c r="G1145" s="78" t="s">
        <v>310</v>
      </c>
      <c r="H1145" s="80"/>
      <c r="BA1145" s="5" t="str">
        <f t="shared" si="17"/>
        <v>999999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3">
      <c r="A1146" s="76">
        <v>19</v>
      </c>
      <c r="B1146" s="77">
        <v>46154</v>
      </c>
      <c r="C1146" s="76">
        <v>1</v>
      </c>
      <c r="D1146" s="78" t="s">
        <v>423</v>
      </c>
      <c r="E1146" s="12" t="s">
        <v>368</v>
      </c>
      <c r="F1146" s="79">
        <v>80.117000000000004</v>
      </c>
      <c r="G1146" s="78" t="s">
        <v>310</v>
      </c>
      <c r="H1146" s="80"/>
      <c r="BA1146" s="5" t="str">
        <f t="shared" si="17"/>
        <v>999999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3">
      <c r="A1147" s="76">
        <v>19</v>
      </c>
      <c r="B1147" s="77">
        <v>46154</v>
      </c>
      <c r="C1147" s="76">
        <v>1</v>
      </c>
      <c r="D1147" s="78" t="s">
        <v>423</v>
      </c>
      <c r="E1147" s="12" t="s">
        <v>370</v>
      </c>
      <c r="F1147" s="79">
        <v>82.436800000000005</v>
      </c>
      <c r="G1147" s="78" t="s">
        <v>310</v>
      </c>
      <c r="H1147" s="80"/>
      <c r="BA1147" s="5" t="str">
        <f t="shared" si="17"/>
        <v>999999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3">
      <c r="A1148" s="76">
        <v>19</v>
      </c>
      <c r="B1148" s="77">
        <v>46154</v>
      </c>
      <c r="C1148" s="76">
        <v>1</v>
      </c>
      <c r="D1148" s="78" t="s">
        <v>423</v>
      </c>
      <c r="E1148" s="12" t="s">
        <v>140</v>
      </c>
      <c r="F1148" s="79">
        <v>87.258799999999994</v>
      </c>
      <c r="G1148" s="78" t="s">
        <v>310</v>
      </c>
      <c r="H1148" s="80"/>
      <c r="BA1148" s="5" t="str">
        <f t="shared" si="17"/>
        <v>999999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3">
      <c r="A1149" s="76">
        <v>19</v>
      </c>
      <c r="B1149" s="77">
        <v>46154</v>
      </c>
      <c r="C1149" s="76">
        <v>1</v>
      </c>
      <c r="D1149" s="78" t="s">
        <v>423</v>
      </c>
      <c r="E1149" s="12" t="s">
        <v>142</v>
      </c>
      <c r="F1149" s="79">
        <v>89.148899999999998</v>
      </c>
      <c r="G1149" s="78" t="s">
        <v>310</v>
      </c>
      <c r="H1149" s="80"/>
      <c r="BA1149" s="5" t="str">
        <f t="shared" si="17"/>
        <v>999999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3">
      <c r="A1150" s="76">
        <v>19</v>
      </c>
      <c r="B1150" s="77">
        <v>46154</v>
      </c>
      <c r="C1150" s="76">
        <v>1</v>
      </c>
      <c r="D1150" s="78" t="s">
        <v>423</v>
      </c>
      <c r="E1150" s="12" t="s">
        <v>143</v>
      </c>
      <c r="F1150" s="79">
        <v>93.234300000000005</v>
      </c>
      <c r="G1150" s="78" t="s">
        <v>310</v>
      </c>
      <c r="H1150" s="80"/>
      <c r="BA1150" s="5" t="str">
        <f t="shared" si="17"/>
        <v>999999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3">
      <c r="A1151" s="76">
        <v>19</v>
      </c>
      <c r="B1151" s="77">
        <v>46154</v>
      </c>
      <c r="C1151" s="76">
        <v>2</v>
      </c>
      <c r="D1151" s="78" t="s">
        <v>424</v>
      </c>
      <c r="E1151" s="12" t="s">
        <v>356</v>
      </c>
      <c r="F1151" s="79">
        <v>200.88339999999999</v>
      </c>
      <c r="G1151" s="78" t="s">
        <v>310</v>
      </c>
      <c r="H1151" s="80"/>
      <c r="BA1151" s="5" t="str">
        <f t="shared" si="17"/>
        <v>999999</v>
      </c>
      <c r="BB1151" s="5">
        <f>IF(OR($E1151="",$G1151&lt;&gt;"Ativo"),"",IF(COUNTIFS($E$4:$E1151,$E1151,$A$4:$A1151,$A1151,$G$4:$G1151,"Ativo")=1,1,0))</f>
        <v>0</v>
      </c>
      <c r="BC1151">
        <f>IF(OR($A1151="",$G1151&lt;&gt;"Ativo"),"",IF(COUNTIFS($A$4:$A1151,$A1151,$G$4:$G1151,"Ativo")=1,1,0))</f>
        <v>0</v>
      </c>
    </row>
    <row r="1152" spans="1:55" x14ac:dyDescent="0.3">
      <c r="A1152" s="76">
        <v>19</v>
      </c>
      <c r="B1152" s="77">
        <v>46154</v>
      </c>
      <c r="C1152" s="76">
        <v>2</v>
      </c>
      <c r="D1152" s="78" t="s">
        <v>424</v>
      </c>
      <c r="E1152" s="12" t="s">
        <v>125</v>
      </c>
      <c r="F1152" s="79">
        <v>216.59880000000001</v>
      </c>
      <c r="G1152" s="78" t="s">
        <v>310</v>
      </c>
      <c r="H1152" s="80"/>
      <c r="BA1152" s="5" t="str">
        <f t="shared" si="17"/>
        <v>999999</v>
      </c>
      <c r="BB1152" s="5">
        <f>IF(OR($E1152="",$G1152&lt;&gt;"Ativo"),"",IF(COUNTIFS($E$4:$E1152,$E1152,$A$4:$A1152,$A1152,$G$4:$G1152,"Ativo")=1,1,0))</f>
        <v>0</v>
      </c>
      <c r="BC1152">
        <f>IF(OR($A1152="",$G1152&lt;&gt;"Ativo"),"",IF(COUNTIFS($A$4:$A1152,$A1152,$G$4:$G1152,"Ativo")=1,1,0))</f>
        <v>0</v>
      </c>
    </row>
    <row r="1153" spans="1:55" x14ac:dyDescent="0.3">
      <c r="A1153" s="76">
        <v>19</v>
      </c>
      <c r="B1153" s="77">
        <v>46154</v>
      </c>
      <c r="C1153" s="76">
        <v>2</v>
      </c>
      <c r="D1153" s="78" t="s">
        <v>424</v>
      </c>
      <c r="E1153" s="12" t="s">
        <v>137</v>
      </c>
      <c r="F1153" s="79">
        <v>225.71799999999999</v>
      </c>
      <c r="G1153" s="78" t="s">
        <v>310</v>
      </c>
      <c r="H1153" s="80"/>
      <c r="BA1153" s="5" t="str">
        <f t="shared" si="17"/>
        <v>999999</v>
      </c>
      <c r="BB1153" s="5">
        <f>IF(OR($E1153="",$G1153&lt;&gt;"Ativo"),"",IF(COUNTIFS($E$4:$E1153,$E1153,$A$4:$A1153,$A1153,$G$4:$G1153,"Ativo")=1,1,0))</f>
        <v>0</v>
      </c>
      <c r="BC1153">
        <f>IF(OR($A1153="",$G1153&lt;&gt;"Ativo"),"",IF(COUNTIFS($A$4:$A1153,$A1153,$G$4:$G1153,"Ativo")=1,1,0))</f>
        <v>0</v>
      </c>
    </row>
    <row r="1154" spans="1:55" x14ac:dyDescent="0.3">
      <c r="A1154" s="76">
        <v>19</v>
      </c>
      <c r="B1154" s="77">
        <v>46154</v>
      </c>
      <c r="C1154" s="76">
        <v>2</v>
      </c>
      <c r="D1154" s="78" t="s">
        <v>424</v>
      </c>
      <c r="E1154" s="12" t="s">
        <v>358</v>
      </c>
      <c r="F1154" s="79">
        <v>223.34549999999999</v>
      </c>
      <c r="G1154" s="78" t="s">
        <v>310</v>
      </c>
      <c r="H1154" s="80"/>
      <c r="BA1154" s="5" t="str">
        <f t="shared" si="17"/>
        <v>999999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3">
      <c r="A1155" s="76">
        <v>19</v>
      </c>
      <c r="B1155" s="77">
        <v>46154</v>
      </c>
      <c r="C1155" s="76">
        <v>2</v>
      </c>
      <c r="D1155" s="78" t="s">
        <v>424</v>
      </c>
      <c r="E1155" s="12" t="s">
        <v>134</v>
      </c>
      <c r="F1155" s="79">
        <v>217.98220000000001</v>
      </c>
      <c r="G1155" s="78" t="s">
        <v>310</v>
      </c>
      <c r="H1155" s="80"/>
      <c r="BA1155" s="5" t="str">
        <f t="shared" si="17"/>
        <v>999999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3">
      <c r="A1156" s="76">
        <v>19</v>
      </c>
      <c r="B1156" s="77">
        <v>46154</v>
      </c>
      <c r="C1156" s="76">
        <v>2</v>
      </c>
      <c r="D1156" s="78" t="s">
        <v>424</v>
      </c>
      <c r="E1156" s="12" t="s">
        <v>138</v>
      </c>
      <c r="F1156" s="79">
        <v>227.92500000000001</v>
      </c>
      <c r="G1156" s="78" t="s">
        <v>310</v>
      </c>
      <c r="H1156" s="80"/>
      <c r="BA1156" s="5" t="str">
        <f t="shared" ref="BA1156:BA1219" si="18">IF($D1156="","",MID($D1156,4,6))</f>
        <v>999999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3">
      <c r="A1157" s="76">
        <v>19</v>
      </c>
      <c r="B1157" s="77">
        <v>46154</v>
      </c>
      <c r="C1157" s="76">
        <v>2</v>
      </c>
      <c r="D1157" s="78" t="s">
        <v>424</v>
      </c>
      <c r="E1157" s="12" t="s">
        <v>359</v>
      </c>
      <c r="F1157" s="79">
        <v>234.32759999999999</v>
      </c>
      <c r="G1157" s="78" t="s">
        <v>310</v>
      </c>
      <c r="H1157" s="80"/>
      <c r="BA1157" s="5" t="str">
        <f t="shared" si="18"/>
        <v>999999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3">
      <c r="A1158" s="76">
        <v>19</v>
      </c>
      <c r="B1158" s="77">
        <v>46154</v>
      </c>
      <c r="C1158" s="76">
        <v>2</v>
      </c>
      <c r="D1158" s="78" t="s">
        <v>424</v>
      </c>
      <c r="E1158" s="12" t="s">
        <v>126</v>
      </c>
      <c r="F1158" s="79">
        <v>232.81299999999999</v>
      </c>
      <c r="G1158" s="78" t="s">
        <v>310</v>
      </c>
      <c r="H1158" s="80"/>
      <c r="BA1158" s="5" t="str">
        <f t="shared" si="18"/>
        <v>999999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3">
      <c r="A1159" s="76">
        <v>19</v>
      </c>
      <c r="B1159" s="77">
        <v>46154</v>
      </c>
      <c r="C1159" s="76">
        <v>2</v>
      </c>
      <c r="D1159" s="78" t="s">
        <v>424</v>
      </c>
      <c r="E1159" s="12" t="s">
        <v>127</v>
      </c>
      <c r="F1159" s="79">
        <v>242.8372</v>
      </c>
      <c r="G1159" s="78" t="s">
        <v>310</v>
      </c>
      <c r="H1159" s="80"/>
      <c r="BA1159" s="5" t="str">
        <f t="shared" si="18"/>
        <v>999999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3">
      <c r="A1160" s="76">
        <v>19</v>
      </c>
      <c r="B1160" s="77">
        <v>46154</v>
      </c>
      <c r="C1160" s="76">
        <v>2</v>
      </c>
      <c r="D1160" s="78" t="s">
        <v>424</v>
      </c>
      <c r="E1160" s="12" t="s">
        <v>124</v>
      </c>
      <c r="F1160" s="79">
        <v>244.99700000000001</v>
      </c>
      <c r="G1160" s="78" t="s">
        <v>310</v>
      </c>
      <c r="H1160" s="80"/>
      <c r="BA1160" s="5" t="str">
        <f t="shared" si="18"/>
        <v>999999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3">
      <c r="A1161" s="76">
        <v>19</v>
      </c>
      <c r="B1161" s="77">
        <v>46154</v>
      </c>
      <c r="C1161" s="76">
        <v>2</v>
      </c>
      <c r="D1161" s="78" t="s">
        <v>424</v>
      </c>
      <c r="E1161" s="12" t="s">
        <v>361</v>
      </c>
      <c r="F1161" s="79">
        <v>248.97069999999999</v>
      </c>
      <c r="G1161" s="78" t="s">
        <v>310</v>
      </c>
      <c r="H1161" s="80"/>
      <c r="BA1161" s="5" t="str">
        <f t="shared" si="18"/>
        <v>999999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3">
      <c r="A1162" s="76">
        <v>19</v>
      </c>
      <c r="B1162" s="77">
        <v>46154</v>
      </c>
      <c r="C1162" s="76">
        <v>2</v>
      </c>
      <c r="D1162" s="78" t="s">
        <v>424</v>
      </c>
      <c r="E1162" s="12" t="s">
        <v>139</v>
      </c>
      <c r="F1162" s="79">
        <v>258.9622</v>
      </c>
      <c r="G1162" s="78" t="s">
        <v>310</v>
      </c>
      <c r="H1162" s="80"/>
      <c r="BA1162" s="5" t="str">
        <f t="shared" si="18"/>
        <v>999999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3">
      <c r="A1163" s="76">
        <v>19</v>
      </c>
      <c r="B1163" s="77">
        <v>46154</v>
      </c>
      <c r="C1163" s="76">
        <v>2</v>
      </c>
      <c r="D1163" s="78" t="s">
        <v>424</v>
      </c>
      <c r="E1163" s="12" t="s">
        <v>118</v>
      </c>
      <c r="F1163" s="79">
        <v>266.53179999999998</v>
      </c>
      <c r="G1163" s="78" t="s">
        <v>310</v>
      </c>
      <c r="H1163" s="80"/>
      <c r="BA1163" s="5" t="str">
        <f t="shared" si="18"/>
        <v>999999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3">
      <c r="A1164" s="76">
        <v>19</v>
      </c>
      <c r="B1164" s="77">
        <v>46154</v>
      </c>
      <c r="C1164" s="76">
        <v>2</v>
      </c>
      <c r="D1164" s="78" t="s">
        <v>424</v>
      </c>
      <c r="E1164" s="12" t="s">
        <v>362</v>
      </c>
      <c r="F1164" s="79">
        <v>274.72660000000002</v>
      </c>
      <c r="G1164" s="78" t="s">
        <v>310</v>
      </c>
      <c r="H1164" s="80"/>
      <c r="BA1164" s="5" t="str">
        <f t="shared" si="18"/>
        <v>999999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3">
      <c r="A1165" s="76">
        <v>19</v>
      </c>
      <c r="B1165" s="77">
        <v>46154</v>
      </c>
      <c r="C1165" s="76">
        <v>2</v>
      </c>
      <c r="D1165" s="78" t="s">
        <v>424</v>
      </c>
      <c r="E1165" s="12" t="s">
        <v>364</v>
      </c>
      <c r="F1165" s="79">
        <v>280.5505</v>
      </c>
      <c r="G1165" s="78" t="s">
        <v>310</v>
      </c>
      <c r="H1165" s="80"/>
      <c r="BA1165" s="5" t="str">
        <f t="shared" si="18"/>
        <v>999999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3">
      <c r="A1166" s="76">
        <v>19</v>
      </c>
      <c r="B1166" s="77">
        <v>46154</v>
      </c>
      <c r="C1166" s="76">
        <v>2</v>
      </c>
      <c r="D1166" s="78" t="s">
        <v>424</v>
      </c>
      <c r="E1166" s="12" t="s">
        <v>135</v>
      </c>
      <c r="F1166" s="79">
        <v>287.55630000000002</v>
      </c>
      <c r="G1166" s="78" t="s">
        <v>310</v>
      </c>
      <c r="H1166" s="80"/>
      <c r="BA1166" s="5" t="str">
        <f t="shared" si="18"/>
        <v>999999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3">
      <c r="A1167" s="76">
        <v>19</v>
      </c>
      <c r="B1167" s="77">
        <v>46154</v>
      </c>
      <c r="C1167" s="76">
        <v>2</v>
      </c>
      <c r="D1167" s="78" t="s">
        <v>424</v>
      </c>
      <c r="E1167" s="12" t="s">
        <v>128</v>
      </c>
      <c r="F1167" s="79">
        <v>280.517</v>
      </c>
      <c r="G1167" s="78" t="s">
        <v>310</v>
      </c>
      <c r="H1167" s="80"/>
      <c r="BA1167" s="5" t="str">
        <f t="shared" si="18"/>
        <v>999999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3">
      <c r="A1168" s="76">
        <v>19</v>
      </c>
      <c r="B1168" s="77">
        <v>46154</v>
      </c>
      <c r="C1168" s="76">
        <v>2</v>
      </c>
      <c r="D1168" s="78" t="s">
        <v>424</v>
      </c>
      <c r="E1168" s="12" t="s">
        <v>122</v>
      </c>
      <c r="F1168" s="79">
        <v>205.1276</v>
      </c>
      <c r="G1168" s="78" t="s">
        <v>310</v>
      </c>
      <c r="H1168" s="80"/>
      <c r="BA1168" s="5" t="str">
        <f t="shared" si="18"/>
        <v>999999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3">
      <c r="A1169" s="76">
        <v>19</v>
      </c>
      <c r="B1169" s="77">
        <v>46154</v>
      </c>
      <c r="C1169" s="76">
        <v>2</v>
      </c>
      <c r="D1169" s="78" t="s">
        <v>424</v>
      </c>
      <c r="E1169" s="12" t="s">
        <v>144</v>
      </c>
      <c r="F1169" s="79">
        <v>212.99170000000001</v>
      </c>
      <c r="G1169" s="78" t="s">
        <v>310</v>
      </c>
      <c r="H1169" s="80"/>
      <c r="BA1169" s="5" t="str">
        <f t="shared" si="18"/>
        <v>999999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3">
      <c r="A1170" s="76">
        <v>19</v>
      </c>
      <c r="B1170" s="77">
        <v>46154</v>
      </c>
      <c r="C1170" s="76">
        <v>2</v>
      </c>
      <c r="D1170" s="78" t="s">
        <v>424</v>
      </c>
      <c r="E1170" s="12" t="s">
        <v>365</v>
      </c>
      <c r="F1170" s="79">
        <v>206.5035</v>
      </c>
      <c r="G1170" s="78" t="s">
        <v>310</v>
      </c>
      <c r="H1170" s="80"/>
      <c r="BA1170" s="5" t="str">
        <f t="shared" si="18"/>
        <v>999999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3">
      <c r="A1171" s="76">
        <v>19</v>
      </c>
      <c r="B1171" s="77">
        <v>46154</v>
      </c>
      <c r="C1171" s="76">
        <v>2</v>
      </c>
      <c r="D1171" s="78" t="s">
        <v>424</v>
      </c>
      <c r="E1171" s="12" t="s">
        <v>132</v>
      </c>
      <c r="F1171" s="79">
        <v>214.80009999999999</v>
      </c>
      <c r="G1171" s="78" t="s">
        <v>310</v>
      </c>
      <c r="H1171" s="80"/>
      <c r="BA1171" s="5" t="str">
        <f t="shared" si="18"/>
        <v>999999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3">
      <c r="A1172" s="76">
        <v>19</v>
      </c>
      <c r="B1172" s="77">
        <v>46154</v>
      </c>
      <c r="C1172" s="76">
        <v>2</v>
      </c>
      <c r="D1172" s="78" t="s">
        <v>424</v>
      </c>
      <c r="E1172" s="12" t="s">
        <v>133</v>
      </c>
      <c r="F1172" s="79">
        <v>221.8811</v>
      </c>
      <c r="G1172" s="78" t="s">
        <v>310</v>
      </c>
      <c r="H1172" s="80"/>
      <c r="BA1172" s="5" t="str">
        <f t="shared" si="18"/>
        <v>999999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3">
      <c r="A1173" s="76">
        <v>19</v>
      </c>
      <c r="B1173" s="77">
        <v>46154</v>
      </c>
      <c r="C1173" s="76">
        <v>2</v>
      </c>
      <c r="D1173" s="78" t="s">
        <v>424</v>
      </c>
      <c r="E1173" s="12" t="s">
        <v>366</v>
      </c>
      <c r="F1173" s="79">
        <v>221.16300000000001</v>
      </c>
      <c r="G1173" s="78" t="s">
        <v>310</v>
      </c>
      <c r="H1173" s="80"/>
      <c r="BA1173" s="5" t="str">
        <f t="shared" si="18"/>
        <v>999999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3">
      <c r="A1174" s="76">
        <v>19</v>
      </c>
      <c r="B1174" s="77">
        <v>46154</v>
      </c>
      <c r="C1174" s="76">
        <v>2</v>
      </c>
      <c r="D1174" s="78" t="s">
        <v>424</v>
      </c>
      <c r="E1174" s="12" t="s">
        <v>367</v>
      </c>
      <c r="F1174" s="79">
        <v>233.3048</v>
      </c>
      <c r="G1174" s="78" t="s">
        <v>310</v>
      </c>
      <c r="H1174" s="80"/>
      <c r="BA1174" s="5" t="str">
        <f t="shared" si="18"/>
        <v>999999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3">
      <c r="A1175" s="76">
        <v>19</v>
      </c>
      <c r="B1175" s="77">
        <v>46154</v>
      </c>
      <c r="C1175" s="76">
        <v>2</v>
      </c>
      <c r="D1175" s="78" t="s">
        <v>424</v>
      </c>
      <c r="E1175" s="12" t="s">
        <v>129</v>
      </c>
      <c r="F1175" s="79">
        <v>230.40260000000001</v>
      </c>
      <c r="G1175" s="78" t="s">
        <v>310</v>
      </c>
      <c r="H1175" s="80"/>
      <c r="BA1175" s="5" t="str">
        <f t="shared" si="18"/>
        <v>999999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3">
      <c r="A1176" s="76">
        <v>19</v>
      </c>
      <c r="B1176" s="77">
        <v>46154</v>
      </c>
      <c r="C1176" s="76">
        <v>2</v>
      </c>
      <c r="D1176" s="78" t="s">
        <v>424</v>
      </c>
      <c r="E1176" s="12" t="s">
        <v>131</v>
      </c>
      <c r="F1176" s="79">
        <v>224.0146</v>
      </c>
      <c r="G1176" s="78" t="s">
        <v>310</v>
      </c>
      <c r="H1176" s="80"/>
      <c r="BA1176" s="5" t="str">
        <f t="shared" si="18"/>
        <v>999999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3">
      <c r="A1177" s="76">
        <v>19</v>
      </c>
      <c r="B1177" s="77">
        <v>46154</v>
      </c>
      <c r="C1177" s="76">
        <v>2</v>
      </c>
      <c r="D1177" s="78" t="s">
        <v>424</v>
      </c>
      <c r="E1177" s="12" t="s">
        <v>368</v>
      </c>
      <c r="F1177" s="79">
        <v>252.83779999999999</v>
      </c>
      <c r="G1177" s="78" t="s">
        <v>310</v>
      </c>
      <c r="H1177" s="80"/>
      <c r="BA1177" s="5" t="str">
        <f t="shared" si="18"/>
        <v>999999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3">
      <c r="A1178" s="76">
        <v>19</v>
      </c>
      <c r="B1178" s="77">
        <v>46154</v>
      </c>
      <c r="C1178" s="76">
        <v>2</v>
      </c>
      <c r="D1178" s="78" t="s">
        <v>424</v>
      </c>
      <c r="E1178" s="12" t="s">
        <v>370</v>
      </c>
      <c r="F1178" s="79">
        <v>250.1362</v>
      </c>
      <c r="G1178" s="78" t="s">
        <v>310</v>
      </c>
      <c r="H1178" s="80"/>
      <c r="BA1178" s="5" t="str">
        <f t="shared" si="18"/>
        <v>999999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3">
      <c r="A1179" s="76">
        <v>19</v>
      </c>
      <c r="B1179" s="77">
        <v>46154</v>
      </c>
      <c r="C1179" s="76">
        <v>2</v>
      </c>
      <c r="D1179" s="78" t="s">
        <v>424</v>
      </c>
      <c r="E1179" s="12" t="s">
        <v>140</v>
      </c>
      <c r="F1179" s="79">
        <v>259.95310000000001</v>
      </c>
      <c r="G1179" s="78" t="s">
        <v>310</v>
      </c>
      <c r="H1179" s="80"/>
      <c r="BA1179" s="5" t="str">
        <f t="shared" si="18"/>
        <v>999999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3">
      <c r="A1180" s="76">
        <v>19</v>
      </c>
      <c r="B1180" s="77">
        <v>46154</v>
      </c>
      <c r="C1180" s="76">
        <v>2</v>
      </c>
      <c r="D1180" s="78" t="s">
        <v>424</v>
      </c>
      <c r="E1180" s="12" t="s">
        <v>142</v>
      </c>
      <c r="F1180" s="79">
        <v>248.82640000000001</v>
      </c>
      <c r="G1180" s="78" t="s">
        <v>310</v>
      </c>
      <c r="H1180" s="80"/>
      <c r="BA1180" s="5" t="str">
        <f t="shared" si="18"/>
        <v>999999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3">
      <c r="A1181" s="76">
        <v>19</v>
      </c>
      <c r="B1181" s="77">
        <v>46154</v>
      </c>
      <c r="C1181" s="76">
        <v>2</v>
      </c>
      <c r="D1181" s="78" t="s">
        <v>424</v>
      </c>
      <c r="E1181" s="12" t="s">
        <v>143</v>
      </c>
      <c r="F1181" s="79">
        <v>266.59500000000003</v>
      </c>
      <c r="G1181" s="78" t="s">
        <v>310</v>
      </c>
      <c r="H1181" s="80"/>
      <c r="BA1181" s="5" t="str">
        <f t="shared" si="18"/>
        <v>999999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3">
      <c r="A1182" s="76">
        <v>20</v>
      </c>
      <c r="B1182" s="77">
        <v>46161</v>
      </c>
      <c r="C1182" s="76">
        <v>1</v>
      </c>
      <c r="D1182" s="78" t="s">
        <v>423</v>
      </c>
      <c r="E1182" s="12" t="s">
        <v>356</v>
      </c>
      <c r="F1182" s="79">
        <v>78.684299999999993</v>
      </c>
      <c r="G1182" s="78" t="s">
        <v>310</v>
      </c>
      <c r="H1182" s="80"/>
      <c r="BA1182" s="5" t="str">
        <f t="shared" si="18"/>
        <v>999999</v>
      </c>
      <c r="BB1182" s="5">
        <f>IF(OR($E1182="",$G1182&lt;&gt;"Ativo"),"",IF(COUNTIFS($E$4:$E1182,$E1182,$A$4:$A1182,$A1182,$G$4:$G1182,"Ativo")=1,1,0))</f>
        <v>1</v>
      </c>
      <c r="BC1182">
        <f>IF(OR($A1182="",$G1182&lt;&gt;"Ativo"),"",IF(COUNTIFS($A$4:$A1182,$A1182,$G$4:$G1182,"Ativo")=1,1,0))</f>
        <v>1</v>
      </c>
    </row>
    <row r="1183" spans="1:55" x14ac:dyDescent="0.3">
      <c r="A1183" s="76">
        <v>20</v>
      </c>
      <c r="B1183" s="77">
        <v>46161</v>
      </c>
      <c r="C1183" s="76">
        <v>1</v>
      </c>
      <c r="D1183" s="78" t="s">
        <v>423</v>
      </c>
      <c r="E1183" s="12" t="s">
        <v>125</v>
      </c>
      <c r="F1183" s="79">
        <v>91.761600000000001</v>
      </c>
      <c r="G1183" s="78" t="s">
        <v>310</v>
      </c>
      <c r="H1183" s="80"/>
      <c r="BA1183" s="5" t="str">
        <f t="shared" si="18"/>
        <v>999999</v>
      </c>
      <c r="BB1183" s="5">
        <f>IF(OR($E1183="",$G1183&lt;&gt;"Ativo"),"",IF(COUNTIFS($E$4:$E1183,$E1183,$A$4:$A1183,$A1183,$G$4:$G1183,"Ativo")=1,1,0))</f>
        <v>1</v>
      </c>
      <c r="BC1183">
        <f>IF(OR($A1183="",$G1183&lt;&gt;"Ativo"),"",IF(COUNTIFS($A$4:$A1183,$A1183,$G$4:$G1183,"Ativo")=1,1,0))</f>
        <v>0</v>
      </c>
    </row>
    <row r="1184" spans="1:55" x14ac:dyDescent="0.3">
      <c r="A1184" s="76">
        <v>20</v>
      </c>
      <c r="B1184" s="77">
        <v>46161</v>
      </c>
      <c r="C1184" s="76">
        <v>1</v>
      </c>
      <c r="D1184" s="78" t="s">
        <v>423</v>
      </c>
      <c r="E1184" s="12" t="s">
        <v>137</v>
      </c>
      <c r="F1184" s="79">
        <v>90.642899999999997</v>
      </c>
      <c r="G1184" s="78" t="s">
        <v>310</v>
      </c>
      <c r="H1184" s="80"/>
      <c r="BA1184" s="5" t="str">
        <f t="shared" si="18"/>
        <v>999999</v>
      </c>
      <c r="BB1184" s="5">
        <f>IF(OR($E1184="",$G1184&lt;&gt;"Ativo"),"",IF(COUNTIFS($E$4:$E1184,$E1184,$A$4:$A1184,$A1184,$G$4:$G1184,"Ativo")=1,1,0))</f>
        <v>1</v>
      </c>
      <c r="BC1184">
        <f>IF(OR($A1184="",$G1184&lt;&gt;"Ativo"),"",IF(COUNTIFS($A$4:$A1184,$A1184,$G$4:$G1184,"Ativo")=1,1,0))</f>
        <v>0</v>
      </c>
    </row>
    <row r="1185" spans="1:55" x14ac:dyDescent="0.3">
      <c r="A1185" s="76">
        <v>20</v>
      </c>
      <c r="B1185" s="77">
        <v>46161</v>
      </c>
      <c r="C1185" s="76">
        <v>1</v>
      </c>
      <c r="D1185" s="78" t="s">
        <v>423</v>
      </c>
      <c r="E1185" s="12" t="s">
        <v>358</v>
      </c>
      <c r="F1185" s="79">
        <v>89.363</v>
      </c>
      <c r="G1185" s="78" t="s">
        <v>310</v>
      </c>
      <c r="H1185" s="80"/>
      <c r="BA1185" s="5" t="str">
        <f t="shared" si="18"/>
        <v>999999</v>
      </c>
      <c r="BB1185" s="5">
        <f>IF(OR($E1185="",$G1185&lt;&gt;"Ativo"),"",IF(COUNTIFS($E$4:$E1185,$E1185,$A$4:$A1185,$A1185,$G$4:$G1185,"Ativo")=1,1,0))</f>
        <v>1</v>
      </c>
      <c r="BC1185">
        <f>IF(OR($A1185="",$G1185&lt;&gt;"Ativo"),"",IF(COUNTIFS($A$4:$A1185,$A1185,$G$4:$G1185,"Ativo")=1,1,0))</f>
        <v>0</v>
      </c>
    </row>
    <row r="1186" spans="1:55" x14ac:dyDescent="0.3">
      <c r="A1186" s="76">
        <v>20</v>
      </c>
      <c r="B1186" s="77">
        <v>46161</v>
      </c>
      <c r="C1186" s="76">
        <v>1</v>
      </c>
      <c r="D1186" s="78" t="s">
        <v>423</v>
      </c>
      <c r="E1186" s="12" t="s">
        <v>134</v>
      </c>
      <c r="F1186" s="79">
        <v>102.0792</v>
      </c>
      <c r="G1186" s="78" t="s">
        <v>310</v>
      </c>
      <c r="H1186" s="80"/>
      <c r="BA1186" s="5" t="str">
        <f t="shared" si="18"/>
        <v>999999</v>
      </c>
      <c r="BB1186" s="5">
        <f>IF(OR($E1186="",$G1186&lt;&gt;"Ativo"),"",IF(COUNTIFS($E$4:$E1186,$E1186,$A$4:$A1186,$A1186,$G$4:$G1186,"Ativo")=1,1,0))</f>
        <v>1</v>
      </c>
      <c r="BC1186">
        <f>IF(OR($A1186="",$G1186&lt;&gt;"Ativo"),"",IF(COUNTIFS($A$4:$A1186,$A1186,$G$4:$G1186,"Ativo")=1,1,0))</f>
        <v>0</v>
      </c>
    </row>
    <row r="1187" spans="1:55" x14ac:dyDescent="0.3">
      <c r="A1187" s="76">
        <v>20</v>
      </c>
      <c r="B1187" s="77">
        <v>46161</v>
      </c>
      <c r="C1187" s="76">
        <v>1</v>
      </c>
      <c r="D1187" s="78" t="s">
        <v>423</v>
      </c>
      <c r="E1187" s="12" t="s">
        <v>138</v>
      </c>
      <c r="F1187" s="79">
        <v>100.14149999999999</v>
      </c>
      <c r="G1187" s="78" t="s">
        <v>310</v>
      </c>
      <c r="H1187" s="80"/>
      <c r="BA1187" s="5" t="str">
        <f t="shared" si="18"/>
        <v>999999</v>
      </c>
      <c r="BB1187" s="5">
        <f>IF(OR($E1187="",$G1187&lt;&gt;"Ativo"),"",IF(COUNTIFS($E$4:$E1187,$E1187,$A$4:$A1187,$A1187,$G$4:$G1187,"Ativo")=1,1,0))</f>
        <v>1</v>
      </c>
      <c r="BC1187">
        <f>IF(OR($A1187="",$G1187&lt;&gt;"Ativo"),"",IF(COUNTIFS($A$4:$A1187,$A1187,$G$4:$G1187,"Ativo")=1,1,0))</f>
        <v>0</v>
      </c>
    </row>
    <row r="1188" spans="1:55" x14ac:dyDescent="0.3">
      <c r="A1188" s="76">
        <v>20</v>
      </c>
      <c r="B1188" s="77">
        <v>46161</v>
      </c>
      <c r="C1188" s="76">
        <v>1</v>
      </c>
      <c r="D1188" s="78" t="s">
        <v>423</v>
      </c>
      <c r="E1188" s="12" t="s">
        <v>359</v>
      </c>
      <c r="F1188" s="79">
        <v>103.1567</v>
      </c>
      <c r="G1188" s="78" t="s">
        <v>310</v>
      </c>
      <c r="H1188" s="80"/>
      <c r="BA1188" s="5" t="str">
        <f t="shared" si="18"/>
        <v>999999</v>
      </c>
      <c r="BB1188" s="5">
        <f>IF(OR($E1188="",$G1188&lt;&gt;"Ativo"),"",IF(COUNTIFS($E$4:$E1188,$E1188,$A$4:$A1188,$A1188,$G$4:$G1188,"Ativo")=1,1,0))</f>
        <v>1</v>
      </c>
      <c r="BC1188">
        <f>IF(OR($A1188="",$G1188&lt;&gt;"Ativo"),"",IF(COUNTIFS($A$4:$A1188,$A1188,$G$4:$G1188,"Ativo")=1,1,0))</f>
        <v>0</v>
      </c>
    </row>
    <row r="1189" spans="1:55" x14ac:dyDescent="0.3">
      <c r="A1189" s="76">
        <v>20</v>
      </c>
      <c r="B1189" s="77">
        <v>46161</v>
      </c>
      <c r="C1189" s="76">
        <v>1</v>
      </c>
      <c r="D1189" s="78" t="s">
        <v>423</v>
      </c>
      <c r="E1189" s="12" t="s">
        <v>126</v>
      </c>
      <c r="F1189" s="79">
        <v>108.84310000000001</v>
      </c>
      <c r="G1189" s="78" t="s">
        <v>310</v>
      </c>
      <c r="H1189" s="80"/>
      <c r="BA1189" s="5" t="str">
        <f t="shared" si="18"/>
        <v>999999</v>
      </c>
      <c r="BB1189" s="5">
        <f>IF(OR($E1189="",$G1189&lt;&gt;"Ativo"),"",IF(COUNTIFS($E$4:$E1189,$E1189,$A$4:$A1189,$A1189,$G$4:$G1189,"Ativo")=1,1,0))</f>
        <v>1</v>
      </c>
      <c r="BC1189">
        <f>IF(OR($A1189="",$G1189&lt;&gt;"Ativo"),"",IF(COUNTIFS($A$4:$A1189,$A1189,$G$4:$G1189,"Ativo")=1,1,0))</f>
        <v>0</v>
      </c>
    </row>
    <row r="1190" spans="1:55" x14ac:dyDescent="0.3">
      <c r="A1190" s="76">
        <v>20</v>
      </c>
      <c r="B1190" s="77">
        <v>46161</v>
      </c>
      <c r="C1190" s="76">
        <v>1</v>
      </c>
      <c r="D1190" s="78" t="s">
        <v>423</v>
      </c>
      <c r="E1190" s="12" t="s">
        <v>127</v>
      </c>
      <c r="F1190" s="79">
        <v>108.86279999999999</v>
      </c>
      <c r="G1190" s="78" t="s">
        <v>310</v>
      </c>
      <c r="H1190" s="80"/>
      <c r="BA1190" s="5" t="str">
        <f t="shared" si="18"/>
        <v>999999</v>
      </c>
      <c r="BB1190" s="5">
        <f>IF(OR($E1190="",$G1190&lt;&gt;"Ativo"),"",IF(COUNTIFS($E$4:$E1190,$E1190,$A$4:$A1190,$A1190,$G$4:$G1190,"Ativo")=1,1,0))</f>
        <v>1</v>
      </c>
      <c r="BC1190">
        <f>IF(OR($A1190="",$G1190&lt;&gt;"Ativo"),"",IF(COUNTIFS($A$4:$A1190,$A1190,$G$4:$G1190,"Ativo")=1,1,0))</f>
        <v>0</v>
      </c>
    </row>
    <row r="1191" spans="1:55" x14ac:dyDescent="0.3">
      <c r="A1191" s="76">
        <v>20</v>
      </c>
      <c r="B1191" s="77">
        <v>46161</v>
      </c>
      <c r="C1191" s="76">
        <v>1</v>
      </c>
      <c r="D1191" s="78" t="s">
        <v>423</v>
      </c>
      <c r="E1191" s="12" t="s">
        <v>124</v>
      </c>
      <c r="F1191" s="79">
        <v>112.1292</v>
      </c>
      <c r="G1191" s="78" t="s">
        <v>310</v>
      </c>
      <c r="H1191" s="80"/>
      <c r="BA1191" s="5" t="str">
        <f t="shared" si="18"/>
        <v>999999</v>
      </c>
      <c r="BB1191" s="5">
        <f>IF(OR($E1191="",$G1191&lt;&gt;"Ativo"),"",IF(COUNTIFS($E$4:$E1191,$E1191,$A$4:$A1191,$A1191,$G$4:$G1191,"Ativo")=1,1,0))</f>
        <v>1</v>
      </c>
      <c r="BC1191">
        <f>IF(OR($A1191="",$G1191&lt;&gt;"Ativo"),"",IF(COUNTIFS($A$4:$A1191,$A1191,$G$4:$G1191,"Ativo")=1,1,0))</f>
        <v>0</v>
      </c>
    </row>
    <row r="1192" spans="1:55" x14ac:dyDescent="0.3">
      <c r="A1192" s="76">
        <v>20</v>
      </c>
      <c r="B1192" s="77">
        <v>46161</v>
      </c>
      <c r="C1192" s="76">
        <v>1</v>
      </c>
      <c r="D1192" s="78" t="s">
        <v>423</v>
      </c>
      <c r="E1192" s="12" t="s">
        <v>361</v>
      </c>
      <c r="F1192" s="79">
        <v>116.14879999999999</v>
      </c>
      <c r="G1192" s="78" t="s">
        <v>310</v>
      </c>
      <c r="H1192" s="80"/>
      <c r="BA1192" s="5" t="str">
        <f t="shared" si="18"/>
        <v>999999</v>
      </c>
      <c r="BB1192" s="5">
        <f>IF(OR($E1192="",$G1192&lt;&gt;"Ativo"),"",IF(COUNTIFS($E$4:$E1192,$E1192,$A$4:$A1192,$A1192,$G$4:$G1192,"Ativo")=1,1,0))</f>
        <v>1</v>
      </c>
      <c r="BC1192">
        <f>IF(OR($A1192="",$G1192&lt;&gt;"Ativo"),"",IF(COUNTIFS($A$4:$A1192,$A1192,$G$4:$G1192,"Ativo")=1,1,0))</f>
        <v>0</v>
      </c>
    </row>
    <row r="1193" spans="1:55" x14ac:dyDescent="0.3">
      <c r="A1193" s="76">
        <v>20</v>
      </c>
      <c r="B1193" s="77">
        <v>46161</v>
      </c>
      <c r="C1193" s="76">
        <v>1</v>
      </c>
      <c r="D1193" s="78" t="s">
        <v>423</v>
      </c>
      <c r="E1193" s="12" t="s">
        <v>139</v>
      </c>
      <c r="F1193" s="79">
        <v>110.892</v>
      </c>
      <c r="G1193" s="78" t="s">
        <v>310</v>
      </c>
      <c r="H1193" s="80"/>
      <c r="BA1193" s="5" t="str">
        <f t="shared" si="18"/>
        <v>999999</v>
      </c>
      <c r="BB1193" s="5">
        <f>IF(OR($E1193="",$G1193&lt;&gt;"Ativo"),"",IF(COUNTIFS($E$4:$E1193,$E1193,$A$4:$A1193,$A1193,$G$4:$G1193,"Ativo")=1,1,0))</f>
        <v>1</v>
      </c>
      <c r="BC1193">
        <f>IF(OR($A1193="",$G1193&lt;&gt;"Ativo"),"",IF(COUNTIFS($A$4:$A1193,$A1193,$G$4:$G1193,"Ativo")=1,1,0))</f>
        <v>0</v>
      </c>
    </row>
    <row r="1194" spans="1:55" x14ac:dyDescent="0.3">
      <c r="A1194" s="76">
        <v>20</v>
      </c>
      <c r="B1194" s="77">
        <v>46161</v>
      </c>
      <c r="C1194" s="76">
        <v>1</v>
      </c>
      <c r="D1194" s="78" t="s">
        <v>423</v>
      </c>
      <c r="E1194" s="12" t="s">
        <v>118</v>
      </c>
      <c r="F1194" s="79">
        <v>118.0761</v>
      </c>
      <c r="G1194" s="78" t="s">
        <v>310</v>
      </c>
      <c r="H1194" s="80"/>
      <c r="BA1194" s="5" t="str">
        <f t="shared" si="18"/>
        <v>999999</v>
      </c>
      <c r="BB1194" s="5">
        <f>IF(OR($E1194="",$G1194&lt;&gt;"Ativo"),"",IF(COUNTIFS($E$4:$E1194,$E1194,$A$4:$A1194,$A1194,$G$4:$G1194,"Ativo")=1,1,0))</f>
        <v>1</v>
      </c>
      <c r="BC1194">
        <f>IF(OR($A1194="",$G1194&lt;&gt;"Ativo"),"",IF(COUNTIFS($A$4:$A1194,$A1194,$G$4:$G1194,"Ativo")=1,1,0))</f>
        <v>0</v>
      </c>
    </row>
    <row r="1195" spans="1:55" x14ac:dyDescent="0.3">
      <c r="A1195" s="76">
        <v>20</v>
      </c>
      <c r="B1195" s="77">
        <v>46161</v>
      </c>
      <c r="C1195" s="76">
        <v>1</v>
      </c>
      <c r="D1195" s="78" t="s">
        <v>423</v>
      </c>
      <c r="E1195" s="12" t="s">
        <v>362</v>
      </c>
      <c r="F1195" s="79">
        <v>83.787999999999997</v>
      </c>
      <c r="G1195" s="78" t="s">
        <v>310</v>
      </c>
      <c r="H1195" s="80"/>
      <c r="BA1195" s="5" t="str">
        <f t="shared" si="18"/>
        <v>999999</v>
      </c>
      <c r="BB1195" s="5">
        <f>IF(OR($E1195="",$G1195&lt;&gt;"Ativo"),"",IF(COUNTIFS($E$4:$E1195,$E1195,$A$4:$A1195,$A1195,$G$4:$G1195,"Ativo")=1,1,0))</f>
        <v>1</v>
      </c>
      <c r="BC1195">
        <f>IF(OR($A1195="",$G1195&lt;&gt;"Ativo"),"",IF(COUNTIFS($A$4:$A1195,$A1195,$G$4:$G1195,"Ativo")=1,1,0))</f>
        <v>0</v>
      </c>
    </row>
    <row r="1196" spans="1:55" x14ac:dyDescent="0.3">
      <c r="A1196" s="76">
        <v>20</v>
      </c>
      <c r="B1196" s="77">
        <v>46161</v>
      </c>
      <c r="C1196" s="76">
        <v>1</v>
      </c>
      <c r="D1196" s="78" t="s">
        <v>423</v>
      </c>
      <c r="E1196" s="12" t="s">
        <v>364</v>
      </c>
      <c r="F1196" s="79">
        <v>84.327500000000001</v>
      </c>
      <c r="G1196" s="78" t="s">
        <v>310</v>
      </c>
      <c r="H1196" s="80"/>
      <c r="BA1196" s="5" t="str">
        <f t="shared" si="18"/>
        <v>999999</v>
      </c>
      <c r="BB1196" s="5">
        <f>IF(OR($E1196="",$G1196&lt;&gt;"Ativo"),"",IF(COUNTIFS($E$4:$E1196,$E1196,$A$4:$A1196,$A1196,$G$4:$G1196,"Ativo")=1,1,0))</f>
        <v>1</v>
      </c>
      <c r="BC1196">
        <f>IF(OR($A1196="",$G1196&lt;&gt;"Ativo"),"",IF(COUNTIFS($A$4:$A1196,$A1196,$G$4:$G1196,"Ativo")=1,1,0))</f>
        <v>0</v>
      </c>
    </row>
    <row r="1197" spans="1:55" x14ac:dyDescent="0.3">
      <c r="A1197" s="76">
        <v>20</v>
      </c>
      <c r="B1197" s="77">
        <v>46161</v>
      </c>
      <c r="C1197" s="76">
        <v>1</v>
      </c>
      <c r="D1197" s="78" t="s">
        <v>423</v>
      </c>
      <c r="E1197" s="12" t="s">
        <v>135</v>
      </c>
      <c r="F1197" s="79">
        <v>86.747399999999999</v>
      </c>
      <c r="G1197" s="78" t="s">
        <v>310</v>
      </c>
      <c r="H1197" s="80"/>
      <c r="BA1197" s="5" t="str">
        <f t="shared" si="18"/>
        <v>999999</v>
      </c>
      <c r="BB1197" s="5">
        <f>IF(OR($E1197="",$G1197&lt;&gt;"Ativo"),"",IF(COUNTIFS($E$4:$E1197,$E1197,$A$4:$A1197,$A1197,$G$4:$G1197,"Ativo")=1,1,0))</f>
        <v>1</v>
      </c>
      <c r="BC1197">
        <f>IF(OR($A1197="",$G1197&lt;&gt;"Ativo"),"",IF(COUNTIFS($A$4:$A1197,$A1197,$G$4:$G1197,"Ativo")=1,1,0))</f>
        <v>0</v>
      </c>
    </row>
    <row r="1198" spans="1:55" x14ac:dyDescent="0.3">
      <c r="A1198" s="76">
        <v>20</v>
      </c>
      <c r="B1198" s="77">
        <v>46161</v>
      </c>
      <c r="C1198" s="76">
        <v>1</v>
      </c>
      <c r="D1198" s="78" t="s">
        <v>423</v>
      </c>
      <c r="E1198" s="12" t="s">
        <v>128</v>
      </c>
      <c r="F1198" s="79">
        <v>94.770099999999999</v>
      </c>
      <c r="G1198" s="78" t="s">
        <v>310</v>
      </c>
      <c r="H1198" s="80"/>
      <c r="BA1198" s="5" t="str">
        <f t="shared" si="18"/>
        <v>999999</v>
      </c>
      <c r="BB1198" s="5">
        <f>IF(OR($E1198="",$G1198&lt;&gt;"Ativo"),"",IF(COUNTIFS($E$4:$E1198,$E1198,$A$4:$A1198,$A1198,$G$4:$G1198,"Ativo")=1,1,0))</f>
        <v>1</v>
      </c>
      <c r="BC1198">
        <f>IF(OR($A1198="",$G1198&lt;&gt;"Ativo"),"",IF(COUNTIFS($A$4:$A1198,$A1198,$G$4:$G1198,"Ativo")=1,1,0))</f>
        <v>0</v>
      </c>
    </row>
    <row r="1199" spans="1:55" x14ac:dyDescent="0.3">
      <c r="A1199" s="76">
        <v>20</v>
      </c>
      <c r="B1199" s="77">
        <v>46161</v>
      </c>
      <c r="C1199" s="76">
        <v>1</v>
      </c>
      <c r="D1199" s="78" t="s">
        <v>423</v>
      </c>
      <c r="E1199" s="12" t="s">
        <v>122</v>
      </c>
      <c r="F1199" s="79">
        <v>93.960700000000003</v>
      </c>
      <c r="G1199" s="78" t="s">
        <v>310</v>
      </c>
      <c r="H1199" s="80"/>
      <c r="BA1199" s="5" t="str">
        <f t="shared" si="18"/>
        <v>999999</v>
      </c>
      <c r="BB1199" s="5">
        <f>IF(OR($E1199="",$G1199&lt;&gt;"Ativo"),"",IF(COUNTIFS($E$4:$E1199,$E1199,$A$4:$A1199,$A1199,$G$4:$G1199,"Ativo")=1,1,0))</f>
        <v>1</v>
      </c>
      <c r="BC1199">
        <f>IF(OR($A1199="",$G1199&lt;&gt;"Ativo"),"",IF(COUNTIFS($A$4:$A1199,$A1199,$G$4:$G1199,"Ativo")=1,1,0))</f>
        <v>0</v>
      </c>
    </row>
    <row r="1200" spans="1:55" x14ac:dyDescent="0.3">
      <c r="A1200" s="76">
        <v>20</v>
      </c>
      <c r="B1200" s="77">
        <v>46161</v>
      </c>
      <c r="C1200" s="76">
        <v>1</v>
      </c>
      <c r="D1200" s="78" t="s">
        <v>423</v>
      </c>
      <c r="E1200" s="12" t="s">
        <v>144</v>
      </c>
      <c r="F1200" s="79">
        <v>96.896199999999993</v>
      </c>
      <c r="G1200" s="78" t="s">
        <v>310</v>
      </c>
      <c r="H1200" s="80"/>
      <c r="BA1200" s="5" t="str">
        <f t="shared" si="18"/>
        <v>999999</v>
      </c>
      <c r="BB1200" s="5">
        <f>IF(OR($E1200="",$G1200&lt;&gt;"Ativo"),"",IF(COUNTIFS($E$4:$E1200,$E1200,$A$4:$A1200,$A1200,$G$4:$G1200,"Ativo")=1,1,0))</f>
        <v>1</v>
      </c>
      <c r="BC1200">
        <f>IF(OR($A1200="",$G1200&lt;&gt;"Ativo"),"",IF(COUNTIFS($A$4:$A1200,$A1200,$G$4:$G1200,"Ativo")=1,1,0))</f>
        <v>0</v>
      </c>
    </row>
    <row r="1201" spans="1:55" x14ac:dyDescent="0.3">
      <c r="A1201" s="76">
        <v>20</v>
      </c>
      <c r="B1201" s="77">
        <v>46161</v>
      </c>
      <c r="C1201" s="76">
        <v>1</v>
      </c>
      <c r="D1201" s="78" t="s">
        <v>423</v>
      </c>
      <c r="E1201" s="12" t="s">
        <v>365</v>
      </c>
      <c r="F1201" s="79">
        <v>110.21850000000001</v>
      </c>
      <c r="G1201" s="78" t="s">
        <v>310</v>
      </c>
      <c r="H1201" s="80"/>
      <c r="BA1201" s="5" t="str">
        <f t="shared" si="18"/>
        <v>999999</v>
      </c>
      <c r="BB1201" s="5">
        <f>IF(OR($E1201="",$G1201&lt;&gt;"Ativo"),"",IF(COUNTIFS($E$4:$E1201,$E1201,$A$4:$A1201,$A1201,$G$4:$G1201,"Ativo")=1,1,0))</f>
        <v>1</v>
      </c>
      <c r="BC1201">
        <f>IF(OR($A1201="",$G1201&lt;&gt;"Ativo"),"",IF(COUNTIFS($A$4:$A1201,$A1201,$G$4:$G1201,"Ativo")=1,1,0))</f>
        <v>0</v>
      </c>
    </row>
    <row r="1202" spans="1:55" x14ac:dyDescent="0.3">
      <c r="A1202" s="76">
        <v>20</v>
      </c>
      <c r="B1202" s="77">
        <v>46161</v>
      </c>
      <c r="C1202" s="76">
        <v>1</v>
      </c>
      <c r="D1202" s="78" t="s">
        <v>423</v>
      </c>
      <c r="E1202" s="12" t="s">
        <v>132</v>
      </c>
      <c r="F1202" s="79">
        <v>106.29649999999999</v>
      </c>
      <c r="G1202" s="78" t="s">
        <v>310</v>
      </c>
      <c r="H1202" s="80"/>
      <c r="BA1202" s="5" t="str">
        <f t="shared" si="18"/>
        <v>999999</v>
      </c>
      <c r="BB1202" s="5">
        <f>IF(OR($E1202="",$G1202&lt;&gt;"Ativo"),"",IF(COUNTIFS($E$4:$E1202,$E1202,$A$4:$A1202,$A1202,$G$4:$G1202,"Ativo")=1,1,0))</f>
        <v>1</v>
      </c>
      <c r="BC1202">
        <f>IF(OR($A1202="",$G1202&lt;&gt;"Ativo"),"",IF(COUNTIFS($A$4:$A1202,$A1202,$G$4:$G1202,"Ativo")=1,1,0))</f>
        <v>0</v>
      </c>
    </row>
    <row r="1203" spans="1:55" x14ac:dyDescent="0.3">
      <c r="A1203" s="76">
        <v>20</v>
      </c>
      <c r="B1203" s="77">
        <v>46161</v>
      </c>
      <c r="C1203" s="76">
        <v>1</v>
      </c>
      <c r="D1203" s="78" t="s">
        <v>423</v>
      </c>
      <c r="E1203" s="12" t="s">
        <v>133</v>
      </c>
      <c r="F1203" s="79">
        <v>108.9269</v>
      </c>
      <c r="G1203" s="78" t="s">
        <v>310</v>
      </c>
      <c r="H1203" s="80"/>
      <c r="BA1203" s="5" t="str">
        <f t="shared" si="18"/>
        <v>999999</v>
      </c>
      <c r="BB1203" s="5">
        <f>IF(OR($E1203="",$G1203&lt;&gt;"Ativo"),"",IF(COUNTIFS($E$4:$E1203,$E1203,$A$4:$A1203,$A1203,$G$4:$G1203,"Ativo")=1,1,0))</f>
        <v>1</v>
      </c>
      <c r="BC1203">
        <f>IF(OR($A1203="",$G1203&lt;&gt;"Ativo"),"",IF(COUNTIFS($A$4:$A1203,$A1203,$G$4:$G1203,"Ativo")=1,1,0))</f>
        <v>0</v>
      </c>
    </row>
    <row r="1204" spans="1:55" x14ac:dyDescent="0.3">
      <c r="A1204" s="76">
        <v>20</v>
      </c>
      <c r="B1204" s="77">
        <v>46161</v>
      </c>
      <c r="C1204" s="76">
        <v>1</v>
      </c>
      <c r="D1204" s="78" t="s">
        <v>423</v>
      </c>
      <c r="E1204" s="12" t="s">
        <v>366</v>
      </c>
      <c r="F1204" s="79">
        <v>99.737899999999996</v>
      </c>
      <c r="G1204" s="78" t="s">
        <v>310</v>
      </c>
      <c r="H1204" s="80"/>
      <c r="BA1204" s="5" t="str">
        <f t="shared" si="18"/>
        <v>999999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3">
      <c r="A1205" s="76">
        <v>20</v>
      </c>
      <c r="B1205" s="77">
        <v>46161</v>
      </c>
      <c r="C1205" s="76">
        <v>1</v>
      </c>
      <c r="D1205" s="78" t="s">
        <v>423</v>
      </c>
      <c r="E1205" s="12" t="s">
        <v>367</v>
      </c>
      <c r="F1205" s="79">
        <v>113.4354</v>
      </c>
      <c r="G1205" s="78" t="s">
        <v>310</v>
      </c>
      <c r="H1205" s="80"/>
      <c r="BA1205" s="5" t="str">
        <f t="shared" si="18"/>
        <v>999999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3">
      <c r="A1206" s="76">
        <v>20</v>
      </c>
      <c r="B1206" s="77">
        <v>46161</v>
      </c>
      <c r="C1206" s="76">
        <v>1</v>
      </c>
      <c r="D1206" s="78" t="s">
        <v>423</v>
      </c>
      <c r="E1206" s="12" t="s">
        <v>129</v>
      </c>
      <c r="F1206" s="79">
        <v>111.0359</v>
      </c>
      <c r="G1206" s="78" t="s">
        <v>310</v>
      </c>
      <c r="H1206" s="80"/>
      <c r="BA1206" s="5" t="str">
        <f t="shared" si="18"/>
        <v>999999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3">
      <c r="A1207" s="76">
        <v>20</v>
      </c>
      <c r="B1207" s="77">
        <v>46161</v>
      </c>
      <c r="C1207" s="76">
        <v>1</v>
      </c>
      <c r="D1207" s="78" t="s">
        <v>423</v>
      </c>
      <c r="E1207" s="12" t="s">
        <v>131</v>
      </c>
      <c r="F1207" s="79">
        <v>126.0633</v>
      </c>
      <c r="G1207" s="78" t="s">
        <v>310</v>
      </c>
      <c r="H1207" s="80"/>
      <c r="BA1207" s="5" t="str">
        <f t="shared" si="18"/>
        <v>999999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3">
      <c r="A1208" s="76">
        <v>20</v>
      </c>
      <c r="B1208" s="77">
        <v>46161</v>
      </c>
      <c r="C1208" s="76">
        <v>1</v>
      </c>
      <c r="D1208" s="78" t="s">
        <v>423</v>
      </c>
      <c r="E1208" s="12" t="s">
        <v>368</v>
      </c>
      <c r="F1208" s="79">
        <v>81.291300000000007</v>
      </c>
      <c r="G1208" s="78" t="s">
        <v>310</v>
      </c>
      <c r="H1208" s="80"/>
      <c r="BA1208" s="5" t="str">
        <f t="shared" si="18"/>
        <v>999999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3">
      <c r="A1209" s="76">
        <v>20</v>
      </c>
      <c r="B1209" s="77">
        <v>46161</v>
      </c>
      <c r="C1209" s="76">
        <v>1</v>
      </c>
      <c r="D1209" s="78" t="s">
        <v>423</v>
      </c>
      <c r="E1209" s="12" t="s">
        <v>370</v>
      </c>
      <c r="F1209" s="79">
        <v>85.380700000000004</v>
      </c>
      <c r="G1209" s="78" t="s">
        <v>310</v>
      </c>
      <c r="H1209" s="80"/>
      <c r="BA1209" s="5" t="str">
        <f t="shared" si="18"/>
        <v>999999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3">
      <c r="A1210" s="76">
        <v>20</v>
      </c>
      <c r="B1210" s="77">
        <v>46161</v>
      </c>
      <c r="C1210" s="76">
        <v>1</v>
      </c>
      <c r="D1210" s="78" t="s">
        <v>423</v>
      </c>
      <c r="E1210" s="12" t="s">
        <v>140</v>
      </c>
      <c r="F1210" s="79">
        <v>88.330100000000002</v>
      </c>
      <c r="G1210" s="78" t="s">
        <v>310</v>
      </c>
      <c r="H1210" s="80"/>
      <c r="BA1210" s="5" t="str">
        <f t="shared" si="18"/>
        <v>999999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3">
      <c r="A1211" s="76">
        <v>20</v>
      </c>
      <c r="B1211" s="77">
        <v>46161</v>
      </c>
      <c r="C1211" s="76">
        <v>1</v>
      </c>
      <c r="D1211" s="78" t="s">
        <v>423</v>
      </c>
      <c r="E1211" s="12" t="s">
        <v>142</v>
      </c>
      <c r="F1211" s="79">
        <v>91.579499999999996</v>
      </c>
      <c r="G1211" s="78" t="s">
        <v>310</v>
      </c>
      <c r="H1211" s="80"/>
      <c r="BA1211" s="5" t="str">
        <f t="shared" si="18"/>
        <v>999999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3">
      <c r="A1212" s="76">
        <v>20</v>
      </c>
      <c r="B1212" s="77">
        <v>46161</v>
      </c>
      <c r="C1212" s="76">
        <v>1</v>
      </c>
      <c r="D1212" s="78" t="s">
        <v>423</v>
      </c>
      <c r="E1212" s="12" t="s">
        <v>143</v>
      </c>
      <c r="F1212" s="79">
        <v>95.065799999999996</v>
      </c>
      <c r="G1212" s="78" t="s">
        <v>310</v>
      </c>
      <c r="H1212" s="80"/>
      <c r="BA1212" s="5" t="str">
        <f t="shared" si="18"/>
        <v>999999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3">
      <c r="A1213" s="76">
        <v>20</v>
      </c>
      <c r="B1213" s="77">
        <v>46161</v>
      </c>
      <c r="C1213" s="76">
        <v>2</v>
      </c>
      <c r="D1213" s="78" t="s">
        <v>424</v>
      </c>
      <c r="E1213" s="12" t="s">
        <v>356</v>
      </c>
      <c r="F1213" s="79">
        <v>210.2884</v>
      </c>
      <c r="G1213" s="78" t="s">
        <v>310</v>
      </c>
      <c r="H1213" s="80"/>
      <c r="BA1213" s="5" t="str">
        <f t="shared" si="18"/>
        <v>999999</v>
      </c>
      <c r="BB1213" s="5">
        <f>IF(OR($E1213="",$G1213&lt;&gt;"Ativo"),"",IF(COUNTIFS($E$4:$E1213,$E1213,$A$4:$A1213,$A1213,$G$4:$G1213,"Ativo")=1,1,0))</f>
        <v>0</v>
      </c>
      <c r="BC1213">
        <f>IF(OR($A1213="",$G1213&lt;&gt;"Ativo"),"",IF(COUNTIFS($A$4:$A1213,$A1213,$G$4:$G1213,"Ativo")=1,1,0))</f>
        <v>0</v>
      </c>
    </row>
    <row r="1214" spans="1:55" x14ac:dyDescent="0.3">
      <c r="A1214" s="76">
        <v>20</v>
      </c>
      <c r="B1214" s="77">
        <v>46161</v>
      </c>
      <c r="C1214" s="76">
        <v>2</v>
      </c>
      <c r="D1214" s="78" t="s">
        <v>424</v>
      </c>
      <c r="E1214" s="12" t="s">
        <v>125</v>
      </c>
      <c r="F1214" s="79">
        <v>222.05590000000001</v>
      </c>
      <c r="G1214" s="78" t="s">
        <v>310</v>
      </c>
      <c r="H1214" s="80"/>
      <c r="BA1214" s="5" t="str">
        <f t="shared" si="18"/>
        <v>999999</v>
      </c>
      <c r="BB1214" s="5">
        <f>IF(OR($E1214="",$G1214&lt;&gt;"Ativo"),"",IF(COUNTIFS($E$4:$E1214,$E1214,$A$4:$A1214,$A1214,$G$4:$G1214,"Ativo")=1,1,0))</f>
        <v>0</v>
      </c>
      <c r="BC1214">
        <f>IF(OR($A1214="",$G1214&lt;&gt;"Ativo"),"",IF(COUNTIFS($A$4:$A1214,$A1214,$G$4:$G1214,"Ativo")=1,1,0))</f>
        <v>0</v>
      </c>
    </row>
    <row r="1215" spans="1:55" x14ac:dyDescent="0.3">
      <c r="A1215" s="76">
        <v>20</v>
      </c>
      <c r="B1215" s="77">
        <v>46161</v>
      </c>
      <c r="C1215" s="76">
        <v>2</v>
      </c>
      <c r="D1215" s="78" t="s">
        <v>424</v>
      </c>
      <c r="E1215" s="12" t="s">
        <v>137</v>
      </c>
      <c r="F1215" s="79">
        <v>207.8828</v>
      </c>
      <c r="G1215" s="78" t="s">
        <v>310</v>
      </c>
      <c r="H1215" s="80"/>
      <c r="BA1215" s="5" t="str">
        <f t="shared" si="18"/>
        <v>999999</v>
      </c>
      <c r="BB1215" s="5">
        <f>IF(OR($E1215="",$G1215&lt;&gt;"Ativo"),"",IF(COUNTIFS($E$4:$E1215,$E1215,$A$4:$A1215,$A1215,$G$4:$G1215,"Ativo")=1,1,0))</f>
        <v>0</v>
      </c>
      <c r="BC1215">
        <f>IF(OR($A1215="",$G1215&lt;&gt;"Ativo"),"",IF(COUNTIFS($A$4:$A1215,$A1215,$G$4:$G1215,"Ativo")=1,1,0))</f>
        <v>0</v>
      </c>
    </row>
    <row r="1216" spans="1:55" x14ac:dyDescent="0.3">
      <c r="A1216" s="76">
        <v>20</v>
      </c>
      <c r="B1216" s="77">
        <v>46161</v>
      </c>
      <c r="C1216" s="76">
        <v>2</v>
      </c>
      <c r="D1216" s="78" t="s">
        <v>424</v>
      </c>
      <c r="E1216" s="12" t="s">
        <v>358</v>
      </c>
      <c r="F1216" s="79">
        <v>219.1704</v>
      </c>
      <c r="G1216" s="78" t="s">
        <v>310</v>
      </c>
      <c r="H1216" s="80"/>
      <c r="BA1216" s="5" t="str">
        <f t="shared" si="18"/>
        <v>999999</v>
      </c>
      <c r="BB1216" s="5">
        <f>IF(OR($E1216="",$G1216&lt;&gt;"Ativo"),"",IF(COUNTIFS($E$4:$E1216,$E1216,$A$4:$A1216,$A1216,$G$4:$G1216,"Ativo")=1,1,0))</f>
        <v>0</v>
      </c>
      <c r="BC1216">
        <f>IF(OR($A1216="",$G1216&lt;&gt;"Ativo"),"",IF(COUNTIFS($A$4:$A1216,$A1216,$G$4:$G1216,"Ativo")=1,1,0))</f>
        <v>0</v>
      </c>
    </row>
    <row r="1217" spans="1:55" x14ac:dyDescent="0.3">
      <c r="A1217" s="76">
        <v>20</v>
      </c>
      <c r="B1217" s="77">
        <v>46161</v>
      </c>
      <c r="C1217" s="76">
        <v>2</v>
      </c>
      <c r="D1217" s="78" t="s">
        <v>424</v>
      </c>
      <c r="E1217" s="12" t="s">
        <v>134</v>
      </c>
      <c r="F1217" s="79">
        <v>225.69290000000001</v>
      </c>
      <c r="G1217" s="78" t="s">
        <v>310</v>
      </c>
      <c r="H1217" s="80"/>
      <c r="BA1217" s="5" t="str">
        <f t="shared" si="18"/>
        <v>999999</v>
      </c>
      <c r="BB1217" s="5">
        <f>IF(OR($E1217="",$G1217&lt;&gt;"Ativo"),"",IF(COUNTIFS($E$4:$E1217,$E1217,$A$4:$A1217,$A1217,$G$4:$G1217,"Ativo")=1,1,0))</f>
        <v>0</v>
      </c>
      <c r="BC1217">
        <f>IF(OR($A1217="",$G1217&lt;&gt;"Ativo"),"",IF(COUNTIFS($A$4:$A1217,$A1217,$G$4:$G1217,"Ativo")=1,1,0))</f>
        <v>0</v>
      </c>
    </row>
    <row r="1218" spans="1:55" x14ac:dyDescent="0.3">
      <c r="A1218" s="76">
        <v>20</v>
      </c>
      <c r="B1218" s="77">
        <v>46161</v>
      </c>
      <c r="C1218" s="76">
        <v>2</v>
      </c>
      <c r="D1218" s="78" t="s">
        <v>424</v>
      </c>
      <c r="E1218" s="12" t="s">
        <v>138</v>
      </c>
      <c r="F1218" s="79">
        <v>232.45650000000001</v>
      </c>
      <c r="G1218" s="78" t="s">
        <v>310</v>
      </c>
      <c r="H1218" s="80"/>
      <c r="BA1218" s="5" t="str">
        <f t="shared" si="18"/>
        <v>999999</v>
      </c>
      <c r="BB1218" s="5">
        <f>IF(OR($E1218="",$G1218&lt;&gt;"Ativo"),"",IF(COUNTIFS($E$4:$E1218,$E1218,$A$4:$A1218,$A1218,$G$4:$G1218,"Ativo")=1,1,0))</f>
        <v>0</v>
      </c>
      <c r="BC1218">
        <f>IF(OR($A1218="",$G1218&lt;&gt;"Ativo"),"",IF(COUNTIFS($A$4:$A1218,$A1218,$G$4:$G1218,"Ativo")=1,1,0))</f>
        <v>0</v>
      </c>
    </row>
    <row r="1219" spans="1:55" x14ac:dyDescent="0.3">
      <c r="A1219" s="76">
        <v>20</v>
      </c>
      <c r="B1219" s="77">
        <v>46161</v>
      </c>
      <c r="C1219" s="76">
        <v>2</v>
      </c>
      <c r="D1219" s="78" t="s">
        <v>424</v>
      </c>
      <c r="E1219" s="12" t="s">
        <v>359</v>
      </c>
      <c r="F1219" s="79">
        <v>234.2088</v>
      </c>
      <c r="G1219" s="78" t="s">
        <v>310</v>
      </c>
      <c r="H1219" s="80"/>
      <c r="BA1219" s="5" t="str">
        <f t="shared" si="18"/>
        <v>999999</v>
      </c>
      <c r="BB1219" s="5">
        <f>IF(OR($E1219="",$G1219&lt;&gt;"Ativo"),"",IF(COUNTIFS($E$4:$E1219,$E1219,$A$4:$A1219,$A1219,$G$4:$G1219,"Ativo")=1,1,0))</f>
        <v>0</v>
      </c>
      <c r="BC1219">
        <f>IF(OR($A1219="",$G1219&lt;&gt;"Ativo"),"",IF(COUNTIFS($A$4:$A1219,$A1219,$G$4:$G1219,"Ativo")=1,1,0))</f>
        <v>0</v>
      </c>
    </row>
    <row r="1220" spans="1:55" x14ac:dyDescent="0.3">
      <c r="A1220" s="76">
        <v>20</v>
      </c>
      <c r="B1220" s="77">
        <v>46161</v>
      </c>
      <c r="C1220" s="76">
        <v>2</v>
      </c>
      <c r="D1220" s="78" t="s">
        <v>424</v>
      </c>
      <c r="E1220" s="12" t="s">
        <v>126</v>
      </c>
      <c r="F1220" s="79">
        <v>244.78450000000001</v>
      </c>
      <c r="G1220" s="78" t="s">
        <v>310</v>
      </c>
      <c r="H1220" s="80"/>
      <c r="BA1220" s="5" t="str">
        <f t="shared" ref="BA1220:BA1283" si="19">IF($D1220="","",MID($D1220,4,6))</f>
        <v>999999</v>
      </c>
      <c r="BB1220" s="5">
        <f>IF(OR($E1220="",$G1220&lt;&gt;"Ativo"),"",IF(COUNTIFS($E$4:$E1220,$E1220,$A$4:$A1220,$A1220,$G$4:$G1220,"Ativo")=1,1,0))</f>
        <v>0</v>
      </c>
      <c r="BC1220">
        <f>IF(OR($A1220="",$G1220&lt;&gt;"Ativo"),"",IF(COUNTIFS($A$4:$A1220,$A1220,$G$4:$G1220,"Ativo")=1,1,0))</f>
        <v>0</v>
      </c>
    </row>
    <row r="1221" spans="1:55" x14ac:dyDescent="0.3">
      <c r="A1221" s="76">
        <v>20</v>
      </c>
      <c r="B1221" s="77">
        <v>46161</v>
      </c>
      <c r="C1221" s="76">
        <v>2</v>
      </c>
      <c r="D1221" s="78" t="s">
        <v>424</v>
      </c>
      <c r="E1221" s="12" t="s">
        <v>127</v>
      </c>
      <c r="F1221" s="79">
        <v>242.21969999999999</v>
      </c>
      <c r="G1221" s="78" t="s">
        <v>310</v>
      </c>
      <c r="H1221" s="80"/>
      <c r="BA1221" s="5" t="str">
        <f t="shared" si="19"/>
        <v>999999</v>
      </c>
      <c r="BB1221" s="5">
        <f>IF(OR($E1221="",$G1221&lt;&gt;"Ativo"),"",IF(COUNTIFS($E$4:$E1221,$E1221,$A$4:$A1221,$A1221,$G$4:$G1221,"Ativo")=1,1,0))</f>
        <v>0</v>
      </c>
      <c r="BC1221">
        <f>IF(OR($A1221="",$G1221&lt;&gt;"Ativo"),"",IF(COUNTIFS($A$4:$A1221,$A1221,$G$4:$G1221,"Ativo")=1,1,0))</f>
        <v>0</v>
      </c>
    </row>
    <row r="1222" spans="1:55" x14ac:dyDescent="0.3">
      <c r="A1222" s="76">
        <v>20</v>
      </c>
      <c r="B1222" s="77">
        <v>46161</v>
      </c>
      <c r="C1222" s="76">
        <v>2</v>
      </c>
      <c r="D1222" s="78" t="s">
        <v>424</v>
      </c>
      <c r="E1222" s="12" t="s">
        <v>124</v>
      </c>
      <c r="F1222" s="79">
        <v>255.74189999999999</v>
      </c>
      <c r="G1222" s="78" t="s">
        <v>310</v>
      </c>
      <c r="H1222" s="80"/>
      <c r="BA1222" s="5" t="str">
        <f t="shared" si="19"/>
        <v>999999</v>
      </c>
      <c r="BB1222" s="5">
        <f>IF(OR($E1222="",$G1222&lt;&gt;"Ativo"),"",IF(COUNTIFS($E$4:$E1222,$E1222,$A$4:$A1222,$A1222,$G$4:$G1222,"Ativo")=1,1,0))</f>
        <v>0</v>
      </c>
      <c r="BC1222">
        <f>IF(OR($A1222="",$G1222&lt;&gt;"Ativo"),"",IF(COUNTIFS($A$4:$A1222,$A1222,$G$4:$G1222,"Ativo")=1,1,0))</f>
        <v>0</v>
      </c>
    </row>
    <row r="1223" spans="1:55" x14ac:dyDescent="0.3">
      <c r="A1223" s="76">
        <v>20</v>
      </c>
      <c r="B1223" s="77">
        <v>46161</v>
      </c>
      <c r="C1223" s="76">
        <v>2</v>
      </c>
      <c r="D1223" s="78" t="s">
        <v>424</v>
      </c>
      <c r="E1223" s="12" t="s">
        <v>361</v>
      </c>
      <c r="F1223" s="79">
        <v>263.2482</v>
      </c>
      <c r="G1223" s="78" t="s">
        <v>310</v>
      </c>
      <c r="H1223" s="80"/>
      <c r="BA1223" s="5" t="str">
        <f t="shared" si="19"/>
        <v>999999</v>
      </c>
      <c r="BB1223" s="5">
        <f>IF(OR($E1223="",$G1223&lt;&gt;"Ativo"),"",IF(COUNTIFS($E$4:$E1223,$E1223,$A$4:$A1223,$A1223,$G$4:$G1223,"Ativo")=1,1,0))</f>
        <v>0</v>
      </c>
      <c r="BC1223">
        <f>IF(OR($A1223="",$G1223&lt;&gt;"Ativo"),"",IF(COUNTIFS($A$4:$A1223,$A1223,$G$4:$G1223,"Ativo")=1,1,0))</f>
        <v>0</v>
      </c>
    </row>
    <row r="1224" spans="1:55" x14ac:dyDescent="0.3">
      <c r="A1224" s="76">
        <v>20</v>
      </c>
      <c r="B1224" s="77">
        <v>46161</v>
      </c>
      <c r="C1224" s="76">
        <v>2</v>
      </c>
      <c r="D1224" s="78" t="s">
        <v>424</v>
      </c>
      <c r="E1224" s="12" t="s">
        <v>139</v>
      </c>
      <c r="F1224" s="79">
        <v>265.72289999999998</v>
      </c>
      <c r="G1224" s="78" t="s">
        <v>310</v>
      </c>
      <c r="H1224" s="80"/>
      <c r="BA1224" s="5" t="str">
        <f t="shared" si="19"/>
        <v>999999</v>
      </c>
      <c r="BB1224" s="5">
        <f>IF(OR($E1224="",$G1224&lt;&gt;"Ativo"),"",IF(COUNTIFS($E$4:$E1224,$E1224,$A$4:$A1224,$A1224,$G$4:$G1224,"Ativo")=1,1,0))</f>
        <v>0</v>
      </c>
      <c r="BC1224">
        <f>IF(OR($A1224="",$G1224&lt;&gt;"Ativo"),"",IF(COUNTIFS($A$4:$A1224,$A1224,$G$4:$G1224,"Ativo")=1,1,0))</f>
        <v>0</v>
      </c>
    </row>
    <row r="1225" spans="1:55" x14ac:dyDescent="0.3">
      <c r="A1225" s="76">
        <v>20</v>
      </c>
      <c r="B1225" s="77">
        <v>46161</v>
      </c>
      <c r="C1225" s="76">
        <v>2</v>
      </c>
      <c r="D1225" s="78" t="s">
        <v>424</v>
      </c>
      <c r="E1225" s="12" t="s">
        <v>118</v>
      </c>
      <c r="F1225" s="79">
        <v>264.78390000000002</v>
      </c>
      <c r="G1225" s="78" t="s">
        <v>310</v>
      </c>
      <c r="H1225" s="80"/>
      <c r="BA1225" s="5" t="str">
        <f t="shared" si="19"/>
        <v>999999</v>
      </c>
      <c r="BB1225" s="5">
        <f>IF(OR($E1225="",$G1225&lt;&gt;"Ativo"),"",IF(COUNTIFS($E$4:$E1225,$E1225,$A$4:$A1225,$A1225,$G$4:$G1225,"Ativo")=1,1,0))</f>
        <v>0</v>
      </c>
      <c r="BC1225">
        <f>IF(OR($A1225="",$G1225&lt;&gt;"Ativo"),"",IF(COUNTIFS($A$4:$A1225,$A1225,$G$4:$G1225,"Ativo")=1,1,0))</f>
        <v>0</v>
      </c>
    </row>
    <row r="1226" spans="1:55" x14ac:dyDescent="0.3">
      <c r="A1226" s="76">
        <v>20</v>
      </c>
      <c r="B1226" s="77">
        <v>46161</v>
      </c>
      <c r="C1226" s="76">
        <v>2</v>
      </c>
      <c r="D1226" s="78" t="s">
        <v>424</v>
      </c>
      <c r="E1226" s="12" t="s">
        <v>362</v>
      </c>
      <c r="F1226" s="79">
        <v>269.81639999999999</v>
      </c>
      <c r="G1226" s="78" t="s">
        <v>310</v>
      </c>
      <c r="H1226" s="80"/>
      <c r="BA1226" s="5" t="str">
        <f t="shared" si="19"/>
        <v>999999</v>
      </c>
      <c r="BB1226" s="5">
        <f>IF(OR($E1226="",$G1226&lt;&gt;"Ativo"),"",IF(COUNTIFS($E$4:$E1226,$E1226,$A$4:$A1226,$A1226,$G$4:$G1226,"Ativo")=1,1,0))</f>
        <v>0</v>
      </c>
      <c r="BC1226">
        <f>IF(OR($A1226="",$G1226&lt;&gt;"Ativo"),"",IF(COUNTIFS($A$4:$A1226,$A1226,$G$4:$G1226,"Ativo")=1,1,0))</f>
        <v>0</v>
      </c>
    </row>
    <row r="1227" spans="1:55" x14ac:dyDescent="0.3">
      <c r="A1227" s="76">
        <v>20</v>
      </c>
      <c r="B1227" s="77">
        <v>46161</v>
      </c>
      <c r="C1227" s="76">
        <v>2</v>
      </c>
      <c r="D1227" s="78" t="s">
        <v>424</v>
      </c>
      <c r="E1227" s="12" t="s">
        <v>364</v>
      </c>
      <c r="F1227" s="79">
        <v>285.52440000000001</v>
      </c>
      <c r="G1227" s="78" t="s">
        <v>310</v>
      </c>
      <c r="H1227" s="80"/>
      <c r="BA1227" s="5" t="str">
        <f t="shared" si="19"/>
        <v>999999</v>
      </c>
      <c r="BB1227" s="5">
        <f>IF(OR($E1227="",$G1227&lt;&gt;"Ativo"),"",IF(COUNTIFS($E$4:$E1227,$E1227,$A$4:$A1227,$A1227,$G$4:$G1227,"Ativo")=1,1,0))</f>
        <v>0</v>
      </c>
      <c r="BC1227">
        <f>IF(OR($A1227="",$G1227&lt;&gt;"Ativo"),"",IF(COUNTIFS($A$4:$A1227,$A1227,$G$4:$G1227,"Ativo")=1,1,0))</f>
        <v>0</v>
      </c>
    </row>
    <row r="1228" spans="1:55" x14ac:dyDescent="0.3">
      <c r="A1228" s="76">
        <v>20</v>
      </c>
      <c r="B1228" s="77">
        <v>46161</v>
      </c>
      <c r="C1228" s="76">
        <v>2</v>
      </c>
      <c r="D1228" s="78" t="s">
        <v>424</v>
      </c>
      <c r="E1228" s="12" t="s">
        <v>135</v>
      </c>
      <c r="F1228" s="79">
        <v>284.5394</v>
      </c>
      <c r="G1228" s="78" t="s">
        <v>310</v>
      </c>
      <c r="H1228" s="80"/>
      <c r="BA1228" s="5" t="str">
        <f t="shared" si="19"/>
        <v>999999</v>
      </c>
      <c r="BB1228" s="5">
        <f>IF(OR($E1228="",$G1228&lt;&gt;"Ativo"),"",IF(COUNTIFS($E$4:$E1228,$E1228,$A$4:$A1228,$A1228,$G$4:$G1228,"Ativo")=1,1,0))</f>
        <v>0</v>
      </c>
      <c r="BC1228">
        <f>IF(OR($A1228="",$G1228&lt;&gt;"Ativo"),"",IF(COUNTIFS($A$4:$A1228,$A1228,$G$4:$G1228,"Ativo")=1,1,0))</f>
        <v>0</v>
      </c>
    </row>
    <row r="1229" spans="1:55" x14ac:dyDescent="0.3">
      <c r="A1229" s="76">
        <v>20</v>
      </c>
      <c r="B1229" s="77">
        <v>46161</v>
      </c>
      <c r="C1229" s="76">
        <v>2</v>
      </c>
      <c r="D1229" s="78" t="s">
        <v>424</v>
      </c>
      <c r="E1229" s="12" t="s">
        <v>128</v>
      </c>
      <c r="F1229" s="79">
        <v>283.37619999999998</v>
      </c>
      <c r="G1229" s="78" t="s">
        <v>310</v>
      </c>
      <c r="H1229" s="80"/>
      <c r="BA1229" s="5" t="str">
        <f t="shared" si="19"/>
        <v>999999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3">
      <c r="A1230" s="76">
        <v>20</v>
      </c>
      <c r="B1230" s="77">
        <v>46161</v>
      </c>
      <c r="C1230" s="76">
        <v>2</v>
      </c>
      <c r="D1230" s="78" t="s">
        <v>424</v>
      </c>
      <c r="E1230" s="12" t="s">
        <v>122</v>
      </c>
      <c r="F1230" s="79">
        <v>200.43559999999999</v>
      </c>
      <c r="G1230" s="78" t="s">
        <v>310</v>
      </c>
      <c r="H1230" s="80"/>
      <c r="BA1230" s="5" t="str">
        <f t="shared" si="19"/>
        <v>999999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3">
      <c r="A1231" s="76">
        <v>20</v>
      </c>
      <c r="B1231" s="77">
        <v>46161</v>
      </c>
      <c r="C1231" s="76">
        <v>2</v>
      </c>
      <c r="D1231" s="78" t="s">
        <v>424</v>
      </c>
      <c r="E1231" s="12" t="s">
        <v>144</v>
      </c>
      <c r="F1231" s="79">
        <v>211.2841</v>
      </c>
      <c r="G1231" s="78" t="s">
        <v>310</v>
      </c>
      <c r="H1231" s="80"/>
      <c r="BA1231" s="5" t="str">
        <f t="shared" si="19"/>
        <v>999999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3">
      <c r="A1232" s="76">
        <v>20</v>
      </c>
      <c r="B1232" s="77">
        <v>46161</v>
      </c>
      <c r="C1232" s="76">
        <v>2</v>
      </c>
      <c r="D1232" s="78" t="s">
        <v>424</v>
      </c>
      <c r="E1232" s="12" t="s">
        <v>365</v>
      </c>
      <c r="F1232" s="79">
        <v>202.87270000000001</v>
      </c>
      <c r="G1232" s="78" t="s">
        <v>310</v>
      </c>
      <c r="H1232" s="80"/>
      <c r="BA1232" s="5" t="str">
        <f t="shared" si="19"/>
        <v>999999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3">
      <c r="A1233" s="76">
        <v>20</v>
      </c>
      <c r="B1233" s="77">
        <v>46161</v>
      </c>
      <c r="C1233" s="76">
        <v>2</v>
      </c>
      <c r="D1233" s="78" t="s">
        <v>424</v>
      </c>
      <c r="E1233" s="12" t="s">
        <v>132</v>
      </c>
      <c r="F1233" s="79">
        <v>210.03020000000001</v>
      </c>
      <c r="G1233" s="78" t="s">
        <v>310</v>
      </c>
      <c r="H1233" s="80"/>
      <c r="BA1233" s="5" t="str">
        <f t="shared" si="19"/>
        <v>999999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3">
      <c r="A1234" s="76">
        <v>20</v>
      </c>
      <c r="B1234" s="77">
        <v>46161</v>
      </c>
      <c r="C1234" s="76">
        <v>2</v>
      </c>
      <c r="D1234" s="78" t="s">
        <v>424</v>
      </c>
      <c r="E1234" s="12" t="s">
        <v>133</v>
      </c>
      <c r="F1234" s="79">
        <v>212.57159999999999</v>
      </c>
      <c r="G1234" s="78" t="s">
        <v>310</v>
      </c>
      <c r="H1234" s="80"/>
      <c r="BA1234" s="5" t="str">
        <f t="shared" si="19"/>
        <v>999999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3">
      <c r="A1235" s="76">
        <v>20</v>
      </c>
      <c r="B1235" s="77">
        <v>46161</v>
      </c>
      <c r="C1235" s="76">
        <v>2</v>
      </c>
      <c r="D1235" s="78" t="s">
        <v>424</v>
      </c>
      <c r="E1235" s="12" t="s">
        <v>366</v>
      </c>
      <c r="F1235" s="79">
        <v>229.19139999999999</v>
      </c>
      <c r="G1235" s="78" t="s">
        <v>310</v>
      </c>
      <c r="H1235" s="80"/>
      <c r="BA1235" s="5" t="str">
        <f t="shared" si="19"/>
        <v>999999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3">
      <c r="A1236" s="76">
        <v>20</v>
      </c>
      <c r="B1236" s="77">
        <v>46161</v>
      </c>
      <c r="C1236" s="76">
        <v>2</v>
      </c>
      <c r="D1236" s="78" t="s">
        <v>424</v>
      </c>
      <c r="E1236" s="12" t="s">
        <v>367</v>
      </c>
      <c r="F1236" s="79">
        <v>223.42500000000001</v>
      </c>
      <c r="G1236" s="78" t="s">
        <v>310</v>
      </c>
      <c r="H1236" s="80"/>
      <c r="BA1236" s="5" t="str">
        <f t="shared" si="19"/>
        <v>999999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3">
      <c r="A1237" s="76">
        <v>20</v>
      </c>
      <c r="B1237" s="77">
        <v>46161</v>
      </c>
      <c r="C1237" s="76">
        <v>2</v>
      </c>
      <c r="D1237" s="78" t="s">
        <v>424</v>
      </c>
      <c r="E1237" s="12" t="s">
        <v>129</v>
      </c>
      <c r="F1237" s="79">
        <v>232.2603</v>
      </c>
      <c r="G1237" s="78" t="s">
        <v>310</v>
      </c>
      <c r="H1237" s="80"/>
      <c r="BA1237" s="5" t="str">
        <f t="shared" si="19"/>
        <v>999999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3">
      <c r="A1238" s="76">
        <v>20</v>
      </c>
      <c r="B1238" s="77">
        <v>46161</v>
      </c>
      <c r="C1238" s="76">
        <v>2</v>
      </c>
      <c r="D1238" s="78" t="s">
        <v>424</v>
      </c>
      <c r="E1238" s="12" t="s">
        <v>131</v>
      </c>
      <c r="F1238" s="79">
        <v>251.6352</v>
      </c>
      <c r="G1238" s="78" t="s">
        <v>310</v>
      </c>
      <c r="H1238" s="80"/>
      <c r="BA1238" s="5" t="str">
        <f t="shared" si="19"/>
        <v>999999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3">
      <c r="A1239" s="76">
        <v>20</v>
      </c>
      <c r="B1239" s="77">
        <v>46161</v>
      </c>
      <c r="C1239" s="76">
        <v>2</v>
      </c>
      <c r="D1239" s="78" t="s">
        <v>424</v>
      </c>
      <c r="E1239" s="12" t="s">
        <v>368</v>
      </c>
      <c r="F1239" s="79">
        <v>235.2799</v>
      </c>
      <c r="G1239" s="78" t="s">
        <v>310</v>
      </c>
      <c r="H1239" s="80"/>
      <c r="BA1239" s="5" t="str">
        <f t="shared" si="19"/>
        <v>999999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3">
      <c r="A1240" s="76">
        <v>20</v>
      </c>
      <c r="B1240" s="77">
        <v>46161</v>
      </c>
      <c r="C1240" s="76">
        <v>2</v>
      </c>
      <c r="D1240" s="78" t="s">
        <v>424</v>
      </c>
      <c r="E1240" s="12" t="s">
        <v>370</v>
      </c>
      <c r="F1240" s="79">
        <v>257.7475</v>
      </c>
      <c r="G1240" s="78" t="s">
        <v>310</v>
      </c>
      <c r="H1240" s="80"/>
      <c r="BA1240" s="5" t="str">
        <f t="shared" si="19"/>
        <v>999999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3">
      <c r="A1241" s="76">
        <v>20</v>
      </c>
      <c r="B1241" s="77">
        <v>46161</v>
      </c>
      <c r="C1241" s="76">
        <v>2</v>
      </c>
      <c r="D1241" s="78" t="s">
        <v>424</v>
      </c>
      <c r="E1241" s="12" t="s">
        <v>140</v>
      </c>
      <c r="F1241" s="79">
        <v>251.2319</v>
      </c>
      <c r="G1241" s="78" t="s">
        <v>310</v>
      </c>
      <c r="H1241" s="80"/>
      <c r="BA1241" s="5" t="str">
        <f t="shared" si="19"/>
        <v>999999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3">
      <c r="A1242" s="76">
        <v>20</v>
      </c>
      <c r="B1242" s="77">
        <v>46161</v>
      </c>
      <c r="C1242" s="76">
        <v>2</v>
      </c>
      <c r="D1242" s="78" t="s">
        <v>424</v>
      </c>
      <c r="E1242" s="12" t="s">
        <v>142</v>
      </c>
      <c r="F1242" s="79">
        <v>258.71109999999999</v>
      </c>
      <c r="G1242" s="78" t="s">
        <v>310</v>
      </c>
      <c r="H1242" s="80"/>
      <c r="BA1242" s="5" t="str">
        <f t="shared" si="19"/>
        <v>999999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3">
      <c r="A1243" s="76">
        <v>20</v>
      </c>
      <c r="B1243" s="77">
        <v>46161</v>
      </c>
      <c r="C1243" s="76">
        <v>2</v>
      </c>
      <c r="D1243" s="78" t="s">
        <v>424</v>
      </c>
      <c r="E1243" s="12" t="s">
        <v>143</v>
      </c>
      <c r="F1243" s="79">
        <v>259.04360000000003</v>
      </c>
      <c r="G1243" s="78" t="s">
        <v>310</v>
      </c>
      <c r="H1243" s="80"/>
      <c r="BA1243" s="5" t="str">
        <f t="shared" si="19"/>
        <v>999999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3">
      <c r="A1244" s="76">
        <v>21</v>
      </c>
      <c r="B1244" s="77">
        <v>46168</v>
      </c>
      <c r="C1244" s="76">
        <v>1</v>
      </c>
      <c r="D1244" s="78" t="s">
        <v>423</v>
      </c>
      <c r="E1244" s="12" t="s">
        <v>356</v>
      </c>
      <c r="F1244" s="79">
        <v>86.689300000000003</v>
      </c>
      <c r="G1244" s="78" t="s">
        <v>310</v>
      </c>
      <c r="H1244" s="80"/>
      <c r="BA1244" s="5" t="str">
        <f t="shared" si="19"/>
        <v>999999</v>
      </c>
      <c r="BB1244" s="5">
        <f>IF(OR($E1244="",$G1244&lt;&gt;"Ativo"),"",IF(COUNTIFS($E$4:$E1244,$E1244,$A$4:$A1244,$A1244,$G$4:$G1244,"Ativo")=1,1,0))</f>
        <v>1</v>
      </c>
      <c r="BC1244">
        <f>IF(OR($A1244="",$G1244&lt;&gt;"Ativo"),"",IF(COUNTIFS($A$4:$A1244,$A1244,$G$4:$G1244,"Ativo")=1,1,0))</f>
        <v>1</v>
      </c>
    </row>
    <row r="1245" spans="1:55" x14ac:dyDescent="0.3">
      <c r="A1245" s="76">
        <v>21</v>
      </c>
      <c r="B1245" s="77">
        <v>46168</v>
      </c>
      <c r="C1245" s="76">
        <v>1</v>
      </c>
      <c r="D1245" s="78" t="s">
        <v>423</v>
      </c>
      <c r="E1245" s="12" t="s">
        <v>125</v>
      </c>
      <c r="F1245" s="79">
        <v>92.537199999999999</v>
      </c>
      <c r="G1245" s="78" t="s">
        <v>310</v>
      </c>
      <c r="H1245" s="80"/>
      <c r="BA1245" s="5" t="str">
        <f t="shared" si="19"/>
        <v>999999</v>
      </c>
      <c r="BB1245" s="5">
        <f>IF(OR($E1245="",$G1245&lt;&gt;"Ativo"),"",IF(COUNTIFS($E$4:$E1245,$E1245,$A$4:$A1245,$A1245,$G$4:$G1245,"Ativo")=1,1,0))</f>
        <v>1</v>
      </c>
      <c r="BC1245">
        <f>IF(OR($A1245="",$G1245&lt;&gt;"Ativo"),"",IF(COUNTIFS($A$4:$A1245,$A1245,$G$4:$G1245,"Ativo")=1,1,0))</f>
        <v>0</v>
      </c>
    </row>
    <row r="1246" spans="1:55" x14ac:dyDescent="0.3">
      <c r="A1246" s="76">
        <v>21</v>
      </c>
      <c r="B1246" s="77">
        <v>46168</v>
      </c>
      <c r="C1246" s="76">
        <v>1</v>
      </c>
      <c r="D1246" s="78" t="s">
        <v>423</v>
      </c>
      <c r="E1246" s="12" t="s">
        <v>137</v>
      </c>
      <c r="F1246" s="79">
        <v>85.634699999999995</v>
      </c>
      <c r="G1246" s="78" t="s">
        <v>310</v>
      </c>
      <c r="H1246" s="80"/>
      <c r="BA1246" s="5" t="str">
        <f t="shared" si="19"/>
        <v>999999</v>
      </c>
      <c r="BB1246" s="5">
        <f>IF(OR($E1246="",$G1246&lt;&gt;"Ativo"),"",IF(COUNTIFS($E$4:$E1246,$E1246,$A$4:$A1246,$A1246,$G$4:$G1246,"Ativo")=1,1,0))</f>
        <v>1</v>
      </c>
      <c r="BC1246">
        <f>IF(OR($A1246="",$G1246&lt;&gt;"Ativo"),"",IF(COUNTIFS($A$4:$A1246,$A1246,$G$4:$G1246,"Ativo")=1,1,0))</f>
        <v>0</v>
      </c>
    </row>
    <row r="1247" spans="1:55" x14ac:dyDescent="0.3">
      <c r="A1247" s="76">
        <v>21</v>
      </c>
      <c r="B1247" s="77">
        <v>46168</v>
      </c>
      <c r="C1247" s="76">
        <v>1</v>
      </c>
      <c r="D1247" s="78" t="s">
        <v>423</v>
      </c>
      <c r="E1247" s="12" t="s">
        <v>358</v>
      </c>
      <c r="F1247" s="79">
        <v>92.143000000000001</v>
      </c>
      <c r="G1247" s="78" t="s">
        <v>310</v>
      </c>
      <c r="H1247" s="80"/>
      <c r="BA1247" s="5" t="str">
        <f t="shared" si="19"/>
        <v>999999</v>
      </c>
      <c r="BB1247" s="5">
        <f>IF(OR($E1247="",$G1247&lt;&gt;"Ativo"),"",IF(COUNTIFS($E$4:$E1247,$E1247,$A$4:$A1247,$A1247,$G$4:$G1247,"Ativo")=1,1,0))</f>
        <v>1</v>
      </c>
      <c r="BC1247">
        <f>IF(OR($A1247="",$G1247&lt;&gt;"Ativo"),"",IF(COUNTIFS($A$4:$A1247,$A1247,$G$4:$G1247,"Ativo")=1,1,0))</f>
        <v>0</v>
      </c>
    </row>
    <row r="1248" spans="1:55" x14ac:dyDescent="0.3">
      <c r="A1248" s="76">
        <v>21</v>
      </c>
      <c r="B1248" s="77">
        <v>46168</v>
      </c>
      <c r="C1248" s="76">
        <v>1</v>
      </c>
      <c r="D1248" s="78" t="s">
        <v>423</v>
      </c>
      <c r="E1248" s="12" t="s">
        <v>134</v>
      </c>
      <c r="F1248" s="79">
        <v>89.357299999999995</v>
      </c>
      <c r="G1248" s="78" t="s">
        <v>310</v>
      </c>
      <c r="H1248" s="80"/>
      <c r="BA1248" s="5" t="str">
        <f t="shared" si="19"/>
        <v>999999</v>
      </c>
      <c r="BB1248" s="5">
        <f>IF(OR($E1248="",$G1248&lt;&gt;"Ativo"),"",IF(COUNTIFS($E$4:$E1248,$E1248,$A$4:$A1248,$A1248,$G$4:$G1248,"Ativo")=1,1,0))</f>
        <v>1</v>
      </c>
      <c r="BC1248">
        <f>IF(OR($A1248="",$G1248&lt;&gt;"Ativo"),"",IF(COUNTIFS($A$4:$A1248,$A1248,$G$4:$G1248,"Ativo")=1,1,0))</f>
        <v>0</v>
      </c>
    </row>
    <row r="1249" spans="1:55" x14ac:dyDescent="0.3">
      <c r="A1249" s="76">
        <v>21</v>
      </c>
      <c r="B1249" s="77">
        <v>46168</v>
      </c>
      <c r="C1249" s="76">
        <v>1</v>
      </c>
      <c r="D1249" s="78" t="s">
        <v>423</v>
      </c>
      <c r="E1249" s="12" t="s">
        <v>138</v>
      </c>
      <c r="F1249" s="79">
        <v>98.977400000000003</v>
      </c>
      <c r="G1249" s="78" t="s">
        <v>310</v>
      </c>
      <c r="H1249" s="80"/>
      <c r="BA1249" s="5" t="str">
        <f t="shared" si="19"/>
        <v>999999</v>
      </c>
      <c r="BB1249" s="5">
        <f>IF(OR($E1249="",$G1249&lt;&gt;"Ativo"),"",IF(COUNTIFS($E$4:$E1249,$E1249,$A$4:$A1249,$A1249,$G$4:$G1249,"Ativo")=1,1,0))</f>
        <v>1</v>
      </c>
      <c r="BC1249">
        <f>IF(OR($A1249="",$G1249&lt;&gt;"Ativo"),"",IF(COUNTIFS($A$4:$A1249,$A1249,$G$4:$G1249,"Ativo")=1,1,0))</f>
        <v>0</v>
      </c>
    </row>
    <row r="1250" spans="1:55" x14ac:dyDescent="0.3">
      <c r="A1250" s="76">
        <v>21</v>
      </c>
      <c r="B1250" s="77">
        <v>46168</v>
      </c>
      <c r="C1250" s="76">
        <v>1</v>
      </c>
      <c r="D1250" s="78" t="s">
        <v>423</v>
      </c>
      <c r="E1250" s="12" t="s">
        <v>359</v>
      </c>
      <c r="F1250" s="79">
        <v>106.57040000000001</v>
      </c>
      <c r="G1250" s="78" t="s">
        <v>310</v>
      </c>
      <c r="H1250" s="80"/>
      <c r="BA1250" s="5" t="str">
        <f t="shared" si="19"/>
        <v>999999</v>
      </c>
      <c r="BB1250" s="5">
        <f>IF(OR($E1250="",$G1250&lt;&gt;"Ativo"),"",IF(COUNTIFS($E$4:$E1250,$E1250,$A$4:$A1250,$A1250,$G$4:$G1250,"Ativo")=1,1,0))</f>
        <v>1</v>
      </c>
      <c r="BC1250">
        <f>IF(OR($A1250="",$G1250&lt;&gt;"Ativo"),"",IF(COUNTIFS($A$4:$A1250,$A1250,$G$4:$G1250,"Ativo")=1,1,0))</f>
        <v>0</v>
      </c>
    </row>
    <row r="1251" spans="1:55" x14ac:dyDescent="0.3">
      <c r="A1251" s="76">
        <v>21</v>
      </c>
      <c r="B1251" s="77">
        <v>46168</v>
      </c>
      <c r="C1251" s="76">
        <v>1</v>
      </c>
      <c r="D1251" s="78" t="s">
        <v>423</v>
      </c>
      <c r="E1251" s="12" t="s">
        <v>126</v>
      </c>
      <c r="F1251" s="79">
        <v>104.9941</v>
      </c>
      <c r="G1251" s="78" t="s">
        <v>310</v>
      </c>
      <c r="H1251" s="80"/>
      <c r="BA1251" s="5" t="str">
        <f t="shared" si="19"/>
        <v>999999</v>
      </c>
      <c r="BB1251" s="5">
        <f>IF(OR($E1251="",$G1251&lt;&gt;"Ativo"),"",IF(COUNTIFS($E$4:$E1251,$E1251,$A$4:$A1251,$A1251,$G$4:$G1251,"Ativo")=1,1,0))</f>
        <v>1</v>
      </c>
      <c r="BC1251">
        <f>IF(OR($A1251="",$G1251&lt;&gt;"Ativo"),"",IF(COUNTIFS($A$4:$A1251,$A1251,$G$4:$G1251,"Ativo")=1,1,0))</f>
        <v>0</v>
      </c>
    </row>
    <row r="1252" spans="1:55" x14ac:dyDescent="0.3">
      <c r="A1252" s="76">
        <v>21</v>
      </c>
      <c r="B1252" s="77">
        <v>46168</v>
      </c>
      <c r="C1252" s="76">
        <v>1</v>
      </c>
      <c r="D1252" s="78" t="s">
        <v>423</v>
      </c>
      <c r="E1252" s="12" t="s">
        <v>127</v>
      </c>
      <c r="F1252" s="79">
        <v>107.11799999999999</v>
      </c>
      <c r="G1252" s="78" t="s">
        <v>310</v>
      </c>
      <c r="H1252" s="80"/>
      <c r="BA1252" s="5" t="str">
        <f t="shared" si="19"/>
        <v>999999</v>
      </c>
      <c r="BB1252" s="5">
        <f>IF(OR($E1252="",$G1252&lt;&gt;"Ativo"),"",IF(COUNTIFS($E$4:$E1252,$E1252,$A$4:$A1252,$A1252,$G$4:$G1252,"Ativo")=1,1,0))</f>
        <v>1</v>
      </c>
      <c r="BC1252">
        <f>IF(OR($A1252="",$G1252&lt;&gt;"Ativo"),"",IF(COUNTIFS($A$4:$A1252,$A1252,$G$4:$G1252,"Ativo")=1,1,0))</f>
        <v>0</v>
      </c>
    </row>
    <row r="1253" spans="1:55" x14ac:dyDescent="0.3">
      <c r="A1253" s="76">
        <v>21</v>
      </c>
      <c r="B1253" s="77">
        <v>46168</v>
      </c>
      <c r="C1253" s="76">
        <v>1</v>
      </c>
      <c r="D1253" s="78" t="s">
        <v>423</v>
      </c>
      <c r="E1253" s="12" t="s">
        <v>124</v>
      </c>
      <c r="F1253" s="79">
        <v>108.7621</v>
      </c>
      <c r="G1253" s="78" t="s">
        <v>310</v>
      </c>
      <c r="H1253" s="80"/>
      <c r="BA1253" s="5" t="str">
        <f t="shared" si="19"/>
        <v>999999</v>
      </c>
      <c r="BB1253" s="5">
        <f>IF(OR($E1253="",$G1253&lt;&gt;"Ativo"),"",IF(COUNTIFS($E$4:$E1253,$E1253,$A$4:$A1253,$A1253,$G$4:$G1253,"Ativo")=1,1,0))</f>
        <v>1</v>
      </c>
      <c r="BC1253">
        <f>IF(OR($A1253="",$G1253&lt;&gt;"Ativo"),"",IF(COUNTIFS($A$4:$A1253,$A1253,$G$4:$G1253,"Ativo")=1,1,0))</f>
        <v>0</v>
      </c>
    </row>
    <row r="1254" spans="1:55" x14ac:dyDescent="0.3">
      <c r="A1254" s="76">
        <v>21</v>
      </c>
      <c r="B1254" s="77">
        <v>46168</v>
      </c>
      <c r="C1254" s="76">
        <v>1</v>
      </c>
      <c r="D1254" s="78" t="s">
        <v>423</v>
      </c>
      <c r="E1254" s="12" t="s">
        <v>361</v>
      </c>
      <c r="F1254" s="79">
        <v>122.5275</v>
      </c>
      <c r="G1254" s="78" t="s">
        <v>310</v>
      </c>
      <c r="H1254" s="80"/>
      <c r="BA1254" s="5" t="str">
        <f t="shared" si="19"/>
        <v>999999</v>
      </c>
      <c r="BB1254" s="5">
        <f>IF(OR($E1254="",$G1254&lt;&gt;"Ativo"),"",IF(COUNTIFS($E$4:$E1254,$E1254,$A$4:$A1254,$A1254,$G$4:$G1254,"Ativo")=1,1,0))</f>
        <v>1</v>
      </c>
      <c r="BC1254">
        <f>IF(OR($A1254="",$G1254&lt;&gt;"Ativo"),"",IF(COUNTIFS($A$4:$A1254,$A1254,$G$4:$G1254,"Ativo")=1,1,0))</f>
        <v>0</v>
      </c>
    </row>
    <row r="1255" spans="1:55" x14ac:dyDescent="0.3">
      <c r="A1255" s="76">
        <v>21</v>
      </c>
      <c r="B1255" s="77">
        <v>46168</v>
      </c>
      <c r="C1255" s="76">
        <v>1</v>
      </c>
      <c r="D1255" s="78" t="s">
        <v>423</v>
      </c>
      <c r="E1255" s="12" t="s">
        <v>139</v>
      </c>
      <c r="F1255" s="79">
        <v>114.8415</v>
      </c>
      <c r="G1255" s="78" t="s">
        <v>310</v>
      </c>
      <c r="H1255" s="80"/>
      <c r="BA1255" s="5" t="str">
        <f t="shared" si="19"/>
        <v>999999</v>
      </c>
      <c r="BB1255" s="5">
        <f>IF(OR($E1255="",$G1255&lt;&gt;"Ativo"),"",IF(COUNTIFS($E$4:$E1255,$E1255,$A$4:$A1255,$A1255,$G$4:$G1255,"Ativo")=1,1,0))</f>
        <v>1</v>
      </c>
      <c r="BC1255">
        <f>IF(OR($A1255="",$G1255&lt;&gt;"Ativo"),"",IF(COUNTIFS($A$4:$A1255,$A1255,$G$4:$G1255,"Ativo")=1,1,0))</f>
        <v>0</v>
      </c>
    </row>
    <row r="1256" spans="1:55" x14ac:dyDescent="0.3">
      <c r="A1256" s="76">
        <v>21</v>
      </c>
      <c r="B1256" s="77">
        <v>46168</v>
      </c>
      <c r="C1256" s="76">
        <v>1</v>
      </c>
      <c r="D1256" s="78" t="s">
        <v>423</v>
      </c>
      <c r="E1256" s="12" t="s">
        <v>118</v>
      </c>
      <c r="F1256" s="79">
        <v>121.3537</v>
      </c>
      <c r="G1256" s="78" t="s">
        <v>310</v>
      </c>
      <c r="H1256" s="80"/>
      <c r="BA1256" s="5" t="str">
        <f t="shared" si="19"/>
        <v>999999</v>
      </c>
      <c r="BB1256" s="5">
        <f>IF(OR($E1256="",$G1256&lt;&gt;"Ativo"),"",IF(COUNTIFS($E$4:$E1256,$E1256,$A$4:$A1256,$A1256,$G$4:$G1256,"Ativo")=1,1,0))</f>
        <v>1</v>
      </c>
      <c r="BC1256">
        <f>IF(OR($A1256="",$G1256&lt;&gt;"Ativo"),"",IF(COUNTIFS($A$4:$A1256,$A1256,$G$4:$G1256,"Ativo")=1,1,0))</f>
        <v>0</v>
      </c>
    </row>
    <row r="1257" spans="1:55" x14ac:dyDescent="0.3">
      <c r="A1257" s="76">
        <v>21</v>
      </c>
      <c r="B1257" s="77">
        <v>46168</v>
      </c>
      <c r="C1257" s="76">
        <v>1</v>
      </c>
      <c r="D1257" s="78" t="s">
        <v>423</v>
      </c>
      <c r="E1257" s="12" t="s">
        <v>362</v>
      </c>
      <c r="F1257" s="79">
        <v>92.376400000000004</v>
      </c>
      <c r="G1257" s="78" t="s">
        <v>310</v>
      </c>
      <c r="H1257" s="80"/>
      <c r="BA1257" s="5" t="str">
        <f t="shared" si="19"/>
        <v>999999</v>
      </c>
      <c r="BB1257" s="5">
        <f>IF(OR($E1257="",$G1257&lt;&gt;"Ativo"),"",IF(COUNTIFS($E$4:$E1257,$E1257,$A$4:$A1257,$A1257,$G$4:$G1257,"Ativo")=1,1,0))</f>
        <v>1</v>
      </c>
      <c r="BC1257">
        <f>IF(OR($A1257="",$G1257&lt;&gt;"Ativo"),"",IF(COUNTIFS($A$4:$A1257,$A1257,$G$4:$G1257,"Ativo")=1,1,0))</f>
        <v>0</v>
      </c>
    </row>
    <row r="1258" spans="1:55" x14ac:dyDescent="0.3">
      <c r="A1258" s="76">
        <v>21</v>
      </c>
      <c r="B1258" s="77">
        <v>46168</v>
      </c>
      <c r="C1258" s="76">
        <v>1</v>
      </c>
      <c r="D1258" s="78" t="s">
        <v>423</v>
      </c>
      <c r="E1258" s="12" t="s">
        <v>364</v>
      </c>
      <c r="F1258" s="79">
        <v>82.574700000000007</v>
      </c>
      <c r="G1258" s="78" t="s">
        <v>310</v>
      </c>
      <c r="H1258" s="80"/>
      <c r="BA1258" s="5" t="str">
        <f t="shared" si="19"/>
        <v>999999</v>
      </c>
      <c r="BB1258" s="5">
        <f>IF(OR($E1258="",$G1258&lt;&gt;"Ativo"),"",IF(COUNTIFS($E$4:$E1258,$E1258,$A$4:$A1258,$A1258,$G$4:$G1258,"Ativo")=1,1,0))</f>
        <v>1</v>
      </c>
      <c r="BC1258">
        <f>IF(OR($A1258="",$G1258&lt;&gt;"Ativo"),"",IF(COUNTIFS($A$4:$A1258,$A1258,$G$4:$G1258,"Ativo")=1,1,0))</f>
        <v>0</v>
      </c>
    </row>
    <row r="1259" spans="1:55" x14ac:dyDescent="0.3">
      <c r="A1259" s="76">
        <v>21</v>
      </c>
      <c r="B1259" s="77">
        <v>46168</v>
      </c>
      <c r="C1259" s="76">
        <v>1</v>
      </c>
      <c r="D1259" s="78" t="s">
        <v>423</v>
      </c>
      <c r="E1259" s="12" t="s">
        <v>135</v>
      </c>
      <c r="F1259" s="79">
        <v>88.604500000000002</v>
      </c>
      <c r="G1259" s="78" t="s">
        <v>310</v>
      </c>
      <c r="H1259" s="80"/>
      <c r="BA1259" s="5" t="str">
        <f t="shared" si="19"/>
        <v>999999</v>
      </c>
      <c r="BB1259" s="5">
        <f>IF(OR($E1259="",$G1259&lt;&gt;"Ativo"),"",IF(COUNTIFS($E$4:$E1259,$E1259,$A$4:$A1259,$A1259,$G$4:$G1259,"Ativo")=1,1,0))</f>
        <v>1</v>
      </c>
      <c r="BC1259">
        <f>IF(OR($A1259="",$G1259&lt;&gt;"Ativo"),"",IF(COUNTIFS($A$4:$A1259,$A1259,$G$4:$G1259,"Ativo")=1,1,0))</f>
        <v>0</v>
      </c>
    </row>
    <row r="1260" spans="1:55" x14ac:dyDescent="0.3">
      <c r="A1260" s="76">
        <v>21</v>
      </c>
      <c r="B1260" s="77">
        <v>46168</v>
      </c>
      <c r="C1260" s="76">
        <v>1</v>
      </c>
      <c r="D1260" s="78" t="s">
        <v>423</v>
      </c>
      <c r="E1260" s="12" t="s">
        <v>128</v>
      </c>
      <c r="F1260" s="79">
        <v>90.898399999999995</v>
      </c>
      <c r="G1260" s="78" t="s">
        <v>310</v>
      </c>
      <c r="H1260" s="80"/>
      <c r="BA1260" s="5" t="str">
        <f t="shared" si="19"/>
        <v>999999</v>
      </c>
      <c r="BB1260" s="5">
        <f>IF(OR($E1260="",$G1260&lt;&gt;"Ativo"),"",IF(COUNTIFS($E$4:$E1260,$E1260,$A$4:$A1260,$A1260,$G$4:$G1260,"Ativo")=1,1,0))</f>
        <v>1</v>
      </c>
      <c r="BC1260">
        <f>IF(OR($A1260="",$G1260&lt;&gt;"Ativo"),"",IF(COUNTIFS($A$4:$A1260,$A1260,$G$4:$G1260,"Ativo")=1,1,0))</f>
        <v>0</v>
      </c>
    </row>
    <row r="1261" spans="1:55" x14ac:dyDescent="0.3">
      <c r="A1261" s="76">
        <v>21</v>
      </c>
      <c r="B1261" s="77">
        <v>46168</v>
      </c>
      <c r="C1261" s="76">
        <v>1</v>
      </c>
      <c r="D1261" s="78" t="s">
        <v>423</v>
      </c>
      <c r="E1261" s="12" t="s">
        <v>122</v>
      </c>
      <c r="F1261" s="79">
        <v>95.088499999999996</v>
      </c>
      <c r="G1261" s="78" t="s">
        <v>310</v>
      </c>
      <c r="H1261" s="80"/>
      <c r="BA1261" s="5" t="str">
        <f t="shared" si="19"/>
        <v>999999</v>
      </c>
      <c r="BB1261" s="5">
        <f>IF(OR($E1261="",$G1261&lt;&gt;"Ativo"),"",IF(COUNTIFS($E$4:$E1261,$E1261,$A$4:$A1261,$A1261,$G$4:$G1261,"Ativo")=1,1,0))</f>
        <v>1</v>
      </c>
      <c r="BC1261">
        <f>IF(OR($A1261="",$G1261&lt;&gt;"Ativo"),"",IF(COUNTIFS($A$4:$A1261,$A1261,$G$4:$G1261,"Ativo")=1,1,0))</f>
        <v>0</v>
      </c>
    </row>
    <row r="1262" spans="1:55" x14ac:dyDescent="0.3">
      <c r="A1262" s="76">
        <v>21</v>
      </c>
      <c r="B1262" s="77">
        <v>46168</v>
      </c>
      <c r="C1262" s="76">
        <v>1</v>
      </c>
      <c r="D1262" s="78" t="s">
        <v>423</v>
      </c>
      <c r="E1262" s="12" t="s">
        <v>144</v>
      </c>
      <c r="F1262" s="79">
        <v>98.971999999999994</v>
      </c>
      <c r="G1262" s="78" t="s">
        <v>310</v>
      </c>
      <c r="H1262" s="80"/>
      <c r="BA1262" s="5" t="str">
        <f t="shared" si="19"/>
        <v>999999</v>
      </c>
      <c r="BB1262" s="5">
        <f>IF(OR($E1262="",$G1262&lt;&gt;"Ativo"),"",IF(COUNTIFS($E$4:$E1262,$E1262,$A$4:$A1262,$A1262,$G$4:$G1262,"Ativo")=1,1,0))</f>
        <v>1</v>
      </c>
      <c r="BC1262">
        <f>IF(OR($A1262="",$G1262&lt;&gt;"Ativo"),"",IF(COUNTIFS($A$4:$A1262,$A1262,$G$4:$G1262,"Ativo")=1,1,0))</f>
        <v>0</v>
      </c>
    </row>
    <row r="1263" spans="1:55" x14ac:dyDescent="0.3">
      <c r="A1263" s="76">
        <v>21</v>
      </c>
      <c r="B1263" s="77">
        <v>46168</v>
      </c>
      <c r="C1263" s="76">
        <v>1</v>
      </c>
      <c r="D1263" s="78" t="s">
        <v>423</v>
      </c>
      <c r="E1263" s="12" t="s">
        <v>365</v>
      </c>
      <c r="F1263" s="79">
        <v>100.23050000000001</v>
      </c>
      <c r="G1263" s="78" t="s">
        <v>310</v>
      </c>
      <c r="H1263" s="80"/>
      <c r="BA1263" s="5" t="str">
        <f t="shared" si="19"/>
        <v>999999</v>
      </c>
      <c r="BB1263" s="5">
        <f>IF(OR($E1263="",$G1263&lt;&gt;"Ativo"),"",IF(COUNTIFS($E$4:$E1263,$E1263,$A$4:$A1263,$A1263,$G$4:$G1263,"Ativo")=1,1,0))</f>
        <v>1</v>
      </c>
      <c r="BC1263">
        <f>IF(OR($A1263="",$G1263&lt;&gt;"Ativo"),"",IF(COUNTIFS($A$4:$A1263,$A1263,$G$4:$G1263,"Ativo")=1,1,0))</f>
        <v>0</v>
      </c>
    </row>
    <row r="1264" spans="1:55" x14ac:dyDescent="0.3">
      <c r="A1264" s="76">
        <v>21</v>
      </c>
      <c r="B1264" s="77">
        <v>46168</v>
      </c>
      <c r="C1264" s="76">
        <v>1</v>
      </c>
      <c r="D1264" s="78" t="s">
        <v>423</v>
      </c>
      <c r="E1264" s="12" t="s">
        <v>132</v>
      </c>
      <c r="F1264" s="79">
        <v>104.7569</v>
      </c>
      <c r="G1264" s="78" t="s">
        <v>310</v>
      </c>
      <c r="H1264" s="80"/>
      <c r="BA1264" s="5" t="str">
        <f t="shared" si="19"/>
        <v>999999</v>
      </c>
      <c r="BB1264" s="5">
        <f>IF(OR($E1264="",$G1264&lt;&gt;"Ativo"),"",IF(COUNTIFS($E$4:$E1264,$E1264,$A$4:$A1264,$A1264,$G$4:$G1264,"Ativo")=1,1,0))</f>
        <v>1</v>
      </c>
      <c r="BC1264">
        <f>IF(OR($A1264="",$G1264&lt;&gt;"Ativo"),"",IF(COUNTIFS($A$4:$A1264,$A1264,$G$4:$G1264,"Ativo")=1,1,0))</f>
        <v>0</v>
      </c>
    </row>
    <row r="1265" spans="1:55" x14ac:dyDescent="0.3">
      <c r="A1265" s="76">
        <v>21</v>
      </c>
      <c r="B1265" s="77">
        <v>46168</v>
      </c>
      <c r="C1265" s="76">
        <v>1</v>
      </c>
      <c r="D1265" s="78" t="s">
        <v>423</v>
      </c>
      <c r="E1265" s="12" t="s">
        <v>133</v>
      </c>
      <c r="F1265" s="79">
        <v>105.94159999999999</v>
      </c>
      <c r="G1265" s="78" t="s">
        <v>310</v>
      </c>
      <c r="H1265" s="80"/>
      <c r="BA1265" s="5" t="str">
        <f t="shared" si="19"/>
        <v>999999</v>
      </c>
      <c r="BB1265" s="5">
        <f>IF(OR($E1265="",$G1265&lt;&gt;"Ativo"),"",IF(COUNTIFS($E$4:$E1265,$E1265,$A$4:$A1265,$A1265,$G$4:$G1265,"Ativo")=1,1,0))</f>
        <v>1</v>
      </c>
      <c r="BC1265">
        <f>IF(OR($A1265="",$G1265&lt;&gt;"Ativo"),"",IF(COUNTIFS($A$4:$A1265,$A1265,$G$4:$G1265,"Ativo")=1,1,0))</f>
        <v>0</v>
      </c>
    </row>
    <row r="1266" spans="1:55" x14ac:dyDescent="0.3">
      <c r="A1266" s="76">
        <v>21</v>
      </c>
      <c r="B1266" s="77">
        <v>46168</v>
      </c>
      <c r="C1266" s="76">
        <v>1</v>
      </c>
      <c r="D1266" s="78" t="s">
        <v>423</v>
      </c>
      <c r="E1266" s="12" t="s">
        <v>366</v>
      </c>
      <c r="F1266" s="79">
        <v>105.776</v>
      </c>
      <c r="G1266" s="78" t="s">
        <v>310</v>
      </c>
      <c r="H1266" s="80"/>
      <c r="BA1266" s="5" t="str">
        <f t="shared" si="19"/>
        <v>999999</v>
      </c>
      <c r="BB1266" s="5">
        <f>IF(OR($E1266="",$G1266&lt;&gt;"Ativo"),"",IF(COUNTIFS($E$4:$E1266,$E1266,$A$4:$A1266,$A1266,$G$4:$G1266,"Ativo")=1,1,0))</f>
        <v>1</v>
      </c>
      <c r="BC1266">
        <f>IF(OR($A1266="",$G1266&lt;&gt;"Ativo"),"",IF(COUNTIFS($A$4:$A1266,$A1266,$G$4:$G1266,"Ativo")=1,1,0))</f>
        <v>0</v>
      </c>
    </row>
    <row r="1267" spans="1:55" x14ac:dyDescent="0.3">
      <c r="A1267" s="76">
        <v>21</v>
      </c>
      <c r="B1267" s="77">
        <v>46168</v>
      </c>
      <c r="C1267" s="76">
        <v>1</v>
      </c>
      <c r="D1267" s="78" t="s">
        <v>423</v>
      </c>
      <c r="E1267" s="12" t="s">
        <v>367</v>
      </c>
      <c r="F1267" s="79">
        <v>111.64579999999999</v>
      </c>
      <c r="G1267" s="78" t="s">
        <v>310</v>
      </c>
      <c r="H1267" s="80"/>
      <c r="BA1267" s="5" t="str">
        <f t="shared" si="19"/>
        <v>999999</v>
      </c>
      <c r="BB1267" s="5">
        <f>IF(OR($E1267="",$G1267&lt;&gt;"Ativo"),"",IF(COUNTIFS($E$4:$E1267,$E1267,$A$4:$A1267,$A1267,$G$4:$G1267,"Ativo")=1,1,0))</f>
        <v>1</v>
      </c>
      <c r="BC1267">
        <f>IF(OR($A1267="",$G1267&lt;&gt;"Ativo"),"",IF(COUNTIFS($A$4:$A1267,$A1267,$G$4:$G1267,"Ativo")=1,1,0))</f>
        <v>0</v>
      </c>
    </row>
    <row r="1268" spans="1:55" x14ac:dyDescent="0.3">
      <c r="A1268" s="76">
        <v>21</v>
      </c>
      <c r="B1268" s="77">
        <v>46168</v>
      </c>
      <c r="C1268" s="76">
        <v>1</v>
      </c>
      <c r="D1268" s="78" t="s">
        <v>423</v>
      </c>
      <c r="E1268" s="12" t="s">
        <v>129</v>
      </c>
      <c r="F1268" s="79">
        <v>117.3252</v>
      </c>
      <c r="G1268" s="78" t="s">
        <v>310</v>
      </c>
      <c r="H1268" s="80"/>
      <c r="BA1268" s="5" t="str">
        <f t="shared" si="19"/>
        <v>999999</v>
      </c>
      <c r="BB1268" s="5">
        <f>IF(OR($E1268="",$G1268&lt;&gt;"Ativo"),"",IF(COUNTIFS($E$4:$E1268,$E1268,$A$4:$A1268,$A1268,$G$4:$G1268,"Ativo")=1,1,0))</f>
        <v>1</v>
      </c>
      <c r="BC1268">
        <f>IF(OR($A1268="",$G1268&lt;&gt;"Ativo"),"",IF(COUNTIFS($A$4:$A1268,$A1268,$G$4:$G1268,"Ativo")=1,1,0))</f>
        <v>0</v>
      </c>
    </row>
    <row r="1269" spans="1:55" x14ac:dyDescent="0.3">
      <c r="A1269" s="76">
        <v>21</v>
      </c>
      <c r="B1269" s="77">
        <v>46168</v>
      </c>
      <c r="C1269" s="76">
        <v>1</v>
      </c>
      <c r="D1269" s="78" t="s">
        <v>423</v>
      </c>
      <c r="E1269" s="12" t="s">
        <v>131</v>
      </c>
      <c r="F1269" s="79">
        <v>114.3326</v>
      </c>
      <c r="G1269" s="78" t="s">
        <v>310</v>
      </c>
      <c r="H1269" s="80"/>
      <c r="BA1269" s="5" t="str">
        <f t="shared" si="19"/>
        <v>999999</v>
      </c>
      <c r="BB1269" s="5">
        <f>IF(OR($E1269="",$G1269&lt;&gt;"Ativo"),"",IF(COUNTIFS($E$4:$E1269,$E1269,$A$4:$A1269,$A1269,$G$4:$G1269,"Ativo")=1,1,0))</f>
        <v>1</v>
      </c>
      <c r="BC1269">
        <f>IF(OR($A1269="",$G1269&lt;&gt;"Ativo"),"",IF(COUNTIFS($A$4:$A1269,$A1269,$G$4:$G1269,"Ativo")=1,1,0))</f>
        <v>0</v>
      </c>
    </row>
    <row r="1270" spans="1:55" x14ac:dyDescent="0.3">
      <c r="A1270" s="76">
        <v>21</v>
      </c>
      <c r="B1270" s="77">
        <v>46168</v>
      </c>
      <c r="C1270" s="76">
        <v>1</v>
      </c>
      <c r="D1270" s="78" t="s">
        <v>423</v>
      </c>
      <c r="E1270" s="12" t="s">
        <v>368</v>
      </c>
      <c r="F1270" s="79">
        <v>83.208100000000002</v>
      </c>
      <c r="G1270" s="78" t="s">
        <v>310</v>
      </c>
      <c r="H1270" s="80"/>
      <c r="BA1270" s="5" t="str">
        <f t="shared" si="19"/>
        <v>999999</v>
      </c>
      <c r="BB1270" s="5">
        <f>IF(OR($E1270="",$G1270&lt;&gt;"Ativo"),"",IF(COUNTIFS($E$4:$E1270,$E1270,$A$4:$A1270,$A1270,$G$4:$G1270,"Ativo")=1,1,0))</f>
        <v>1</v>
      </c>
      <c r="BC1270">
        <f>IF(OR($A1270="",$G1270&lt;&gt;"Ativo"),"",IF(COUNTIFS($A$4:$A1270,$A1270,$G$4:$G1270,"Ativo")=1,1,0))</f>
        <v>0</v>
      </c>
    </row>
    <row r="1271" spans="1:55" x14ac:dyDescent="0.3">
      <c r="A1271" s="76">
        <v>21</v>
      </c>
      <c r="B1271" s="77">
        <v>46168</v>
      </c>
      <c r="C1271" s="76">
        <v>1</v>
      </c>
      <c r="D1271" s="78" t="s">
        <v>423</v>
      </c>
      <c r="E1271" s="12" t="s">
        <v>370</v>
      </c>
      <c r="F1271" s="79">
        <v>79.892799999999994</v>
      </c>
      <c r="G1271" s="78" t="s">
        <v>310</v>
      </c>
      <c r="H1271" s="80"/>
      <c r="BA1271" s="5" t="str">
        <f t="shared" si="19"/>
        <v>999999</v>
      </c>
      <c r="BB1271" s="5">
        <f>IF(OR($E1271="",$G1271&lt;&gt;"Ativo"),"",IF(COUNTIFS($E$4:$E1271,$E1271,$A$4:$A1271,$A1271,$G$4:$G1271,"Ativo")=1,1,0))</f>
        <v>1</v>
      </c>
      <c r="BC1271">
        <f>IF(OR($A1271="",$G1271&lt;&gt;"Ativo"),"",IF(COUNTIFS($A$4:$A1271,$A1271,$G$4:$G1271,"Ativo")=1,1,0))</f>
        <v>0</v>
      </c>
    </row>
    <row r="1272" spans="1:55" x14ac:dyDescent="0.3">
      <c r="A1272" s="76">
        <v>21</v>
      </c>
      <c r="B1272" s="77">
        <v>46168</v>
      </c>
      <c r="C1272" s="76">
        <v>1</v>
      </c>
      <c r="D1272" s="78" t="s">
        <v>423</v>
      </c>
      <c r="E1272" s="12" t="s">
        <v>140</v>
      </c>
      <c r="F1272" s="79">
        <v>83.686199999999999</v>
      </c>
      <c r="G1272" s="78" t="s">
        <v>310</v>
      </c>
      <c r="H1272" s="80"/>
      <c r="BA1272" s="5" t="str">
        <f t="shared" si="19"/>
        <v>999999</v>
      </c>
      <c r="BB1272" s="5">
        <f>IF(OR($E1272="",$G1272&lt;&gt;"Ativo"),"",IF(COUNTIFS($E$4:$E1272,$E1272,$A$4:$A1272,$A1272,$G$4:$G1272,"Ativo")=1,1,0))</f>
        <v>1</v>
      </c>
      <c r="BC1272">
        <f>IF(OR($A1272="",$G1272&lt;&gt;"Ativo"),"",IF(COUNTIFS($A$4:$A1272,$A1272,$G$4:$G1272,"Ativo")=1,1,0))</f>
        <v>0</v>
      </c>
    </row>
    <row r="1273" spans="1:55" x14ac:dyDescent="0.3">
      <c r="A1273" s="76">
        <v>21</v>
      </c>
      <c r="B1273" s="77">
        <v>46168</v>
      </c>
      <c r="C1273" s="76">
        <v>1</v>
      </c>
      <c r="D1273" s="78" t="s">
        <v>423</v>
      </c>
      <c r="E1273" s="12" t="s">
        <v>142</v>
      </c>
      <c r="F1273" s="79">
        <v>92.358500000000006</v>
      </c>
      <c r="G1273" s="78" t="s">
        <v>310</v>
      </c>
      <c r="H1273" s="80"/>
      <c r="BA1273" s="5" t="str">
        <f t="shared" si="19"/>
        <v>999999</v>
      </c>
      <c r="BB1273" s="5">
        <f>IF(OR($E1273="",$G1273&lt;&gt;"Ativo"),"",IF(COUNTIFS($E$4:$E1273,$E1273,$A$4:$A1273,$A1273,$G$4:$G1273,"Ativo")=1,1,0))</f>
        <v>1</v>
      </c>
      <c r="BC1273">
        <f>IF(OR($A1273="",$G1273&lt;&gt;"Ativo"),"",IF(COUNTIFS($A$4:$A1273,$A1273,$G$4:$G1273,"Ativo")=1,1,0))</f>
        <v>0</v>
      </c>
    </row>
    <row r="1274" spans="1:55" x14ac:dyDescent="0.3">
      <c r="A1274" s="76">
        <v>21</v>
      </c>
      <c r="B1274" s="77">
        <v>46168</v>
      </c>
      <c r="C1274" s="76">
        <v>1</v>
      </c>
      <c r="D1274" s="78" t="s">
        <v>423</v>
      </c>
      <c r="E1274" s="12" t="s">
        <v>143</v>
      </c>
      <c r="F1274" s="79">
        <v>95.615300000000005</v>
      </c>
      <c r="G1274" s="78" t="s">
        <v>310</v>
      </c>
      <c r="H1274" s="80"/>
      <c r="BA1274" s="5" t="str">
        <f t="shared" si="19"/>
        <v>999999</v>
      </c>
      <c r="BB1274" s="5">
        <f>IF(OR($E1274="",$G1274&lt;&gt;"Ativo"),"",IF(COUNTIFS($E$4:$E1274,$E1274,$A$4:$A1274,$A1274,$G$4:$G1274,"Ativo")=1,1,0))</f>
        <v>1</v>
      </c>
      <c r="BC1274">
        <f>IF(OR($A1274="",$G1274&lt;&gt;"Ativo"),"",IF(COUNTIFS($A$4:$A1274,$A1274,$G$4:$G1274,"Ativo")=1,1,0))</f>
        <v>0</v>
      </c>
    </row>
    <row r="1275" spans="1:55" x14ac:dyDescent="0.3">
      <c r="A1275" s="76">
        <v>21</v>
      </c>
      <c r="B1275" s="77">
        <v>46168</v>
      </c>
      <c r="C1275" s="76">
        <v>2</v>
      </c>
      <c r="D1275" s="78" t="s">
        <v>424</v>
      </c>
      <c r="E1275" s="12" t="s">
        <v>356</v>
      </c>
      <c r="F1275" s="79">
        <v>210.86250000000001</v>
      </c>
      <c r="G1275" s="78" t="s">
        <v>310</v>
      </c>
      <c r="H1275" s="80"/>
      <c r="BA1275" s="5" t="str">
        <f t="shared" si="19"/>
        <v>999999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3">
      <c r="A1276" s="76">
        <v>21</v>
      </c>
      <c r="B1276" s="77">
        <v>46168</v>
      </c>
      <c r="C1276" s="76">
        <v>2</v>
      </c>
      <c r="D1276" s="78" t="s">
        <v>424</v>
      </c>
      <c r="E1276" s="12" t="s">
        <v>125</v>
      </c>
      <c r="F1276" s="79">
        <v>211.54409999999999</v>
      </c>
      <c r="G1276" s="78" t="s">
        <v>310</v>
      </c>
      <c r="H1276" s="80"/>
      <c r="BA1276" s="5" t="str">
        <f t="shared" si="19"/>
        <v>999999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3">
      <c r="A1277" s="76">
        <v>21</v>
      </c>
      <c r="B1277" s="77">
        <v>46168</v>
      </c>
      <c r="C1277" s="76">
        <v>2</v>
      </c>
      <c r="D1277" s="78" t="s">
        <v>424</v>
      </c>
      <c r="E1277" s="12" t="s">
        <v>137</v>
      </c>
      <c r="F1277" s="79">
        <v>218.59479999999999</v>
      </c>
      <c r="G1277" s="78" t="s">
        <v>310</v>
      </c>
      <c r="H1277" s="80"/>
      <c r="BA1277" s="5" t="str">
        <f t="shared" si="19"/>
        <v>999999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3">
      <c r="A1278" s="76">
        <v>21</v>
      </c>
      <c r="B1278" s="77">
        <v>46168</v>
      </c>
      <c r="C1278" s="76">
        <v>2</v>
      </c>
      <c r="D1278" s="78" t="s">
        <v>424</v>
      </c>
      <c r="E1278" s="12" t="s">
        <v>358</v>
      </c>
      <c r="F1278" s="79">
        <v>217.82259999999999</v>
      </c>
      <c r="G1278" s="78" t="s">
        <v>310</v>
      </c>
      <c r="H1278" s="80"/>
      <c r="BA1278" s="5" t="str">
        <f t="shared" si="19"/>
        <v>999999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3">
      <c r="A1279" s="76">
        <v>21</v>
      </c>
      <c r="B1279" s="77">
        <v>46168</v>
      </c>
      <c r="C1279" s="76">
        <v>2</v>
      </c>
      <c r="D1279" s="78" t="s">
        <v>424</v>
      </c>
      <c r="E1279" s="12" t="s">
        <v>134</v>
      </c>
      <c r="F1279" s="79">
        <v>227.4744</v>
      </c>
      <c r="G1279" s="78" t="s">
        <v>310</v>
      </c>
      <c r="H1279" s="80"/>
      <c r="BA1279" s="5" t="str">
        <f t="shared" si="19"/>
        <v>999999</v>
      </c>
      <c r="BB1279" s="5">
        <f>IF(OR($E1279="",$G1279&lt;&gt;"Ativo"),"",IF(COUNTIFS($E$4:$E1279,$E1279,$A$4:$A1279,$A1279,$G$4:$G1279,"Ativo")=1,1,0))</f>
        <v>0</v>
      </c>
      <c r="BC1279">
        <f>IF(OR($A1279="",$G1279&lt;&gt;"Ativo"),"",IF(COUNTIFS($A$4:$A1279,$A1279,$G$4:$G1279,"Ativo")=1,1,0))</f>
        <v>0</v>
      </c>
    </row>
    <row r="1280" spans="1:55" x14ac:dyDescent="0.3">
      <c r="A1280" s="76">
        <v>21</v>
      </c>
      <c r="B1280" s="77">
        <v>46168</v>
      </c>
      <c r="C1280" s="76">
        <v>2</v>
      </c>
      <c r="D1280" s="78" t="s">
        <v>424</v>
      </c>
      <c r="E1280" s="12" t="s">
        <v>138</v>
      </c>
      <c r="F1280" s="79">
        <v>231.22280000000001</v>
      </c>
      <c r="G1280" s="78" t="s">
        <v>310</v>
      </c>
      <c r="H1280" s="80"/>
      <c r="BA1280" s="5" t="str">
        <f t="shared" si="19"/>
        <v>999999</v>
      </c>
      <c r="BB1280" s="5">
        <f>IF(OR($E1280="",$G1280&lt;&gt;"Ativo"),"",IF(COUNTIFS($E$4:$E1280,$E1280,$A$4:$A1280,$A1280,$G$4:$G1280,"Ativo")=1,1,0))</f>
        <v>0</v>
      </c>
      <c r="BC1280">
        <f>IF(OR($A1280="",$G1280&lt;&gt;"Ativo"),"",IF(COUNTIFS($A$4:$A1280,$A1280,$G$4:$G1280,"Ativo")=1,1,0))</f>
        <v>0</v>
      </c>
    </row>
    <row r="1281" spans="1:55" x14ac:dyDescent="0.3">
      <c r="A1281" s="76">
        <v>21</v>
      </c>
      <c r="B1281" s="77">
        <v>46168</v>
      </c>
      <c r="C1281" s="76">
        <v>2</v>
      </c>
      <c r="D1281" s="78" t="s">
        <v>424</v>
      </c>
      <c r="E1281" s="12" t="s">
        <v>359</v>
      </c>
      <c r="F1281" s="79">
        <v>236.87729999999999</v>
      </c>
      <c r="G1281" s="78" t="s">
        <v>310</v>
      </c>
      <c r="H1281" s="80"/>
      <c r="BA1281" s="5" t="str">
        <f t="shared" si="19"/>
        <v>999999</v>
      </c>
      <c r="BB1281" s="5">
        <f>IF(OR($E1281="",$G1281&lt;&gt;"Ativo"),"",IF(COUNTIFS($E$4:$E1281,$E1281,$A$4:$A1281,$A1281,$G$4:$G1281,"Ativo")=1,1,0))</f>
        <v>0</v>
      </c>
      <c r="BC1281">
        <f>IF(OR($A1281="",$G1281&lt;&gt;"Ativo"),"",IF(COUNTIFS($A$4:$A1281,$A1281,$G$4:$G1281,"Ativo")=1,1,0))</f>
        <v>0</v>
      </c>
    </row>
    <row r="1282" spans="1:55" x14ac:dyDescent="0.3">
      <c r="A1282" s="76">
        <v>21</v>
      </c>
      <c r="B1282" s="77">
        <v>46168</v>
      </c>
      <c r="C1282" s="76">
        <v>2</v>
      </c>
      <c r="D1282" s="78" t="s">
        <v>424</v>
      </c>
      <c r="E1282" s="12" t="s">
        <v>126</v>
      </c>
      <c r="F1282" s="79">
        <v>251.95939999999999</v>
      </c>
      <c r="G1282" s="78" t="s">
        <v>310</v>
      </c>
      <c r="H1282" s="80"/>
      <c r="BA1282" s="5" t="str">
        <f t="shared" si="19"/>
        <v>999999</v>
      </c>
      <c r="BB1282" s="5">
        <f>IF(OR($E1282="",$G1282&lt;&gt;"Ativo"),"",IF(COUNTIFS($E$4:$E1282,$E1282,$A$4:$A1282,$A1282,$G$4:$G1282,"Ativo")=1,1,0))</f>
        <v>0</v>
      </c>
      <c r="BC1282">
        <f>IF(OR($A1282="",$G1282&lt;&gt;"Ativo"),"",IF(COUNTIFS($A$4:$A1282,$A1282,$G$4:$G1282,"Ativo")=1,1,0))</f>
        <v>0</v>
      </c>
    </row>
    <row r="1283" spans="1:55" x14ac:dyDescent="0.3">
      <c r="A1283" s="76">
        <v>21</v>
      </c>
      <c r="B1283" s="77">
        <v>46168</v>
      </c>
      <c r="C1283" s="76">
        <v>2</v>
      </c>
      <c r="D1283" s="78" t="s">
        <v>424</v>
      </c>
      <c r="E1283" s="12" t="s">
        <v>127</v>
      </c>
      <c r="F1283" s="79">
        <v>257.43759999999997</v>
      </c>
      <c r="G1283" s="78" t="s">
        <v>310</v>
      </c>
      <c r="H1283" s="80"/>
      <c r="BA1283" s="5" t="str">
        <f t="shared" si="19"/>
        <v>999999</v>
      </c>
      <c r="BB1283" s="5">
        <f>IF(OR($E1283="",$G1283&lt;&gt;"Ativo"),"",IF(COUNTIFS($E$4:$E1283,$E1283,$A$4:$A1283,$A1283,$G$4:$G1283,"Ativo")=1,1,0))</f>
        <v>0</v>
      </c>
      <c r="BC1283">
        <f>IF(OR($A1283="",$G1283&lt;&gt;"Ativo"),"",IF(COUNTIFS($A$4:$A1283,$A1283,$G$4:$G1283,"Ativo")=1,1,0))</f>
        <v>0</v>
      </c>
    </row>
    <row r="1284" spans="1:55" x14ac:dyDescent="0.3">
      <c r="A1284" s="76">
        <v>21</v>
      </c>
      <c r="B1284" s="77">
        <v>46168</v>
      </c>
      <c r="C1284" s="76">
        <v>2</v>
      </c>
      <c r="D1284" s="78" t="s">
        <v>424</v>
      </c>
      <c r="E1284" s="12" t="s">
        <v>124</v>
      </c>
      <c r="F1284" s="79">
        <v>249.9041</v>
      </c>
      <c r="G1284" s="78" t="s">
        <v>310</v>
      </c>
      <c r="H1284" s="80"/>
      <c r="BA1284" s="5" t="str">
        <f t="shared" ref="BA1284:BA1347" si="20">IF($D1284="","",MID($D1284,4,6))</f>
        <v>999999</v>
      </c>
      <c r="BB1284" s="5">
        <f>IF(OR($E1284="",$G1284&lt;&gt;"Ativo"),"",IF(COUNTIFS($E$4:$E1284,$E1284,$A$4:$A1284,$A1284,$G$4:$G1284,"Ativo")=1,1,0))</f>
        <v>0</v>
      </c>
      <c r="BC1284">
        <f>IF(OR($A1284="",$G1284&lt;&gt;"Ativo"),"",IF(COUNTIFS($A$4:$A1284,$A1284,$G$4:$G1284,"Ativo")=1,1,0))</f>
        <v>0</v>
      </c>
    </row>
    <row r="1285" spans="1:55" x14ac:dyDescent="0.3">
      <c r="A1285" s="76">
        <v>21</v>
      </c>
      <c r="B1285" s="77">
        <v>46168</v>
      </c>
      <c r="C1285" s="76">
        <v>2</v>
      </c>
      <c r="D1285" s="78" t="s">
        <v>424</v>
      </c>
      <c r="E1285" s="12" t="s">
        <v>361</v>
      </c>
      <c r="F1285" s="79">
        <v>252.23949999999999</v>
      </c>
      <c r="G1285" s="78" t="s">
        <v>310</v>
      </c>
      <c r="H1285" s="80"/>
      <c r="BA1285" s="5" t="str">
        <f t="shared" si="20"/>
        <v>999999</v>
      </c>
      <c r="BB1285" s="5">
        <f>IF(OR($E1285="",$G1285&lt;&gt;"Ativo"),"",IF(COUNTIFS($E$4:$E1285,$E1285,$A$4:$A1285,$A1285,$G$4:$G1285,"Ativo")=1,1,0))</f>
        <v>0</v>
      </c>
      <c r="BC1285">
        <f>IF(OR($A1285="",$G1285&lt;&gt;"Ativo"),"",IF(COUNTIFS($A$4:$A1285,$A1285,$G$4:$G1285,"Ativo")=1,1,0))</f>
        <v>0</v>
      </c>
    </row>
    <row r="1286" spans="1:55" x14ac:dyDescent="0.3">
      <c r="A1286" s="76">
        <v>21</v>
      </c>
      <c r="B1286" s="77">
        <v>46168</v>
      </c>
      <c r="C1286" s="76">
        <v>2</v>
      </c>
      <c r="D1286" s="78" t="s">
        <v>424</v>
      </c>
      <c r="E1286" s="12" t="s">
        <v>139</v>
      </c>
      <c r="F1286" s="79">
        <v>258.89769999999999</v>
      </c>
      <c r="G1286" s="78" t="s">
        <v>310</v>
      </c>
      <c r="H1286" s="80"/>
      <c r="BA1286" s="5" t="str">
        <f t="shared" si="20"/>
        <v>999999</v>
      </c>
      <c r="BB1286" s="5">
        <f>IF(OR($E1286="",$G1286&lt;&gt;"Ativo"),"",IF(COUNTIFS($E$4:$E1286,$E1286,$A$4:$A1286,$A1286,$G$4:$G1286,"Ativo")=1,1,0))</f>
        <v>0</v>
      </c>
      <c r="BC1286">
        <f>IF(OR($A1286="",$G1286&lt;&gt;"Ativo"),"",IF(COUNTIFS($A$4:$A1286,$A1286,$G$4:$G1286,"Ativo")=1,1,0))</f>
        <v>0</v>
      </c>
    </row>
    <row r="1287" spans="1:55" x14ac:dyDescent="0.3">
      <c r="A1287" s="76">
        <v>21</v>
      </c>
      <c r="B1287" s="77">
        <v>46168</v>
      </c>
      <c r="C1287" s="76">
        <v>2</v>
      </c>
      <c r="D1287" s="78" t="s">
        <v>424</v>
      </c>
      <c r="E1287" s="12" t="s">
        <v>118</v>
      </c>
      <c r="F1287" s="79">
        <v>270.5335</v>
      </c>
      <c r="G1287" s="78" t="s">
        <v>310</v>
      </c>
      <c r="H1287" s="80"/>
      <c r="BA1287" s="5" t="str">
        <f t="shared" si="20"/>
        <v>999999</v>
      </c>
      <c r="BB1287" s="5">
        <f>IF(OR($E1287="",$G1287&lt;&gt;"Ativo"),"",IF(COUNTIFS($E$4:$E1287,$E1287,$A$4:$A1287,$A1287,$G$4:$G1287,"Ativo")=1,1,0))</f>
        <v>0</v>
      </c>
      <c r="BC1287">
        <f>IF(OR($A1287="",$G1287&lt;&gt;"Ativo"),"",IF(COUNTIFS($A$4:$A1287,$A1287,$G$4:$G1287,"Ativo")=1,1,0))</f>
        <v>0</v>
      </c>
    </row>
    <row r="1288" spans="1:55" x14ac:dyDescent="0.3">
      <c r="A1288" s="76">
        <v>21</v>
      </c>
      <c r="B1288" s="77">
        <v>46168</v>
      </c>
      <c r="C1288" s="76">
        <v>2</v>
      </c>
      <c r="D1288" s="78" t="s">
        <v>424</v>
      </c>
      <c r="E1288" s="12" t="s">
        <v>362</v>
      </c>
      <c r="F1288" s="79">
        <v>269.10809999999998</v>
      </c>
      <c r="G1288" s="78" t="s">
        <v>310</v>
      </c>
      <c r="H1288" s="80"/>
      <c r="BA1288" s="5" t="str">
        <f t="shared" si="20"/>
        <v>999999</v>
      </c>
      <c r="BB1288" s="5">
        <f>IF(OR($E1288="",$G1288&lt;&gt;"Ativo"),"",IF(COUNTIFS($E$4:$E1288,$E1288,$A$4:$A1288,$A1288,$G$4:$G1288,"Ativo")=1,1,0))</f>
        <v>0</v>
      </c>
      <c r="BC1288">
        <f>IF(OR($A1288="",$G1288&lt;&gt;"Ativo"),"",IF(COUNTIFS($A$4:$A1288,$A1288,$G$4:$G1288,"Ativo")=1,1,0))</f>
        <v>0</v>
      </c>
    </row>
    <row r="1289" spans="1:55" x14ac:dyDescent="0.3">
      <c r="A1289" s="76">
        <v>21</v>
      </c>
      <c r="B1289" s="77">
        <v>46168</v>
      </c>
      <c r="C1289" s="76">
        <v>2</v>
      </c>
      <c r="D1289" s="78" t="s">
        <v>424</v>
      </c>
      <c r="E1289" s="12" t="s">
        <v>364</v>
      </c>
      <c r="F1289" s="79">
        <v>273.80130000000003</v>
      </c>
      <c r="G1289" s="78" t="s">
        <v>310</v>
      </c>
      <c r="H1289" s="80"/>
      <c r="BA1289" s="5" t="str">
        <f t="shared" si="20"/>
        <v>999999</v>
      </c>
      <c r="BB1289" s="5">
        <f>IF(OR($E1289="",$G1289&lt;&gt;"Ativo"),"",IF(COUNTIFS($E$4:$E1289,$E1289,$A$4:$A1289,$A1289,$G$4:$G1289,"Ativo")=1,1,0))</f>
        <v>0</v>
      </c>
      <c r="BC1289">
        <f>IF(OR($A1289="",$G1289&lt;&gt;"Ativo"),"",IF(COUNTIFS($A$4:$A1289,$A1289,$G$4:$G1289,"Ativo")=1,1,0))</f>
        <v>0</v>
      </c>
    </row>
    <row r="1290" spans="1:55" x14ac:dyDescent="0.3">
      <c r="A1290" s="76">
        <v>21</v>
      </c>
      <c r="B1290" s="77">
        <v>46168</v>
      </c>
      <c r="C1290" s="76">
        <v>2</v>
      </c>
      <c r="D1290" s="78" t="s">
        <v>424</v>
      </c>
      <c r="E1290" s="12" t="s">
        <v>135</v>
      </c>
      <c r="F1290" s="79">
        <v>281.54849999999999</v>
      </c>
      <c r="G1290" s="78" t="s">
        <v>310</v>
      </c>
      <c r="H1290" s="80"/>
      <c r="BA1290" s="5" t="str">
        <f t="shared" si="20"/>
        <v>999999</v>
      </c>
      <c r="BB1290" s="5">
        <f>IF(OR($E1290="",$G1290&lt;&gt;"Ativo"),"",IF(COUNTIFS($E$4:$E1290,$E1290,$A$4:$A1290,$A1290,$G$4:$G1290,"Ativo")=1,1,0))</f>
        <v>0</v>
      </c>
      <c r="BC1290">
        <f>IF(OR($A1290="",$G1290&lt;&gt;"Ativo"),"",IF(COUNTIFS($A$4:$A1290,$A1290,$G$4:$G1290,"Ativo")=1,1,0))</f>
        <v>0</v>
      </c>
    </row>
    <row r="1291" spans="1:55" x14ac:dyDescent="0.3">
      <c r="A1291" s="76">
        <v>21</v>
      </c>
      <c r="B1291" s="77">
        <v>46168</v>
      </c>
      <c r="C1291" s="76">
        <v>2</v>
      </c>
      <c r="D1291" s="78" t="s">
        <v>424</v>
      </c>
      <c r="E1291" s="12" t="s">
        <v>128</v>
      </c>
      <c r="F1291" s="79">
        <v>281.5154</v>
      </c>
      <c r="G1291" s="78" t="s">
        <v>310</v>
      </c>
      <c r="H1291" s="80"/>
      <c r="BA1291" s="5" t="str">
        <f t="shared" si="20"/>
        <v>999999</v>
      </c>
      <c r="BB1291" s="5">
        <f>IF(OR($E1291="",$G1291&lt;&gt;"Ativo"),"",IF(COUNTIFS($E$4:$E1291,$E1291,$A$4:$A1291,$A1291,$G$4:$G1291,"Ativo")=1,1,0))</f>
        <v>0</v>
      </c>
      <c r="BC1291">
        <f>IF(OR($A1291="",$G1291&lt;&gt;"Ativo"),"",IF(COUNTIFS($A$4:$A1291,$A1291,$G$4:$G1291,"Ativo")=1,1,0))</f>
        <v>0</v>
      </c>
    </row>
    <row r="1292" spans="1:55" x14ac:dyDescent="0.3">
      <c r="A1292" s="76">
        <v>21</v>
      </c>
      <c r="B1292" s="77">
        <v>46168</v>
      </c>
      <c r="C1292" s="76">
        <v>2</v>
      </c>
      <c r="D1292" s="78" t="s">
        <v>424</v>
      </c>
      <c r="E1292" s="12" t="s">
        <v>122</v>
      </c>
      <c r="F1292" s="79">
        <v>210.4323</v>
      </c>
      <c r="G1292" s="78" t="s">
        <v>310</v>
      </c>
      <c r="H1292" s="80"/>
      <c r="BA1292" s="5" t="str">
        <f t="shared" si="20"/>
        <v>999999</v>
      </c>
      <c r="BB1292" s="5">
        <f>IF(OR($E1292="",$G1292&lt;&gt;"Ativo"),"",IF(COUNTIFS($E$4:$E1292,$E1292,$A$4:$A1292,$A1292,$G$4:$G1292,"Ativo")=1,1,0))</f>
        <v>0</v>
      </c>
      <c r="BC1292">
        <f>IF(OR($A1292="",$G1292&lt;&gt;"Ativo"),"",IF(COUNTIFS($A$4:$A1292,$A1292,$G$4:$G1292,"Ativo")=1,1,0))</f>
        <v>0</v>
      </c>
    </row>
    <row r="1293" spans="1:55" x14ac:dyDescent="0.3">
      <c r="A1293" s="76">
        <v>21</v>
      </c>
      <c r="B1293" s="77">
        <v>46168</v>
      </c>
      <c r="C1293" s="76">
        <v>2</v>
      </c>
      <c r="D1293" s="78" t="s">
        <v>424</v>
      </c>
      <c r="E1293" s="12" t="s">
        <v>144</v>
      </c>
      <c r="F1293" s="79">
        <v>193.95939999999999</v>
      </c>
      <c r="G1293" s="78" t="s">
        <v>310</v>
      </c>
      <c r="H1293" s="80"/>
      <c r="BA1293" s="5" t="str">
        <f t="shared" si="20"/>
        <v>999999</v>
      </c>
      <c r="BB1293" s="5">
        <f>IF(OR($E1293="",$G1293&lt;&gt;"Ativo"),"",IF(COUNTIFS($E$4:$E1293,$E1293,$A$4:$A1293,$A1293,$G$4:$G1293,"Ativo")=1,1,0))</f>
        <v>0</v>
      </c>
      <c r="BC1293">
        <f>IF(OR($A1293="",$G1293&lt;&gt;"Ativo"),"",IF(COUNTIFS($A$4:$A1293,$A1293,$G$4:$G1293,"Ativo")=1,1,0))</f>
        <v>0</v>
      </c>
    </row>
    <row r="1294" spans="1:55" x14ac:dyDescent="0.3">
      <c r="A1294" s="76">
        <v>21</v>
      </c>
      <c r="B1294" s="77">
        <v>46168</v>
      </c>
      <c r="C1294" s="76">
        <v>2</v>
      </c>
      <c r="D1294" s="78" t="s">
        <v>424</v>
      </c>
      <c r="E1294" s="12" t="s">
        <v>365</v>
      </c>
      <c r="F1294" s="79">
        <v>206.8954</v>
      </c>
      <c r="G1294" s="78" t="s">
        <v>310</v>
      </c>
      <c r="H1294" s="80"/>
      <c r="BA1294" s="5" t="str">
        <f t="shared" si="20"/>
        <v>999999</v>
      </c>
      <c r="BB1294" s="5">
        <f>IF(OR($E1294="",$G1294&lt;&gt;"Ativo"),"",IF(COUNTIFS($E$4:$E1294,$E1294,$A$4:$A1294,$A1294,$G$4:$G1294,"Ativo")=1,1,0))</f>
        <v>0</v>
      </c>
      <c r="BC1294">
        <f>IF(OR($A1294="",$G1294&lt;&gt;"Ativo"),"",IF(COUNTIFS($A$4:$A1294,$A1294,$G$4:$G1294,"Ativo")=1,1,0))</f>
        <v>0</v>
      </c>
    </row>
    <row r="1295" spans="1:55" x14ac:dyDescent="0.3">
      <c r="A1295" s="76">
        <v>21</v>
      </c>
      <c r="B1295" s="77">
        <v>46168</v>
      </c>
      <c r="C1295" s="76">
        <v>2</v>
      </c>
      <c r="D1295" s="78" t="s">
        <v>424</v>
      </c>
      <c r="E1295" s="12" t="s">
        <v>132</v>
      </c>
      <c r="F1295" s="79">
        <v>208.14150000000001</v>
      </c>
      <c r="G1295" s="78" t="s">
        <v>310</v>
      </c>
      <c r="H1295" s="80"/>
      <c r="BA1295" s="5" t="str">
        <f t="shared" si="20"/>
        <v>999999</v>
      </c>
      <c r="BB1295" s="5">
        <f>IF(OR($E1295="",$G1295&lt;&gt;"Ativo"),"",IF(COUNTIFS($E$4:$E1295,$E1295,$A$4:$A1295,$A1295,$G$4:$G1295,"Ativo")=1,1,0))</f>
        <v>0</v>
      </c>
      <c r="BC1295">
        <f>IF(OR($A1295="",$G1295&lt;&gt;"Ativo"),"",IF(COUNTIFS($A$4:$A1295,$A1295,$G$4:$G1295,"Ativo")=1,1,0))</f>
        <v>0</v>
      </c>
    </row>
    <row r="1296" spans="1:55" x14ac:dyDescent="0.3">
      <c r="A1296" s="76">
        <v>21</v>
      </c>
      <c r="B1296" s="77">
        <v>46168</v>
      </c>
      <c r="C1296" s="76">
        <v>2</v>
      </c>
      <c r="D1296" s="78" t="s">
        <v>424</v>
      </c>
      <c r="E1296" s="12" t="s">
        <v>133</v>
      </c>
      <c r="F1296" s="79">
        <v>223.8476</v>
      </c>
      <c r="G1296" s="78" t="s">
        <v>310</v>
      </c>
      <c r="H1296" s="80"/>
      <c r="BA1296" s="5" t="str">
        <f t="shared" si="20"/>
        <v>999999</v>
      </c>
      <c r="BB1296" s="5">
        <f>IF(OR($E1296="",$G1296&lt;&gt;"Ativo"),"",IF(COUNTIFS($E$4:$E1296,$E1296,$A$4:$A1296,$A1296,$G$4:$G1296,"Ativo")=1,1,0))</f>
        <v>0</v>
      </c>
      <c r="BC1296">
        <f>IF(OR($A1296="",$G1296&lt;&gt;"Ativo"),"",IF(COUNTIFS($A$4:$A1296,$A1296,$G$4:$G1296,"Ativo")=1,1,0))</f>
        <v>0</v>
      </c>
    </row>
    <row r="1297" spans="1:55" x14ac:dyDescent="0.3">
      <c r="A1297" s="76">
        <v>21</v>
      </c>
      <c r="B1297" s="77">
        <v>46168</v>
      </c>
      <c r="C1297" s="76">
        <v>2</v>
      </c>
      <c r="D1297" s="78" t="s">
        <v>424</v>
      </c>
      <c r="E1297" s="12" t="s">
        <v>366</v>
      </c>
      <c r="F1297" s="79">
        <v>228.2175</v>
      </c>
      <c r="G1297" s="78" t="s">
        <v>310</v>
      </c>
      <c r="H1297" s="80"/>
      <c r="BA1297" s="5" t="str">
        <f t="shared" si="20"/>
        <v>999999</v>
      </c>
      <c r="BB1297" s="5">
        <f>IF(OR($E1297="",$G1297&lt;&gt;"Ativo"),"",IF(COUNTIFS($E$4:$E1297,$E1297,$A$4:$A1297,$A1297,$G$4:$G1297,"Ativo")=1,1,0))</f>
        <v>0</v>
      </c>
      <c r="BC1297">
        <f>IF(OR($A1297="",$G1297&lt;&gt;"Ativo"),"",IF(COUNTIFS($A$4:$A1297,$A1297,$G$4:$G1297,"Ativo")=1,1,0))</f>
        <v>0</v>
      </c>
    </row>
    <row r="1298" spans="1:55" x14ac:dyDescent="0.3">
      <c r="A1298" s="76">
        <v>21</v>
      </c>
      <c r="B1298" s="77">
        <v>46168</v>
      </c>
      <c r="C1298" s="76">
        <v>2</v>
      </c>
      <c r="D1298" s="78" t="s">
        <v>424</v>
      </c>
      <c r="E1298" s="12" t="s">
        <v>367</v>
      </c>
      <c r="F1298" s="79">
        <v>232.7971</v>
      </c>
      <c r="G1298" s="78" t="s">
        <v>310</v>
      </c>
      <c r="H1298" s="80"/>
      <c r="BA1298" s="5" t="str">
        <f t="shared" si="20"/>
        <v>999999</v>
      </c>
      <c r="BB1298" s="5">
        <f>IF(OR($E1298="",$G1298&lt;&gt;"Ativo"),"",IF(COUNTIFS($E$4:$E1298,$E1298,$A$4:$A1298,$A1298,$G$4:$G1298,"Ativo")=1,1,0))</f>
        <v>0</v>
      </c>
      <c r="BC1298">
        <f>IF(OR($A1298="",$G1298&lt;&gt;"Ativo"),"",IF(COUNTIFS($A$4:$A1298,$A1298,$G$4:$G1298,"Ativo")=1,1,0))</f>
        <v>0</v>
      </c>
    </row>
    <row r="1299" spans="1:55" x14ac:dyDescent="0.3">
      <c r="A1299" s="76">
        <v>21</v>
      </c>
      <c r="B1299" s="77">
        <v>46168</v>
      </c>
      <c r="C1299" s="76">
        <v>2</v>
      </c>
      <c r="D1299" s="78" t="s">
        <v>424</v>
      </c>
      <c r="E1299" s="12" t="s">
        <v>129</v>
      </c>
      <c r="F1299" s="79">
        <v>240.80179999999999</v>
      </c>
      <c r="G1299" s="78" t="s">
        <v>310</v>
      </c>
      <c r="H1299" s="80"/>
      <c r="BA1299" s="5" t="str">
        <f t="shared" si="20"/>
        <v>999999</v>
      </c>
      <c r="BB1299" s="5">
        <f>IF(OR($E1299="",$G1299&lt;&gt;"Ativo"),"",IF(COUNTIFS($E$4:$E1299,$E1299,$A$4:$A1299,$A1299,$G$4:$G1299,"Ativo")=1,1,0))</f>
        <v>0</v>
      </c>
      <c r="BC1299">
        <f>IF(OR($A1299="",$G1299&lt;&gt;"Ativo"),"",IF(COUNTIFS($A$4:$A1299,$A1299,$G$4:$G1299,"Ativo")=1,1,0))</f>
        <v>0</v>
      </c>
    </row>
    <row r="1300" spans="1:55" x14ac:dyDescent="0.3">
      <c r="A1300" s="76">
        <v>21</v>
      </c>
      <c r="B1300" s="77">
        <v>46168</v>
      </c>
      <c r="C1300" s="76">
        <v>2</v>
      </c>
      <c r="D1300" s="78" t="s">
        <v>424</v>
      </c>
      <c r="E1300" s="12" t="s">
        <v>131</v>
      </c>
      <c r="F1300" s="79">
        <v>232.56559999999999</v>
      </c>
      <c r="G1300" s="78" t="s">
        <v>310</v>
      </c>
      <c r="H1300" s="80"/>
      <c r="BA1300" s="5" t="str">
        <f t="shared" si="20"/>
        <v>999999</v>
      </c>
      <c r="BB1300" s="5">
        <f>IF(OR($E1300="",$G1300&lt;&gt;"Ativo"),"",IF(COUNTIFS($E$4:$E1300,$E1300,$A$4:$A1300,$A1300,$G$4:$G1300,"Ativo")=1,1,0))</f>
        <v>0</v>
      </c>
      <c r="BC1300">
        <f>IF(OR($A1300="",$G1300&lt;&gt;"Ativo"),"",IF(COUNTIFS($A$4:$A1300,$A1300,$G$4:$G1300,"Ativo")=1,1,0))</f>
        <v>0</v>
      </c>
    </row>
    <row r="1301" spans="1:55" x14ac:dyDescent="0.3">
      <c r="A1301" s="76">
        <v>21</v>
      </c>
      <c r="B1301" s="77">
        <v>46168</v>
      </c>
      <c r="C1301" s="76">
        <v>2</v>
      </c>
      <c r="D1301" s="78" t="s">
        <v>424</v>
      </c>
      <c r="E1301" s="12" t="s">
        <v>368</v>
      </c>
      <c r="F1301" s="79">
        <v>249.9753</v>
      </c>
      <c r="G1301" s="78" t="s">
        <v>310</v>
      </c>
      <c r="H1301" s="80"/>
      <c r="BA1301" s="5" t="str">
        <f t="shared" si="20"/>
        <v>999999</v>
      </c>
      <c r="BB1301" s="5">
        <f>IF(OR($E1301="",$G1301&lt;&gt;"Ativo"),"",IF(COUNTIFS($E$4:$E1301,$E1301,$A$4:$A1301,$A1301,$G$4:$G1301,"Ativo")=1,1,0))</f>
        <v>0</v>
      </c>
      <c r="BC1301">
        <f>IF(OR($A1301="",$G1301&lt;&gt;"Ativo"),"",IF(COUNTIFS($A$4:$A1301,$A1301,$G$4:$G1301,"Ativo")=1,1,0))</f>
        <v>0</v>
      </c>
    </row>
    <row r="1302" spans="1:55" x14ac:dyDescent="0.3">
      <c r="A1302" s="76">
        <v>21</v>
      </c>
      <c r="B1302" s="77">
        <v>46168</v>
      </c>
      <c r="C1302" s="76">
        <v>2</v>
      </c>
      <c r="D1302" s="78" t="s">
        <v>424</v>
      </c>
      <c r="E1302" s="12" t="s">
        <v>370</v>
      </c>
      <c r="F1302" s="79">
        <v>247.43539999999999</v>
      </c>
      <c r="G1302" s="78" t="s">
        <v>310</v>
      </c>
      <c r="H1302" s="80"/>
      <c r="BA1302" s="5" t="str">
        <f t="shared" si="20"/>
        <v>999999</v>
      </c>
      <c r="BB1302" s="5">
        <f>IF(OR($E1302="",$G1302&lt;&gt;"Ativo"),"",IF(COUNTIFS($E$4:$E1302,$E1302,$A$4:$A1302,$A1302,$G$4:$G1302,"Ativo")=1,1,0))</f>
        <v>0</v>
      </c>
      <c r="BC1302">
        <f>IF(OR($A1302="",$G1302&lt;&gt;"Ativo"),"",IF(COUNTIFS($A$4:$A1302,$A1302,$G$4:$G1302,"Ativo")=1,1,0))</f>
        <v>0</v>
      </c>
    </row>
    <row r="1303" spans="1:55" x14ac:dyDescent="0.3">
      <c r="A1303" s="76">
        <v>21</v>
      </c>
      <c r="B1303" s="77">
        <v>46168</v>
      </c>
      <c r="C1303" s="76">
        <v>2</v>
      </c>
      <c r="D1303" s="78" t="s">
        <v>424</v>
      </c>
      <c r="E1303" s="12" t="s">
        <v>140</v>
      </c>
      <c r="F1303" s="79">
        <v>266.40030000000002</v>
      </c>
      <c r="G1303" s="78" t="s">
        <v>310</v>
      </c>
      <c r="H1303" s="80"/>
      <c r="BA1303" s="5" t="str">
        <f t="shared" si="20"/>
        <v>999999</v>
      </c>
      <c r="BB1303" s="5">
        <f>IF(OR($E1303="",$G1303&lt;&gt;"Ativo"),"",IF(COUNTIFS($E$4:$E1303,$E1303,$A$4:$A1303,$A1303,$G$4:$G1303,"Ativo")=1,1,0))</f>
        <v>0</v>
      </c>
      <c r="BC1303">
        <f>IF(OR($A1303="",$G1303&lt;&gt;"Ativo"),"",IF(COUNTIFS($A$4:$A1303,$A1303,$G$4:$G1303,"Ativo")=1,1,0))</f>
        <v>0</v>
      </c>
    </row>
    <row r="1304" spans="1:55" x14ac:dyDescent="0.3">
      <c r="A1304" s="76">
        <v>21</v>
      </c>
      <c r="B1304" s="77">
        <v>46168</v>
      </c>
      <c r="C1304" s="76">
        <v>2</v>
      </c>
      <c r="D1304" s="78" t="s">
        <v>424</v>
      </c>
      <c r="E1304" s="12" t="s">
        <v>142</v>
      </c>
      <c r="F1304" s="79">
        <v>270.03680000000003</v>
      </c>
      <c r="G1304" s="78" t="s">
        <v>310</v>
      </c>
      <c r="H1304" s="80"/>
      <c r="BA1304" s="5" t="str">
        <f t="shared" si="20"/>
        <v>999999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3">
      <c r="A1305" s="76">
        <v>21</v>
      </c>
      <c r="B1305" s="77">
        <v>46168</v>
      </c>
      <c r="C1305" s="76">
        <v>2</v>
      </c>
      <c r="D1305" s="78" t="s">
        <v>424</v>
      </c>
      <c r="E1305" s="12" t="s">
        <v>143</v>
      </c>
      <c r="F1305" s="79">
        <v>265.90120000000002</v>
      </c>
      <c r="G1305" s="78" t="s">
        <v>310</v>
      </c>
      <c r="H1305" s="80"/>
      <c r="BA1305" s="5" t="str">
        <f t="shared" si="20"/>
        <v>999999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3">
      <c r="A1306" s="76">
        <v>22</v>
      </c>
      <c r="B1306" s="77">
        <v>46175</v>
      </c>
      <c r="C1306" s="76">
        <v>1</v>
      </c>
      <c r="D1306" s="78" t="s">
        <v>423</v>
      </c>
      <c r="E1306" s="12" t="s">
        <v>356</v>
      </c>
      <c r="F1306" s="79">
        <v>84.644000000000005</v>
      </c>
      <c r="G1306" s="78" t="s">
        <v>310</v>
      </c>
      <c r="H1306" s="80"/>
      <c r="BA1306" s="5" t="str">
        <f t="shared" si="20"/>
        <v>999999</v>
      </c>
      <c r="BB1306" s="5">
        <f>IF(OR($E1306="",$G1306&lt;&gt;"Ativo"),"",IF(COUNTIFS($E$4:$E1306,$E1306,$A$4:$A1306,$A1306,$G$4:$G1306,"Ativo")=1,1,0))</f>
        <v>1</v>
      </c>
      <c r="BC1306">
        <f>IF(OR($A1306="",$G1306&lt;&gt;"Ativo"),"",IF(COUNTIFS($A$4:$A1306,$A1306,$G$4:$G1306,"Ativo")=1,1,0))</f>
        <v>1</v>
      </c>
    </row>
    <row r="1307" spans="1:55" x14ac:dyDescent="0.3">
      <c r="A1307" s="76">
        <v>22</v>
      </c>
      <c r="B1307" s="77">
        <v>46175</v>
      </c>
      <c r="C1307" s="76">
        <v>1</v>
      </c>
      <c r="D1307" s="78" t="s">
        <v>423</v>
      </c>
      <c r="E1307" s="12" t="s">
        <v>125</v>
      </c>
      <c r="F1307" s="79">
        <v>87.173199999999994</v>
      </c>
      <c r="G1307" s="78" t="s">
        <v>310</v>
      </c>
      <c r="H1307" s="80"/>
      <c r="BA1307" s="5" t="str">
        <f t="shared" si="20"/>
        <v>999999</v>
      </c>
      <c r="BB1307" s="5">
        <f>IF(OR($E1307="",$G1307&lt;&gt;"Ativo"),"",IF(COUNTIFS($E$4:$E1307,$E1307,$A$4:$A1307,$A1307,$G$4:$G1307,"Ativo")=1,1,0))</f>
        <v>1</v>
      </c>
      <c r="BC1307">
        <f>IF(OR($A1307="",$G1307&lt;&gt;"Ativo"),"",IF(COUNTIFS($A$4:$A1307,$A1307,$G$4:$G1307,"Ativo")=1,1,0))</f>
        <v>0</v>
      </c>
    </row>
    <row r="1308" spans="1:55" x14ac:dyDescent="0.3">
      <c r="A1308" s="76">
        <v>22</v>
      </c>
      <c r="B1308" s="77">
        <v>46175</v>
      </c>
      <c r="C1308" s="76">
        <v>1</v>
      </c>
      <c r="D1308" s="78" t="s">
        <v>423</v>
      </c>
      <c r="E1308" s="12" t="s">
        <v>137</v>
      </c>
      <c r="F1308" s="79">
        <v>89.05</v>
      </c>
      <c r="G1308" s="78" t="s">
        <v>310</v>
      </c>
      <c r="H1308" s="80"/>
      <c r="BA1308" s="5" t="str">
        <f t="shared" si="20"/>
        <v>999999</v>
      </c>
      <c r="BB1308" s="5">
        <f>IF(OR($E1308="",$G1308&lt;&gt;"Ativo"),"",IF(COUNTIFS($E$4:$E1308,$E1308,$A$4:$A1308,$A1308,$G$4:$G1308,"Ativo")=1,1,0))</f>
        <v>1</v>
      </c>
      <c r="BC1308">
        <f>IF(OR($A1308="",$G1308&lt;&gt;"Ativo"),"",IF(COUNTIFS($A$4:$A1308,$A1308,$G$4:$G1308,"Ativo")=1,1,0))</f>
        <v>0</v>
      </c>
    </row>
    <row r="1309" spans="1:55" x14ac:dyDescent="0.3">
      <c r="A1309" s="76">
        <v>22</v>
      </c>
      <c r="B1309" s="77">
        <v>46175</v>
      </c>
      <c r="C1309" s="76">
        <v>1</v>
      </c>
      <c r="D1309" s="78" t="s">
        <v>423</v>
      </c>
      <c r="E1309" s="12" t="s">
        <v>358</v>
      </c>
      <c r="F1309" s="79">
        <v>93.652600000000007</v>
      </c>
      <c r="G1309" s="78" t="s">
        <v>310</v>
      </c>
      <c r="H1309" s="80"/>
      <c r="BA1309" s="5" t="str">
        <f t="shared" si="20"/>
        <v>999999</v>
      </c>
      <c r="BB1309" s="5">
        <f>IF(OR($E1309="",$G1309&lt;&gt;"Ativo"),"",IF(COUNTIFS($E$4:$E1309,$E1309,$A$4:$A1309,$A1309,$G$4:$G1309,"Ativo")=1,1,0))</f>
        <v>1</v>
      </c>
      <c r="BC1309">
        <f>IF(OR($A1309="",$G1309&lt;&gt;"Ativo"),"",IF(COUNTIFS($A$4:$A1309,$A1309,$G$4:$G1309,"Ativo")=1,1,0))</f>
        <v>0</v>
      </c>
    </row>
    <row r="1310" spans="1:55" x14ac:dyDescent="0.3">
      <c r="A1310" s="76">
        <v>22</v>
      </c>
      <c r="B1310" s="77">
        <v>46175</v>
      </c>
      <c r="C1310" s="76">
        <v>1</v>
      </c>
      <c r="D1310" s="78" t="s">
        <v>423</v>
      </c>
      <c r="E1310" s="12" t="s">
        <v>134</v>
      </c>
      <c r="F1310" s="79">
        <v>94.523899999999998</v>
      </c>
      <c r="G1310" s="78" t="s">
        <v>310</v>
      </c>
      <c r="H1310" s="80"/>
      <c r="BA1310" s="5" t="str">
        <f t="shared" si="20"/>
        <v>999999</v>
      </c>
      <c r="BB1310" s="5">
        <f>IF(OR($E1310="",$G1310&lt;&gt;"Ativo"),"",IF(COUNTIFS($E$4:$E1310,$E1310,$A$4:$A1310,$A1310,$G$4:$G1310,"Ativo")=1,1,0))</f>
        <v>1</v>
      </c>
      <c r="BC1310">
        <f>IF(OR($A1310="",$G1310&lt;&gt;"Ativo"),"",IF(COUNTIFS($A$4:$A1310,$A1310,$G$4:$G1310,"Ativo")=1,1,0))</f>
        <v>0</v>
      </c>
    </row>
    <row r="1311" spans="1:55" x14ac:dyDescent="0.3">
      <c r="A1311" s="76">
        <v>22</v>
      </c>
      <c r="B1311" s="77">
        <v>46175</v>
      </c>
      <c r="C1311" s="76">
        <v>1</v>
      </c>
      <c r="D1311" s="78" t="s">
        <v>423</v>
      </c>
      <c r="E1311" s="12" t="s">
        <v>138</v>
      </c>
      <c r="F1311" s="79">
        <v>96.515600000000006</v>
      </c>
      <c r="G1311" s="78" t="s">
        <v>310</v>
      </c>
      <c r="H1311" s="80"/>
      <c r="BA1311" s="5" t="str">
        <f t="shared" si="20"/>
        <v>999999</v>
      </c>
      <c r="BB1311" s="5">
        <f>IF(OR($E1311="",$G1311&lt;&gt;"Ativo"),"",IF(COUNTIFS($E$4:$E1311,$E1311,$A$4:$A1311,$A1311,$G$4:$G1311,"Ativo")=1,1,0))</f>
        <v>1</v>
      </c>
      <c r="BC1311">
        <f>IF(OR($A1311="",$G1311&lt;&gt;"Ativo"),"",IF(COUNTIFS($A$4:$A1311,$A1311,$G$4:$G1311,"Ativo")=1,1,0))</f>
        <v>0</v>
      </c>
    </row>
    <row r="1312" spans="1:55" x14ac:dyDescent="0.3">
      <c r="A1312" s="76">
        <v>22</v>
      </c>
      <c r="B1312" s="77">
        <v>46175</v>
      </c>
      <c r="C1312" s="76">
        <v>1</v>
      </c>
      <c r="D1312" s="78" t="s">
        <v>423</v>
      </c>
      <c r="E1312" s="12" t="s">
        <v>359</v>
      </c>
      <c r="F1312" s="79">
        <v>103.28449999999999</v>
      </c>
      <c r="G1312" s="78" t="s">
        <v>310</v>
      </c>
      <c r="H1312" s="80"/>
      <c r="BA1312" s="5" t="str">
        <f t="shared" si="20"/>
        <v>999999</v>
      </c>
      <c r="BB1312" s="5">
        <f>IF(OR($E1312="",$G1312&lt;&gt;"Ativo"),"",IF(COUNTIFS($E$4:$E1312,$E1312,$A$4:$A1312,$A1312,$G$4:$G1312,"Ativo")=1,1,0))</f>
        <v>1</v>
      </c>
      <c r="BC1312">
        <f>IF(OR($A1312="",$G1312&lt;&gt;"Ativo"),"",IF(COUNTIFS($A$4:$A1312,$A1312,$G$4:$G1312,"Ativo")=1,1,0))</f>
        <v>0</v>
      </c>
    </row>
    <row r="1313" spans="1:55" x14ac:dyDescent="0.3">
      <c r="A1313" s="76">
        <v>22</v>
      </c>
      <c r="B1313" s="77">
        <v>46175</v>
      </c>
      <c r="C1313" s="76">
        <v>1</v>
      </c>
      <c r="D1313" s="78" t="s">
        <v>423</v>
      </c>
      <c r="E1313" s="12" t="s">
        <v>126</v>
      </c>
      <c r="F1313" s="79">
        <v>105.1066</v>
      </c>
      <c r="G1313" s="78" t="s">
        <v>310</v>
      </c>
      <c r="H1313" s="80"/>
      <c r="BA1313" s="5" t="str">
        <f t="shared" si="20"/>
        <v>999999</v>
      </c>
      <c r="BB1313" s="5">
        <f>IF(OR($E1313="",$G1313&lt;&gt;"Ativo"),"",IF(COUNTIFS($E$4:$E1313,$E1313,$A$4:$A1313,$A1313,$G$4:$G1313,"Ativo")=1,1,0))</f>
        <v>1</v>
      </c>
      <c r="BC1313">
        <f>IF(OR($A1313="",$G1313&lt;&gt;"Ativo"),"",IF(COUNTIFS($A$4:$A1313,$A1313,$G$4:$G1313,"Ativo")=1,1,0))</f>
        <v>0</v>
      </c>
    </row>
    <row r="1314" spans="1:55" x14ac:dyDescent="0.3">
      <c r="A1314" s="76">
        <v>22</v>
      </c>
      <c r="B1314" s="77">
        <v>46175</v>
      </c>
      <c r="C1314" s="76">
        <v>1</v>
      </c>
      <c r="D1314" s="78" t="s">
        <v>423</v>
      </c>
      <c r="E1314" s="12" t="s">
        <v>127</v>
      </c>
      <c r="F1314" s="79">
        <v>106.6786</v>
      </c>
      <c r="G1314" s="78" t="s">
        <v>310</v>
      </c>
      <c r="H1314" s="80"/>
      <c r="BA1314" s="5" t="str">
        <f t="shared" si="20"/>
        <v>999999</v>
      </c>
      <c r="BB1314" s="5">
        <f>IF(OR($E1314="",$G1314&lt;&gt;"Ativo"),"",IF(COUNTIFS($E$4:$E1314,$E1314,$A$4:$A1314,$A1314,$G$4:$G1314,"Ativo")=1,1,0))</f>
        <v>1</v>
      </c>
      <c r="BC1314">
        <f>IF(OR($A1314="",$G1314&lt;&gt;"Ativo"),"",IF(COUNTIFS($A$4:$A1314,$A1314,$G$4:$G1314,"Ativo")=1,1,0))</f>
        <v>0</v>
      </c>
    </row>
    <row r="1315" spans="1:55" x14ac:dyDescent="0.3">
      <c r="A1315" s="76">
        <v>22</v>
      </c>
      <c r="B1315" s="77">
        <v>46175</v>
      </c>
      <c r="C1315" s="76">
        <v>1</v>
      </c>
      <c r="D1315" s="78" t="s">
        <v>423</v>
      </c>
      <c r="E1315" s="12" t="s">
        <v>124</v>
      </c>
      <c r="F1315" s="79">
        <v>110.01309999999999</v>
      </c>
      <c r="G1315" s="78" t="s">
        <v>310</v>
      </c>
      <c r="H1315" s="80"/>
      <c r="BA1315" s="5" t="str">
        <f t="shared" si="20"/>
        <v>999999</v>
      </c>
      <c r="BB1315" s="5">
        <f>IF(OR($E1315="",$G1315&lt;&gt;"Ativo"),"",IF(COUNTIFS($E$4:$E1315,$E1315,$A$4:$A1315,$A1315,$G$4:$G1315,"Ativo")=1,1,0))</f>
        <v>1</v>
      </c>
      <c r="BC1315">
        <f>IF(OR($A1315="",$G1315&lt;&gt;"Ativo"),"",IF(COUNTIFS($A$4:$A1315,$A1315,$G$4:$G1315,"Ativo")=1,1,0))</f>
        <v>0</v>
      </c>
    </row>
    <row r="1316" spans="1:55" x14ac:dyDescent="0.3">
      <c r="A1316" s="76">
        <v>22</v>
      </c>
      <c r="B1316" s="77">
        <v>46175</v>
      </c>
      <c r="C1316" s="76">
        <v>1</v>
      </c>
      <c r="D1316" s="78" t="s">
        <v>423</v>
      </c>
      <c r="E1316" s="12" t="s">
        <v>361</v>
      </c>
      <c r="F1316" s="79">
        <v>117.6033</v>
      </c>
      <c r="G1316" s="78" t="s">
        <v>310</v>
      </c>
      <c r="H1316" s="80"/>
      <c r="BA1316" s="5" t="str">
        <f t="shared" si="20"/>
        <v>999999</v>
      </c>
      <c r="BB1316" s="5">
        <f>IF(OR($E1316="",$G1316&lt;&gt;"Ativo"),"",IF(COUNTIFS($E$4:$E1316,$E1316,$A$4:$A1316,$A1316,$G$4:$G1316,"Ativo")=1,1,0))</f>
        <v>1</v>
      </c>
      <c r="BC1316">
        <f>IF(OR($A1316="",$G1316&lt;&gt;"Ativo"),"",IF(COUNTIFS($A$4:$A1316,$A1316,$G$4:$G1316,"Ativo")=1,1,0))</f>
        <v>0</v>
      </c>
    </row>
    <row r="1317" spans="1:55" x14ac:dyDescent="0.3">
      <c r="A1317" s="76">
        <v>22</v>
      </c>
      <c r="B1317" s="77">
        <v>46175</v>
      </c>
      <c r="C1317" s="76">
        <v>1</v>
      </c>
      <c r="D1317" s="78" t="s">
        <v>423</v>
      </c>
      <c r="E1317" s="12" t="s">
        <v>139</v>
      </c>
      <c r="F1317" s="79">
        <v>116.5697</v>
      </c>
      <c r="G1317" s="78" t="s">
        <v>310</v>
      </c>
      <c r="H1317" s="80"/>
      <c r="BA1317" s="5" t="str">
        <f t="shared" si="20"/>
        <v>999999</v>
      </c>
      <c r="BB1317" s="5">
        <f>IF(OR($E1317="",$G1317&lt;&gt;"Ativo"),"",IF(COUNTIFS($E$4:$E1317,$E1317,$A$4:$A1317,$A1317,$G$4:$G1317,"Ativo")=1,1,0))</f>
        <v>1</v>
      </c>
      <c r="BC1317">
        <f>IF(OR($A1317="",$G1317&lt;&gt;"Ativo"),"",IF(COUNTIFS($A$4:$A1317,$A1317,$G$4:$G1317,"Ativo")=1,1,0))</f>
        <v>0</v>
      </c>
    </row>
    <row r="1318" spans="1:55" x14ac:dyDescent="0.3">
      <c r="A1318" s="76">
        <v>22</v>
      </c>
      <c r="B1318" s="77">
        <v>46175</v>
      </c>
      <c r="C1318" s="76">
        <v>1</v>
      </c>
      <c r="D1318" s="78" t="s">
        <v>423</v>
      </c>
      <c r="E1318" s="12" t="s">
        <v>118</v>
      </c>
      <c r="F1318" s="79">
        <v>116.26220000000001</v>
      </c>
      <c r="G1318" s="78" t="s">
        <v>310</v>
      </c>
      <c r="H1318" s="80"/>
      <c r="BA1318" s="5" t="str">
        <f t="shared" si="20"/>
        <v>999999</v>
      </c>
      <c r="BB1318" s="5">
        <f>IF(OR($E1318="",$G1318&lt;&gt;"Ativo"),"",IF(COUNTIFS($E$4:$E1318,$E1318,$A$4:$A1318,$A1318,$G$4:$G1318,"Ativo")=1,1,0))</f>
        <v>1</v>
      </c>
      <c r="BC1318">
        <f>IF(OR($A1318="",$G1318&lt;&gt;"Ativo"),"",IF(COUNTIFS($A$4:$A1318,$A1318,$G$4:$G1318,"Ativo")=1,1,0))</f>
        <v>0</v>
      </c>
    </row>
    <row r="1319" spans="1:55" x14ac:dyDescent="0.3">
      <c r="A1319" s="76">
        <v>22</v>
      </c>
      <c r="B1319" s="77">
        <v>46175</v>
      </c>
      <c r="C1319" s="76">
        <v>1</v>
      </c>
      <c r="D1319" s="78" t="s">
        <v>423</v>
      </c>
      <c r="E1319" s="12" t="s">
        <v>362</v>
      </c>
      <c r="F1319" s="79">
        <v>86.358800000000002</v>
      </c>
      <c r="G1319" s="78" t="s">
        <v>310</v>
      </c>
      <c r="H1319" s="80"/>
      <c r="BA1319" s="5" t="str">
        <f t="shared" si="20"/>
        <v>999999</v>
      </c>
      <c r="BB1319" s="5">
        <f>IF(OR($E1319="",$G1319&lt;&gt;"Ativo"),"",IF(COUNTIFS($E$4:$E1319,$E1319,$A$4:$A1319,$A1319,$G$4:$G1319,"Ativo")=1,1,0))</f>
        <v>1</v>
      </c>
      <c r="BC1319">
        <f>IF(OR($A1319="",$G1319&lt;&gt;"Ativo"),"",IF(COUNTIFS($A$4:$A1319,$A1319,$G$4:$G1319,"Ativo")=1,1,0))</f>
        <v>0</v>
      </c>
    </row>
    <row r="1320" spans="1:55" x14ac:dyDescent="0.3">
      <c r="A1320" s="76">
        <v>22</v>
      </c>
      <c r="B1320" s="77">
        <v>46175</v>
      </c>
      <c r="C1320" s="76">
        <v>1</v>
      </c>
      <c r="D1320" s="78" t="s">
        <v>423</v>
      </c>
      <c r="E1320" s="12" t="s">
        <v>364</v>
      </c>
      <c r="F1320" s="79">
        <v>85.835800000000006</v>
      </c>
      <c r="G1320" s="78" t="s">
        <v>310</v>
      </c>
      <c r="H1320" s="80"/>
      <c r="BA1320" s="5" t="str">
        <f t="shared" si="20"/>
        <v>999999</v>
      </c>
      <c r="BB1320" s="5">
        <f>IF(OR($E1320="",$G1320&lt;&gt;"Ativo"),"",IF(COUNTIFS($E$4:$E1320,$E1320,$A$4:$A1320,$A1320,$G$4:$G1320,"Ativo")=1,1,0))</f>
        <v>1</v>
      </c>
      <c r="BC1320">
        <f>IF(OR($A1320="",$G1320&lt;&gt;"Ativo"),"",IF(COUNTIFS($A$4:$A1320,$A1320,$G$4:$G1320,"Ativo")=1,1,0))</f>
        <v>0</v>
      </c>
    </row>
    <row r="1321" spans="1:55" x14ac:dyDescent="0.3">
      <c r="A1321" s="76">
        <v>22</v>
      </c>
      <c r="B1321" s="77">
        <v>46175</v>
      </c>
      <c r="C1321" s="76">
        <v>1</v>
      </c>
      <c r="D1321" s="78" t="s">
        <v>423</v>
      </c>
      <c r="E1321" s="12" t="s">
        <v>135</v>
      </c>
      <c r="F1321" s="79">
        <v>90.873199999999997</v>
      </c>
      <c r="G1321" s="78" t="s">
        <v>310</v>
      </c>
      <c r="H1321" s="80"/>
      <c r="BA1321" s="5" t="str">
        <f t="shared" si="20"/>
        <v>999999</v>
      </c>
      <c r="BB1321" s="5">
        <f>IF(OR($E1321="",$G1321&lt;&gt;"Ativo"),"",IF(COUNTIFS($E$4:$E1321,$E1321,$A$4:$A1321,$A1321,$G$4:$G1321,"Ativo")=1,1,0))</f>
        <v>1</v>
      </c>
      <c r="BC1321">
        <f>IF(OR($A1321="",$G1321&lt;&gt;"Ativo"),"",IF(COUNTIFS($A$4:$A1321,$A1321,$G$4:$G1321,"Ativo")=1,1,0))</f>
        <v>0</v>
      </c>
    </row>
    <row r="1322" spans="1:55" x14ac:dyDescent="0.3">
      <c r="A1322" s="76">
        <v>22</v>
      </c>
      <c r="B1322" s="77">
        <v>46175</v>
      </c>
      <c r="C1322" s="76">
        <v>1</v>
      </c>
      <c r="D1322" s="78" t="s">
        <v>423</v>
      </c>
      <c r="E1322" s="12" t="s">
        <v>128</v>
      </c>
      <c r="F1322" s="79">
        <v>92.863900000000001</v>
      </c>
      <c r="G1322" s="78" t="s">
        <v>310</v>
      </c>
      <c r="H1322" s="80"/>
      <c r="BA1322" s="5" t="str">
        <f t="shared" si="20"/>
        <v>999999</v>
      </c>
      <c r="BB1322" s="5">
        <f>IF(OR($E1322="",$G1322&lt;&gt;"Ativo"),"",IF(COUNTIFS($E$4:$E1322,$E1322,$A$4:$A1322,$A1322,$G$4:$G1322,"Ativo")=1,1,0))</f>
        <v>1</v>
      </c>
      <c r="BC1322">
        <f>IF(OR($A1322="",$G1322&lt;&gt;"Ativo"),"",IF(COUNTIFS($A$4:$A1322,$A1322,$G$4:$G1322,"Ativo")=1,1,0))</f>
        <v>0</v>
      </c>
    </row>
    <row r="1323" spans="1:55" x14ac:dyDescent="0.3">
      <c r="A1323" s="76">
        <v>22</v>
      </c>
      <c r="B1323" s="77">
        <v>46175</v>
      </c>
      <c r="C1323" s="76">
        <v>1</v>
      </c>
      <c r="D1323" s="78" t="s">
        <v>423</v>
      </c>
      <c r="E1323" s="12" t="s">
        <v>122</v>
      </c>
      <c r="F1323" s="79">
        <v>100.5181</v>
      </c>
      <c r="G1323" s="78" t="s">
        <v>310</v>
      </c>
      <c r="H1323" s="80"/>
      <c r="BA1323" s="5" t="str">
        <f t="shared" si="20"/>
        <v>999999</v>
      </c>
      <c r="BB1323" s="5">
        <f>IF(OR($E1323="",$G1323&lt;&gt;"Ativo"),"",IF(COUNTIFS($E$4:$E1323,$E1323,$A$4:$A1323,$A1323,$G$4:$G1323,"Ativo")=1,1,0))</f>
        <v>1</v>
      </c>
      <c r="BC1323">
        <f>IF(OR($A1323="",$G1323&lt;&gt;"Ativo"),"",IF(COUNTIFS($A$4:$A1323,$A1323,$G$4:$G1323,"Ativo")=1,1,0))</f>
        <v>0</v>
      </c>
    </row>
    <row r="1324" spans="1:55" x14ac:dyDescent="0.3">
      <c r="A1324" s="76">
        <v>22</v>
      </c>
      <c r="B1324" s="77">
        <v>46175</v>
      </c>
      <c r="C1324" s="76">
        <v>1</v>
      </c>
      <c r="D1324" s="78" t="s">
        <v>423</v>
      </c>
      <c r="E1324" s="12" t="s">
        <v>144</v>
      </c>
      <c r="F1324" s="79">
        <v>97.412300000000002</v>
      </c>
      <c r="G1324" s="78" t="s">
        <v>310</v>
      </c>
      <c r="H1324" s="80"/>
      <c r="BA1324" s="5" t="str">
        <f t="shared" si="20"/>
        <v>999999</v>
      </c>
      <c r="BB1324" s="5">
        <f>IF(OR($E1324="",$G1324&lt;&gt;"Ativo"),"",IF(COUNTIFS($E$4:$E1324,$E1324,$A$4:$A1324,$A1324,$G$4:$G1324,"Ativo")=1,1,0))</f>
        <v>1</v>
      </c>
      <c r="BC1324">
        <f>IF(OR($A1324="",$G1324&lt;&gt;"Ativo"),"",IF(COUNTIFS($A$4:$A1324,$A1324,$G$4:$G1324,"Ativo")=1,1,0))</f>
        <v>0</v>
      </c>
    </row>
    <row r="1325" spans="1:55" x14ac:dyDescent="0.3">
      <c r="A1325" s="76">
        <v>22</v>
      </c>
      <c r="B1325" s="77">
        <v>46175</v>
      </c>
      <c r="C1325" s="76">
        <v>1</v>
      </c>
      <c r="D1325" s="78" t="s">
        <v>423</v>
      </c>
      <c r="E1325" s="12" t="s">
        <v>365</v>
      </c>
      <c r="F1325" s="79">
        <v>106.11499999999999</v>
      </c>
      <c r="G1325" s="78" t="s">
        <v>310</v>
      </c>
      <c r="H1325" s="80"/>
      <c r="BA1325" s="5" t="str">
        <f t="shared" si="20"/>
        <v>999999</v>
      </c>
      <c r="BB1325" s="5">
        <f>IF(OR($E1325="",$G1325&lt;&gt;"Ativo"),"",IF(COUNTIFS($E$4:$E1325,$E1325,$A$4:$A1325,$A1325,$G$4:$G1325,"Ativo")=1,1,0))</f>
        <v>1</v>
      </c>
      <c r="BC1325">
        <f>IF(OR($A1325="",$G1325&lt;&gt;"Ativo"),"",IF(COUNTIFS($A$4:$A1325,$A1325,$G$4:$G1325,"Ativo")=1,1,0))</f>
        <v>0</v>
      </c>
    </row>
    <row r="1326" spans="1:55" x14ac:dyDescent="0.3">
      <c r="A1326" s="76">
        <v>22</v>
      </c>
      <c r="B1326" s="77">
        <v>46175</v>
      </c>
      <c r="C1326" s="76">
        <v>1</v>
      </c>
      <c r="D1326" s="78" t="s">
        <v>423</v>
      </c>
      <c r="E1326" s="12" t="s">
        <v>132</v>
      </c>
      <c r="F1326" s="79">
        <v>101.0231</v>
      </c>
      <c r="G1326" s="78" t="s">
        <v>310</v>
      </c>
      <c r="H1326" s="80"/>
      <c r="BA1326" s="5" t="str">
        <f t="shared" si="20"/>
        <v>999999</v>
      </c>
      <c r="BB1326" s="5">
        <f>IF(OR($E1326="",$G1326&lt;&gt;"Ativo"),"",IF(COUNTIFS($E$4:$E1326,$E1326,$A$4:$A1326,$A1326,$G$4:$G1326,"Ativo")=1,1,0))</f>
        <v>1</v>
      </c>
      <c r="BC1326">
        <f>IF(OR($A1326="",$G1326&lt;&gt;"Ativo"),"",IF(COUNTIFS($A$4:$A1326,$A1326,$G$4:$G1326,"Ativo")=1,1,0))</f>
        <v>0</v>
      </c>
    </row>
    <row r="1327" spans="1:55" x14ac:dyDescent="0.3">
      <c r="A1327" s="76">
        <v>22</v>
      </c>
      <c r="B1327" s="77">
        <v>46175</v>
      </c>
      <c r="C1327" s="76">
        <v>1</v>
      </c>
      <c r="D1327" s="78" t="s">
        <v>423</v>
      </c>
      <c r="E1327" s="12" t="s">
        <v>133</v>
      </c>
      <c r="F1327" s="79">
        <v>111.1895</v>
      </c>
      <c r="G1327" s="78" t="s">
        <v>310</v>
      </c>
      <c r="H1327" s="80"/>
      <c r="BA1327" s="5" t="str">
        <f t="shared" si="20"/>
        <v>999999</v>
      </c>
      <c r="BB1327" s="5">
        <f>IF(OR($E1327="",$G1327&lt;&gt;"Ativo"),"",IF(COUNTIFS($E$4:$E1327,$E1327,$A$4:$A1327,$A1327,$G$4:$G1327,"Ativo")=1,1,0))</f>
        <v>1</v>
      </c>
      <c r="BC1327">
        <f>IF(OR($A1327="",$G1327&lt;&gt;"Ativo"),"",IF(COUNTIFS($A$4:$A1327,$A1327,$G$4:$G1327,"Ativo")=1,1,0))</f>
        <v>0</v>
      </c>
    </row>
    <row r="1328" spans="1:55" x14ac:dyDescent="0.3">
      <c r="A1328" s="76">
        <v>22</v>
      </c>
      <c r="B1328" s="77">
        <v>46175</v>
      </c>
      <c r="C1328" s="76">
        <v>1</v>
      </c>
      <c r="D1328" s="78" t="s">
        <v>423</v>
      </c>
      <c r="E1328" s="12" t="s">
        <v>366</v>
      </c>
      <c r="F1328" s="79">
        <v>115.0314</v>
      </c>
      <c r="G1328" s="78" t="s">
        <v>310</v>
      </c>
      <c r="H1328" s="80"/>
      <c r="BA1328" s="5" t="str">
        <f t="shared" si="20"/>
        <v>999999</v>
      </c>
      <c r="BB1328" s="5">
        <f>IF(OR($E1328="",$G1328&lt;&gt;"Ativo"),"",IF(COUNTIFS($E$4:$E1328,$E1328,$A$4:$A1328,$A1328,$G$4:$G1328,"Ativo")=1,1,0))</f>
        <v>1</v>
      </c>
      <c r="BC1328">
        <f>IF(OR($A1328="",$G1328&lt;&gt;"Ativo"),"",IF(COUNTIFS($A$4:$A1328,$A1328,$G$4:$G1328,"Ativo")=1,1,0))</f>
        <v>0</v>
      </c>
    </row>
    <row r="1329" spans="1:55" x14ac:dyDescent="0.3">
      <c r="A1329" s="76">
        <v>22</v>
      </c>
      <c r="B1329" s="77">
        <v>46175</v>
      </c>
      <c r="C1329" s="76">
        <v>1</v>
      </c>
      <c r="D1329" s="78" t="s">
        <v>423</v>
      </c>
      <c r="E1329" s="12" t="s">
        <v>367</v>
      </c>
      <c r="F1329" s="79">
        <v>114.5078</v>
      </c>
      <c r="G1329" s="78" t="s">
        <v>310</v>
      </c>
      <c r="H1329" s="80"/>
      <c r="BA1329" s="5" t="str">
        <f t="shared" si="20"/>
        <v>999999</v>
      </c>
      <c r="BB1329" s="5">
        <f>IF(OR($E1329="",$G1329&lt;&gt;"Ativo"),"",IF(COUNTIFS($E$4:$E1329,$E1329,$A$4:$A1329,$A1329,$G$4:$G1329,"Ativo")=1,1,0))</f>
        <v>1</v>
      </c>
      <c r="BC1329">
        <f>IF(OR($A1329="",$G1329&lt;&gt;"Ativo"),"",IF(COUNTIFS($A$4:$A1329,$A1329,$G$4:$G1329,"Ativo")=1,1,0))</f>
        <v>0</v>
      </c>
    </row>
    <row r="1330" spans="1:55" x14ac:dyDescent="0.3">
      <c r="A1330" s="76">
        <v>22</v>
      </c>
      <c r="B1330" s="77">
        <v>46175</v>
      </c>
      <c r="C1330" s="76">
        <v>1</v>
      </c>
      <c r="D1330" s="78" t="s">
        <v>423</v>
      </c>
      <c r="E1330" s="12" t="s">
        <v>129</v>
      </c>
      <c r="F1330" s="79">
        <v>114.4421</v>
      </c>
      <c r="G1330" s="78" t="s">
        <v>310</v>
      </c>
      <c r="H1330" s="80"/>
      <c r="BA1330" s="5" t="str">
        <f t="shared" si="20"/>
        <v>999999</v>
      </c>
      <c r="BB1330" s="5">
        <f>IF(OR($E1330="",$G1330&lt;&gt;"Ativo"),"",IF(COUNTIFS($E$4:$E1330,$E1330,$A$4:$A1330,$A1330,$G$4:$G1330,"Ativo")=1,1,0))</f>
        <v>1</v>
      </c>
      <c r="BC1330">
        <f>IF(OR($A1330="",$G1330&lt;&gt;"Ativo"),"",IF(COUNTIFS($A$4:$A1330,$A1330,$G$4:$G1330,"Ativo")=1,1,0))</f>
        <v>0</v>
      </c>
    </row>
    <row r="1331" spans="1:55" x14ac:dyDescent="0.3">
      <c r="A1331" s="76">
        <v>22</v>
      </c>
      <c r="B1331" s="77">
        <v>46175</v>
      </c>
      <c r="C1331" s="76">
        <v>1</v>
      </c>
      <c r="D1331" s="78" t="s">
        <v>423</v>
      </c>
      <c r="E1331" s="12" t="s">
        <v>131</v>
      </c>
      <c r="F1331" s="79">
        <v>129.0411</v>
      </c>
      <c r="G1331" s="78" t="s">
        <v>310</v>
      </c>
      <c r="H1331" s="80"/>
      <c r="BA1331" s="5" t="str">
        <f t="shared" si="20"/>
        <v>999999</v>
      </c>
      <c r="BB1331" s="5">
        <f>IF(OR($E1331="",$G1331&lt;&gt;"Ativo"),"",IF(COUNTIFS($E$4:$E1331,$E1331,$A$4:$A1331,$A1331,$G$4:$G1331,"Ativo")=1,1,0))</f>
        <v>1</v>
      </c>
      <c r="BC1331">
        <f>IF(OR($A1331="",$G1331&lt;&gt;"Ativo"),"",IF(COUNTIFS($A$4:$A1331,$A1331,$G$4:$G1331,"Ativo")=1,1,0))</f>
        <v>0</v>
      </c>
    </row>
    <row r="1332" spans="1:55" x14ac:dyDescent="0.3">
      <c r="A1332" s="76">
        <v>22</v>
      </c>
      <c r="B1332" s="77">
        <v>46175</v>
      </c>
      <c r="C1332" s="76">
        <v>1</v>
      </c>
      <c r="D1332" s="78" t="s">
        <v>423</v>
      </c>
      <c r="E1332" s="12" t="s">
        <v>368</v>
      </c>
      <c r="F1332" s="79">
        <v>82.400999999999996</v>
      </c>
      <c r="G1332" s="78" t="s">
        <v>310</v>
      </c>
      <c r="H1332" s="80"/>
      <c r="BA1332" s="5" t="str">
        <f t="shared" si="20"/>
        <v>999999</v>
      </c>
      <c r="BB1332" s="5">
        <f>IF(OR($E1332="",$G1332&lt;&gt;"Ativo"),"",IF(COUNTIFS($E$4:$E1332,$E1332,$A$4:$A1332,$A1332,$G$4:$G1332,"Ativo")=1,1,0))</f>
        <v>1</v>
      </c>
      <c r="BC1332">
        <f>IF(OR($A1332="",$G1332&lt;&gt;"Ativo"),"",IF(COUNTIFS($A$4:$A1332,$A1332,$G$4:$G1332,"Ativo")=1,1,0))</f>
        <v>0</v>
      </c>
    </row>
    <row r="1333" spans="1:55" x14ac:dyDescent="0.3">
      <c r="A1333" s="76">
        <v>22</v>
      </c>
      <c r="B1333" s="77">
        <v>46175</v>
      </c>
      <c r="C1333" s="76">
        <v>1</v>
      </c>
      <c r="D1333" s="78" t="s">
        <v>423</v>
      </c>
      <c r="E1333" s="12" t="s">
        <v>370</v>
      </c>
      <c r="F1333" s="79">
        <v>83.803299999999993</v>
      </c>
      <c r="G1333" s="78" t="s">
        <v>310</v>
      </c>
      <c r="H1333" s="80"/>
      <c r="BA1333" s="5" t="str">
        <f t="shared" si="20"/>
        <v>999999</v>
      </c>
      <c r="BB1333" s="5">
        <f>IF(OR($E1333="",$G1333&lt;&gt;"Ativo"),"",IF(COUNTIFS($E$4:$E1333,$E1333,$A$4:$A1333,$A1333,$G$4:$G1333,"Ativo")=1,1,0))</f>
        <v>1</v>
      </c>
      <c r="BC1333">
        <f>IF(OR($A1333="",$G1333&lt;&gt;"Ativo"),"",IF(COUNTIFS($A$4:$A1333,$A1333,$G$4:$G1333,"Ativo")=1,1,0))</f>
        <v>0</v>
      </c>
    </row>
    <row r="1334" spans="1:55" x14ac:dyDescent="0.3">
      <c r="A1334" s="76">
        <v>22</v>
      </c>
      <c r="B1334" s="77">
        <v>46175</v>
      </c>
      <c r="C1334" s="76">
        <v>1</v>
      </c>
      <c r="D1334" s="78" t="s">
        <v>423</v>
      </c>
      <c r="E1334" s="12" t="s">
        <v>140</v>
      </c>
      <c r="F1334" s="79">
        <v>93.347800000000007</v>
      </c>
      <c r="G1334" s="78" t="s">
        <v>310</v>
      </c>
      <c r="H1334" s="80"/>
      <c r="BA1334" s="5" t="str">
        <f t="shared" si="20"/>
        <v>999999</v>
      </c>
      <c r="BB1334" s="5">
        <f>IF(OR($E1334="",$G1334&lt;&gt;"Ativo"),"",IF(COUNTIFS($E$4:$E1334,$E1334,$A$4:$A1334,$A1334,$G$4:$G1334,"Ativo")=1,1,0))</f>
        <v>1</v>
      </c>
      <c r="BC1334">
        <f>IF(OR($A1334="",$G1334&lt;&gt;"Ativo"),"",IF(COUNTIFS($A$4:$A1334,$A1334,$G$4:$G1334,"Ativo")=1,1,0))</f>
        <v>0</v>
      </c>
    </row>
    <row r="1335" spans="1:55" x14ac:dyDescent="0.3">
      <c r="A1335" s="76">
        <v>22</v>
      </c>
      <c r="B1335" s="77">
        <v>46175</v>
      </c>
      <c r="C1335" s="76">
        <v>1</v>
      </c>
      <c r="D1335" s="78" t="s">
        <v>423</v>
      </c>
      <c r="E1335" s="12" t="s">
        <v>142</v>
      </c>
      <c r="F1335" s="79">
        <v>88.356999999999999</v>
      </c>
      <c r="G1335" s="78" t="s">
        <v>310</v>
      </c>
      <c r="H1335" s="80"/>
      <c r="BA1335" s="5" t="str">
        <f t="shared" si="20"/>
        <v>999999</v>
      </c>
      <c r="BB1335" s="5">
        <f>IF(OR($E1335="",$G1335&lt;&gt;"Ativo"),"",IF(COUNTIFS($E$4:$E1335,$E1335,$A$4:$A1335,$A1335,$G$4:$G1335,"Ativo")=1,1,0))</f>
        <v>1</v>
      </c>
      <c r="BC1335">
        <f>IF(OR($A1335="",$G1335&lt;&gt;"Ativo"),"",IF(COUNTIFS($A$4:$A1335,$A1335,$G$4:$G1335,"Ativo")=1,1,0))</f>
        <v>0</v>
      </c>
    </row>
    <row r="1336" spans="1:55" x14ac:dyDescent="0.3">
      <c r="A1336" s="76">
        <v>22</v>
      </c>
      <c r="B1336" s="77">
        <v>46175</v>
      </c>
      <c r="C1336" s="76">
        <v>1</v>
      </c>
      <c r="D1336" s="78" t="s">
        <v>423</v>
      </c>
      <c r="E1336" s="12" t="s">
        <v>143</v>
      </c>
      <c r="F1336" s="79">
        <v>94.312799999999996</v>
      </c>
      <c r="G1336" s="78" t="s">
        <v>310</v>
      </c>
      <c r="H1336" s="80"/>
      <c r="BA1336" s="5" t="str">
        <f t="shared" si="20"/>
        <v>999999</v>
      </c>
      <c r="BB1336" s="5">
        <f>IF(OR($E1336="",$G1336&lt;&gt;"Ativo"),"",IF(COUNTIFS($E$4:$E1336,$E1336,$A$4:$A1336,$A1336,$G$4:$G1336,"Ativo")=1,1,0))</f>
        <v>1</v>
      </c>
      <c r="BC1336">
        <f>IF(OR($A1336="",$G1336&lt;&gt;"Ativo"),"",IF(COUNTIFS($A$4:$A1336,$A1336,$G$4:$G1336,"Ativo")=1,1,0))</f>
        <v>0</v>
      </c>
    </row>
    <row r="1337" spans="1:55" x14ac:dyDescent="0.3">
      <c r="A1337" s="76">
        <v>22</v>
      </c>
      <c r="B1337" s="77">
        <v>46175</v>
      </c>
      <c r="C1337" s="76">
        <v>2</v>
      </c>
      <c r="D1337" s="78" t="s">
        <v>424</v>
      </c>
      <c r="E1337" s="12" t="s">
        <v>356</v>
      </c>
      <c r="F1337" s="79">
        <v>216.86259999999999</v>
      </c>
      <c r="G1337" s="78" t="s">
        <v>310</v>
      </c>
      <c r="H1337" s="80"/>
      <c r="BA1337" s="5" t="str">
        <f t="shared" si="20"/>
        <v>999999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3">
      <c r="A1338" s="76">
        <v>22</v>
      </c>
      <c r="B1338" s="77">
        <v>46175</v>
      </c>
      <c r="C1338" s="76">
        <v>2</v>
      </c>
      <c r="D1338" s="78" t="s">
        <v>424</v>
      </c>
      <c r="E1338" s="12" t="s">
        <v>125</v>
      </c>
      <c r="F1338" s="79">
        <v>205.5198</v>
      </c>
      <c r="G1338" s="78" t="s">
        <v>310</v>
      </c>
      <c r="H1338" s="80"/>
      <c r="BA1338" s="5" t="str">
        <f t="shared" si="20"/>
        <v>999999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3">
      <c r="A1339" s="76">
        <v>22</v>
      </c>
      <c r="B1339" s="77">
        <v>46175</v>
      </c>
      <c r="C1339" s="76">
        <v>2</v>
      </c>
      <c r="D1339" s="78" t="s">
        <v>424</v>
      </c>
      <c r="E1339" s="12" t="s">
        <v>137</v>
      </c>
      <c r="F1339" s="79">
        <v>217.33959999999999</v>
      </c>
      <c r="G1339" s="78" t="s">
        <v>310</v>
      </c>
      <c r="H1339" s="80"/>
      <c r="BA1339" s="5" t="str">
        <f t="shared" si="20"/>
        <v>999999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3">
      <c r="A1340" s="76">
        <v>22</v>
      </c>
      <c r="B1340" s="77">
        <v>46175</v>
      </c>
      <c r="C1340" s="76">
        <v>2</v>
      </c>
      <c r="D1340" s="78" t="s">
        <v>424</v>
      </c>
      <c r="E1340" s="12" t="s">
        <v>358</v>
      </c>
      <c r="F1340" s="79">
        <v>225.768</v>
      </c>
      <c r="G1340" s="78" t="s">
        <v>310</v>
      </c>
      <c r="H1340" s="80"/>
      <c r="BA1340" s="5" t="str">
        <f t="shared" si="20"/>
        <v>999999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3">
      <c r="A1341" s="76">
        <v>22</v>
      </c>
      <c r="B1341" s="77">
        <v>46175</v>
      </c>
      <c r="C1341" s="76">
        <v>2</v>
      </c>
      <c r="D1341" s="78" t="s">
        <v>424</v>
      </c>
      <c r="E1341" s="12" t="s">
        <v>134</v>
      </c>
      <c r="F1341" s="79">
        <v>230.6635</v>
      </c>
      <c r="G1341" s="78" t="s">
        <v>310</v>
      </c>
      <c r="H1341" s="80"/>
      <c r="BA1341" s="5" t="str">
        <f t="shared" si="20"/>
        <v>999999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3">
      <c r="A1342" s="76">
        <v>22</v>
      </c>
      <c r="B1342" s="77">
        <v>46175</v>
      </c>
      <c r="C1342" s="76">
        <v>2</v>
      </c>
      <c r="D1342" s="78" t="s">
        <v>424</v>
      </c>
      <c r="E1342" s="12" t="s">
        <v>138</v>
      </c>
      <c r="F1342" s="79">
        <v>232.57759999999999</v>
      </c>
      <c r="G1342" s="78" t="s">
        <v>310</v>
      </c>
      <c r="H1342" s="80"/>
      <c r="BA1342" s="5" t="str">
        <f t="shared" si="20"/>
        <v>999999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3">
      <c r="A1343" s="76">
        <v>22</v>
      </c>
      <c r="B1343" s="77">
        <v>46175</v>
      </c>
      <c r="C1343" s="76">
        <v>2</v>
      </c>
      <c r="D1343" s="78" t="s">
        <v>424</v>
      </c>
      <c r="E1343" s="12" t="s">
        <v>359</v>
      </c>
      <c r="F1343" s="79">
        <v>243.09690000000001</v>
      </c>
      <c r="G1343" s="78" t="s">
        <v>310</v>
      </c>
      <c r="H1343" s="80"/>
      <c r="BA1343" s="5" t="str">
        <f t="shared" si="20"/>
        <v>999999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3">
      <c r="A1344" s="76">
        <v>22</v>
      </c>
      <c r="B1344" s="77">
        <v>46175</v>
      </c>
      <c r="C1344" s="76">
        <v>2</v>
      </c>
      <c r="D1344" s="78" t="s">
        <v>424</v>
      </c>
      <c r="E1344" s="12" t="s">
        <v>126</v>
      </c>
      <c r="F1344" s="79">
        <v>241.97139999999999</v>
      </c>
      <c r="G1344" s="78" t="s">
        <v>310</v>
      </c>
      <c r="H1344" s="80"/>
      <c r="BA1344" s="5" t="str">
        <f t="shared" si="20"/>
        <v>999999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3">
      <c r="A1345" s="76">
        <v>22</v>
      </c>
      <c r="B1345" s="77">
        <v>46175</v>
      </c>
      <c r="C1345" s="76">
        <v>2</v>
      </c>
      <c r="D1345" s="78" t="s">
        <v>424</v>
      </c>
      <c r="E1345" s="12" t="s">
        <v>127</v>
      </c>
      <c r="F1345" s="79">
        <v>238.60550000000001</v>
      </c>
      <c r="G1345" s="78" t="s">
        <v>310</v>
      </c>
      <c r="H1345" s="80"/>
      <c r="BA1345" s="5" t="str">
        <f t="shared" si="20"/>
        <v>999999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3">
      <c r="A1346" s="76">
        <v>22</v>
      </c>
      <c r="B1346" s="77">
        <v>46175</v>
      </c>
      <c r="C1346" s="76">
        <v>2</v>
      </c>
      <c r="D1346" s="78" t="s">
        <v>424</v>
      </c>
      <c r="E1346" s="12" t="s">
        <v>124</v>
      </c>
      <c r="F1346" s="79">
        <v>247.6788</v>
      </c>
      <c r="G1346" s="78" t="s">
        <v>310</v>
      </c>
      <c r="H1346" s="80"/>
      <c r="BA1346" s="5" t="str">
        <f t="shared" si="20"/>
        <v>999999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3">
      <c r="A1347" s="76">
        <v>22</v>
      </c>
      <c r="B1347" s="77">
        <v>46175</v>
      </c>
      <c r="C1347" s="76">
        <v>2</v>
      </c>
      <c r="D1347" s="78" t="s">
        <v>424</v>
      </c>
      <c r="E1347" s="12" t="s">
        <v>361</v>
      </c>
      <c r="F1347" s="79">
        <v>252.5607</v>
      </c>
      <c r="G1347" s="78" t="s">
        <v>310</v>
      </c>
      <c r="H1347" s="80"/>
      <c r="BA1347" s="5" t="str">
        <f t="shared" si="20"/>
        <v>999999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3">
      <c r="A1348" s="76">
        <v>22</v>
      </c>
      <c r="B1348" s="77">
        <v>46175</v>
      </c>
      <c r="C1348" s="76">
        <v>2</v>
      </c>
      <c r="D1348" s="78" t="s">
        <v>424</v>
      </c>
      <c r="E1348" s="12" t="s">
        <v>139</v>
      </c>
      <c r="F1348" s="79">
        <v>259.98829999999998</v>
      </c>
      <c r="G1348" s="78" t="s">
        <v>310</v>
      </c>
      <c r="H1348" s="80"/>
      <c r="BA1348" s="5" t="str">
        <f t="shared" ref="BA1348:BA1411" si="21">IF($D1348="","",MID($D1348,4,6))</f>
        <v>999999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3">
      <c r="A1349" s="76">
        <v>22</v>
      </c>
      <c r="B1349" s="77">
        <v>46175</v>
      </c>
      <c r="C1349" s="76">
        <v>2</v>
      </c>
      <c r="D1349" s="78" t="s">
        <v>424</v>
      </c>
      <c r="E1349" s="12" t="s">
        <v>118</v>
      </c>
      <c r="F1349" s="79">
        <v>261.86509999999998</v>
      </c>
      <c r="G1349" s="78" t="s">
        <v>310</v>
      </c>
      <c r="H1349" s="80"/>
      <c r="BA1349" s="5" t="str">
        <f t="shared" si="21"/>
        <v>999999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3">
      <c r="A1350" s="76">
        <v>22</v>
      </c>
      <c r="B1350" s="77">
        <v>46175</v>
      </c>
      <c r="C1350" s="76">
        <v>2</v>
      </c>
      <c r="D1350" s="78" t="s">
        <v>424</v>
      </c>
      <c r="E1350" s="12" t="s">
        <v>362</v>
      </c>
      <c r="F1350" s="79">
        <v>267.26440000000002</v>
      </c>
      <c r="G1350" s="78" t="s">
        <v>310</v>
      </c>
      <c r="H1350" s="80"/>
      <c r="BA1350" s="5" t="str">
        <f t="shared" si="21"/>
        <v>999999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3">
      <c r="A1351" s="76">
        <v>22</v>
      </c>
      <c r="B1351" s="77">
        <v>46175</v>
      </c>
      <c r="C1351" s="76">
        <v>2</v>
      </c>
      <c r="D1351" s="78" t="s">
        <v>424</v>
      </c>
      <c r="E1351" s="12" t="s">
        <v>364</v>
      </c>
      <c r="F1351" s="79">
        <v>269.65940000000001</v>
      </c>
      <c r="G1351" s="78" t="s">
        <v>310</v>
      </c>
      <c r="H1351" s="80"/>
      <c r="BA1351" s="5" t="str">
        <f t="shared" si="21"/>
        <v>999999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3">
      <c r="A1352" s="76">
        <v>22</v>
      </c>
      <c r="B1352" s="77">
        <v>46175</v>
      </c>
      <c r="C1352" s="76">
        <v>2</v>
      </c>
      <c r="D1352" s="78" t="s">
        <v>424</v>
      </c>
      <c r="E1352" s="12" t="s">
        <v>135</v>
      </c>
      <c r="F1352" s="79">
        <v>278.30759999999998</v>
      </c>
      <c r="G1352" s="78" t="s">
        <v>310</v>
      </c>
      <c r="H1352" s="80"/>
      <c r="BA1352" s="5" t="str">
        <f t="shared" si="21"/>
        <v>999999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3">
      <c r="A1353" s="76">
        <v>22</v>
      </c>
      <c r="B1353" s="77">
        <v>46175</v>
      </c>
      <c r="C1353" s="76">
        <v>2</v>
      </c>
      <c r="D1353" s="78" t="s">
        <v>424</v>
      </c>
      <c r="E1353" s="12" t="s">
        <v>128</v>
      </c>
      <c r="F1353" s="79">
        <v>275.17970000000003</v>
      </c>
      <c r="G1353" s="78" t="s">
        <v>310</v>
      </c>
      <c r="H1353" s="80"/>
      <c r="BA1353" s="5" t="str">
        <f t="shared" si="21"/>
        <v>999999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3">
      <c r="A1354" s="76">
        <v>22</v>
      </c>
      <c r="B1354" s="77">
        <v>46175</v>
      </c>
      <c r="C1354" s="76">
        <v>2</v>
      </c>
      <c r="D1354" s="78" t="s">
        <v>424</v>
      </c>
      <c r="E1354" s="12" t="s">
        <v>122</v>
      </c>
      <c r="F1354" s="79">
        <v>208.58090000000001</v>
      </c>
      <c r="G1354" s="78" t="s">
        <v>310</v>
      </c>
      <c r="H1354" s="80"/>
      <c r="BA1354" s="5" t="str">
        <f t="shared" si="21"/>
        <v>999999</v>
      </c>
      <c r="BB1354" s="5">
        <f>IF(OR($E1354="",$G1354&lt;&gt;"Ativo"),"",IF(COUNTIFS($E$4:$E1354,$E1354,$A$4:$A1354,$A1354,$G$4:$G1354,"Ativo")=1,1,0))</f>
        <v>0</v>
      </c>
      <c r="BC1354">
        <f>IF(OR($A1354="",$G1354&lt;&gt;"Ativo"),"",IF(COUNTIFS($A$4:$A1354,$A1354,$G$4:$G1354,"Ativo")=1,1,0))</f>
        <v>0</v>
      </c>
    </row>
    <row r="1355" spans="1:55" x14ac:dyDescent="0.3">
      <c r="A1355" s="76">
        <v>22</v>
      </c>
      <c r="B1355" s="77">
        <v>46175</v>
      </c>
      <c r="C1355" s="76">
        <v>2</v>
      </c>
      <c r="D1355" s="78" t="s">
        <v>424</v>
      </c>
      <c r="E1355" s="12" t="s">
        <v>144</v>
      </c>
      <c r="F1355" s="79">
        <v>208.04910000000001</v>
      </c>
      <c r="G1355" s="78" t="s">
        <v>310</v>
      </c>
      <c r="H1355" s="80"/>
      <c r="BA1355" s="5" t="str">
        <f t="shared" si="21"/>
        <v>999999</v>
      </c>
      <c r="BB1355" s="5">
        <f>IF(OR($E1355="",$G1355&lt;&gt;"Ativo"),"",IF(COUNTIFS($E$4:$E1355,$E1355,$A$4:$A1355,$A1355,$G$4:$G1355,"Ativo")=1,1,0))</f>
        <v>0</v>
      </c>
      <c r="BC1355">
        <f>IF(OR($A1355="",$G1355&lt;&gt;"Ativo"),"",IF(COUNTIFS($A$4:$A1355,$A1355,$G$4:$G1355,"Ativo")=1,1,0))</f>
        <v>0</v>
      </c>
    </row>
    <row r="1356" spans="1:55" x14ac:dyDescent="0.3">
      <c r="A1356" s="76">
        <v>22</v>
      </c>
      <c r="B1356" s="77">
        <v>46175</v>
      </c>
      <c r="C1356" s="76">
        <v>2</v>
      </c>
      <c r="D1356" s="78" t="s">
        <v>424</v>
      </c>
      <c r="E1356" s="12" t="s">
        <v>365</v>
      </c>
      <c r="F1356" s="79">
        <v>208.66399999999999</v>
      </c>
      <c r="G1356" s="78" t="s">
        <v>310</v>
      </c>
      <c r="H1356" s="80"/>
      <c r="BA1356" s="5" t="str">
        <f t="shared" si="21"/>
        <v>999999</v>
      </c>
      <c r="BB1356" s="5">
        <f>IF(OR($E1356="",$G1356&lt;&gt;"Ativo"),"",IF(COUNTIFS($E$4:$E1356,$E1356,$A$4:$A1356,$A1356,$G$4:$G1356,"Ativo")=1,1,0))</f>
        <v>0</v>
      </c>
      <c r="BC1356">
        <f>IF(OR($A1356="",$G1356&lt;&gt;"Ativo"),"",IF(COUNTIFS($A$4:$A1356,$A1356,$G$4:$G1356,"Ativo")=1,1,0))</f>
        <v>0</v>
      </c>
    </row>
    <row r="1357" spans="1:55" x14ac:dyDescent="0.3">
      <c r="A1357" s="76">
        <v>22</v>
      </c>
      <c r="B1357" s="77">
        <v>46175</v>
      </c>
      <c r="C1357" s="76">
        <v>2</v>
      </c>
      <c r="D1357" s="78" t="s">
        <v>424</v>
      </c>
      <c r="E1357" s="12" t="s">
        <v>132</v>
      </c>
      <c r="F1357" s="79">
        <v>218.65260000000001</v>
      </c>
      <c r="G1357" s="78" t="s">
        <v>310</v>
      </c>
      <c r="H1357" s="80"/>
      <c r="BA1357" s="5" t="str">
        <f t="shared" si="21"/>
        <v>999999</v>
      </c>
      <c r="BB1357" s="5">
        <f>IF(OR($E1357="",$G1357&lt;&gt;"Ativo"),"",IF(COUNTIFS($E$4:$E1357,$E1357,$A$4:$A1357,$A1357,$G$4:$G1357,"Ativo")=1,1,0))</f>
        <v>0</v>
      </c>
      <c r="BC1357">
        <f>IF(OR($A1357="",$G1357&lt;&gt;"Ativo"),"",IF(COUNTIFS($A$4:$A1357,$A1357,$G$4:$G1357,"Ativo")=1,1,0))</f>
        <v>0</v>
      </c>
    </row>
    <row r="1358" spans="1:55" x14ac:dyDescent="0.3">
      <c r="A1358" s="76">
        <v>22</v>
      </c>
      <c r="B1358" s="77">
        <v>46175</v>
      </c>
      <c r="C1358" s="76">
        <v>2</v>
      </c>
      <c r="D1358" s="78" t="s">
        <v>424</v>
      </c>
      <c r="E1358" s="12" t="s">
        <v>133</v>
      </c>
      <c r="F1358" s="79">
        <v>222.2919</v>
      </c>
      <c r="G1358" s="78" t="s">
        <v>310</v>
      </c>
      <c r="H1358" s="80"/>
      <c r="BA1358" s="5" t="str">
        <f t="shared" si="21"/>
        <v>999999</v>
      </c>
      <c r="BB1358" s="5">
        <f>IF(OR($E1358="",$G1358&lt;&gt;"Ativo"),"",IF(COUNTIFS($E$4:$E1358,$E1358,$A$4:$A1358,$A1358,$G$4:$G1358,"Ativo")=1,1,0))</f>
        <v>0</v>
      </c>
      <c r="BC1358">
        <f>IF(OR($A1358="",$G1358&lt;&gt;"Ativo"),"",IF(COUNTIFS($A$4:$A1358,$A1358,$G$4:$G1358,"Ativo")=1,1,0))</f>
        <v>0</v>
      </c>
    </row>
    <row r="1359" spans="1:55" x14ac:dyDescent="0.3">
      <c r="A1359" s="76">
        <v>22</v>
      </c>
      <c r="B1359" s="77">
        <v>46175</v>
      </c>
      <c r="C1359" s="76">
        <v>2</v>
      </c>
      <c r="D1359" s="78" t="s">
        <v>424</v>
      </c>
      <c r="E1359" s="12" t="s">
        <v>366</v>
      </c>
      <c r="F1359" s="79">
        <v>205.9607</v>
      </c>
      <c r="G1359" s="78" t="s">
        <v>310</v>
      </c>
      <c r="H1359" s="80"/>
      <c r="BA1359" s="5" t="str">
        <f t="shared" si="21"/>
        <v>999999</v>
      </c>
      <c r="BB1359" s="5">
        <f>IF(OR($E1359="",$G1359&lt;&gt;"Ativo"),"",IF(COUNTIFS($E$4:$E1359,$E1359,$A$4:$A1359,$A1359,$G$4:$G1359,"Ativo")=1,1,0))</f>
        <v>0</v>
      </c>
      <c r="BC1359">
        <f>IF(OR($A1359="",$G1359&lt;&gt;"Ativo"),"",IF(COUNTIFS($A$4:$A1359,$A1359,$G$4:$G1359,"Ativo")=1,1,0))</f>
        <v>0</v>
      </c>
    </row>
    <row r="1360" spans="1:55" x14ac:dyDescent="0.3">
      <c r="A1360" s="76">
        <v>22</v>
      </c>
      <c r="B1360" s="77">
        <v>46175</v>
      </c>
      <c r="C1360" s="76">
        <v>2</v>
      </c>
      <c r="D1360" s="78" t="s">
        <v>424</v>
      </c>
      <c r="E1360" s="12" t="s">
        <v>367</v>
      </c>
      <c r="F1360" s="79">
        <v>233.1326</v>
      </c>
      <c r="G1360" s="78" t="s">
        <v>310</v>
      </c>
      <c r="H1360" s="80"/>
      <c r="BA1360" s="5" t="str">
        <f t="shared" si="21"/>
        <v>999999</v>
      </c>
      <c r="BB1360" s="5">
        <f>IF(OR($E1360="",$G1360&lt;&gt;"Ativo"),"",IF(COUNTIFS($E$4:$E1360,$E1360,$A$4:$A1360,$A1360,$G$4:$G1360,"Ativo")=1,1,0))</f>
        <v>0</v>
      </c>
      <c r="BC1360">
        <f>IF(OR($A1360="",$G1360&lt;&gt;"Ativo"),"",IF(COUNTIFS($A$4:$A1360,$A1360,$G$4:$G1360,"Ativo")=1,1,0))</f>
        <v>0</v>
      </c>
    </row>
    <row r="1361" spans="1:55" x14ac:dyDescent="0.3">
      <c r="A1361" s="76">
        <v>22</v>
      </c>
      <c r="B1361" s="77">
        <v>46175</v>
      </c>
      <c r="C1361" s="76">
        <v>2</v>
      </c>
      <c r="D1361" s="78" t="s">
        <v>424</v>
      </c>
      <c r="E1361" s="12" t="s">
        <v>129</v>
      </c>
      <c r="F1361" s="79">
        <v>233.80420000000001</v>
      </c>
      <c r="G1361" s="78" t="s">
        <v>310</v>
      </c>
      <c r="H1361" s="80"/>
      <c r="BA1361" s="5" t="str">
        <f t="shared" si="21"/>
        <v>999999</v>
      </c>
      <c r="BB1361" s="5">
        <f>IF(OR($E1361="",$G1361&lt;&gt;"Ativo"),"",IF(COUNTIFS($E$4:$E1361,$E1361,$A$4:$A1361,$A1361,$G$4:$G1361,"Ativo")=1,1,0))</f>
        <v>0</v>
      </c>
      <c r="BC1361">
        <f>IF(OR($A1361="",$G1361&lt;&gt;"Ativo"),"",IF(COUNTIFS($A$4:$A1361,$A1361,$G$4:$G1361,"Ativo")=1,1,0))</f>
        <v>0</v>
      </c>
    </row>
    <row r="1362" spans="1:55" x14ac:dyDescent="0.3">
      <c r="A1362" s="76">
        <v>22</v>
      </c>
      <c r="B1362" s="77">
        <v>46175</v>
      </c>
      <c r="C1362" s="76">
        <v>2</v>
      </c>
      <c r="D1362" s="78" t="s">
        <v>424</v>
      </c>
      <c r="E1362" s="12" t="s">
        <v>131</v>
      </c>
      <c r="F1362" s="79">
        <v>244.767</v>
      </c>
      <c r="G1362" s="78" t="s">
        <v>310</v>
      </c>
      <c r="H1362" s="80"/>
      <c r="BA1362" s="5" t="str">
        <f t="shared" si="21"/>
        <v>999999</v>
      </c>
      <c r="BB1362" s="5">
        <f>IF(OR($E1362="",$G1362&lt;&gt;"Ativo"),"",IF(COUNTIFS($E$4:$E1362,$E1362,$A$4:$A1362,$A1362,$G$4:$G1362,"Ativo")=1,1,0))</f>
        <v>0</v>
      </c>
      <c r="BC1362">
        <f>IF(OR($A1362="",$G1362&lt;&gt;"Ativo"),"",IF(COUNTIFS($A$4:$A1362,$A1362,$G$4:$G1362,"Ativo")=1,1,0))</f>
        <v>0</v>
      </c>
    </row>
    <row r="1363" spans="1:55" x14ac:dyDescent="0.3">
      <c r="A1363" s="76">
        <v>22</v>
      </c>
      <c r="B1363" s="77">
        <v>46175</v>
      </c>
      <c r="C1363" s="76">
        <v>2</v>
      </c>
      <c r="D1363" s="78" t="s">
        <v>424</v>
      </c>
      <c r="E1363" s="12" t="s">
        <v>368</v>
      </c>
      <c r="F1363" s="79">
        <v>250.70359999999999</v>
      </c>
      <c r="G1363" s="78" t="s">
        <v>310</v>
      </c>
      <c r="H1363" s="80"/>
      <c r="BA1363" s="5" t="str">
        <f t="shared" si="21"/>
        <v>999999</v>
      </c>
      <c r="BB1363" s="5">
        <f>IF(OR($E1363="",$G1363&lt;&gt;"Ativo"),"",IF(COUNTIFS($E$4:$E1363,$E1363,$A$4:$A1363,$A1363,$G$4:$G1363,"Ativo")=1,1,0))</f>
        <v>0</v>
      </c>
      <c r="BC1363">
        <f>IF(OR($A1363="",$G1363&lt;&gt;"Ativo"),"",IF(COUNTIFS($A$4:$A1363,$A1363,$G$4:$G1363,"Ativo")=1,1,0))</f>
        <v>0</v>
      </c>
    </row>
    <row r="1364" spans="1:55" x14ac:dyDescent="0.3">
      <c r="A1364" s="76">
        <v>22</v>
      </c>
      <c r="B1364" s="77">
        <v>46175</v>
      </c>
      <c r="C1364" s="76">
        <v>2</v>
      </c>
      <c r="D1364" s="78" t="s">
        <v>424</v>
      </c>
      <c r="E1364" s="12" t="s">
        <v>370</v>
      </c>
      <c r="F1364" s="79">
        <v>248.62719999999999</v>
      </c>
      <c r="G1364" s="78" t="s">
        <v>310</v>
      </c>
      <c r="H1364" s="80"/>
      <c r="BA1364" s="5" t="str">
        <f t="shared" si="21"/>
        <v>999999</v>
      </c>
      <c r="BB1364" s="5">
        <f>IF(OR($E1364="",$G1364&lt;&gt;"Ativo"),"",IF(COUNTIFS($E$4:$E1364,$E1364,$A$4:$A1364,$A1364,$G$4:$G1364,"Ativo")=1,1,0))</f>
        <v>0</v>
      </c>
      <c r="BC1364">
        <f>IF(OR($A1364="",$G1364&lt;&gt;"Ativo"),"",IF(COUNTIFS($A$4:$A1364,$A1364,$G$4:$G1364,"Ativo")=1,1,0))</f>
        <v>0</v>
      </c>
    </row>
    <row r="1365" spans="1:55" x14ac:dyDescent="0.3">
      <c r="A1365" s="76">
        <v>22</v>
      </c>
      <c r="B1365" s="77">
        <v>46175</v>
      </c>
      <c r="C1365" s="76">
        <v>2</v>
      </c>
      <c r="D1365" s="78" t="s">
        <v>424</v>
      </c>
      <c r="E1365" s="12" t="s">
        <v>140</v>
      </c>
      <c r="F1365" s="79">
        <v>269.02260000000001</v>
      </c>
      <c r="G1365" s="78" t="s">
        <v>310</v>
      </c>
      <c r="H1365" s="80"/>
      <c r="BA1365" s="5" t="str">
        <f t="shared" si="21"/>
        <v>999999</v>
      </c>
      <c r="BB1365" s="5">
        <f>IF(OR($E1365="",$G1365&lt;&gt;"Ativo"),"",IF(COUNTIFS($E$4:$E1365,$E1365,$A$4:$A1365,$A1365,$G$4:$G1365,"Ativo")=1,1,0))</f>
        <v>0</v>
      </c>
      <c r="BC1365">
        <f>IF(OR($A1365="",$G1365&lt;&gt;"Ativo"),"",IF(COUNTIFS($A$4:$A1365,$A1365,$G$4:$G1365,"Ativo")=1,1,0))</f>
        <v>0</v>
      </c>
    </row>
    <row r="1366" spans="1:55" x14ac:dyDescent="0.3">
      <c r="A1366" s="76">
        <v>22</v>
      </c>
      <c r="B1366" s="77">
        <v>46175</v>
      </c>
      <c r="C1366" s="76">
        <v>2</v>
      </c>
      <c r="D1366" s="78" t="s">
        <v>424</v>
      </c>
      <c r="E1366" s="12" t="s">
        <v>142</v>
      </c>
      <c r="F1366" s="79">
        <v>254.21889999999999</v>
      </c>
      <c r="G1366" s="78" t="s">
        <v>310</v>
      </c>
      <c r="H1366" s="80"/>
      <c r="BA1366" s="5" t="str">
        <f t="shared" si="21"/>
        <v>999999</v>
      </c>
      <c r="BB1366" s="5">
        <f>IF(OR($E1366="",$G1366&lt;&gt;"Ativo"),"",IF(COUNTIFS($E$4:$E1366,$E1366,$A$4:$A1366,$A1366,$G$4:$G1366,"Ativo")=1,1,0))</f>
        <v>0</v>
      </c>
      <c r="BC1366">
        <f>IF(OR($A1366="",$G1366&lt;&gt;"Ativo"),"",IF(COUNTIFS($A$4:$A1366,$A1366,$G$4:$G1366,"Ativo")=1,1,0))</f>
        <v>0</v>
      </c>
    </row>
    <row r="1367" spans="1:55" x14ac:dyDescent="0.3">
      <c r="A1367" s="76">
        <v>22</v>
      </c>
      <c r="B1367" s="77">
        <v>46175</v>
      </c>
      <c r="C1367" s="76">
        <v>2</v>
      </c>
      <c r="D1367" s="78" t="s">
        <v>424</v>
      </c>
      <c r="E1367" s="12" t="s">
        <v>143</v>
      </c>
      <c r="F1367" s="79">
        <v>266.8451</v>
      </c>
      <c r="G1367" s="78" t="s">
        <v>310</v>
      </c>
      <c r="H1367" s="80"/>
      <c r="BA1367" s="5" t="str">
        <f t="shared" si="21"/>
        <v>999999</v>
      </c>
      <c r="BB1367" s="5">
        <f>IF(OR($E1367="",$G1367&lt;&gt;"Ativo"),"",IF(COUNTIFS($E$4:$E1367,$E1367,$A$4:$A1367,$A1367,$G$4:$G1367,"Ativo")=1,1,0))</f>
        <v>0</v>
      </c>
      <c r="BC1367">
        <f>IF(OR($A1367="",$G1367&lt;&gt;"Ativo"),"",IF(COUNTIFS($A$4:$A1367,$A1367,$G$4:$G1367,"Ativo")=1,1,0))</f>
        <v>0</v>
      </c>
    </row>
    <row r="1368" spans="1:55" x14ac:dyDescent="0.3">
      <c r="A1368" s="76">
        <v>23</v>
      </c>
      <c r="B1368" s="77">
        <v>46182</v>
      </c>
      <c r="C1368" s="76">
        <v>1</v>
      </c>
      <c r="D1368" s="78" t="s">
        <v>423</v>
      </c>
      <c r="E1368" s="12" t="s">
        <v>356</v>
      </c>
      <c r="F1368" s="79">
        <v>86.9923</v>
      </c>
      <c r="G1368" s="78" t="s">
        <v>310</v>
      </c>
      <c r="H1368" s="80"/>
      <c r="BA1368" s="5" t="str">
        <f t="shared" si="21"/>
        <v>999999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1</v>
      </c>
    </row>
    <row r="1369" spans="1:55" x14ac:dyDescent="0.3">
      <c r="A1369" s="76">
        <v>23</v>
      </c>
      <c r="B1369" s="77">
        <v>46182</v>
      </c>
      <c r="C1369" s="76">
        <v>1</v>
      </c>
      <c r="D1369" s="78" t="s">
        <v>423</v>
      </c>
      <c r="E1369" s="12" t="s">
        <v>125</v>
      </c>
      <c r="F1369" s="79">
        <v>83.905900000000003</v>
      </c>
      <c r="G1369" s="78" t="s">
        <v>310</v>
      </c>
      <c r="H1369" s="80"/>
      <c r="BA1369" s="5" t="str">
        <f t="shared" si="21"/>
        <v>999999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3">
      <c r="A1370" s="76">
        <v>23</v>
      </c>
      <c r="B1370" s="77">
        <v>46182</v>
      </c>
      <c r="C1370" s="76">
        <v>1</v>
      </c>
      <c r="D1370" s="78" t="s">
        <v>423</v>
      </c>
      <c r="E1370" s="12" t="s">
        <v>137</v>
      </c>
      <c r="F1370" s="79">
        <v>90.502499999999998</v>
      </c>
      <c r="G1370" s="78" t="s">
        <v>310</v>
      </c>
      <c r="H1370" s="80"/>
      <c r="BA1370" s="5" t="str">
        <f t="shared" si="21"/>
        <v>999999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3">
      <c r="A1371" s="76">
        <v>23</v>
      </c>
      <c r="B1371" s="77">
        <v>46182</v>
      </c>
      <c r="C1371" s="76">
        <v>1</v>
      </c>
      <c r="D1371" s="78" t="s">
        <v>423</v>
      </c>
      <c r="E1371" s="12" t="s">
        <v>358</v>
      </c>
      <c r="F1371" s="79">
        <v>90.041300000000007</v>
      </c>
      <c r="G1371" s="78" t="s">
        <v>310</v>
      </c>
      <c r="H1371" s="80"/>
      <c r="BA1371" s="5" t="str">
        <f t="shared" si="21"/>
        <v>999999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3">
      <c r="A1372" s="76">
        <v>23</v>
      </c>
      <c r="B1372" s="77">
        <v>46182</v>
      </c>
      <c r="C1372" s="76">
        <v>1</v>
      </c>
      <c r="D1372" s="78" t="s">
        <v>423</v>
      </c>
      <c r="E1372" s="12" t="s">
        <v>134</v>
      </c>
      <c r="F1372" s="79">
        <v>93.334699999999998</v>
      </c>
      <c r="G1372" s="78" t="s">
        <v>310</v>
      </c>
      <c r="H1372" s="80"/>
      <c r="BA1372" s="5" t="str">
        <f t="shared" si="21"/>
        <v>999999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3">
      <c r="A1373" s="76">
        <v>23</v>
      </c>
      <c r="B1373" s="77">
        <v>46182</v>
      </c>
      <c r="C1373" s="76">
        <v>1</v>
      </c>
      <c r="D1373" s="78" t="s">
        <v>423</v>
      </c>
      <c r="E1373" s="12" t="s">
        <v>138</v>
      </c>
      <c r="F1373" s="79">
        <v>96.444900000000004</v>
      </c>
      <c r="G1373" s="78" t="s">
        <v>310</v>
      </c>
      <c r="H1373" s="80"/>
      <c r="BA1373" s="5" t="str">
        <f t="shared" si="21"/>
        <v>999999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3">
      <c r="A1374" s="76">
        <v>23</v>
      </c>
      <c r="B1374" s="77">
        <v>46182</v>
      </c>
      <c r="C1374" s="76">
        <v>1</v>
      </c>
      <c r="D1374" s="78" t="s">
        <v>423</v>
      </c>
      <c r="E1374" s="12" t="s">
        <v>359</v>
      </c>
      <c r="F1374" s="79">
        <v>102.7509</v>
      </c>
      <c r="G1374" s="78" t="s">
        <v>310</v>
      </c>
      <c r="H1374" s="80"/>
      <c r="BA1374" s="5" t="str">
        <f t="shared" si="21"/>
        <v>999999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3">
      <c r="A1375" s="76">
        <v>23</v>
      </c>
      <c r="B1375" s="77">
        <v>46182</v>
      </c>
      <c r="C1375" s="76">
        <v>1</v>
      </c>
      <c r="D1375" s="78" t="s">
        <v>423</v>
      </c>
      <c r="E1375" s="12" t="s">
        <v>126</v>
      </c>
      <c r="F1375" s="79">
        <v>105.5103</v>
      </c>
      <c r="G1375" s="78" t="s">
        <v>310</v>
      </c>
      <c r="H1375" s="80"/>
      <c r="BA1375" s="5" t="str">
        <f t="shared" si="21"/>
        <v>999999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3">
      <c r="A1376" s="76">
        <v>23</v>
      </c>
      <c r="B1376" s="77">
        <v>46182</v>
      </c>
      <c r="C1376" s="76">
        <v>1</v>
      </c>
      <c r="D1376" s="78" t="s">
        <v>423</v>
      </c>
      <c r="E1376" s="12" t="s">
        <v>127</v>
      </c>
      <c r="F1376" s="79">
        <v>109.3501</v>
      </c>
      <c r="G1376" s="78" t="s">
        <v>310</v>
      </c>
      <c r="H1376" s="80"/>
      <c r="BA1376" s="5" t="str">
        <f t="shared" si="21"/>
        <v>999999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3">
      <c r="A1377" s="76">
        <v>23</v>
      </c>
      <c r="B1377" s="77">
        <v>46182</v>
      </c>
      <c r="C1377" s="76">
        <v>1</v>
      </c>
      <c r="D1377" s="78" t="s">
        <v>423</v>
      </c>
      <c r="E1377" s="12" t="s">
        <v>124</v>
      </c>
      <c r="F1377" s="79">
        <v>111.5895</v>
      </c>
      <c r="G1377" s="78" t="s">
        <v>310</v>
      </c>
      <c r="H1377" s="80"/>
      <c r="BA1377" s="5" t="str">
        <f t="shared" si="21"/>
        <v>999999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3">
      <c r="A1378" s="76">
        <v>23</v>
      </c>
      <c r="B1378" s="77">
        <v>46182</v>
      </c>
      <c r="C1378" s="76">
        <v>1</v>
      </c>
      <c r="D1378" s="78" t="s">
        <v>423</v>
      </c>
      <c r="E1378" s="12" t="s">
        <v>361</v>
      </c>
      <c r="F1378" s="79">
        <v>108.6649</v>
      </c>
      <c r="G1378" s="78" t="s">
        <v>310</v>
      </c>
      <c r="H1378" s="80"/>
      <c r="BA1378" s="5" t="str">
        <f t="shared" si="21"/>
        <v>999999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3">
      <c r="A1379" s="76">
        <v>23</v>
      </c>
      <c r="B1379" s="77">
        <v>46182</v>
      </c>
      <c r="C1379" s="76">
        <v>1</v>
      </c>
      <c r="D1379" s="78" t="s">
        <v>423</v>
      </c>
      <c r="E1379" s="12" t="s">
        <v>139</v>
      </c>
      <c r="F1379" s="79">
        <v>112.523</v>
      </c>
      <c r="G1379" s="78" t="s">
        <v>310</v>
      </c>
      <c r="H1379" s="80"/>
      <c r="BA1379" s="5" t="str">
        <f t="shared" si="21"/>
        <v>999999</v>
      </c>
      <c r="BB1379" s="5">
        <f>IF(OR($E1379="",$G1379&lt;&gt;"Ativo"),"",IF(COUNTIFS($E$4:$E1379,$E1379,$A$4:$A1379,$A1379,$G$4:$G1379,"Ativo")=1,1,0))</f>
        <v>1</v>
      </c>
      <c r="BC1379">
        <f>IF(OR($A1379="",$G1379&lt;&gt;"Ativo"),"",IF(COUNTIFS($A$4:$A1379,$A1379,$G$4:$G1379,"Ativo")=1,1,0))</f>
        <v>0</v>
      </c>
    </row>
    <row r="1380" spans="1:55" x14ac:dyDescent="0.3">
      <c r="A1380" s="76">
        <v>23</v>
      </c>
      <c r="B1380" s="77">
        <v>46182</v>
      </c>
      <c r="C1380" s="76">
        <v>1</v>
      </c>
      <c r="D1380" s="78" t="s">
        <v>423</v>
      </c>
      <c r="E1380" s="12" t="s">
        <v>118</v>
      </c>
      <c r="F1380" s="79">
        <v>123.5522</v>
      </c>
      <c r="G1380" s="78" t="s">
        <v>310</v>
      </c>
      <c r="H1380" s="80"/>
      <c r="BA1380" s="5" t="str">
        <f t="shared" si="21"/>
        <v>999999</v>
      </c>
      <c r="BB1380" s="5">
        <f>IF(OR($E1380="",$G1380&lt;&gt;"Ativo"),"",IF(COUNTIFS($E$4:$E1380,$E1380,$A$4:$A1380,$A1380,$G$4:$G1380,"Ativo")=1,1,0))</f>
        <v>1</v>
      </c>
      <c r="BC1380">
        <f>IF(OR($A1380="",$G1380&lt;&gt;"Ativo"),"",IF(COUNTIFS($A$4:$A1380,$A1380,$G$4:$G1380,"Ativo")=1,1,0))</f>
        <v>0</v>
      </c>
    </row>
    <row r="1381" spans="1:55" x14ac:dyDescent="0.3">
      <c r="A1381" s="76">
        <v>23</v>
      </c>
      <c r="B1381" s="77">
        <v>46182</v>
      </c>
      <c r="C1381" s="76">
        <v>1</v>
      </c>
      <c r="D1381" s="78" t="s">
        <v>423</v>
      </c>
      <c r="E1381" s="12" t="s">
        <v>362</v>
      </c>
      <c r="F1381" s="79">
        <v>81.725399999999993</v>
      </c>
      <c r="G1381" s="78" t="s">
        <v>310</v>
      </c>
      <c r="H1381" s="80"/>
      <c r="BA1381" s="5" t="str">
        <f t="shared" si="21"/>
        <v>999999</v>
      </c>
      <c r="BB1381" s="5">
        <f>IF(OR($E1381="",$G1381&lt;&gt;"Ativo"),"",IF(COUNTIFS($E$4:$E1381,$E1381,$A$4:$A1381,$A1381,$G$4:$G1381,"Ativo")=1,1,0))</f>
        <v>1</v>
      </c>
      <c r="BC1381">
        <f>IF(OR($A1381="",$G1381&lt;&gt;"Ativo"),"",IF(COUNTIFS($A$4:$A1381,$A1381,$G$4:$G1381,"Ativo")=1,1,0))</f>
        <v>0</v>
      </c>
    </row>
    <row r="1382" spans="1:55" x14ac:dyDescent="0.3">
      <c r="A1382" s="76">
        <v>23</v>
      </c>
      <c r="B1382" s="77">
        <v>46182</v>
      </c>
      <c r="C1382" s="76">
        <v>1</v>
      </c>
      <c r="D1382" s="78" t="s">
        <v>423</v>
      </c>
      <c r="E1382" s="12" t="s">
        <v>364</v>
      </c>
      <c r="F1382" s="79">
        <v>89.225700000000003</v>
      </c>
      <c r="G1382" s="78" t="s">
        <v>310</v>
      </c>
      <c r="H1382" s="80"/>
      <c r="BA1382" s="5" t="str">
        <f t="shared" si="21"/>
        <v>999999</v>
      </c>
      <c r="BB1382" s="5">
        <f>IF(OR($E1382="",$G1382&lt;&gt;"Ativo"),"",IF(COUNTIFS($E$4:$E1382,$E1382,$A$4:$A1382,$A1382,$G$4:$G1382,"Ativo")=1,1,0))</f>
        <v>1</v>
      </c>
      <c r="BC1382">
        <f>IF(OR($A1382="",$G1382&lt;&gt;"Ativo"),"",IF(COUNTIFS($A$4:$A1382,$A1382,$G$4:$G1382,"Ativo")=1,1,0))</f>
        <v>0</v>
      </c>
    </row>
    <row r="1383" spans="1:55" x14ac:dyDescent="0.3">
      <c r="A1383" s="76">
        <v>23</v>
      </c>
      <c r="B1383" s="77">
        <v>46182</v>
      </c>
      <c r="C1383" s="76">
        <v>1</v>
      </c>
      <c r="D1383" s="78" t="s">
        <v>423</v>
      </c>
      <c r="E1383" s="12" t="s">
        <v>135</v>
      </c>
      <c r="F1383" s="79">
        <v>87.457899999999995</v>
      </c>
      <c r="G1383" s="78" t="s">
        <v>310</v>
      </c>
      <c r="H1383" s="80"/>
      <c r="BA1383" s="5" t="str">
        <f t="shared" si="21"/>
        <v>999999</v>
      </c>
      <c r="BB1383" s="5">
        <f>IF(OR($E1383="",$G1383&lt;&gt;"Ativo"),"",IF(COUNTIFS($E$4:$E1383,$E1383,$A$4:$A1383,$A1383,$G$4:$G1383,"Ativo")=1,1,0))</f>
        <v>1</v>
      </c>
      <c r="BC1383">
        <f>IF(OR($A1383="",$G1383&lt;&gt;"Ativo"),"",IF(COUNTIFS($A$4:$A1383,$A1383,$G$4:$G1383,"Ativo")=1,1,0))</f>
        <v>0</v>
      </c>
    </row>
    <row r="1384" spans="1:55" x14ac:dyDescent="0.3">
      <c r="A1384" s="76">
        <v>23</v>
      </c>
      <c r="B1384" s="77">
        <v>46182</v>
      </c>
      <c r="C1384" s="76">
        <v>1</v>
      </c>
      <c r="D1384" s="78" t="s">
        <v>423</v>
      </c>
      <c r="E1384" s="12" t="s">
        <v>128</v>
      </c>
      <c r="F1384" s="79">
        <v>96.785200000000003</v>
      </c>
      <c r="G1384" s="78" t="s">
        <v>310</v>
      </c>
      <c r="H1384" s="80"/>
      <c r="BA1384" s="5" t="str">
        <f t="shared" si="21"/>
        <v>999999</v>
      </c>
      <c r="BB1384" s="5">
        <f>IF(OR($E1384="",$G1384&lt;&gt;"Ativo"),"",IF(COUNTIFS($E$4:$E1384,$E1384,$A$4:$A1384,$A1384,$G$4:$G1384,"Ativo")=1,1,0))</f>
        <v>1</v>
      </c>
      <c r="BC1384">
        <f>IF(OR($A1384="",$G1384&lt;&gt;"Ativo"),"",IF(COUNTIFS($A$4:$A1384,$A1384,$G$4:$G1384,"Ativo")=1,1,0))</f>
        <v>0</v>
      </c>
    </row>
    <row r="1385" spans="1:55" x14ac:dyDescent="0.3">
      <c r="A1385" s="76">
        <v>23</v>
      </c>
      <c r="B1385" s="77">
        <v>46182</v>
      </c>
      <c r="C1385" s="76">
        <v>1</v>
      </c>
      <c r="D1385" s="78" t="s">
        <v>423</v>
      </c>
      <c r="E1385" s="12" t="s">
        <v>122</v>
      </c>
      <c r="F1385" s="79">
        <v>95.766199999999998</v>
      </c>
      <c r="G1385" s="78" t="s">
        <v>310</v>
      </c>
      <c r="H1385" s="80"/>
      <c r="BA1385" s="5" t="str">
        <f t="shared" si="21"/>
        <v>999999</v>
      </c>
      <c r="BB1385" s="5">
        <f>IF(OR($E1385="",$G1385&lt;&gt;"Ativo"),"",IF(COUNTIFS($E$4:$E1385,$E1385,$A$4:$A1385,$A1385,$G$4:$G1385,"Ativo")=1,1,0))</f>
        <v>1</v>
      </c>
      <c r="BC1385">
        <f>IF(OR($A1385="",$G1385&lt;&gt;"Ativo"),"",IF(COUNTIFS($A$4:$A1385,$A1385,$G$4:$G1385,"Ativo")=1,1,0))</f>
        <v>0</v>
      </c>
    </row>
    <row r="1386" spans="1:55" x14ac:dyDescent="0.3">
      <c r="A1386" s="76">
        <v>23</v>
      </c>
      <c r="B1386" s="77">
        <v>46182</v>
      </c>
      <c r="C1386" s="76">
        <v>1</v>
      </c>
      <c r="D1386" s="78" t="s">
        <v>423</v>
      </c>
      <c r="E1386" s="12" t="s">
        <v>144</v>
      </c>
      <c r="F1386" s="79">
        <v>96.9893</v>
      </c>
      <c r="G1386" s="78" t="s">
        <v>310</v>
      </c>
      <c r="H1386" s="80"/>
      <c r="BA1386" s="5" t="str">
        <f t="shared" si="21"/>
        <v>999999</v>
      </c>
      <c r="BB1386" s="5">
        <f>IF(OR($E1386="",$G1386&lt;&gt;"Ativo"),"",IF(COUNTIFS($E$4:$E1386,$E1386,$A$4:$A1386,$A1386,$G$4:$G1386,"Ativo")=1,1,0))</f>
        <v>1</v>
      </c>
      <c r="BC1386">
        <f>IF(OR($A1386="",$G1386&lt;&gt;"Ativo"),"",IF(COUNTIFS($A$4:$A1386,$A1386,$G$4:$G1386,"Ativo")=1,1,0))</f>
        <v>0</v>
      </c>
    </row>
    <row r="1387" spans="1:55" x14ac:dyDescent="0.3">
      <c r="A1387" s="76">
        <v>23</v>
      </c>
      <c r="B1387" s="77">
        <v>46182</v>
      </c>
      <c r="C1387" s="76">
        <v>1</v>
      </c>
      <c r="D1387" s="78" t="s">
        <v>423</v>
      </c>
      <c r="E1387" s="12" t="s">
        <v>365</v>
      </c>
      <c r="F1387" s="79">
        <v>101.0262</v>
      </c>
      <c r="G1387" s="78" t="s">
        <v>310</v>
      </c>
      <c r="H1387" s="80"/>
      <c r="BA1387" s="5" t="str">
        <f t="shared" si="21"/>
        <v>999999</v>
      </c>
      <c r="BB1387" s="5">
        <f>IF(OR($E1387="",$G1387&lt;&gt;"Ativo"),"",IF(COUNTIFS($E$4:$E1387,$E1387,$A$4:$A1387,$A1387,$G$4:$G1387,"Ativo")=1,1,0))</f>
        <v>1</v>
      </c>
      <c r="BC1387">
        <f>IF(OR($A1387="",$G1387&lt;&gt;"Ativo"),"",IF(COUNTIFS($A$4:$A1387,$A1387,$G$4:$G1387,"Ativo")=1,1,0))</f>
        <v>0</v>
      </c>
    </row>
    <row r="1388" spans="1:55" x14ac:dyDescent="0.3">
      <c r="A1388" s="76">
        <v>23</v>
      </c>
      <c r="B1388" s="77">
        <v>46182</v>
      </c>
      <c r="C1388" s="76">
        <v>1</v>
      </c>
      <c r="D1388" s="78" t="s">
        <v>423</v>
      </c>
      <c r="E1388" s="12" t="s">
        <v>132</v>
      </c>
      <c r="F1388" s="79">
        <v>101.5177</v>
      </c>
      <c r="G1388" s="78" t="s">
        <v>310</v>
      </c>
      <c r="H1388" s="80"/>
      <c r="BA1388" s="5" t="str">
        <f t="shared" si="21"/>
        <v>999999</v>
      </c>
      <c r="BB1388" s="5">
        <f>IF(OR($E1388="",$G1388&lt;&gt;"Ativo"),"",IF(COUNTIFS($E$4:$E1388,$E1388,$A$4:$A1388,$A1388,$G$4:$G1388,"Ativo")=1,1,0))</f>
        <v>1</v>
      </c>
      <c r="BC1388">
        <f>IF(OR($A1388="",$G1388&lt;&gt;"Ativo"),"",IF(COUNTIFS($A$4:$A1388,$A1388,$G$4:$G1388,"Ativo")=1,1,0))</f>
        <v>0</v>
      </c>
    </row>
    <row r="1389" spans="1:55" x14ac:dyDescent="0.3">
      <c r="A1389" s="76">
        <v>23</v>
      </c>
      <c r="B1389" s="77">
        <v>46182</v>
      </c>
      <c r="C1389" s="76">
        <v>1</v>
      </c>
      <c r="D1389" s="78" t="s">
        <v>423</v>
      </c>
      <c r="E1389" s="12" t="s">
        <v>133</v>
      </c>
      <c r="F1389" s="79">
        <v>107.5575</v>
      </c>
      <c r="G1389" s="78" t="s">
        <v>310</v>
      </c>
      <c r="H1389" s="80"/>
      <c r="BA1389" s="5" t="str">
        <f t="shared" si="21"/>
        <v>999999</v>
      </c>
      <c r="BB1389" s="5">
        <f>IF(OR($E1389="",$G1389&lt;&gt;"Ativo"),"",IF(COUNTIFS($E$4:$E1389,$E1389,$A$4:$A1389,$A1389,$G$4:$G1389,"Ativo")=1,1,0))</f>
        <v>1</v>
      </c>
      <c r="BC1389">
        <f>IF(OR($A1389="",$G1389&lt;&gt;"Ativo"),"",IF(COUNTIFS($A$4:$A1389,$A1389,$G$4:$G1389,"Ativo")=1,1,0))</f>
        <v>0</v>
      </c>
    </row>
    <row r="1390" spans="1:55" x14ac:dyDescent="0.3">
      <c r="A1390" s="76">
        <v>23</v>
      </c>
      <c r="B1390" s="77">
        <v>46182</v>
      </c>
      <c r="C1390" s="76">
        <v>1</v>
      </c>
      <c r="D1390" s="78" t="s">
        <v>423</v>
      </c>
      <c r="E1390" s="12" t="s">
        <v>366</v>
      </c>
      <c r="F1390" s="79">
        <v>111.2559</v>
      </c>
      <c r="G1390" s="78" t="s">
        <v>310</v>
      </c>
      <c r="H1390" s="80"/>
      <c r="BA1390" s="5" t="str">
        <f t="shared" si="21"/>
        <v>999999</v>
      </c>
      <c r="BB1390" s="5">
        <f>IF(OR($E1390="",$G1390&lt;&gt;"Ativo"),"",IF(COUNTIFS($E$4:$E1390,$E1390,$A$4:$A1390,$A1390,$G$4:$G1390,"Ativo")=1,1,0))</f>
        <v>1</v>
      </c>
      <c r="BC1390">
        <f>IF(OR($A1390="",$G1390&lt;&gt;"Ativo"),"",IF(COUNTIFS($A$4:$A1390,$A1390,$G$4:$G1390,"Ativo")=1,1,0))</f>
        <v>0</v>
      </c>
    </row>
    <row r="1391" spans="1:55" x14ac:dyDescent="0.3">
      <c r="A1391" s="76">
        <v>23</v>
      </c>
      <c r="B1391" s="77">
        <v>46182</v>
      </c>
      <c r="C1391" s="76">
        <v>1</v>
      </c>
      <c r="D1391" s="78" t="s">
        <v>423</v>
      </c>
      <c r="E1391" s="12" t="s">
        <v>367</v>
      </c>
      <c r="F1391" s="79">
        <v>114.43770000000001</v>
      </c>
      <c r="G1391" s="78" t="s">
        <v>310</v>
      </c>
      <c r="H1391" s="80"/>
      <c r="BA1391" s="5" t="str">
        <f t="shared" si="21"/>
        <v>999999</v>
      </c>
      <c r="BB1391" s="5">
        <f>IF(OR($E1391="",$G1391&lt;&gt;"Ativo"),"",IF(COUNTIFS($E$4:$E1391,$E1391,$A$4:$A1391,$A1391,$G$4:$G1391,"Ativo")=1,1,0))</f>
        <v>1</v>
      </c>
      <c r="BC1391">
        <f>IF(OR($A1391="",$G1391&lt;&gt;"Ativo"),"",IF(COUNTIFS($A$4:$A1391,$A1391,$G$4:$G1391,"Ativo")=1,1,0))</f>
        <v>0</v>
      </c>
    </row>
    <row r="1392" spans="1:55" x14ac:dyDescent="0.3">
      <c r="A1392" s="76">
        <v>23</v>
      </c>
      <c r="B1392" s="77">
        <v>46182</v>
      </c>
      <c r="C1392" s="76">
        <v>1</v>
      </c>
      <c r="D1392" s="78" t="s">
        <v>423</v>
      </c>
      <c r="E1392" s="12" t="s">
        <v>129</v>
      </c>
      <c r="F1392" s="79">
        <v>116.03360000000001</v>
      </c>
      <c r="G1392" s="78" t="s">
        <v>310</v>
      </c>
      <c r="H1392" s="80"/>
      <c r="BA1392" s="5" t="str">
        <f t="shared" si="21"/>
        <v>999999</v>
      </c>
      <c r="BB1392" s="5">
        <f>IF(OR($E1392="",$G1392&lt;&gt;"Ativo"),"",IF(COUNTIFS($E$4:$E1392,$E1392,$A$4:$A1392,$A1392,$G$4:$G1392,"Ativo")=1,1,0))</f>
        <v>1</v>
      </c>
      <c r="BC1392">
        <f>IF(OR($A1392="",$G1392&lt;&gt;"Ativo"),"",IF(COUNTIFS($A$4:$A1392,$A1392,$G$4:$G1392,"Ativo")=1,1,0))</f>
        <v>0</v>
      </c>
    </row>
    <row r="1393" spans="1:55" x14ac:dyDescent="0.3">
      <c r="A1393" s="76">
        <v>23</v>
      </c>
      <c r="B1393" s="77">
        <v>46182</v>
      </c>
      <c r="C1393" s="76">
        <v>1</v>
      </c>
      <c r="D1393" s="78" t="s">
        <v>423</v>
      </c>
      <c r="E1393" s="12" t="s">
        <v>131</v>
      </c>
      <c r="F1393" s="79">
        <v>114.8848</v>
      </c>
      <c r="G1393" s="78" t="s">
        <v>310</v>
      </c>
      <c r="H1393" s="80"/>
      <c r="BA1393" s="5" t="str">
        <f t="shared" si="21"/>
        <v>999999</v>
      </c>
      <c r="BB1393" s="5">
        <f>IF(OR($E1393="",$G1393&lt;&gt;"Ativo"),"",IF(COUNTIFS($E$4:$E1393,$E1393,$A$4:$A1393,$A1393,$G$4:$G1393,"Ativo")=1,1,0))</f>
        <v>1</v>
      </c>
      <c r="BC1393">
        <f>IF(OR($A1393="",$G1393&lt;&gt;"Ativo"),"",IF(COUNTIFS($A$4:$A1393,$A1393,$G$4:$G1393,"Ativo")=1,1,0))</f>
        <v>0</v>
      </c>
    </row>
    <row r="1394" spans="1:55" x14ac:dyDescent="0.3">
      <c r="A1394" s="76">
        <v>23</v>
      </c>
      <c r="B1394" s="77">
        <v>46182</v>
      </c>
      <c r="C1394" s="76">
        <v>1</v>
      </c>
      <c r="D1394" s="78" t="s">
        <v>423</v>
      </c>
      <c r="E1394" s="12" t="s">
        <v>368</v>
      </c>
      <c r="F1394" s="79">
        <v>81.131299999999996</v>
      </c>
      <c r="G1394" s="78" t="s">
        <v>310</v>
      </c>
      <c r="H1394" s="80"/>
      <c r="BA1394" s="5" t="str">
        <f t="shared" si="21"/>
        <v>999999</v>
      </c>
      <c r="BB1394" s="5">
        <f>IF(OR($E1394="",$G1394&lt;&gt;"Ativo"),"",IF(COUNTIFS($E$4:$E1394,$E1394,$A$4:$A1394,$A1394,$G$4:$G1394,"Ativo")=1,1,0))</f>
        <v>1</v>
      </c>
      <c r="BC1394">
        <f>IF(OR($A1394="",$G1394&lt;&gt;"Ativo"),"",IF(COUNTIFS($A$4:$A1394,$A1394,$G$4:$G1394,"Ativo")=1,1,0))</f>
        <v>0</v>
      </c>
    </row>
    <row r="1395" spans="1:55" x14ac:dyDescent="0.3">
      <c r="A1395" s="76">
        <v>23</v>
      </c>
      <c r="B1395" s="77">
        <v>46182</v>
      </c>
      <c r="C1395" s="76">
        <v>1</v>
      </c>
      <c r="D1395" s="78" t="s">
        <v>423</v>
      </c>
      <c r="E1395" s="12" t="s">
        <v>370</v>
      </c>
      <c r="F1395" s="79">
        <v>87.2744</v>
      </c>
      <c r="G1395" s="78" t="s">
        <v>310</v>
      </c>
      <c r="H1395" s="80"/>
      <c r="BA1395" s="5" t="str">
        <f t="shared" si="21"/>
        <v>999999</v>
      </c>
      <c r="BB1395" s="5">
        <f>IF(OR($E1395="",$G1395&lt;&gt;"Ativo"),"",IF(COUNTIFS($E$4:$E1395,$E1395,$A$4:$A1395,$A1395,$G$4:$G1395,"Ativo")=1,1,0))</f>
        <v>1</v>
      </c>
      <c r="BC1395">
        <f>IF(OR($A1395="",$G1395&lt;&gt;"Ativo"),"",IF(COUNTIFS($A$4:$A1395,$A1395,$G$4:$G1395,"Ativo")=1,1,0))</f>
        <v>0</v>
      </c>
    </row>
    <row r="1396" spans="1:55" x14ac:dyDescent="0.3">
      <c r="A1396" s="76">
        <v>23</v>
      </c>
      <c r="B1396" s="77">
        <v>46182</v>
      </c>
      <c r="C1396" s="76">
        <v>1</v>
      </c>
      <c r="D1396" s="78" t="s">
        <v>423</v>
      </c>
      <c r="E1396" s="12" t="s">
        <v>140</v>
      </c>
      <c r="F1396" s="79">
        <v>88.829099999999997</v>
      </c>
      <c r="G1396" s="78" t="s">
        <v>310</v>
      </c>
      <c r="H1396" s="80"/>
      <c r="BA1396" s="5" t="str">
        <f t="shared" si="21"/>
        <v>999999</v>
      </c>
      <c r="BB1396" s="5">
        <f>IF(OR($E1396="",$G1396&lt;&gt;"Ativo"),"",IF(COUNTIFS($E$4:$E1396,$E1396,$A$4:$A1396,$A1396,$G$4:$G1396,"Ativo")=1,1,0))</f>
        <v>1</v>
      </c>
      <c r="BC1396">
        <f>IF(OR($A1396="",$G1396&lt;&gt;"Ativo"),"",IF(COUNTIFS($A$4:$A1396,$A1396,$G$4:$G1396,"Ativo")=1,1,0))</f>
        <v>0</v>
      </c>
    </row>
    <row r="1397" spans="1:55" x14ac:dyDescent="0.3">
      <c r="A1397" s="76">
        <v>23</v>
      </c>
      <c r="B1397" s="77">
        <v>46182</v>
      </c>
      <c r="C1397" s="76">
        <v>1</v>
      </c>
      <c r="D1397" s="78" t="s">
        <v>423</v>
      </c>
      <c r="E1397" s="12" t="s">
        <v>142</v>
      </c>
      <c r="F1397" s="79">
        <v>87.430199999999999</v>
      </c>
      <c r="G1397" s="78" t="s">
        <v>310</v>
      </c>
      <c r="H1397" s="80"/>
      <c r="BA1397" s="5" t="str">
        <f t="shared" si="21"/>
        <v>999999</v>
      </c>
      <c r="BB1397" s="5">
        <f>IF(OR($E1397="",$G1397&lt;&gt;"Ativo"),"",IF(COUNTIFS($E$4:$E1397,$E1397,$A$4:$A1397,$A1397,$G$4:$G1397,"Ativo")=1,1,0))</f>
        <v>1</v>
      </c>
      <c r="BC1397">
        <f>IF(OR($A1397="",$G1397&lt;&gt;"Ativo"),"",IF(COUNTIFS($A$4:$A1397,$A1397,$G$4:$G1397,"Ativo")=1,1,0))</f>
        <v>0</v>
      </c>
    </row>
    <row r="1398" spans="1:55" x14ac:dyDescent="0.3">
      <c r="A1398" s="76">
        <v>23</v>
      </c>
      <c r="B1398" s="77">
        <v>46182</v>
      </c>
      <c r="C1398" s="76">
        <v>1</v>
      </c>
      <c r="D1398" s="78" t="s">
        <v>423</v>
      </c>
      <c r="E1398" s="12" t="s">
        <v>143</v>
      </c>
      <c r="F1398" s="79">
        <v>96.966800000000006</v>
      </c>
      <c r="G1398" s="78" t="s">
        <v>310</v>
      </c>
      <c r="H1398" s="80"/>
      <c r="BA1398" s="5" t="str">
        <f t="shared" si="21"/>
        <v>999999</v>
      </c>
      <c r="BB1398" s="5">
        <f>IF(OR($E1398="",$G1398&lt;&gt;"Ativo"),"",IF(COUNTIFS($E$4:$E1398,$E1398,$A$4:$A1398,$A1398,$G$4:$G1398,"Ativo")=1,1,0))</f>
        <v>1</v>
      </c>
      <c r="BC1398">
        <f>IF(OR($A1398="",$G1398&lt;&gt;"Ativo"),"",IF(COUNTIFS($A$4:$A1398,$A1398,$G$4:$G1398,"Ativo")=1,1,0))</f>
        <v>0</v>
      </c>
    </row>
    <row r="1399" spans="1:55" x14ac:dyDescent="0.3">
      <c r="A1399" s="76">
        <v>23</v>
      </c>
      <c r="B1399" s="77">
        <v>46182</v>
      </c>
      <c r="C1399" s="76">
        <v>2</v>
      </c>
      <c r="D1399" s="78" t="s">
        <v>424</v>
      </c>
      <c r="E1399" s="12" t="s">
        <v>356</v>
      </c>
      <c r="F1399" s="79">
        <v>210.13669999999999</v>
      </c>
      <c r="G1399" s="78" t="s">
        <v>310</v>
      </c>
      <c r="H1399" s="80"/>
      <c r="BA1399" s="5" t="str">
        <f t="shared" si="21"/>
        <v>999999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3">
      <c r="A1400" s="76">
        <v>23</v>
      </c>
      <c r="B1400" s="77">
        <v>46182</v>
      </c>
      <c r="C1400" s="76">
        <v>2</v>
      </c>
      <c r="D1400" s="78" t="s">
        <v>424</v>
      </c>
      <c r="E1400" s="12" t="s">
        <v>125</v>
      </c>
      <c r="F1400" s="79">
        <v>200.16069999999999</v>
      </c>
      <c r="G1400" s="78" t="s">
        <v>310</v>
      </c>
      <c r="H1400" s="80"/>
      <c r="BA1400" s="5" t="str">
        <f t="shared" si="21"/>
        <v>999999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3">
      <c r="A1401" s="76">
        <v>23</v>
      </c>
      <c r="B1401" s="77">
        <v>46182</v>
      </c>
      <c r="C1401" s="76">
        <v>2</v>
      </c>
      <c r="D1401" s="78" t="s">
        <v>424</v>
      </c>
      <c r="E1401" s="12" t="s">
        <v>137</v>
      </c>
      <c r="F1401" s="79">
        <v>216.8749</v>
      </c>
      <c r="G1401" s="78" t="s">
        <v>310</v>
      </c>
      <c r="H1401" s="80"/>
      <c r="BA1401" s="5" t="str">
        <f t="shared" si="21"/>
        <v>999999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3">
      <c r="A1402" s="76">
        <v>23</v>
      </c>
      <c r="B1402" s="77">
        <v>46182</v>
      </c>
      <c r="C1402" s="76">
        <v>2</v>
      </c>
      <c r="D1402" s="78" t="s">
        <v>424</v>
      </c>
      <c r="E1402" s="12" t="s">
        <v>358</v>
      </c>
      <c r="F1402" s="79">
        <v>224.7929</v>
      </c>
      <c r="G1402" s="78" t="s">
        <v>310</v>
      </c>
      <c r="H1402" s="80"/>
      <c r="BA1402" s="5" t="str">
        <f t="shared" si="21"/>
        <v>999999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3">
      <c r="A1403" s="76">
        <v>23</v>
      </c>
      <c r="B1403" s="77">
        <v>46182</v>
      </c>
      <c r="C1403" s="76">
        <v>2</v>
      </c>
      <c r="D1403" s="78" t="s">
        <v>424</v>
      </c>
      <c r="E1403" s="12" t="s">
        <v>134</v>
      </c>
      <c r="F1403" s="79">
        <v>208.66749999999999</v>
      </c>
      <c r="G1403" s="78" t="s">
        <v>310</v>
      </c>
      <c r="H1403" s="80"/>
      <c r="BA1403" s="5" t="str">
        <f t="shared" si="21"/>
        <v>999999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3">
      <c r="A1404" s="76">
        <v>23</v>
      </c>
      <c r="B1404" s="77">
        <v>46182</v>
      </c>
      <c r="C1404" s="76">
        <v>2</v>
      </c>
      <c r="D1404" s="78" t="s">
        <v>424</v>
      </c>
      <c r="E1404" s="12" t="s">
        <v>138</v>
      </c>
      <c r="F1404" s="79">
        <v>220.44569999999999</v>
      </c>
      <c r="G1404" s="78" t="s">
        <v>310</v>
      </c>
      <c r="H1404" s="80"/>
      <c r="BA1404" s="5" t="str">
        <f t="shared" si="21"/>
        <v>999999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3">
      <c r="A1405" s="76">
        <v>23</v>
      </c>
      <c r="B1405" s="77">
        <v>46182</v>
      </c>
      <c r="C1405" s="76">
        <v>2</v>
      </c>
      <c r="D1405" s="78" t="s">
        <v>424</v>
      </c>
      <c r="E1405" s="12" t="s">
        <v>359</v>
      </c>
      <c r="F1405" s="79">
        <v>240.8972</v>
      </c>
      <c r="G1405" s="78" t="s">
        <v>310</v>
      </c>
      <c r="H1405" s="80"/>
      <c r="BA1405" s="5" t="str">
        <f t="shared" si="21"/>
        <v>999999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3">
      <c r="A1406" s="76">
        <v>23</v>
      </c>
      <c r="B1406" s="77">
        <v>46182</v>
      </c>
      <c r="C1406" s="76">
        <v>2</v>
      </c>
      <c r="D1406" s="78" t="s">
        <v>424</v>
      </c>
      <c r="E1406" s="12" t="s">
        <v>126</v>
      </c>
      <c r="F1406" s="79">
        <v>240.08930000000001</v>
      </c>
      <c r="G1406" s="78" t="s">
        <v>310</v>
      </c>
      <c r="H1406" s="80"/>
      <c r="BA1406" s="5" t="str">
        <f t="shared" si="21"/>
        <v>999999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3">
      <c r="A1407" s="76">
        <v>23</v>
      </c>
      <c r="B1407" s="77">
        <v>46182</v>
      </c>
      <c r="C1407" s="76">
        <v>2</v>
      </c>
      <c r="D1407" s="78" t="s">
        <v>424</v>
      </c>
      <c r="E1407" s="12" t="s">
        <v>127</v>
      </c>
      <c r="F1407" s="79">
        <v>249.78</v>
      </c>
      <c r="G1407" s="78" t="s">
        <v>310</v>
      </c>
      <c r="H1407" s="80"/>
      <c r="BA1407" s="5" t="str">
        <f t="shared" si="21"/>
        <v>999999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3">
      <c r="A1408" s="76">
        <v>23</v>
      </c>
      <c r="B1408" s="77">
        <v>46182</v>
      </c>
      <c r="C1408" s="76">
        <v>2</v>
      </c>
      <c r="D1408" s="78" t="s">
        <v>424</v>
      </c>
      <c r="E1408" s="12" t="s">
        <v>124</v>
      </c>
      <c r="F1408" s="79">
        <v>244.70099999999999</v>
      </c>
      <c r="G1408" s="78" t="s">
        <v>310</v>
      </c>
      <c r="H1408" s="80"/>
      <c r="BA1408" s="5" t="str">
        <f t="shared" si="21"/>
        <v>999999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3">
      <c r="A1409" s="76">
        <v>23</v>
      </c>
      <c r="B1409" s="77">
        <v>46182</v>
      </c>
      <c r="C1409" s="76">
        <v>2</v>
      </c>
      <c r="D1409" s="78" t="s">
        <v>424</v>
      </c>
      <c r="E1409" s="12" t="s">
        <v>361</v>
      </c>
      <c r="F1409" s="79">
        <v>274.00970000000001</v>
      </c>
      <c r="G1409" s="78" t="s">
        <v>310</v>
      </c>
      <c r="H1409" s="80"/>
      <c r="BA1409" s="5" t="str">
        <f t="shared" si="21"/>
        <v>999999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3">
      <c r="A1410" s="76">
        <v>23</v>
      </c>
      <c r="B1410" s="77">
        <v>46182</v>
      </c>
      <c r="C1410" s="76">
        <v>2</v>
      </c>
      <c r="D1410" s="78" t="s">
        <v>424</v>
      </c>
      <c r="E1410" s="12" t="s">
        <v>139</v>
      </c>
      <c r="F1410" s="79">
        <v>260.76679999999999</v>
      </c>
      <c r="G1410" s="78" t="s">
        <v>310</v>
      </c>
      <c r="H1410" s="80"/>
      <c r="BA1410" s="5" t="str">
        <f t="shared" si="21"/>
        <v>999999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3">
      <c r="A1411" s="76">
        <v>23</v>
      </c>
      <c r="B1411" s="77">
        <v>46182</v>
      </c>
      <c r="C1411" s="76">
        <v>2</v>
      </c>
      <c r="D1411" s="78" t="s">
        <v>424</v>
      </c>
      <c r="E1411" s="12" t="s">
        <v>118</v>
      </c>
      <c r="F1411" s="79">
        <v>261.48360000000002</v>
      </c>
      <c r="G1411" s="78" t="s">
        <v>310</v>
      </c>
      <c r="H1411" s="80"/>
      <c r="BA1411" s="5" t="str">
        <f t="shared" si="21"/>
        <v>999999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3">
      <c r="A1412" s="76">
        <v>23</v>
      </c>
      <c r="B1412" s="77">
        <v>46182</v>
      </c>
      <c r="C1412" s="76">
        <v>2</v>
      </c>
      <c r="D1412" s="78" t="s">
        <v>424</v>
      </c>
      <c r="E1412" s="12" t="s">
        <v>362</v>
      </c>
      <c r="F1412" s="79">
        <v>263.0736</v>
      </c>
      <c r="G1412" s="78" t="s">
        <v>310</v>
      </c>
      <c r="H1412" s="80"/>
      <c r="BA1412" s="5" t="str">
        <f t="shared" ref="BA1412:BA1475" si="22">IF($D1412="","",MID($D1412,4,6))</f>
        <v>999999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3">
      <c r="A1413" s="76">
        <v>23</v>
      </c>
      <c r="B1413" s="77">
        <v>46182</v>
      </c>
      <c r="C1413" s="76">
        <v>2</v>
      </c>
      <c r="D1413" s="78" t="s">
        <v>424</v>
      </c>
      <c r="E1413" s="12" t="s">
        <v>364</v>
      </c>
      <c r="F1413" s="79">
        <v>290.38569999999999</v>
      </c>
      <c r="G1413" s="78" t="s">
        <v>310</v>
      </c>
      <c r="H1413" s="80"/>
      <c r="BA1413" s="5" t="str">
        <f t="shared" si="22"/>
        <v>999999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3">
      <c r="A1414" s="76">
        <v>23</v>
      </c>
      <c r="B1414" s="77">
        <v>46182</v>
      </c>
      <c r="C1414" s="76">
        <v>2</v>
      </c>
      <c r="D1414" s="78" t="s">
        <v>424</v>
      </c>
      <c r="E1414" s="12" t="s">
        <v>135</v>
      </c>
      <c r="F1414" s="79">
        <v>274.94279999999998</v>
      </c>
      <c r="G1414" s="78" t="s">
        <v>310</v>
      </c>
      <c r="H1414" s="80"/>
      <c r="BA1414" s="5" t="str">
        <f t="shared" si="22"/>
        <v>999999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3">
      <c r="A1415" s="76">
        <v>23</v>
      </c>
      <c r="B1415" s="77">
        <v>46182</v>
      </c>
      <c r="C1415" s="76">
        <v>2</v>
      </c>
      <c r="D1415" s="78" t="s">
        <v>424</v>
      </c>
      <c r="E1415" s="12" t="s">
        <v>128</v>
      </c>
      <c r="F1415" s="79">
        <v>279.21960000000001</v>
      </c>
      <c r="G1415" s="78" t="s">
        <v>310</v>
      </c>
      <c r="H1415" s="80"/>
      <c r="BA1415" s="5" t="str">
        <f t="shared" si="22"/>
        <v>999999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3">
      <c r="A1416" s="76">
        <v>23</v>
      </c>
      <c r="B1416" s="77">
        <v>46182</v>
      </c>
      <c r="C1416" s="76">
        <v>2</v>
      </c>
      <c r="D1416" s="78" t="s">
        <v>424</v>
      </c>
      <c r="E1416" s="12" t="s">
        <v>122</v>
      </c>
      <c r="F1416" s="79">
        <v>196.541</v>
      </c>
      <c r="G1416" s="78" t="s">
        <v>310</v>
      </c>
      <c r="H1416" s="80"/>
      <c r="BA1416" s="5" t="str">
        <f t="shared" si="22"/>
        <v>999999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3">
      <c r="A1417" s="76">
        <v>23</v>
      </c>
      <c r="B1417" s="77">
        <v>46182</v>
      </c>
      <c r="C1417" s="76">
        <v>2</v>
      </c>
      <c r="D1417" s="78" t="s">
        <v>424</v>
      </c>
      <c r="E1417" s="12" t="s">
        <v>144</v>
      </c>
      <c r="F1417" s="79">
        <v>205.14240000000001</v>
      </c>
      <c r="G1417" s="78" t="s">
        <v>310</v>
      </c>
      <c r="H1417" s="80"/>
      <c r="BA1417" s="5" t="str">
        <f t="shared" si="22"/>
        <v>999999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3">
      <c r="A1418" s="76">
        <v>23</v>
      </c>
      <c r="B1418" s="77">
        <v>46182</v>
      </c>
      <c r="C1418" s="76">
        <v>2</v>
      </c>
      <c r="D1418" s="78" t="s">
        <v>424</v>
      </c>
      <c r="E1418" s="12" t="s">
        <v>365</v>
      </c>
      <c r="F1418" s="79">
        <v>206.2174</v>
      </c>
      <c r="G1418" s="78" t="s">
        <v>310</v>
      </c>
      <c r="H1418" s="80"/>
      <c r="BA1418" s="5" t="str">
        <f t="shared" si="22"/>
        <v>999999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3">
      <c r="A1419" s="76">
        <v>23</v>
      </c>
      <c r="B1419" s="77">
        <v>46182</v>
      </c>
      <c r="C1419" s="76">
        <v>2</v>
      </c>
      <c r="D1419" s="78" t="s">
        <v>424</v>
      </c>
      <c r="E1419" s="12" t="s">
        <v>132</v>
      </c>
      <c r="F1419" s="79">
        <v>217.5402</v>
      </c>
      <c r="G1419" s="78" t="s">
        <v>310</v>
      </c>
      <c r="H1419" s="80"/>
      <c r="BA1419" s="5" t="str">
        <f t="shared" si="22"/>
        <v>999999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3">
      <c r="A1420" s="76">
        <v>23</v>
      </c>
      <c r="B1420" s="77">
        <v>46182</v>
      </c>
      <c r="C1420" s="76">
        <v>2</v>
      </c>
      <c r="D1420" s="78" t="s">
        <v>424</v>
      </c>
      <c r="E1420" s="12" t="s">
        <v>133</v>
      </c>
      <c r="F1420" s="79">
        <v>218.84690000000001</v>
      </c>
      <c r="G1420" s="78" t="s">
        <v>310</v>
      </c>
      <c r="H1420" s="80"/>
      <c r="BA1420" s="5" t="str">
        <f t="shared" si="22"/>
        <v>999999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3">
      <c r="A1421" s="76">
        <v>23</v>
      </c>
      <c r="B1421" s="77">
        <v>46182</v>
      </c>
      <c r="C1421" s="76">
        <v>2</v>
      </c>
      <c r="D1421" s="78" t="s">
        <v>424</v>
      </c>
      <c r="E1421" s="12" t="s">
        <v>366</v>
      </c>
      <c r="F1421" s="79">
        <v>222.30350000000001</v>
      </c>
      <c r="G1421" s="78" t="s">
        <v>310</v>
      </c>
      <c r="H1421" s="80"/>
      <c r="BA1421" s="5" t="str">
        <f t="shared" si="22"/>
        <v>999999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3">
      <c r="A1422" s="76">
        <v>23</v>
      </c>
      <c r="B1422" s="77">
        <v>46182</v>
      </c>
      <c r="C1422" s="76">
        <v>2</v>
      </c>
      <c r="D1422" s="78" t="s">
        <v>424</v>
      </c>
      <c r="E1422" s="12" t="s">
        <v>367</v>
      </c>
      <c r="F1422" s="79">
        <v>217.46109999999999</v>
      </c>
      <c r="G1422" s="78" t="s">
        <v>310</v>
      </c>
      <c r="H1422" s="80"/>
      <c r="BA1422" s="5" t="str">
        <f t="shared" si="22"/>
        <v>999999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3">
      <c r="A1423" s="76">
        <v>23</v>
      </c>
      <c r="B1423" s="77">
        <v>46182</v>
      </c>
      <c r="C1423" s="76">
        <v>2</v>
      </c>
      <c r="D1423" s="78" t="s">
        <v>424</v>
      </c>
      <c r="E1423" s="12" t="s">
        <v>129</v>
      </c>
      <c r="F1423" s="79">
        <v>226.8766</v>
      </c>
      <c r="G1423" s="78" t="s">
        <v>310</v>
      </c>
      <c r="H1423" s="80"/>
      <c r="BA1423" s="5" t="str">
        <f t="shared" si="22"/>
        <v>999999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3">
      <c r="A1424" s="76">
        <v>23</v>
      </c>
      <c r="B1424" s="77">
        <v>46182</v>
      </c>
      <c r="C1424" s="76">
        <v>2</v>
      </c>
      <c r="D1424" s="78" t="s">
        <v>424</v>
      </c>
      <c r="E1424" s="12" t="s">
        <v>131</v>
      </c>
      <c r="F1424" s="79">
        <v>247.58349999999999</v>
      </c>
      <c r="G1424" s="78" t="s">
        <v>310</v>
      </c>
      <c r="H1424" s="80"/>
      <c r="BA1424" s="5" t="str">
        <f t="shared" si="22"/>
        <v>999999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3">
      <c r="A1425" s="76">
        <v>23</v>
      </c>
      <c r="B1425" s="77">
        <v>46182</v>
      </c>
      <c r="C1425" s="76">
        <v>2</v>
      </c>
      <c r="D1425" s="78" t="s">
        <v>424</v>
      </c>
      <c r="E1425" s="12" t="s">
        <v>368</v>
      </c>
      <c r="F1425" s="79">
        <v>248.0017</v>
      </c>
      <c r="G1425" s="78" t="s">
        <v>310</v>
      </c>
      <c r="H1425" s="80"/>
      <c r="BA1425" s="5" t="str">
        <f t="shared" si="22"/>
        <v>999999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3">
      <c r="A1426" s="76">
        <v>23</v>
      </c>
      <c r="B1426" s="77">
        <v>46182</v>
      </c>
      <c r="C1426" s="76">
        <v>2</v>
      </c>
      <c r="D1426" s="78" t="s">
        <v>424</v>
      </c>
      <c r="E1426" s="12" t="s">
        <v>370</v>
      </c>
      <c r="F1426" s="79">
        <v>248.0136</v>
      </c>
      <c r="G1426" s="78" t="s">
        <v>310</v>
      </c>
      <c r="H1426" s="80"/>
      <c r="BA1426" s="5" t="str">
        <f t="shared" si="22"/>
        <v>999999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3">
      <c r="A1427" s="76">
        <v>23</v>
      </c>
      <c r="B1427" s="77">
        <v>46182</v>
      </c>
      <c r="C1427" s="76">
        <v>2</v>
      </c>
      <c r="D1427" s="78" t="s">
        <v>424</v>
      </c>
      <c r="E1427" s="12" t="s">
        <v>140</v>
      </c>
      <c r="F1427" s="79">
        <v>248.80869999999999</v>
      </c>
      <c r="G1427" s="78" t="s">
        <v>310</v>
      </c>
      <c r="H1427" s="80"/>
      <c r="BA1427" s="5" t="str">
        <f t="shared" si="22"/>
        <v>999999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3">
      <c r="A1428" s="76">
        <v>23</v>
      </c>
      <c r="B1428" s="77">
        <v>46182</v>
      </c>
      <c r="C1428" s="76">
        <v>2</v>
      </c>
      <c r="D1428" s="78" t="s">
        <v>424</v>
      </c>
      <c r="E1428" s="12" t="s">
        <v>142</v>
      </c>
      <c r="F1428" s="79">
        <v>260.87450000000001</v>
      </c>
      <c r="G1428" s="78" t="s">
        <v>310</v>
      </c>
      <c r="H1428" s="80"/>
      <c r="BA1428" s="5" t="str">
        <f t="shared" si="22"/>
        <v>999999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3">
      <c r="A1429" s="76">
        <v>23</v>
      </c>
      <c r="B1429" s="77">
        <v>46182</v>
      </c>
      <c r="C1429" s="76">
        <v>2</v>
      </c>
      <c r="D1429" s="78" t="s">
        <v>424</v>
      </c>
      <c r="E1429" s="12" t="s">
        <v>143</v>
      </c>
      <c r="F1429" s="79">
        <v>258.5172</v>
      </c>
      <c r="G1429" s="78" t="s">
        <v>310</v>
      </c>
      <c r="H1429" s="80"/>
      <c r="BA1429" s="5" t="str">
        <f t="shared" si="22"/>
        <v>999999</v>
      </c>
      <c r="BB1429" s="5">
        <f>IF(OR($E1429="",$G1429&lt;&gt;"Ativo"),"",IF(COUNTIFS($E$4:$E1429,$E1429,$A$4:$A1429,$A1429,$G$4:$G1429,"Ativo")=1,1,0))</f>
        <v>0</v>
      </c>
      <c r="BC1429">
        <f>IF(OR($A1429="",$G1429&lt;&gt;"Ativo"),"",IF(COUNTIFS($A$4:$A1429,$A1429,$G$4:$G1429,"Ativo")=1,1,0))</f>
        <v>0</v>
      </c>
    </row>
    <row r="1430" spans="1:55" x14ac:dyDescent="0.3">
      <c r="A1430" s="76">
        <v>24</v>
      </c>
      <c r="B1430" s="77">
        <v>46189</v>
      </c>
      <c r="C1430" s="76">
        <v>1</v>
      </c>
      <c r="D1430" s="78" t="s">
        <v>423</v>
      </c>
      <c r="E1430" s="12" t="s">
        <v>356</v>
      </c>
      <c r="F1430" s="79">
        <v>84.371300000000005</v>
      </c>
      <c r="G1430" s="78" t="s">
        <v>310</v>
      </c>
      <c r="H1430" s="80"/>
      <c r="BA1430" s="5" t="str">
        <f t="shared" si="22"/>
        <v>999999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1</v>
      </c>
    </row>
    <row r="1431" spans="1:55" x14ac:dyDescent="0.3">
      <c r="A1431" s="76">
        <v>24</v>
      </c>
      <c r="B1431" s="77">
        <v>46189</v>
      </c>
      <c r="C1431" s="76">
        <v>1</v>
      </c>
      <c r="D1431" s="78" t="s">
        <v>423</v>
      </c>
      <c r="E1431" s="12" t="s">
        <v>125</v>
      </c>
      <c r="F1431" s="79">
        <v>84.7273</v>
      </c>
      <c r="G1431" s="78" t="s">
        <v>310</v>
      </c>
      <c r="H1431" s="80"/>
      <c r="BA1431" s="5" t="str">
        <f t="shared" si="22"/>
        <v>999999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3">
      <c r="A1432" s="76">
        <v>24</v>
      </c>
      <c r="B1432" s="77">
        <v>46189</v>
      </c>
      <c r="C1432" s="76">
        <v>1</v>
      </c>
      <c r="D1432" s="78" t="s">
        <v>423</v>
      </c>
      <c r="E1432" s="12" t="s">
        <v>137</v>
      </c>
      <c r="F1432" s="79">
        <v>88.992000000000004</v>
      </c>
      <c r="G1432" s="78" t="s">
        <v>310</v>
      </c>
      <c r="H1432" s="80"/>
      <c r="BA1432" s="5" t="str">
        <f t="shared" si="22"/>
        <v>999999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3">
      <c r="A1433" s="76">
        <v>24</v>
      </c>
      <c r="B1433" s="77">
        <v>46189</v>
      </c>
      <c r="C1433" s="76">
        <v>1</v>
      </c>
      <c r="D1433" s="78" t="s">
        <v>423</v>
      </c>
      <c r="E1433" s="12" t="s">
        <v>358</v>
      </c>
      <c r="F1433" s="79">
        <v>90.878</v>
      </c>
      <c r="G1433" s="78" t="s">
        <v>310</v>
      </c>
      <c r="H1433" s="80"/>
      <c r="BA1433" s="5" t="str">
        <f t="shared" si="22"/>
        <v>999999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3">
      <c r="A1434" s="76">
        <v>24</v>
      </c>
      <c r="B1434" s="77">
        <v>46189</v>
      </c>
      <c r="C1434" s="76">
        <v>1</v>
      </c>
      <c r="D1434" s="78" t="s">
        <v>423</v>
      </c>
      <c r="E1434" s="12" t="s">
        <v>134</v>
      </c>
      <c r="F1434" s="79">
        <v>94.002099999999999</v>
      </c>
      <c r="G1434" s="78" t="s">
        <v>310</v>
      </c>
      <c r="H1434" s="80"/>
      <c r="BA1434" s="5" t="str">
        <f t="shared" si="22"/>
        <v>999999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3">
      <c r="A1435" s="76">
        <v>24</v>
      </c>
      <c r="B1435" s="77">
        <v>46189</v>
      </c>
      <c r="C1435" s="76">
        <v>1</v>
      </c>
      <c r="D1435" s="78" t="s">
        <v>423</v>
      </c>
      <c r="E1435" s="12" t="s">
        <v>138</v>
      </c>
      <c r="F1435" s="79">
        <v>99.492699999999999</v>
      </c>
      <c r="G1435" s="78" t="s">
        <v>310</v>
      </c>
      <c r="H1435" s="80"/>
      <c r="BA1435" s="5" t="str">
        <f t="shared" si="22"/>
        <v>999999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3">
      <c r="A1436" s="76">
        <v>24</v>
      </c>
      <c r="B1436" s="77">
        <v>46189</v>
      </c>
      <c r="C1436" s="76">
        <v>1</v>
      </c>
      <c r="D1436" s="78" t="s">
        <v>423</v>
      </c>
      <c r="E1436" s="12" t="s">
        <v>359</v>
      </c>
      <c r="F1436" s="79">
        <v>102.3635</v>
      </c>
      <c r="G1436" s="78" t="s">
        <v>310</v>
      </c>
      <c r="H1436" s="80"/>
      <c r="BA1436" s="5" t="str">
        <f t="shared" si="22"/>
        <v>999999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3">
      <c r="A1437" s="76">
        <v>24</v>
      </c>
      <c r="B1437" s="77">
        <v>46189</v>
      </c>
      <c r="C1437" s="76">
        <v>1</v>
      </c>
      <c r="D1437" s="78" t="s">
        <v>423</v>
      </c>
      <c r="E1437" s="12" t="s">
        <v>126</v>
      </c>
      <c r="F1437" s="79">
        <v>106.8613</v>
      </c>
      <c r="G1437" s="78" t="s">
        <v>310</v>
      </c>
      <c r="H1437" s="80"/>
      <c r="BA1437" s="5" t="str">
        <f t="shared" si="22"/>
        <v>999999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3">
      <c r="A1438" s="76">
        <v>24</v>
      </c>
      <c r="B1438" s="77">
        <v>46189</v>
      </c>
      <c r="C1438" s="76">
        <v>1</v>
      </c>
      <c r="D1438" s="78" t="s">
        <v>423</v>
      </c>
      <c r="E1438" s="12" t="s">
        <v>127</v>
      </c>
      <c r="F1438" s="79">
        <v>104.31610000000001</v>
      </c>
      <c r="G1438" s="78" t="s">
        <v>310</v>
      </c>
      <c r="H1438" s="80"/>
      <c r="BA1438" s="5" t="str">
        <f t="shared" si="22"/>
        <v>999999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3">
      <c r="A1439" s="76">
        <v>24</v>
      </c>
      <c r="B1439" s="77">
        <v>46189</v>
      </c>
      <c r="C1439" s="76">
        <v>1</v>
      </c>
      <c r="D1439" s="78" t="s">
        <v>423</v>
      </c>
      <c r="E1439" s="12" t="s">
        <v>124</v>
      </c>
      <c r="F1439" s="79">
        <v>111.6551</v>
      </c>
      <c r="G1439" s="78" t="s">
        <v>310</v>
      </c>
      <c r="H1439" s="80"/>
      <c r="BA1439" s="5" t="str">
        <f t="shared" si="22"/>
        <v>999999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3">
      <c r="A1440" s="76">
        <v>24</v>
      </c>
      <c r="B1440" s="77">
        <v>46189</v>
      </c>
      <c r="C1440" s="76">
        <v>1</v>
      </c>
      <c r="D1440" s="78" t="s">
        <v>423</v>
      </c>
      <c r="E1440" s="12" t="s">
        <v>361</v>
      </c>
      <c r="F1440" s="79">
        <v>109.14579999999999</v>
      </c>
      <c r="G1440" s="78" t="s">
        <v>310</v>
      </c>
      <c r="H1440" s="80"/>
      <c r="BA1440" s="5" t="str">
        <f t="shared" si="22"/>
        <v>999999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3">
      <c r="A1441" s="76">
        <v>24</v>
      </c>
      <c r="B1441" s="77">
        <v>46189</v>
      </c>
      <c r="C1441" s="76">
        <v>1</v>
      </c>
      <c r="D1441" s="78" t="s">
        <v>423</v>
      </c>
      <c r="E1441" s="12" t="s">
        <v>139</v>
      </c>
      <c r="F1441" s="79">
        <v>113.9401</v>
      </c>
      <c r="G1441" s="78" t="s">
        <v>310</v>
      </c>
      <c r="H1441" s="80"/>
      <c r="BA1441" s="5" t="str">
        <f t="shared" si="22"/>
        <v>999999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3">
      <c r="A1442" s="76">
        <v>24</v>
      </c>
      <c r="B1442" s="77">
        <v>46189</v>
      </c>
      <c r="C1442" s="76">
        <v>1</v>
      </c>
      <c r="D1442" s="78" t="s">
        <v>423</v>
      </c>
      <c r="E1442" s="12" t="s">
        <v>118</v>
      </c>
      <c r="F1442" s="79">
        <v>119.4105</v>
      </c>
      <c r="G1442" s="78" t="s">
        <v>310</v>
      </c>
      <c r="H1442" s="80"/>
      <c r="BA1442" s="5" t="str">
        <f t="shared" si="22"/>
        <v>999999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3">
      <c r="A1443" s="76">
        <v>24</v>
      </c>
      <c r="B1443" s="77">
        <v>46189</v>
      </c>
      <c r="C1443" s="76">
        <v>1</v>
      </c>
      <c r="D1443" s="78" t="s">
        <v>423</v>
      </c>
      <c r="E1443" s="12" t="s">
        <v>362</v>
      </c>
      <c r="F1443" s="79">
        <v>82.711600000000004</v>
      </c>
      <c r="G1443" s="78" t="s">
        <v>310</v>
      </c>
      <c r="H1443" s="80"/>
      <c r="BA1443" s="5" t="str">
        <f t="shared" si="22"/>
        <v>999999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3">
      <c r="A1444" s="76">
        <v>24</v>
      </c>
      <c r="B1444" s="77">
        <v>46189</v>
      </c>
      <c r="C1444" s="76">
        <v>1</v>
      </c>
      <c r="D1444" s="78" t="s">
        <v>423</v>
      </c>
      <c r="E1444" s="12" t="s">
        <v>364</v>
      </c>
      <c r="F1444" s="79">
        <v>88.888999999999996</v>
      </c>
      <c r="G1444" s="78" t="s">
        <v>310</v>
      </c>
      <c r="H1444" s="80"/>
      <c r="BA1444" s="5" t="str">
        <f t="shared" si="22"/>
        <v>999999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3">
      <c r="A1445" s="76">
        <v>24</v>
      </c>
      <c r="B1445" s="77">
        <v>46189</v>
      </c>
      <c r="C1445" s="76">
        <v>1</v>
      </c>
      <c r="D1445" s="78" t="s">
        <v>423</v>
      </c>
      <c r="E1445" s="12" t="s">
        <v>135</v>
      </c>
      <c r="F1445" s="79">
        <v>90.073899999999995</v>
      </c>
      <c r="G1445" s="78" t="s">
        <v>310</v>
      </c>
      <c r="H1445" s="80"/>
      <c r="BA1445" s="5" t="str">
        <f t="shared" si="22"/>
        <v>999999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3">
      <c r="A1446" s="76">
        <v>24</v>
      </c>
      <c r="B1446" s="77">
        <v>46189</v>
      </c>
      <c r="C1446" s="76">
        <v>1</v>
      </c>
      <c r="D1446" s="78" t="s">
        <v>423</v>
      </c>
      <c r="E1446" s="12" t="s">
        <v>128</v>
      </c>
      <c r="F1446" s="79">
        <v>94.7821</v>
      </c>
      <c r="G1446" s="78" t="s">
        <v>310</v>
      </c>
      <c r="H1446" s="80"/>
      <c r="BA1446" s="5" t="str">
        <f t="shared" si="22"/>
        <v>999999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3">
      <c r="A1447" s="76">
        <v>24</v>
      </c>
      <c r="B1447" s="77">
        <v>46189</v>
      </c>
      <c r="C1447" s="76">
        <v>1</v>
      </c>
      <c r="D1447" s="78" t="s">
        <v>423</v>
      </c>
      <c r="E1447" s="12" t="s">
        <v>122</v>
      </c>
      <c r="F1447" s="79">
        <v>98.681399999999996</v>
      </c>
      <c r="G1447" s="78" t="s">
        <v>310</v>
      </c>
      <c r="H1447" s="80"/>
      <c r="BA1447" s="5" t="str">
        <f t="shared" si="22"/>
        <v>999999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3">
      <c r="A1448" s="76">
        <v>24</v>
      </c>
      <c r="B1448" s="77">
        <v>46189</v>
      </c>
      <c r="C1448" s="76">
        <v>1</v>
      </c>
      <c r="D1448" s="78" t="s">
        <v>423</v>
      </c>
      <c r="E1448" s="12" t="s">
        <v>144</v>
      </c>
      <c r="F1448" s="79">
        <v>97.721500000000006</v>
      </c>
      <c r="G1448" s="78" t="s">
        <v>310</v>
      </c>
      <c r="H1448" s="80"/>
      <c r="BA1448" s="5" t="str">
        <f t="shared" si="22"/>
        <v>999999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3">
      <c r="A1449" s="76">
        <v>24</v>
      </c>
      <c r="B1449" s="77">
        <v>46189</v>
      </c>
      <c r="C1449" s="76">
        <v>1</v>
      </c>
      <c r="D1449" s="78" t="s">
        <v>423</v>
      </c>
      <c r="E1449" s="12" t="s">
        <v>365</v>
      </c>
      <c r="F1449" s="79">
        <v>100.5123</v>
      </c>
      <c r="G1449" s="78" t="s">
        <v>310</v>
      </c>
      <c r="H1449" s="80"/>
      <c r="BA1449" s="5" t="str">
        <f t="shared" si="22"/>
        <v>999999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3">
      <c r="A1450" s="76">
        <v>24</v>
      </c>
      <c r="B1450" s="77">
        <v>46189</v>
      </c>
      <c r="C1450" s="76">
        <v>1</v>
      </c>
      <c r="D1450" s="78" t="s">
        <v>423</v>
      </c>
      <c r="E1450" s="12" t="s">
        <v>132</v>
      </c>
      <c r="F1450" s="79">
        <v>104.25149999999999</v>
      </c>
      <c r="G1450" s="78" t="s">
        <v>310</v>
      </c>
      <c r="H1450" s="80"/>
      <c r="BA1450" s="5" t="str">
        <f t="shared" si="22"/>
        <v>999999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3">
      <c r="A1451" s="76">
        <v>24</v>
      </c>
      <c r="B1451" s="77">
        <v>46189</v>
      </c>
      <c r="C1451" s="76">
        <v>1</v>
      </c>
      <c r="D1451" s="78" t="s">
        <v>423</v>
      </c>
      <c r="E1451" s="12" t="s">
        <v>133</v>
      </c>
      <c r="F1451" s="79">
        <v>106.47450000000001</v>
      </c>
      <c r="G1451" s="78" t="s">
        <v>310</v>
      </c>
      <c r="H1451" s="80"/>
      <c r="BA1451" s="5" t="str">
        <f t="shared" si="22"/>
        <v>999999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3">
      <c r="A1452" s="76">
        <v>24</v>
      </c>
      <c r="B1452" s="77">
        <v>46189</v>
      </c>
      <c r="C1452" s="76">
        <v>1</v>
      </c>
      <c r="D1452" s="78" t="s">
        <v>423</v>
      </c>
      <c r="E1452" s="12" t="s">
        <v>366</v>
      </c>
      <c r="F1452" s="79">
        <v>104.9974</v>
      </c>
      <c r="G1452" s="78" t="s">
        <v>310</v>
      </c>
      <c r="H1452" s="80"/>
      <c r="BA1452" s="5" t="str">
        <f t="shared" si="22"/>
        <v>999999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3">
      <c r="A1453" s="76">
        <v>24</v>
      </c>
      <c r="B1453" s="77">
        <v>46189</v>
      </c>
      <c r="C1453" s="76">
        <v>1</v>
      </c>
      <c r="D1453" s="78" t="s">
        <v>423</v>
      </c>
      <c r="E1453" s="12" t="s">
        <v>367</v>
      </c>
      <c r="F1453" s="79">
        <v>111.2957</v>
      </c>
      <c r="G1453" s="78" t="s">
        <v>310</v>
      </c>
      <c r="H1453" s="80"/>
      <c r="BA1453" s="5" t="str">
        <f t="shared" si="22"/>
        <v>999999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3">
      <c r="A1454" s="76">
        <v>24</v>
      </c>
      <c r="B1454" s="77">
        <v>46189</v>
      </c>
      <c r="C1454" s="76">
        <v>1</v>
      </c>
      <c r="D1454" s="78" t="s">
        <v>423</v>
      </c>
      <c r="E1454" s="12" t="s">
        <v>129</v>
      </c>
      <c r="F1454" s="79">
        <v>113.28149999999999</v>
      </c>
      <c r="G1454" s="78" t="s">
        <v>310</v>
      </c>
      <c r="H1454" s="80"/>
      <c r="BA1454" s="5" t="str">
        <f t="shared" si="22"/>
        <v>999999</v>
      </c>
      <c r="BB1454" s="5">
        <f>IF(OR($E1454="",$G1454&lt;&gt;"Ativo"),"",IF(COUNTIFS($E$4:$E1454,$E1454,$A$4:$A1454,$A1454,$G$4:$G1454,"Ativo")=1,1,0))</f>
        <v>1</v>
      </c>
      <c r="BC1454">
        <f>IF(OR($A1454="",$G1454&lt;&gt;"Ativo"),"",IF(COUNTIFS($A$4:$A1454,$A1454,$G$4:$G1454,"Ativo")=1,1,0))</f>
        <v>0</v>
      </c>
    </row>
    <row r="1455" spans="1:55" x14ac:dyDescent="0.3">
      <c r="A1455" s="76">
        <v>24</v>
      </c>
      <c r="B1455" s="77">
        <v>46189</v>
      </c>
      <c r="C1455" s="76">
        <v>1</v>
      </c>
      <c r="D1455" s="78" t="s">
        <v>423</v>
      </c>
      <c r="E1455" s="12" t="s">
        <v>131</v>
      </c>
      <c r="F1455" s="79">
        <v>118.6815</v>
      </c>
      <c r="G1455" s="78" t="s">
        <v>310</v>
      </c>
      <c r="H1455" s="80"/>
      <c r="BA1455" s="5" t="str">
        <f t="shared" si="22"/>
        <v>999999</v>
      </c>
      <c r="BB1455" s="5">
        <f>IF(OR($E1455="",$G1455&lt;&gt;"Ativo"),"",IF(COUNTIFS($E$4:$E1455,$E1455,$A$4:$A1455,$A1455,$G$4:$G1455,"Ativo")=1,1,0))</f>
        <v>1</v>
      </c>
      <c r="BC1455">
        <f>IF(OR($A1455="",$G1455&lt;&gt;"Ativo"),"",IF(COUNTIFS($A$4:$A1455,$A1455,$G$4:$G1455,"Ativo")=1,1,0))</f>
        <v>0</v>
      </c>
    </row>
    <row r="1456" spans="1:55" x14ac:dyDescent="0.3">
      <c r="A1456" s="76">
        <v>24</v>
      </c>
      <c r="B1456" s="77">
        <v>46189</v>
      </c>
      <c r="C1456" s="76">
        <v>1</v>
      </c>
      <c r="D1456" s="78" t="s">
        <v>423</v>
      </c>
      <c r="E1456" s="12" t="s">
        <v>368</v>
      </c>
      <c r="F1456" s="79">
        <v>77.690200000000004</v>
      </c>
      <c r="G1456" s="78" t="s">
        <v>310</v>
      </c>
      <c r="H1456" s="80"/>
      <c r="BA1456" s="5" t="str">
        <f t="shared" si="22"/>
        <v>999999</v>
      </c>
      <c r="BB1456" s="5">
        <f>IF(OR($E1456="",$G1456&lt;&gt;"Ativo"),"",IF(COUNTIFS($E$4:$E1456,$E1456,$A$4:$A1456,$A1456,$G$4:$G1456,"Ativo")=1,1,0))</f>
        <v>1</v>
      </c>
      <c r="BC1456">
        <f>IF(OR($A1456="",$G1456&lt;&gt;"Ativo"),"",IF(COUNTIFS($A$4:$A1456,$A1456,$G$4:$G1456,"Ativo")=1,1,0))</f>
        <v>0</v>
      </c>
    </row>
    <row r="1457" spans="1:55" x14ac:dyDescent="0.3">
      <c r="A1457" s="76">
        <v>24</v>
      </c>
      <c r="B1457" s="77">
        <v>46189</v>
      </c>
      <c r="C1457" s="76">
        <v>1</v>
      </c>
      <c r="D1457" s="78" t="s">
        <v>423</v>
      </c>
      <c r="E1457" s="12" t="s">
        <v>370</v>
      </c>
      <c r="F1457" s="79">
        <v>79.181399999999996</v>
      </c>
      <c r="G1457" s="78" t="s">
        <v>310</v>
      </c>
      <c r="H1457" s="80"/>
      <c r="BA1457" s="5" t="str">
        <f t="shared" si="22"/>
        <v>999999</v>
      </c>
      <c r="BB1457" s="5">
        <f>IF(OR($E1457="",$G1457&lt;&gt;"Ativo"),"",IF(COUNTIFS($E$4:$E1457,$E1457,$A$4:$A1457,$A1457,$G$4:$G1457,"Ativo")=1,1,0))</f>
        <v>1</v>
      </c>
      <c r="BC1457">
        <f>IF(OR($A1457="",$G1457&lt;&gt;"Ativo"),"",IF(COUNTIFS($A$4:$A1457,$A1457,$G$4:$G1457,"Ativo")=1,1,0))</f>
        <v>0</v>
      </c>
    </row>
    <row r="1458" spans="1:55" x14ac:dyDescent="0.3">
      <c r="A1458" s="76">
        <v>24</v>
      </c>
      <c r="B1458" s="77">
        <v>46189</v>
      </c>
      <c r="C1458" s="76">
        <v>1</v>
      </c>
      <c r="D1458" s="78" t="s">
        <v>423</v>
      </c>
      <c r="E1458" s="12" t="s">
        <v>140</v>
      </c>
      <c r="F1458" s="79">
        <v>83.161100000000005</v>
      </c>
      <c r="G1458" s="78" t="s">
        <v>310</v>
      </c>
      <c r="H1458" s="80"/>
      <c r="BA1458" s="5" t="str">
        <f t="shared" si="22"/>
        <v>999999</v>
      </c>
      <c r="BB1458" s="5">
        <f>IF(OR($E1458="",$G1458&lt;&gt;"Ativo"),"",IF(COUNTIFS($E$4:$E1458,$E1458,$A$4:$A1458,$A1458,$G$4:$G1458,"Ativo")=1,1,0))</f>
        <v>1</v>
      </c>
      <c r="BC1458">
        <f>IF(OR($A1458="",$G1458&lt;&gt;"Ativo"),"",IF(COUNTIFS($A$4:$A1458,$A1458,$G$4:$G1458,"Ativo")=1,1,0))</f>
        <v>0</v>
      </c>
    </row>
    <row r="1459" spans="1:55" x14ac:dyDescent="0.3">
      <c r="A1459" s="76">
        <v>24</v>
      </c>
      <c r="B1459" s="77">
        <v>46189</v>
      </c>
      <c r="C1459" s="76">
        <v>1</v>
      </c>
      <c r="D1459" s="78" t="s">
        <v>423</v>
      </c>
      <c r="E1459" s="12" t="s">
        <v>142</v>
      </c>
      <c r="F1459" s="79">
        <v>90.818299999999994</v>
      </c>
      <c r="G1459" s="78" t="s">
        <v>310</v>
      </c>
      <c r="H1459" s="80"/>
      <c r="BA1459" s="5" t="str">
        <f t="shared" si="22"/>
        <v>999999</v>
      </c>
      <c r="BB1459" s="5">
        <f>IF(OR($E1459="",$G1459&lt;&gt;"Ativo"),"",IF(COUNTIFS($E$4:$E1459,$E1459,$A$4:$A1459,$A1459,$G$4:$G1459,"Ativo")=1,1,0))</f>
        <v>1</v>
      </c>
      <c r="BC1459">
        <f>IF(OR($A1459="",$G1459&lt;&gt;"Ativo"),"",IF(COUNTIFS($A$4:$A1459,$A1459,$G$4:$G1459,"Ativo")=1,1,0))</f>
        <v>0</v>
      </c>
    </row>
    <row r="1460" spans="1:55" x14ac:dyDescent="0.3">
      <c r="A1460" s="76">
        <v>24</v>
      </c>
      <c r="B1460" s="77">
        <v>46189</v>
      </c>
      <c r="C1460" s="76">
        <v>1</v>
      </c>
      <c r="D1460" s="78" t="s">
        <v>423</v>
      </c>
      <c r="E1460" s="12" t="s">
        <v>143</v>
      </c>
      <c r="F1460" s="79">
        <v>95.573099999999997</v>
      </c>
      <c r="G1460" s="78" t="s">
        <v>310</v>
      </c>
      <c r="H1460" s="80"/>
      <c r="BA1460" s="5" t="str">
        <f t="shared" si="22"/>
        <v>999999</v>
      </c>
      <c r="BB1460" s="5">
        <f>IF(OR($E1460="",$G1460&lt;&gt;"Ativo"),"",IF(COUNTIFS($E$4:$E1460,$E1460,$A$4:$A1460,$A1460,$G$4:$G1460,"Ativo")=1,1,0))</f>
        <v>1</v>
      </c>
      <c r="BC1460">
        <f>IF(OR($A1460="",$G1460&lt;&gt;"Ativo"),"",IF(COUNTIFS($A$4:$A1460,$A1460,$G$4:$G1460,"Ativo")=1,1,0))</f>
        <v>0</v>
      </c>
    </row>
    <row r="1461" spans="1:55" x14ac:dyDescent="0.3">
      <c r="A1461" s="76">
        <v>24</v>
      </c>
      <c r="B1461" s="77">
        <v>46189</v>
      </c>
      <c r="C1461" s="76">
        <v>2</v>
      </c>
      <c r="D1461" s="78" t="s">
        <v>424</v>
      </c>
      <c r="E1461" s="12" t="s">
        <v>356</v>
      </c>
      <c r="F1461" s="79">
        <v>195.31020000000001</v>
      </c>
      <c r="G1461" s="78" t="s">
        <v>310</v>
      </c>
      <c r="H1461" s="80"/>
      <c r="BA1461" s="5" t="str">
        <f t="shared" si="22"/>
        <v>999999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3">
      <c r="A1462" s="76">
        <v>24</v>
      </c>
      <c r="B1462" s="77">
        <v>46189</v>
      </c>
      <c r="C1462" s="76">
        <v>2</v>
      </c>
      <c r="D1462" s="78" t="s">
        <v>424</v>
      </c>
      <c r="E1462" s="12" t="s">
        <v>125</v>
      </c>
      <c r="F1462" s="79">
        <v>207.46340000000001</v>
      </c>
      <c r="G1462" s="78" t="s">
        <v>310</v>
      </c>
      <c r="H1462" s="80"/>
      <c r="BA1462" s="5" t="str">
        <f t="shared" si="22"/>
        <v>999999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3">
      <c r="A1463" s="76">
        <v>24</v>
      </c>
      <c r="B1463" s="77">
        <v>46189</v>
      </c>
      <c r="C1463" s="76">
        <v>2</v>
      </c>
      <c r="D1463" s="78" t="s">
        <v>424</v>
      </c>
      <c r="E1463" s="12" t="s">
        <v>137</v>
      </c>
      <c r="F1463" s="79">
        <v>211.3228</v>
      </c>
      <c r="G1463" s="78" t="s">
        <v>310</v>
      </c>
      <c r="H1463" s="80"/>
      <c r="BA1463" s="5" t="str">
        <f t="shared" si="22"/>
        <v>999999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3">
      <c r="A1464" s="76">
        <v>24</v>
      </c>
      <c r="B1464" s="77">
        <v>46189</v>
      </c>
      <c r="C1464" s="76">
        <v>2</v>
      </c>
      <c r="D1464" s="78" t="s">
        <v>424</v>
      </c>
      <c r="E1464" s="12" t="s">
        <v>358</v>
      </c>
      <c r="F1464" s="79">
        <v>217.89840000000001</v>
      </c>
      <c r="G1464" s="78" t="s">
        <v>310</v>
      </c>
      <c r="H1464" s="80"/>
      <c r="BA1464" s="5" t="str">
        <f t="shared" si="22"/>
        <v>999999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3">
      <c r="A1465" s="76">
        <v>24</v>
      </c>
      <c r="B1465" s="77">
        <v>46189</v>
      </c>
      <c r="C1465" s="76">
        <v>2</v>
      </c>
      <c r="D1465" s="78" t="s">
        <v>424</v>
      </c>
      <c r="E1465" s="12" t="s">
        <v>134</v>
      </c>
      <c r="F1465" s="79">
        <v>221.2183</v>
      </c>
      <c r="G1465" s="78" t="s">
        <v>310</v>
      </c>
      <c r="H1465" s="80"/>
      <c r="BA1465" s="5" t="str">
        <f t="shared" si="22"/>
        <v>999999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3">
      <c r="A1466" s="76">
        <v>24</v>
      </c>
      <c r="B1466" s="77">
        <v>46189</v>
      </c>
      <c r="C1466" s="76">
        <v>2</v>
      </c>
      <c r="D1466" s="78" t="s">
        <v>424</v>
      </c>
      <c r="E1466" s="12" t="s">
        <v>138</v>
      </c>
      <c r="F1466" s="79">
        <v>231.85210000000001</v>
      </c>
      <c r="G1466" s="78" t="s">
        <v>310</v>
      </c>
      <c r="H1466" s="80"/>
      <c r="BA1466" s="5" t="str">
        <f t="shared" si="22"/>
        <v>999999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3">
      <c r="A1467" s="76">
        <v>24</v>
      </c>
      <c r="B1467" s="77">
        <v>46189</v>
      </c>
      <c r="C1467" s="76">
        <v>2</v>
      </c>
      <c r="D1467" s="78" t="s">
        <v>424</v>
      </c>
      <c r="E1467" s="12" t="s">
        <v>359</v>
      </c>
      <c r="F1467" s="79">
        <v>230.25700000000001</v>
      </c>
      <c r="G1467" s="78" t="s">
        <v>310</v>
      </c>
      <c r="H1467" s="80"/>
      <c r="BA1467" s="5" t="str">
        <f t="shared" si="22"/>
        <v>999999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3">
      <c r="A1468" s="76">
        <v>24</v>
      </c>
      <c r="B1468" s="77">
        <v>46189</v>
      </c>
      <c r="C1468" s="76">
        <v>2</v>
      </c>
      <c r="D1468" s="78" t="s">
        <v>424</v>
      </c>
      <c r="E1468" s="12" t="s">
        <v>126</v>
      </c>
      <c r="F1468" s="79">
        <v>234.7619</v>
      </c>
      <c r="G1468" s="78" t="s">
        <v>310</v>
      </c>
      <c r="H1468" s="80"/>
      <c r="BA1468" s="5" t="str">
        <f t="shared" si="22"/>
        <v>999999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3">
      <c r="A1469" s="76">
        <v>24</v>
      </c>
      <c r="B1469" s="77">
        <v>46189</v>
      </c>
      <c r="C1469" s="76">
        <v>2</v>
      </c>
      <c r="D1469" s="78" t="s">
        <v>424</v>
      </c>
      <c r="E1469" s="12" t="s">
        <v>127</v>
      </c>
      <c r="F1469" s="79">
        <v>241.34209999999999</v>
      </c>
      <c r="G1469" s="78" t="s">
        <v>310</v>
      </c>
      <c r="H1469" s="80"/>
      <c r="BA1469" s="5" t="str">
        <f t="shared" si="22"/>
        <v>999999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3">
      <c r="A1470" s="76">
        <v>24</v>
      </c>
      <c r="B1470" s="77">
        <v>46189</v>
      </c>
      <c r="C1470" s="76">
        <v>2</v>
      </c>
      <c r="D1470" s="78" t="s">
        <v>424</v>
      </c>
      <c r="E1470" s="12" t="s">
        <v>124</v>
      </c>
      <c r="F1470" s="79">
        <v>254.86789999999999</v>
      </c>
      <c r="G1470" s="78" t="s">
        <v>310</v>
      </c>
      <c r="H1470" s="80"/>
      <c r="BA1470" s="5" t="str">
        <f t="shared" si="22"/>
        <v>999999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3">
      <c r="A1471" s="76">
        <v>24</v>
      </c>
      <c r="B1471" s="77">
        <v>46189</v>
      </c>
      <c r="C1471" s="76">
        <v>2</v>
      </c>
      <c r="D1471" s="78" t="s">
        <v>424</v>
      </c>
      <c r="E1471" s="12" t="s">
        <v>361</v>
      </c>
      <c r="F1471" s="79">
        <v>243.82499999999999</v>
      </c>
      <c r="G1471" s="78" t="s">
        <v>310</v>
      </c>
      <c r="H1471" s="80"/>
      <c r="BA1471" s="5" t="str">
        <f t="shared" si="22"/>
        <v>999999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3">
      <c r="A1472" s="76">
        <v>24</v>
      </c>
      <c r="B1472" s="77">
        <v>46189</v>
      </c>
      <c r="C1472" s="76">
        <v>2</v>
      </c>
      <c r="D1472" s="78" t="s">
        <v>424</v>
      </c>
      <c r="E1472" s="12" t="s">
        <v>139</v>
      </c>
      <c r="F1472" s="79">
        <v>261.03870000000001</v>
      </c>
      <c r="G1472" s="78" t="s">
        <v>310</v>
      </c>
      <c r="H1472" s="80"/>
      <c r="BA1472" s="5" t="str">
        <f t="shared" si="22"/>
        <v>999999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3">
      <c r="A1473" s="76">
        <v>24</v>
      </c>
      <c r="B1473" s="77">
        <v>46189</v>
      </c>
      <c r="C1473" s="76">
        <v>2</v>
      </c>
      <c r="D1473" s="78" t="s">
        <v>424</v>
      </c>
      <c r="E1473" s="12" t="s">
        <v>118</v>
      </c>
      <c r="F1473" s="79">
        <v>263.5274</v>
      </c>
      <c r="G1473" s="78" t="s">
        <v>310</v>
      </c>
      <c r="H1473" s="80"/>
      <c r="BA1473" s="5" t="str">
        <f t="shared" si="22"/>
        <v>999999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3">
      <c r="A1474" s="76">
        <v>24</v>
      </c>
      <c r="B1474" s="77">
        <v>46189</v>
      </c>
      <c r="C1474" s="76">
        <v>2</v>
      </c>
      <c r="D1474" s="78" t="s">
        <v>424</v>
      </c>
      <c r="E1474" s="12" t="s">
        <v>362</v>
      </c>
      <c r="F1474" s="79">
        <v>257.47300000000001</v>
      </c>
      <c r="G1474" s="78" t="s">
        <v>310</v>
      </c>
      <c r="H1474" s="80"/>
      <c r="BA1474" s="5" t="str">
        <f t="shared" si="22"/>
        <v>999999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3">
      <c r="A1475" s="76">
        <v>24</v>
      </c>
      <c r="B1475" s="77">
        <v>46189</v>
      </c>
      <c r="C1475" s="76">
        <v>2</v>
      </c>
      <c r="D1475" s="78" t="s">
        <v>424</v>
      </c>
      <c r="E1475" s="12" t="s">
        <v>364</v>
      </c>
      <c r="F1475" s="79">
        <v>280.2525</v>
      </c>
      <c r="G1475" s="78" t="s">
        <v>310</v>
      </c>
      <c r="H1475" s="80"/>
      <c r="BA1475" s="5" t="str">
        <f t="shared" si="22"/>
        <v>999999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3">
      <c r="A1476" s="76">
        <v>24</v>
      </c>
      <c r="B1476" s="77">
        <v>46189</v>
      </c>
      <c r="C1476" s="76">
        <v>2</v>
      </c>
      <c r="D1476" s="78" t="s">
        <v>424</v>
      </c>
      <c r="E1476" s="12" t="s">
        <v>135</v>
      </c>
      <c r="F1476" s="79">
        <v>287.44369999999998</v>
      </c>
      <c r="G1476" s="78" t="s">
        <v>310</v>
      </c>
      <c r="H1476" s="80"/>
      <c r="BA1476" s="5" t="str">
        <f t="shared" ref="BA1476:BA1539" si="23">IF($D1476="","",MID($D1476,4,6))</f>
        <v>999999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3">
      <c r="A1477" s="76">
        <v>24</v>
      </c>
      <c r="B1477" s="77">
        <v>46189</v>
      </c>
      <c r="C1477" s="76">
        <v>2</v>
      </c>
      <c r="D1477" s="78" t="s">
        <v>424</v>
      </c>
      <c r="E1477" s="12" t="s">
        <v>128</v>
      </c>
      <c r="F1477" s="79">
        <v>272.7534</v>
      </c>
      <c r="G1477" s="78" t="s">
        <v>310</v>
      </c>
      <c r="H1477" s="80"/>
      <c r="BA1477" s="5" t="str">
        <f t="shared" si="23"/>
        <v>999999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3">
      <c r="A1478" s="76">
        <v>24</v>
      </c>
      <c r="B1478" s="77">
        <v>46189</v>
      </c>
      <c r="C1478" s="76">
        <v>2</v>
      </c>
      <c r="D1478" s="78" t="s">
        <v>424</v>
      </c>
      <c r="E1478" s="12" t="s">
        <v>122</v>
      </c>
      <c r="F1478" s="79">
        <v>193.15870000000001</v>
      </c>
      <c r="G1478" s="78" t="s">
        <v>310</v>
      </c>
      <c r="H1478" s="80"/>
      <c r="BA1478" s="5" t="str">
        <f t="shared" si="23"/>
        <v>999999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3">
      <c r="A1479" s="76">
        <v>24</v>
      </c>
      <c r="B1479" s="77">
        <v>46189</v>
      </c>
      <c r="C1479" s="76">
        <v>2</v>
      </c>
      <c r="D1479" s="78" t="s">
        <v>424</v>
      </c>
      <c r="E1479" s="12" t="s">
        <v>144</v>
      </c>
      <c r="F1479" s="79">
        <v>217.2088</v>
      </c>
      <c r="G1479" s="78" t="s">
        <v>310</v>
      </c>
      <c r="H1479" s="80"/>
      <c r="BA1479" s="5" t="str">
        <f t="shared" si="23"/>
        <v>999999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3">
      <c r="A1480" s="76">
        <v>24</v>
      </c>
      <c r="B1480" s="77">
        <v>46189</v>
      </c>
      <c r="C1480" s="76">
        <v>2</v>
      </c>
      <c r="D1480" s="78" t="s">
        <v>424</v>
      </c>
      <c r="E1480" s="12" t="s">
        <v>365</v>
      </c>
      <c r="F1480" s="79">
        <v>206.20349999999999</v>
      </c>
      <c r="G1480" s="78" t="s">
        <v>310</v>
      </c>
      <c r="H1480" s="80"/>
      <c r="BA1480" s="5" t="str">
        <f t="shared" si="23"/>
        <v>999999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3">
      <c r="A1481" s="76">
        <v>24</v>
      </c>
      <c r="B1481" s="77">
        <v>46189</v>
      </c>
      <c r="C1481" s="76">
        <v>2</v>
      </c>
      <c r="D1481" s="78" t="s">
        <v>424</v>
      </c>
      <c r="E1481" s="12" t="s">
        <v>132</v>
      </c>
      <c r="F1481" s="79">
        <v>219.16980000000001</v>
      </c>
      <c r="G1481" s="78" t="s">
        <v>310</v>
      </c>
      <c r="H1481" s="80"/>
      <c r="BA1481" s="5" t="str">
        <f t="shared" si="23"/>
        <v>999999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3">
      <c r="A1482" s="76">
        <v>24</v>
      </c>
      <c r="B1482" s="77">
        <v>46189</v>
      </c>
      <c r="C1482" s="76">
        <v>2</v>
      </c>
      <c r="D1482" s="78" t="s">
        <v>424</v>
      </c>
      <c r="E1482" s="12" t="s">
        <v>133</v>
      </c>
      <c r="F1482" s="79">
        <v>215.69370000000001</v>
      </c>
      <c r="G1482" s="78" t="s">
        <v>310</v>
      </c>
      <c r="H1482" s="80"/>
      <c r="BA1482" s="5" t="str">
        <f t="shared" si="23"/>
        <v>999999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3">
      <c r="A1483" s="76">
        <v>24</v>
      </c>
      <c r="B1483" s="77">
        <v>46189</v>
      </c>
      <c r="C1483" s="76">
        <v>2</v>
      </c>
      <c r="D1483" s="78" t="s">
        <v>424</v>
      </c>
      <c r="E1483" s="12" t="s">
        <v>366</v>
      </c>
      <c r="F1483" s="79">
        <v>197.54349999999999</v>
      </c>
      <c r="G1483" s="78" t="s">
        <v>310</v>
      </c>
      <c r="H1483" s="80"/>
      <c r="BA1483" s="5" t="str">
        <f t="shared" si="23"/>
        <v>999999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3">
      <c r="A1484" s="76">
        <v>24</v>
      </c>
      <c r="B1484" s="77">
        <v>46189</v>
      </c>
      <c r="C1484" s="76">
        <v>2</v>
      </c>
      <c r="D1484" s="78" t="s">
        <v>424</v>
      </c>
      <c r="E1484" s="12" t="s">
        <v>367</v>
      </c>
      <c r="F1484" s="79">
        <v>220.01589999999999</v>
      </c>
      <c r="G1484" s="78" t="s">
        <v>310</v>
      </c>
      <c r="H1484" s="80"/>
      <c r="BA1484" s="5" t="str">
        <f t="shared" si="23"/>
        <v>999999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3">
      <c r="A1485" s="76">
        <v>24</v>
      </c>
      <c r="B1485" s="77">
        <v>46189</v>
      </c>
      <c r="C1485" s="76">
        <v>2</v>
      </c>
      <c r="D1485" s="78" t="s">
        <v>424</v>
      </c>
      <c r="E1485" s="12" t="s">
        <v>129</v>
      </c>
      <c r="F1485" s="79">
        <v>235.13079999999999</v>
      </c>
      <c r="G1485" s="78" t="s">
        <v>310</v>
      </c>
      <c r="H1485" s="80"/>
      <c r="BA1485" s="5" t="str">
        <f t="shared" si="23"/>
        <v>999999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3">
      <c r="A1486" s="76">
        <v>24</v>
      </c>
      <c r="B1486" s="77">
        <v>46189</v>
      </c>
      <c r="C1486" s="76">
        <v>2</v>
      </c>
      <c r="D1486" s="78" t="s">
        <v>424</v>
      </c>
      <c r="E1486" s="12" t="s">
        <v>131</v>
      </c>
      <c r="F1486" s="79">
        <v>241.4025</v>
      </c>
      <c r="G1486" s="78" t="s">
        <v>310</v>
      </c>
      <c r="H1486" s="80"/>
      <c r="BA1486" s="5" t="str">
        <f t="shared" si="23"/>
        <v>999999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3">
      <c r="A1487" s="76">
        <v>24</v>
      </c>
      <c r="B1487" s="77">
        <v>46189</v>
      </c>
      <c r="C1487" s="76">
        <v>2</v>
      </c>
      <c r="D1487" s="78" t="s">
        <v>424</v>
      </c>
      <c r="E1487" s="12" t="s">
        <v>368</v>
      </c>
      <c r="F1487" s="79">
        <v>244.68100000000001</v>
      </c>
      <c r="G1487" s="78" t="s">
        <v>310</v>
      </c>
      <c r="H1487" s="80"/>
      <c r="BA1487" s="5" t="str">
        <f t="shared" si="23"/>
        <v>999999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3">
      <c r="A1488" s="76">
        <v>24</v>
      </c>
      <c r="B1488" s="77">
        <v>46189</v>
      </c>
      <c r="C1488" s="76">
        <v>2</v>
      </c>
      <c r="D1488" s="78" t="s">
        <v>424</v>
      </c>
      <c r="E1488" s="12" t="s">
        <v>370</v>
      </c>
      <c r="F1488" s="79">
        <v>249.93629999999999</v>
      </c>
      <c r="G1488" s="78" t="s">
        <v>310</v>
      </c>
      <c r="H1488" s="80"/>
      <c r="BA1488" s="5" t="str">
        <f t="shared" si="23"/>
        <v>999999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3">
      <c r="A1489" s="76">
        <v>24</v>
      </c>
      <c r="B1489" s="77">
        <v>46189</v>
      </c>
      <c r="C1489" s="76">
        <v>2</v>
      </c>
      <c r="D1489" s="78" t="s">
        <v>424</v>
      </c>
      <c r="E1489" s="12" t="s">
        <v>140</v>
      </c>
      <c r="F1489" s="79">
        <v>248.851</v>
      </c>
      <c r="G1489" s="78" t="s">
        <v>310</v>
      </c>
      <c r="H1489" s="80"/>
      <c r="BA1489" s="5" t="str">
        <f t="shared" si="23"/>
        <v>999999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3">
      <c r="A1490" s="76">
        <v>24</v>
      </c>
      <c r="B1490" s="77">
        <v>46189</v>
      </c>
      <c r="C1490" s="76">
        <v>2</v>
      </c>
      <c r="D1490" s="78" t="s">
        <v>424</v>
      </c>
      <c r="E1490" s="12" t="s">
        <v>142</v>
      </c>
      <c r="F1490" s="79">
        <v>266.64120000000003</v>
      </c>
      <c r="G1490" s="78" t="s">
        <v>310</v>
      </c>
      <c r="H1490" s="80"/>
      <c r="BA1490" s="5" t="str">
        <f t="shared" si="23"/>
        <v>999999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3">
      <c r="A1491" s="76">
        <v>24</v>
      </c>
      <c r="B1491" s="77">
        <v>46189</v>
      </c>
      <c r="C1491" s="76">
        <v>2</v>
      </c>
      <c r="D1491" s="78" t="s">
        <v>424</v>
      </c>
      <c r="E1491" s="12" t="s">
        <v>143</v>
      </c>
      <c r="F1491" s="79">
        <v>256.08800000000002</v>
      </c>
      <c r="G1491" s="78" t="s">
        <v>310</v>
      </c>
      <c r="H1491" s="80"/>
      <c r="BA1491" s="5" t="str">
        <f t="shared" si="23"/>
        <v>999999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3">
      <c r="A1492" s="76">
        <v>25</v>
      </c>
      <c r="B1492" s="77">
        <v>46196</v>
      </c>
      <c r="C1492" s="76">
        <v>1</v>
      </c>
      <c r="D1492" s="78" t="s">
        <v>423</v>
      </c>
      <c r="E1492" s="12" t="s">
        <v>356</v>
      </c>
      <c r="F1492" s="79">
        <v>86.273300000000006</v>
      </c>
      <c r="G1492" s="78" t="s">
        <v>310</v>
      </c>
      <c r="H1492" s="80"/>
      <c r="BA1492" s="5" t="str">
        <f t="shared" si="23"/>
        <v>999999</v>
      </c>
      <c r="BB1492" s="5">
        <f>IF(OR($E1492="",$G1492&lt;&gt;"Ativo"),"",IF(COUNTIFS($E$4:$E1492,$E1492,$A$4:$A1492,$A1492,$G$4:$G1492,"Ativo")=1,1,0))</f>
        <v>1</v>
      </c>
      <c r="BC1492">
        <f>IF(OR($A1492="",$G1492&lt;&gt;"Ativo"),"",IF(COUNTIFS($A$4:$A1492,$A1492,$G$4:$G1492,"Ativo")=1,1,0))</f>
        <v>1</v>
      </c>
    </row>
    <row r="1493" spans="1:55" x14ac:dyDescent="0.3">
      <c r="A1493" s="76">
        <v>25</v>
      </c>
      <c r="B1493" s="77">
        <v>46196</v>
      </c>
      <c r="C1493" s="76">
        <v>1</v>
      </c>
      <c r="D1493" s="78" t="s">
        <v>423</v>
      </c>
      <c r="E1493" s="12" t="s">
        <v>125</v>
      </c>
      <c r="F1493" s="79">
        <v>89.582700000000003</v>
      </c>
      <c r="G1493" s="78" t="s">
        <v>310</v>
      </c>
      <c r="H1493" s="80"/>
      <c r="BA1493" s="5" t="str">
        <f t="shared" si="23"/>
        <v>999999</v>
      </c>
      <c r="BB1493" s="5">
        <f>IF(OR($E1493="",$G1493&lt;&gt;"Ativo"),"",IF(COUNTIFS($E$4:$E1493,$E1493,$A$4:$A1493,$A1493,$G$4:$G1493,"Ativo")=1,1,0))</f>
        <v>1</v>
      </c>
      <c r="BC1493">
        <f>IF(OR($A1493="",$G1493&lt;&gt;"Ativo"),"",IF(COUNTIFS($A$4:$A1493,$A1493,$G$4:$G1493,"Ativo")=1,1,0))</f>
        <v>0</v>
      </c>
    </row>
    <row r="1494" spans="1:55" x14ac:dyDescent="0.3">
      <c r="A1494" s="76">
        <v>25</v>
      </c>
      <c r="B1494" s="77">
        <v>46196</v>
      </c>
      <c r="C1494" s="76">
        <v>1</v>
      </c>
      <c r="D1494" s="78" t="s">
        <v>423</v>
      </c>
      <c r="E1494" s="12" t="s">
        <v>137</v>
      </c>
      <c r="F1494" s="79">
        <v>90.567400000000006</v>
      </c>
      <c r="G1494" s="78" t="s">
        <v>310</v>
      </c>
      <c r="H1494" s="80"/>
      <c r="BA1494" s="5" t="str">
        <f t="shared" si="23"/>
        <v>999999</v>
      </c>
      <c r="BB1494" s="5">
        <f>IF(OR($E1494="",$G1494&lt;&gt;"Ativo"),"",IF(COUNTIFS($E$4:$E1494,$E1494,$A$4:$A1494,$A1494,$G$4:$G1494,"Ativo")=1,1,0))</f>
        <v>1</v>
      </c>
      <c r="BC1494">
        <f>IF(OR($A1494="",$G1494&lt;&gt;"Ativo"),"",IF(COUNTIFS($A$4:$A1494,$A1494,$G$4:$G1494,"Ativo")=1,1,0))</f>
        <v>0</v>
      </c>
    </row>
    <row r="1495" spans="1:55" x14ac:dyDescent="0.3">
      <c r="A1495" s="76">
        <v>25</v>
      </c>
      <c r="B1495" s="77">
        <v>46196</v>
      </c>
      <c r="C1495" s="76">
        <v>1</v>
      </c>
      <c r="D1495" s="78" t="s">
        <v>423</v>
      </c>
      <c r="E1495" s="12" t="s">
        <v>358</v>
      </c>
      <c r="F1495" s="79">
        <v>98.421199999999999</v>
      </c>
      <c r="G1495" s="78" t="s">
        <v>310</v>
      </c>
      <c r="H1495" s="80"/>
      <c r="BA1495" s="5" t="str">
        <f t="shared" si="23"/>
        <v>999999</v>
      </c>
      <c r="BB1495" s="5">
        <f>IF(OR($E1495="",$G1495&lt;&gt;"Ativo"),"",IF(COUNTIFS($E$4:$E1495,$E1495,$A$4:$A1495,$A1495,$G$4:$G1495,"Ativo")=1,1,0))</f>
        <v>1</v>
      </c>
      <c r="BC1495">
        <f>IF(OR($A1495="",$G1495&lt;&gt;"Ativo"),"",IF(COUNTIFS($A$4:$A1495,$A1495,$G$4:$G1495,"Ativo")=1,1,0))</f>
        <v>0</v>
      </c>
    </row>
    <row r="1496" spans="1:55" x14ac:dyDescent="0.3">
      <c r="A1496" s="76">
        <v>25</v>
      </c>
      <c r="B1496" s="77">
        <v>46196</v>
      </c>
      <c r="C1496" s="76">
        <v>1</v>
      </c>
      <c r="D1496" s="78" t="s">
        <v>423</v>
      </c>
      <c r="E1496" s="12" t="s">
        <v>134</v>
      </c>
      <c r="F1496" s="79">
        <v>100.2543</v>
      </c>
      <c r="G1496" s="78" t="s">
        <v>310</v>
      </c>
      <c r="H1496" s="80"/>
      <c r="BA1496" s="5" t="str">
        <f t="shared" si="23"/>
        <v>999999</v>
      </c>
      <c r="BB1496" s="5">
        <f>IF(OR($E1496="",$G1496&lt;&gt;"Ativo"),"",IF(COUNTIFS($E$4:$E1496,$E1496,$A$4:$A1496,$A1496,$G$4:$G1496,"Ativo")=1,1,0))</f>
        <v>1</v>
      </c>
      <c r="BC1496">
        <f>IF(OR($A1496="",$G1496&lt;&gt;"Ativo"),"",IF(COUNTIFS($A$4:$A1496,$A1496,$G$4:$G1496,"Ativo")=1,1,0))</f>
        <v>0</v>
      </c>
    </row>
    <row r="1497" spans="1:55" x14ac:dyDescent="0.3">
      <c r="A1497" s="76">
        <v>25</v>
      </c>
      <c r="B1497" s="77">
        <v>46196</v>
      </c>
      <c r="C1497" s="76">
        <v>1</v>
      </c>
      <c r="D1497" s="78" t="s">
        <v>423</v>
      </c>
      <c r="E1497" s="12" t="s">
        <v>138</v>
      </c>
      <c r="F1497" s="79">
        <v>99.053899999999999</v>
      </c>
      <c r="G1497" s="78" t="s">
        <v>310</v>
      </c>
      <c r="H1497" s="80"/>
      <c r="BA1497" s="5" t="str">
        <f t="shared" si="23"/>
        <v>999999</v>
      </c>
      <c r="BB1497" s="5">
        <f>IF(OR($E1497="",$G1497&lt;&gt;"Ativo"),"",IF(COUNTIFS($E$4:$E1497,$E1497,$A$4:$A1497,$A1497,$G$4:$G1497,"Ativo")=1,1,0))</f>
        <v>1</v>
      </c>
      <c r="BC1497">
        <f>IF(OR($A1497="",$G1497&lt;&gt;"Ativo"),"",IF(COUNTIFS($A$4:$A1497,$A1497,$G$4:$G1497,"Ativo")=1,1,0))</f>
        <v>0</v>
      </c>
    </row>
    <row r="1498" spans="1:55" x14ac:dyDescent="0.3">
      <c r="A1498" s="76">
        <v>25</v>
      </c>
      <c r="B1498" s="77">
        <v>46196</v>
      </c>
      <c r="C1498" s="76">
        <v>1</v>
      </c>
      <c r="D1498" s="78" t="s">
        <v>423</v>
      </c>
      <c r="E1498" s="12" t="s">
        <v>359</v>
      </c>
      <c r="F1498" s="79">
        <v>100.9798</v>
      </c>
      <c r="G1498" s="78" t="s">
        <v>310</v>
      </c>
      <c r="H1498" s="80"/>
      <c r="BA1498" s="5" t="str">
        <f t="shared" si="23"/>
        <v>999999</v>
      </c>
      <c r="BB1498" s="5">
        <f>IF(OR($E1498="",$G1498&lt;&gt;"Ativo"),"",IF(COUNTIFS($E$4:$E1498,$E1498,$A$4:$A1498,$A1498,$G$4:$G1498,"Ativo")=1,1,0))</f>
        <v>1</v>
      </c>
      <c r="BC1498">
        <f>IF(OR($A1498="",$G1498&lt;&gt;"Ativo"),"",IF(COUNTIFS($A$4:$A1498,$A1498,$G$4:$G1498,"Ativo")=1,1,0))</f>
        <v>0</v>
      </c>
    </row>
    <row r="1499" spans="1:55" x14ac:dyDescent="0.3">
      <c r="A1499" s="76">
        <v>25</v>
      </c>
      <c r="B1499" s="77">
        <v>46196</v>
      </c>
      <c r="C1499" s="76">
        <v>1</v>
      </c>
      <c r="D1499" s="78" t="s">
        <v>423</v>
      </c>
      <c r="E1499" s="12" t="s">
        <v>126</v>
      </c>
      <c r="F1499" s="79">
        <v>100.8549</v>
      </c>
      <c r="G1499" s="78" t="s">
        <v>310</v>
      </c>
      <c r="H1499" s="80"/>
      <c r="BA1499" s="5" t="str">
        <f t="shared" si="23"/>
        <v>999999</v>
      </c>
      <c r="BB1499" s="5">
        <f>IF(OR($E1499="",$G1499&lt;&gt;"Ativo"),"",IF(COUNTIFS($E$4:$E1499,$E1499,$A$4:$A1499,$A1499,$G$4:$G1499,"Ativo")=1,1,0))</f>
        <v>1</v>
      </c>
      <c r="BC1499">
        <f>IF(OR($A1499="",$G1499&lt;&gt;"Ativo"),"",IF(COUNTIFS($A$4:$A1499,$A1499,$G$4:$G1499,"Ativo")=1,1,0))</f>
        <v>0</v>
      </c>
    </row>
    <row r="1500" spans="1:55" x14ac:dyDescent="0.3">
      <c r="A1500" s="76">
        <v>25</v>
      </c>
      <c r="B1500" s="77">
        <v>46196</v>
      </c>
      <c r="C1500" s="76">
        <v>1</v>
      </c>
      <c r="D1500" s="78" t="s">
        <v>423</v>
      </c>
      <c r="E1500" s="12" t="s">
        <v>127</v>
      </c>
      <c r="F1500" s="79">
        <v>109.1511</v>
      </c>
      <c r="G1500" s="78" t="s">
        <v>310</v>
      </c>
      <c r="H1500" s="80"/>
      <c r="BA1500" s="5" t="str">
        <f t="shared" si="23"/>
        <v>999999</v>
      </c>
      <c r="BB1500" s="5">
        <f>IF(OR($E1500="",$G1500&lt;&gt;"Ativo"),"",IF(COUNTIFS($E$4:$E1500,$E1500,$A$4:$A1500,$A1500,$G$4:$G1500,"Ativo")=1,1,0))</f>
        <v>1</v>
      </c>
      <c r="BC1500">
        <f>IF(OR($A1500="",$G1500&lt;&gt;"Ativo"),"",IF(COUNTIFS($A$4:$A1500,$A1500,$G$4:$G1500,"Ativo")=1,1,0))</f>
        <v>0</v>
      </c>
    </row>
    <row r="1501" spans="1:55" x14ac:dyDescent="0.3">
      <c r="A1501" s="76">
        <v>25</v>
      </c>
      <c r="B1501" s="77">
        <v>46196</v>
      </c>
      <c r="C1501" s="76">
        <v>1</v>
      </c>
      <c r="D1501" s="78" t="s">
        <v>423</v>
      </c>
      <c r="E1501" s="12" t="s">
        <v>124</v>
      </c>
      <c r="F1501" s="79">
        <v>106.9828</v>
      </c>
      <c r="G1501" s="78" t="s">
        <v>310</v>
      </c>
      <c r="H1501" s="80"/>
      <c r="BA1501" s="5" t="str">
        <f t="shared" si="23"/>
        <v>999999</v>
      </c>
      <c r="BB1501" s="5">
        <f>IF(OR($E1501="",$G1501&lt;&gt;"Ativo"),"",IF(COUNTIFS($E$4:$E1501,$E1501,$A$4:$A1501,$A1501,$G$4:$G1501,"Ativo")=1,1,0))</f>
        <v>1</v>
      </c>
      <c r="BC1501">
        <f>IF(OR($A1501="",$G1501&lt;&gt;"Ativo"),"",IF(COUNTIFS($A$4:$A1501,$A1501,$G$4:$G1501,"Ativo")=1,1,0))</f>
        <v>0</v>
      </c>
    </row>
    <row r="1502" spans="1:55" x14ac:dyDescent="0.3">
      <c r="A1502" s="76">
        <v>25</v>
      </c>
      <c r="B1502" s="77">
        <v>46196</v>
      </c>
      <c r="C1502" s="76">
        <v>1</v>
      </c>
      <c r="D1502" s="78" t="s">
        <v>423</v>
      </c>
      <c r="E1502" s="12" t="s">
        <v>361</v>
      </c>
      <c r="F1502" s="79">
        <v>114.6147</v>
      </c>
      <c r="G1502" s="78" t="s">
        <v>310</v>
      </c>
      <c r="H1502" s="80"/>
      <c r="BA1502" s="5" t="str">
        <f t="shared" si="23"/>
        <v>999999</v>
      </c>
      <c r="BB1502" s="5">
        <f>IF(OR($E1502="",$G1502&lt;&gt;"Ativo"),"",IF(COUNTIFS($E$4:$E1502,$E1502,$A$4:$A1502,$A1502,$G$4:$G1502,"Ativo")=1,1,0))</f>
        <v>1</v>
      </c>
      <c r="BC1502">
        <f>IF(OR($A1502="",$G1502&lt;&gt;"Ativo"),"",IF(COUNTIFS($A$4:$A1502,$A1502,$G$4:$G1502,"Ativo")=1,1,0))</f>
        <v>0</v>
      </c>
    </row>
    <row r="1503" spans="1:55" x14ac:dyDescent="0.3">
      <c r="A1503" s="76">
        <v>25</v>
      </c>
      <c r="B1503" s="77">
        <v>46196</v>
      </c>
      <c r="C1503" s="76">
        <v>1</v>
      </c>
      <c r="D1503" s="78" t="s">
        <v>423</v>
      </c>
      <c r="E1503" s="12" t="s">
        <v>139</v>
      </c>
      <c r="F1503" s="79">
        <v>119.291</v>
      </c>
      <c r="G1503" s="78" t="s">
        <v>310</v>
      </c>
      <c r="H1503" s="80"/>
      <c r="BA1503" s="5" t="str">
        <f t="shared" si="23"/>
        <v>999999</v>
      </c>
      <c r="BB1503" s="5">
        <f>IF(OR($E1503="",$G1503&lt;&gt;"Ativo"),"",IF(COUNTIFS($E$4:$E1503,$E1503,$A$4:$A1503,$A1503,$G$4:$G1503,"Ativo")=1,1,0))</f>
        <v>1</v>
      </c>
      <c r="BC1503">
        <f>IF(OR($A1503="",$G1503&lt;&gt;"Ativo"),"",IF(COUNTIFS($A$4:$A1503,$A1503,$G$4:$G1503,"Ativo")=1,1,0))</f>
        <v>0</v>
      </c>
    </row>
    <row r="1504" spans="1:55" x14ac:dyDescent="0.3">
      <c r="A1504" s="76">
        <v>25</v>
      </c>
      <c r="B1504" s="77">
        <v>46196</v>
      </c>
      <c r="C1504" s="76">
        <v>1</v>
      </c>
      <c r="D1504" s="78" t="s">
        <v>423</v>
      </c>
      <c r="E1504" s="12" t="s">
        <v>118</v>
      </c>
      <c r="F1504" s="79">
        <v>116.8759</v>
      </c>
      <c r="G1504" s="78" t="s">
        <v>310</v>
      </c>
      <c r="H1504" s="80"/>
      <c r="BA1504" s="5" t="str">
        <f t="shared" si="23"/>
        <v>999999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3">
      <c r="A1505" s="76">
        <v>25</v>
      </c>
      <c r="B1505" s="77">
        <v>46196</v>
      </c>
      <c r="C1505" s="76">
        <v>1</v>
      </c>
      <c r="D1505" s="78" t="s">
        <v>423</v>
      </c>
      <c r="E1505" s="12" t="s">
        <v>362</v>
      </c>
      <c r="F1505" s="79">
        <v>82.671599999999998</v>
      </c>
      <c r="G1505" s="78" t="s">
        <v>310</v>
      </c>
      <c r="H1505" s="80"/>
      <c r="BA1505" s="5" t="str">
        <f t="shared" si="23"/>
        <v>999999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3">
      <c r="A1506" s="76">
        <v>25</v>
      </c>
      <c r="B1506" s="77">
        <v>46196</v>
      </c>
      <c r="C1506" s="76">
        <v>1</v>
      </c>
      <c r="D1506" s="78" t="s">
        <v>423</v>
      </c>
      <c r="E1506" s="12" t="s">
        <v>364</v>
      </c>
      <c r="F1506" s="79">
        <v>84.779300000000006</v>
      </c>
      <c r="G1506" s="78" t="s">
        <v>310</v>
      </c>
      <c r="H1506" s="80"/>
      <c r="BA1506" s="5" t="str">
        <f t="shared" si="23"/>
        <v>999999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3">
      <c r="A1507" s="76">
        <v>25</v>
      </c>
      <c r="B1507" s="77">
        <v>46196</v>
      </c>
      <c r="C1507" s="76">
        <v>1</v>
      </c>
      <c r="D1507" s="78" t="s">
        <v>423</v>
      </c>
      <c r="E1507" s="12" t="s">
        <v>135</v>
      </c>
      <c r="F1507" s="79">
        <v>86.881100000000004</v>
      </c>
      <c r="G1507" s="78" t="s">
        <v>310</v>
      </c>
      <c r="H1507" s="80"/>
      <c r="BA1507" s="5" t="str">
        <f t="shared" si="23"/>
        <v>999999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3">
      <c r="A1508" s="76">
        <v>25</v>
      </c>
      <c r="B1508" s="77">
        <v>46196</v>
      </c>
      <c r="C1508" s="76">
        <v>1</v>
      </c>
      <c r="D1508" s="78" t="s">
        <v>423</v>
      </c>
      <c r="E1508" s="12" t="s">
        <v>128</v>
      </c>
      <c r="F1508" s="79">
        <v>95.808400000000006</v>
      </c>
      <c r="G1508" s="78" t="s">
        <v>310</v>
      </c>
      <c r="H1508" s="80"/>
      <c r="BA1508" s="5" t="str">
        <f t="shared" si="23"/>
        <v>999999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3">
      <c r="A1509" s="76">
        <v>25</v>
      </c>
      <c r="B1509" s="77">
        <v>46196</v>
      </c>
      <c r="C1509" s="76">
        <v>1</v>
      </c>
      <c r="D1509" s="78" t="s">
        <v>423</v>
      </c>
      <c r="E1509" s="12" t="s">
        <v>122</v>
      </c>
      <c r="F1509" s="79">
        <v>95.1965</v>
      </c>
      <c r="G1509" s="78" t="s">
        <v>310</v>
      </c>
      <c r="H1509" s="80"/>
      <c r="BA1509" s="5" t="str">
        <f t="shared" si="23"/>
        <v>999999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3">
      <c r="A1510" s="76">
        <v>25</v>
      </c>
      <c r="B1510" s="77">
        <v>46196</v>
      </c>
      <c r="C1510" s="76">
        <v>1</v>
      </c>
      <c r="D1510" s="78" t="s">
        <v>423</v>
      </c>
      <c r="E1510" s="12" t="s">
        <v>144</v>
      </c>
      <c r="F1510" s="79">
        <v>97.565899999999999</v>
      </c>
      <c r="G1510" s="78" t="s">
        <v>310</v>
      </c>
      <c r="H1510" s="80"/>
      <c r="BA1510" s="5" t="str">
        <f t="shared" si="23"/>
        <v>999999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3">
      <c r="A1511" s="76">
        <v>25</v>
      </c>
      <c r="B1511" s="77">
        <v>46196</v>
      </c>
      <c r="C1511" s="76">
        <v>1</v>
      </c>
      <c r="D1511" s="78" t="s">
        <v>423</v>
      </c>
      <c r="E1511" s="12" t="s">
        <v>365</v>
      </c>
      <c r="F1511" s="79">
        <v>100.5423</v>
      </c>
      <c r="G1511" s="78" t="s">
        <v>310</v>
      </c>
      <c r="H1511" s="80"/>
      <c r="BA1511" s="5" t="str">
        <f t="shared" si="23"/>
        <v>999999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3">
      <c r="A1512" s="76">
        <v>25</v>
      </c>
      <c r="B1512" s="77">
        <v>46196</v>
      </c>
      <c r="C1512" s="76">
        <v>1</v>
      </c>
      <c r="D1512" s="78" t="s">
        <v>423</v>
      </c>
      <c r="E1512" s="12" t="s">
        <v>132</v>
      </c>
      <c r="F1512" s="79">
        <v>105.8147</v>
      </c>
      <c r="G1512" s="78" t="s">
        <v>310</v>
      </c>
      <c r="H1512" s="80"/>
      <c r="BA1512" s="5" t="str">
        <f t="shared" si="23"/>
        <v>999999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3">
      <c r="A1513" s="76">
        <v>25</v>
      </c>
      <c r="B1513" s="77">
        <v>46196</v>
      </c>
      <c r="C1513" s="76">
        <v>1</v>
      </c>
      <c r="D1513" s="78" t="s">
        <v>423</v>
      </c>
      <c r="E1513" s="12" t="s">
        <v>133</v>
      </c>
      <c r="F1513" s="79">
        <v>109.1867</v>
      </c>
      <c r="G1513" s="78" t="s">
        <v>310</v>
      </c>
      <c r="H1513" s="80"/>
      <c r="BA1513" s="5" t="str">
        <f t="shared" si="23"/>
        <v>999999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3">
      <c r="A1514" s="76">
        <v>25</v>
      </c>
      <c r="B1514" s="77">
        <v>46196</v>
      </c>
      <c r="C1514" s="76">
        <v>1</v>
      </c>
      <c r="D1514" s="78" t="s">
        <v>423</v>
      </c>
      <c r="E1514" s="12" t="s">
        <v>366</v>
      </c>
      <c r="F1514" s="79">
        <v>103.71080000000001</v>
      </c>
      <c r="G1514" s="78" t="s">
        <v>310</v>
      </c>
      <c r="H1514" s="80"/>
      <c r="BA1514" s="5" t="str">
        <f t="shared" si="23"/>
        <v>999999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3">
      <c r="A1515" s="76">
        <v>25</v>
      </c>
      <c r="B1515" s="77">
        <v>46196</v>
      </c>
      <c r="C1515" s="76">
        <v>1</v>
      </c>
      <c r="D1515" s="78" t="s">
        <v>423</v>
      </c>
      <c r="E1515" s="12" t="s">
        <v>367</v>
      </c>
      <c r="F1515" s="79">
        <v>111.19110000000001</v>
      </c>
      <c r="G1515" s="78" t="s">
        <v>310</v>
      </c>
      <c r="H1515" s="80"/>
      <c r="BA1515" s="5" t="str">
        <f t="shared" si="23"/>
        <v>999999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3">
      <c r="A1516" s="76">
        <v>25</v>
      </c>
      <c r="B1516" s="77">
        <v>46196</v>
      </c>
      <c r="C1516" s="76">
        <v>1</v>
      </c>
      <c r="D1516" s="78" t="s">
        <v>423</v>
      </c>
      <c r="E1516" s="12" t="s">
        <v>129</v>
      </c>
      <c r="F1516" s="79">
        <v>121.2756</v>
      </c>
      <c r="G1516" s="78" t="s">
        <v>310</v>
      </c>
      <c r="H1516" s="80"/>
      <c r="BA1516" s="5" t="str">
        <f t="shared" si="23"/>
        <v>999999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3">
      <c r="A1517" s="76">
        <v>25</v>
      </c>
      <c r="B1517" s="77">
        <v>46196</v>
      </c>
      <c r="C1517" s="76">
        <v>1</v>
      </c>
      <c r="D1517" s="78" t="s">
        <v>423</v>
      </c>
      <c r="E1517" s="12" t="s">
        <v>131</v>
      </c>
      <c r="F1517" s="79">
        <v>122.8267</v>
      </c>
      <c r="G1517" s="78" t="s">
        <v>310</v>
      </c>
      <c r="H1517" s="80"/>
      <c r="BA1517" s="5" t="str">
        <f t="shared" si="23"/>
        <v>999999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3">
      <c r="A1518" s="76">
        <v>25</v>
      </c>
      <c r="B1518" s="77">
        <v>46196</v>
      </c>
      <c r="C1518" s="76">
        <v>1</v>
      </c>
      <c r="D1518" s="78" t="s">
        <v>423</v>
      </c>
      <c r="E1518" s="12" t="s">
        <v>368</v>
      </c>
      <c r="F1518" s="79">
        <v>82.985299999999995</v>
      </c>
      <c r="G1518" s="78" t="s">
        <v>310</v>
      </c>
      <c r="H1518" s="80"/>
      <c r="BA1518" s="5" t="str">
        <f t="shared" si="23"/>
        <v>999999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3">
      <c r="A1519" s="76">
        <v>25</v>
      </c>
      <c r="B1519" s="77">
        <v>46196</v>
      </c>
      <c r="C1519" s="76">
        <v>1</v>
      </c>
      <c r="D1519" s="78" t="s">
        <v>423</v>
      </c>
      <c r="E1519" s="12" t="s">
        <v>370</v>
      </c>
      <c r="F1519" s="79">
        <v>85.382900000000006</v>
      </c>
      <c r="G1519" s="78" t="s">
        <v>310</v>
      </c>
      <c r="H1519" s="80"/>
      <c r="BA1519" s="5" t="str">
        <f t="shared" si="23"/>
        <v>999999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3">
      <c r="A1520" s="76">
        <v>25</v>
      </c>
      <c r="B1520" s="77">
        <v>46196</v>
      </c>
      <c r="C1520" s="76">
        <v>1</v>
      </c>
      <c r="D1520" s="78" t="s">
        <v>423</v>
      </c>
      <c r="E1520" s="12" t="s">
        <v>140</v>
      </c>
      <c r="F1520" s="79">
        <v>84.397499999999994</v>
      </c>
      <c r="G1520" s="78" t="s">
        <v>310</v>
      </c>
      <c r="H1520" s="80"/>
      <c r="BA1520" s="5" t="str">
        <f t="shared" si="23"/>
        <v>999999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3">
      <c r="A1521" s="76">
        <v>25</v>
      </c>
      <c r="B1521" s="77">
        <v>46196</v>
      </c>
      <c r="C1521" s="76">
        <v>1</v>
      </c>
      <c r="D1521" s="78" t="s">
        <v>423</v>
      </c>
      <c r="E1521" s="12" t="s">
        <v>142</v>
      </c>
      <c r="F1521" s="79">
        <v>89.689899999999994</v>
      </c>
      <c r="G1521" s="78" t="s">
        <v>310</v>
      </c>
      <c r="H1521" s="80"/>
      <c r="BA1521" s="5" t="str">
        <f t="shared" si="23"/>
        <v>999999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3">
      <c r="A1522" s="76">
        <v>25</v>
      </c>
      <c r="B1522" s="77">
        <v>46196</v>
      </c>
      <c r="C1522" s="76">
        <v>1</v>
      </c>
      <c r="D1522" s="78" t="s">
        <v>423</v>
      </c>
      <c r="E1522" s="12" t="s">
        <v>143</v>
      </c>
      <c r="F1522" s="79">
        <v>92.918599999999998</v>
      </c>
      <c r="G1522" s="78" t="s">
        <v>310</v>
      </c>
      <c r="H1522" s="80"/>
      <c r="BA1522" s="5" t="str">
        <f t="shared" si="23"/>
        <v>999999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3">
      <c r="A1523" s="76">
        <v>25</v>
      </c>
      <c r="B1523" s="77">
        <v>46196</v>
      </c>
      <c r="C1523" s="76">
        <v>2</v>
      </c>
      <c r="D1523" s="78" t="s">
        <v>424</v>
      </c>
      <c r="E1523" s="12" t="s">
        <v>356</v>
      </c>
      <c r="F1523" s="79">
        <v>191.6309</v>
      </c>
      <c r="G1523" s="78" t="s">
        <v>310</v>
      </c>
      <c r="H1523" s="80"/>
      <c r="BA1523" s="5" t="str">
        <f t="shared" si="23"/>
        <v>999999</v>
      </c>
      <c r="BB1523" s="5">
        <f>IF(OR($E1523="",$G1523&lt;&gt;"Ativo"),"",IF(COUNTIFS($E$4:$E1523,$E1523,$A$4:$A1523,$A1523,$G$4:$G1523,"Ativo")=1,1,0))</f>
        <v>0</v>
      </c>
      <c r="BC1523">
        <f>IF(OR($A1523="",$G1523&lt;&gt;"Ativo"),"",IF(COUNTIFS($A$4:$A1523,$A1523,$G$4:$G1523,"Ativo")=1,1,0))</f>
        <v>0</v>
      </c>
    </row>
    <row r="1524" spans="1:55" x14ac:dyDescent="0.3">
      <c r="A1524" s="76">
        <v>25</v>
      </c>
      <c r="B1524" s="77">
        <v>46196</v>
      </c>
      <c r="C1524" s="76">
        <v>2</v>
      </c>
      <c r="D1524" s="78" t="s">
        <v>424</v>
      </c>
      <c r="E1524" s="12" t="s">
        <v>125</v>
      </c>
      <c r="F1524" s="79">
        <v>207.9751</v>
      </c>
      <c r="G1524" s="78" t="s">
        <v>310</v>
      </c>
      <c r="H1524" s="80"/>
      <c r="BA1524" s="5" t="str">
        <f t="shared" si="23"/>
        <v>999999</v>
      </c>
      <c r="BB1524" s="5">
        <f>IF(OR($E1524="",$G1524&lt;&gt;"Ativo"),"",IF(COUNTIFS($E$4:$E1524,$E1524,$A$4:$A1524,$A1524,$G$4:$G1524,"Ativo")=1,1,0))</f>
        <v>0</v>
      </c>
      <c r="BC1524">
        <f>IF(OR($A1524="",$G1524&lt;&gt;"Ativo"),"",IF(COUNTIFS($A$4:$A1524,$A1524,$G$4:$G1524,"Ativo")=1,1,0))</f>
        <v>0</v>
      </c>
    </row>
    <row r="1525" spans="1:55" x14ac:dyDescent="0.3">
      <c r="A1525" s="76">
        <v>25</v>
      </c>
      <c r="B1525" s="77">
        <v>46196</v>
      </c>
      <c r="C1525" s="76">
        <v>2</v>
      </c>
      <c r="D1525" s="78" t="s">
        <v>424</v>
      </c>
      <c r="E1525" s="12" t="s">
        <v>137</v>
      </c>
      <c r="F1525" s="79">
        <v>216.63140000000001</v>
      </c>
      <c r="G1525" s="78" t="s">
        <v>310</v>
      </c>
      <c r="H1525" s="80"/>
      <c r="BA1525" s="5" t="str">
        <f t="shared" si="23"/>
        <v>999999</v>
      </c>
      <c r="BB1525" s="5">
        <f>IF(OR($E1525="",$G1525&lt;&gt;"Ativo"),"",IF(COUNTIFS($E$4:$E1525,$E1525,$A$4:$A1525,$A1525,$G$4:$G1525,"Ativo")=1,1,0))</f>
        <v>0</v>
      </c>
      <c r="BC1525">
        <f>IF(OR($A1525="",$G1525&lt;&gt;"Ativo"),"",IF(COUNTIFS($A$4:$A1525,$A1525,$G$4:$G1525,"Ativo")=1,1,0))</f>
        <v>0</v>
      </c>
    </row>
    <row r="1526" spans="1:55" x14ac:dyDescent="0.3">
      <c r="A1526" s="76">
        <v>25</v>
      </c>
      <c r="B1526" s="77">
        <v>46196</v>
      </c>
      <c r="C1526" s="76">
        <v>2</v>
      </c>
      <c r="D1526" s="78" t="s">
        <v>424</v>
      </c>
      <c r="E1526" s="12" t="s">
        <v>358</v>
      </c>
      <c r="F1526" s="79">
        <v>219.49529999999999</v>
      </c>
      <c r="G1526" s="78" t="s">
        <v>310</v>
      </c>
      <c r="H1526" s="80"/>
      <c r="BA1526" s="5" t="str">
        <f t="shared" si="23"/>
        <v>999999</v>
      </c>
      <c r="BB1526" s="5">
        <f>IF(OR($E1526="",$G1526&lt;&gt;"Ativo"),"",IF(COUNTIFS($E$4:$E1526,$E1526,$A$4:$A1526,$A1526,$G$4:$G1526,"Ativo")=1,1,0))</f>
        <v>0</v>
      </c>
      <c r="BC1526">
        <f>IF(OR($A1526="",$G1526&lt;&gt;"Ativo"),"",IF(COUNTIFS($A$4:$A1526,$A1526,$G$4:$G1526,"Ativo")=1,1,0))</f>
        <v>0</v>
      </c>
    </row>
    <row r="1527" spans="1:55" x14ac:dyDescent="0.3">
      <c r="A1527" s="76">
        <v>25</v>
      </c>
      <c r="B1527" s="77">
        <v>46196</v>
      </c>
      <c r="C1527" s="76">
        <v>2</v>
      </c>
      <c r="D1527" s="78" t="s">
        <v>424</v>
      </c>
      <c r="E1527" s="12" t="s">
        <v>134</v>
      </c>
      <c r="F1527" s="79">
        <v>221.5641</v>
      </c>
      <c r="G1527" s="78" t="s">
        <v>310</v>
      </c>
      <c r="H1527" s="80"/>
      <c r="BA1527" s="5" t="str">
        <f t="shared" si="23"/>
        <v>999999</v>
      </c>
      <c r="BB1527" s="5">
        <f>IF(OR($E1527="",$G1527&lt;&gt;"Ativo"),"",IF(COUNTIFS($E$4:$E1527,$E1527,$A$4:$A1527,$A1527,$G$4:$G1527,"Ativo")=1,1,0))</f>
        <v>0</v>
      </c>
      <c r="BC1527">
        <f>IF(OR($A1527="",$G1527&lt;&gt;"Ativo"),"",IF(COUNTIFS($A$4:$A1527,$A1527,$G$4:$G1527,"Ativo")=1,1,0))</f>
        <v>0</v>
      </c>
    </row>
    <row r="1528" spans="1:55" x14ac:dyDescent="0.3">
      <c r="A1528" s="76">
        <v>25</v>
      </c>
      <c r="B1528" s="77">
        <v>46196</v>
      </c>
      <c r="C1528" s="76">
        <v>2</v>
      </c>
      <c r="D1528" s="78" t="s">
        <v>424</v>
      </c>
      <c r="E1528" s="12" t="s">
        <v>138</v>
      </c>
      <c r="F1528" s="79">
        <v>222.91849999999999</v>
      </c>
      <c r="G1528" s="78" t="s">
        <v>310</v>
      </c>
      <c r="H1528" s="80"/>
      <c r="BA1528" s="5" t="str">
        <f t="shared" si="23"/>
        <v>999999</v>
      </c>
      <c r="BB1528" s="5">
        <f>IF(OR($E1528="",$G1528&lt;&gt;"Ativo"),"",IF(COUNTIFS($E$4:$E1528,$E1528,$A$4:$A1528,$A1528,$G$4:$G1528,"Ativo")=1,1,0))</f>
        <v>0</v>
      </c>
      <c r="BC1528">
        <f>IF(OR($A1528="",$G1528&lt;&gt;"Ativo"),"",IF(COUNTIFS($A$4:$A1528,$A1528,$G$4:$G1528,"Ativo")=1,1,0))</f>
        <v>0</v>
      </c>
    </row>
    <row r="1529" spans="1:55" x14ac:dyDescent="0.3">
      <c r="A1529" s="76">
        <v>25</v>
      </c>
      <c r="B1529" s="77">
        <v>46196</v>
      </c>
      <c r="C1529" s="76">
        <v>2</v>
      </c>
      <c r="D1529" s="78" t="s">
        <v>424</v>
      </c>
      <c r="E1529" s="12" t="s">
        <v>359</v>
      </c>
      <c r="F1529" s="79">
        <v>228.07089999999999</v>
      </c>
      <c r="G1529" s="78" t="s">
        <v>310</v>
      </c>
      <c r="H1529" s="80"/>
      <c r="BA1529" s="5" t="str">
        <f t="shared" si="23"/>
        <v>999999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3">
      <c r="A1530" s="76">
        <v>25</v>
      </c>
      <c r="B1530" s="77">
        <v>46196</v>
      </c>
      <c r="C1530" s="76">
        <v>2</v>
      </c>
      <c r="D1530" s="78" t="s">
        <v>424</v>
      </c>
      <c r="E1530" s="12" t="s">
        <v>126</v>
      </c>
      <c r="F1530" s="79">
        <v>236.23740000000001</v>
      </c>
      <c r="G1530" s="78" t="s">
        <v>310</v>
      </c>
      <c r="H1530" s="80"/>
      <c r="BA1530" s="5" t="str">
        <f t="shared" si="23"/>
        <v>999999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3">
      <c r="A1531" s="76">
        <v>25</v>
      </c>
      <c r="B1531" s="77">
        <v>46196</v>
      </c>
      <c r="C1531" s="76">
        <v>2</v>
      </c>
      <c r="D1531" s="78" t="s">
        <v>424</v>
      </c>
      <c r="E1531" s="12" t="s">
        <v>127</v>
      </c>
      <c r="F1531" s="79">
        <v>247.6507</v>
      </c>
      <c r="G1531" s="78" t="s">
        <v>310</v>
      </c>
      <c r="H1531" s="80"/>
      <c r="BA1531" s="5" t="str">
        <f t="shared" si="23"/>
        <v>999999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3">
      <c r="A1532" s="76">
        <v>25</v>
      </c>
      <c r="B1532" s="77">
        <v>46196</v>
      </c>
      <c r="C1532" s="76">
        <v>2</v>
      </c>
      <c r="D1532" s="78" t="s">
        <v>424</v>
      </c>
      <c r="E1532" s="12" t="s">
        <v>124</v>
      </c>
      <c r="F1532" s="79">
        <v>248.13630000000001</v>
      </c>
      <c r="G1532" s="78" t="s">
        <v>310</v>
      </c>
      <c r="H1532" s="80"/>
      <c r="BA1532" s="5" t="str">
        <f t="shared" si="23"/>
        <v>999999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3">
      <c r="A1533" s="76">
        <v>25</v>
      </c>
      <c r="B1533" s="77">
        <v>46196</v>
      </c>
      <c r="C1533" s="76">
        <v>2</v>
      </c>
      <c r="D1533" s="78" t="s">
        <v>424</v>
      </c>
      <c r="E1533" s="12" t="s">
        <v>361</v>
      </c>
      <c r="F1533" s="79">
        <v>260.8349</v>
      </c>
      <c r="G1533" s="78" t="s">
        <v>310</v>
      </c>
      <c r="H1533" s="80"/>
      <c r="BA1533" s="5" t="str">
        <f t="shared" si="23"/>
        <v>999999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3">
      <c r="A1534" s="76">
        <v>25</v>
      </c>
      <c r="B1534" s="77">
        <v>46196</v>
      </c>
      <c r="C1534" s="76">
        <v>2</v>
      </c>
      <c r="D1534" s="78" t="s">
        <v>424</v>
      </c>
      <c r="E1534" s="12" t="s">
        <v>139</v>
      </c>
      <c r="F1534" s="79">
        <v>267.23390000000001</v>
      </c>
      <c r="G1534" s="78" t="s">
        <v>310</v>
      </c>
      <c r="H1534" s="80"/>
      <c r="BA1534" s="5" t="str">
        <f t="shared" si="23"/>
        <v>999999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3">
      <c r="A1535" s="76">
        <v>25</v>
      </c>
      <c r="B1535" s="77">
        <v>46196</v>
      </c>
      <c r="C1535" s="76">
        <v>2</v>
      </c>
      <c r="D1535" s="78" t="s">
        <v>424</v>
      </c>
      <c r="E1535" s="12" t="s">
        <v>118</v>
      </c>
      <c r="F1535" s="79">
        <v>267.73439999999999</v>
      </c>
      <c r="G1535" s="78" t="s">
        <v>310</v>
      </c>
      <c r="H1535" s="80"/>
      <c r="BA1535" s="5" t="str">
        <f t="shared" si="23"/>
        <v>999999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3">
      <c r="A1536" s="76">
        <v>25</v>
      </c>
      <c r="B1536" s="77">
        <v>46196</v>
      </c>
      <c r="C1536" s="76">
        <v>2</v>
      </c>
      <c r="D1536" s="78" t="s">
        <v>424</v>
      </c>
      <c r="E1536" s="12" t="s">
        <v>362</v>
      </c>
      <c r="F1536" s="79">
        <v>265.88920000000002</v>
      </c>
      <c r="G1536" s="78" t="s">
        <v>310</v>
      </c>
      <c r="H1536" s="80"/>
      <c r="BA1536" s="5" t="str">
        <f t="shared" si="23"/>
        <v>999999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3">
      <c r="A1537" s="76">
        <v>25</v>
      </c>
      <c r="B1537" s="77">
        <v>46196</v>
      </c>
      <c r="C1537" s="76">
        <v>2</v>
      </c>
      <c r="D1537" s="78" t="s">
        <v>424</v>
      </c>
      <c r="E1537" s="12" t="s">
        <v>364</v>
      </c>
      <c r="F1537" s="79">
        <v>264.7312</v>
      </c>
      <c r="G1537" s="78" t="s">
        <v>310</v>
      </c>
      <c r="H1537" s="80"/>
      <c r="BA1537" s="5" t="str">
        <f t="shared" si="23"/>
        <v>999999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3">
      <c r="A1538" s="76">
        <v>25</v>
      </c>
      <c r="B1538" s="77">
        <v>46196</v>
      </c>
      <c r="C1538" s="76">
        <v>2</v>
      </c>
      <c r="D1538" s="78" t="s">
        <v>424</v>
      </c>
      <c r="E1538" s="12" t="s">
        <v>135</v>
      </c>
      <c r="F1538" s="79">
        <v>273.47070000000002</v>
      </c>
      <c r="G1538" s="78" t="s">
        <v>310</v>
      </c>
      <c r="H1538" s="80"/>
      <c r="BA1538" s="5" t="str">
        <f t="shared" si="23"/>
        <v>999999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3">
      <c r="A1539" s="76">
        <v>25</v>
      </c>
      <c r="B1539" s="77">
        <v>46196</v>
      </c>
      <c r="C1539" s="76">
        <v>2</v>
      </c>
      <c r="D1539" s="78" t="s">
        <v>424</v>
      </c>
      <c r="E1539" s="12" t="s">
        <v>128</v>
      </c>
      <c r="F1539" s="79">
        <v>292.93209999999999</v>
      </c>
      <c r="G1539" s="78" t="s">
        <v>310</v>
      </c>
      <c r="H1539" s="80"/>
      <c r="BA1539" s="5" t="str">
        <f t="shared" si="23"/>
        <v>999999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3">
      <c r="A1540" s="76">
        <v>25</v>
      </c>
      <c r="B1540" s="77">
        <v>46196</v>
      </c>
      <c r="C1540" s="76">
        <v>2</v>
      </c>
      <c r="D1540" s="78" t="s">
        <v>424</v>
      </c>
      <c r="E1540" s="12" t="s">
        <v>122</v>
      </c>
      <c r="F1540" s="79">
        <v>199.3338</v>
      </c>
      <c r="G1540" s="78" t="s">
        <v>310</v>
      </c>
      <c r="H1540" s="80"/>
      <c r="BA1540" s="5" t="str">
        <f t="shared" ref="BA1540:BA1603" si="24">IF($D1540="","",MID($D1540,4,6))</f>
        <v>999999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3">
      <c r="A1541" s="76">
        <v>25</v>
      </c>
      <c r="B1541" s="77">
        <v>46196</v>
      </c>
      <c r="C1541" s="76">
        <v>2</v>
      </c>
      <c r="D1541" s="78" t="s">
        <v>424</v>
      </c>
      <c r="E1541" s="12" t="s">
        <v>144</v>
      </c>
      <c r="F1541" s="79">
        <v>208.49539999999999</v>
      </c>
      <c r="G1541" s="78" t="s">
        <v>310</v>
      </c>
      <c r="H1541" s="80"/>
      <c r="BA1541" s="5" t="str">
        <f t="shared" si="24"/>
        <v>999999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3">
      <c r="A1542" s="76">
        <v>25</v>
      </c>
      <c r="B1542" s="77">
        <v>46196</v>
      </c>
      <c r="C1542" s="76">
        <v>2</v>
      </c>
      <c r="D1542" s="78" t="s">
        <v>424</v>
      </c>
      <c r="E1542" s="12" t="s">
        <v>365</v>
      </c>
      <c r="F1542" s="79">
        <v>206.88919999999999</v>
      </c>
      <c r="G1542" s="78" t="s">
        <v>310</v>
      </c>
      <c r="H1542" s="80"/>
      <c r="BA1542" s="5" t="str">
        <f t="shared" si="24"/>
        <v>999999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3">
      <c r="A1543" s="76">
        <v>25</v>
      </c>
      <c r="B1543" s="77">
        <v>46196</v>
      </c>
      <c r="C1543" s="76">
        <v>2</v>
      </c>
      <c r="D1543" s="78" t="s">
        <v>424</v>
      </c>
      <c r="E1543" s="12" t="s">
        <v>132</v>
      </c>
      <c r="F1543" s="79">
        <v>213.4853</v>
      </c>
      <c r="G1543" s="78" t="s">
        <v>310</v>
      </c>
      <c r="H1543" s="80"/>
      <c r="BA1543" s="5" t="str">
        <f t="shared" si="24"/>
        <v>999999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3">
      <c r="A1544" s="76">
        <v>25</v>
      </c>
      <c r="B1544" s="77">
        <v>46196</v>
      </c>
      <c r="C1544" s="76">
        <v>2</v>
      </c>
      <c r="D1544" s="78" t="s">
        <v>424</v>
      </c>
      <c r="E1544" s="12" t="s">
        <v>133</v>
      </c>
      <c r="F1544" s="79">
        <v>230.49209999999999</v>
      </c>
      <c r="G1544" s="78" t="s">
        <v>310</v>
      </c>
      <c r="H1544" s="80"/>
      <c r="BA1544" s="5" t="str">
        <f t="shared" si="24"/>
        <v>999999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3">
      <c r="A1545" s="76">
        <v>25</v>
      </c>
      <c r="B1545" s="77">
        <v>46196</v>
      </c>
      <c r="C1545" s="76">
        <v>2</v>
      </c>
      <c r="D1545" s="78" t="s">
        <v>424</v>
      </c>
      <c r="E1545" s="12" t="s">
        <v>366</v>
      </c>
      <c r="F1545" s="79">
        <v>225.7929</v>
      </c>
      <c r="G1545" s="78" t="s">
        <v>310</v>
      </c>
      <c r="H1545" s="80"/>
      <c r="BA1545" s="5" t="str">
        <f t="shared" si="24"/>
        <v>999999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3">
      <c r="A1546" s="76">
        <v>25</v>
      </c>
      <c r="B1546" s="77">
        <v>46196</v>
      </c>
      <c r="C1546" s="76">
        <v>2</v>
      </c>
      <c r="D1546" s="78" t="s">
        <v>424</v>
      </c>
      <c r="E1546" s="12" t="s">
        <v>367</v>
      </c>
      <c r="F1546" s="79">
        <v>232.51220000000001</v>
      </c>
      <c r="G1546" s="78" t="s">
        <v>310</v>
      </c>
      <c r="H1546" s="80"/>
      <c r="BA1546" s="5" t="str">
        <f t="shared" si="24"/>
        <v>999999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3">
      <c r="A1547" s="76">
        <v>25</v>
      </c>
      <c r="B1547" s="77">
        <v>46196</v>
      </c>
      <c r="C1547" s="76">
        <v>2</v>
      </c>
      <c r="D1547" s="78" t="s">
        <v>424</v>
      </c>
      <c r="E1547" s="12" t="s">
        <v>129</v>
      </c>
      <c r="F1547" s="79">
        <v>222.36429999999999</v>
      </c>
      <c r="G1547" s="78" t="s">
        <v>310</v>
      </c>
      <c r="H1547" s="80"/>
      <c r="BA1547" s="5" t="str">
        <f t="shared" si="24"/>
        <v>999999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3">
      <c r="A1548" s="76">
        <v>25</v>
      </c>
      <c r="B1548" s="77">
        <v>46196</v>
      </c>
      <c r="C1548" s="76">
        <v>2</v>
      </c>
      <c r="D1548" s="78" t="s">
        <v>424</v>
      </c>
      <c r="E1548" s="12" t="s">
        <v>131</v>
      </c>
      <c r="F1548" s="79">
        <v>234.09649999999999</v>
      </c>
      <c r="G1548" s="78" t="s">
        <v>310</v>
      </c>
      <c r="H1548" s="80"/>
      <c r="BA1548" s="5" t="str">
        <f t="shared" si="24"/>
        <v>999999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3">
      <c r="A1549" s="76">
        <v>25</v>
      </c>
      <c r="B1549" s="77">
        <v>46196</v>
      </c>
      <c r="C1549" s="76">
        <v>2</v>
      </c>
      <c r="D1549" s="78" t="s">
        <v>424</v>
      </c>
      <c r="E1549" s="12" t="s">
        <v>368</v>
      </c>
      <c r="F1549" s="79">
        <v>239.56290000000001</v>
      </c>
      <c r="G1549" s="78" t="s">
        <v>310</v>
      </c>
      <c r="H1549" s="80"/>
      <c r="BA1549" s="5" t="str">
        <f t="shared" si="24"/>
        <v>999999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3">
      <c r="A1550" s="76">
        <v>25</v>
      </c>
      <c r="B1550" s="77">
        <v>46196</v>
      </c>
      <c r="C1550" s="76">
        <v>2</v>
      </c>
      <c r="D1550" s="78" t="s">
        <v>424</v>
      </c>
      <c r="E1550" s="12" t="s">
        <v>370</v>
      </c>
      <c r="F1550" s="79">
        <v>255.80179999999999</v>
      </c>
      <c r="G1550" s="78" t="s">
        <v>310</v>
      </c>
      <c r="H1550" s="80"/>
      <c r="BA1550" s="5" t="str">
        <f t="shared" si="24"/>
        <v>999999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3">
      <c r="A1551" s="76">
        <v>25</v>
      </c>
      <c r="B1551" s="77">
        <v>46196</v>
      </c>
      <c r="C1551" s="76">
        <v>2</v>
      </c>
      <c r="D1551" s="78" t="s">
        <v>424</v>
      </c>
      <c r="E1551" s="12" t="s">
        <v>140</v>
      </c>
      <c r="F1551" s="79">
        <v>268.30160000000001</v>
      </c>
      <c r="G1551" s="78" t="s">
        <v>310</v>
      </c>
      <c r="H1551" s="80"/>
      <c r="BA1551" s="5" t="str">
        <f t="shared" si="24"/>
        <v>999999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3">
      <c r="A1552" s="76">
        <v>25</v>
      </c>
      <c r="B1552" s="77">
        <v>46196</v>
      </c>
      <c r="C1552" s="76">
        <v>2</v>
      </c>
      <c r="D1552" s="78" t="s">
        <v>424</v>
      </c>
      <c r="E1552" s="12" t="s">
        <v>142</v>
      </c>
      <c r="F1552" s="79">
        <v>263.2079</v>
      </c>
      <c r="G1552" s="78" t="s">
        <v>310</v>
      </c>
      <c r="H1552" s="80"/>
      <c r="BA1552" s="5" t="str">
        <f t="shared" si="24"/>
        <v>999999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3">
      <c r="A1553" s="76">
        <v>25</v>
      </c>
      <c r="B1553" s="77">
        <v>46196</v>
      </c>
      <c r="C1553" s="76">
        <v>2</v>
      </c>
      <c r="D1553" s="78" t="s">
        <v>424</v>
      </c>
      <c r="E1553" s="12" t="s">
        <v>143</v>
      </c>
      <c r="F1553" s="79">
        <v>265.09879999999998</v>
      </c>
      <c r="G1553" s="78" t="s">
        <v>310</v>
      </c>
      <c r="H1553" s="80"/>
      <c r="BA1553" s="5" t="str">
        <f t="shared" si="24"/>
        <v>999999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3">
      <c r="A1554" s="76"/>
      <c r="B1554" s="77"/>
      <c r="C1554" s="76"/>
      <c r="D1554" s="78"/>
      <c r="E1554" s="12"/>
      <c r="F1554" s="79"/>
      <c r="G1554" s="78"/>
      <c r="H1554" s="80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6"/>
      <c r="B1555" s="77"/>
      <c r="C1555" s="76"/>
      <c r="D1555" s="78"/>
      <c r="E1555" s="12"/>
      <c r="F1555" s="79"/>
      <c r="G1555" s="78"/>
      <c r="H1555" s="80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6"/>
      <c r="B1556" s="77"/>
      <c r="C1556" s="76"/>
      <c r="D1556" s="78"/>
      <c r="E1556" s="12"/>
      <c r="F1556" s="79"/>
      <c r="G1556" s="78"/>
      <c r="H1556" s="80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6"/>
      <c r="B1557" s="77"/>
      <c r="C1557" s="76"/>
      <c r="D1557" s="78"/>
      <c r="E1557" s="12"/>
      <c r="F1557" s="79"/>
      <c r="G1557" s="78"/>
      <c r="H1557" s="80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6"/>
      <c r="B1558" s="77"/>
      <c r="C1558" s="76"/>
      <c r="D1558" s="78"/>
      <c r="E1558" s="12"/>
      <c r="F1558" s="79"/>
      <c r="G1558" s="78"/>
      <c r="H1558" s="80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6"/>
      <c r="B1559" s="77"/>
      <c r="C1559" s="76"/>
      <c r="D1559" s="78"/>
      <c r="E1559" s="12"/>
      <c r="F1559" s="79"/>
      <c r="G1559" s="78"/>
      <c r="H1559" s="80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6"/>
      <c r="B1560" s="77"/>
      <c r="C1560" s="76"/>
      <c r="D1560" s="78"/>
      <c r="E1560" s="12"/>
      <c r="F1560" s="79"/>
      <c r="G1560" s="78"/>
      <c r="H1560" s="80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6"/>
      <c r="B1561" s="77"/>
      <c r="C1561" s="76"/>
      <c r="D1561" s="78"/>
      <c r="E1561" s="12"/>
      <c r="F1561" s="79"/>
      <c r="G1561" s="78"/>
      <c r="H1561" s="80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6"/>
      <c r="B1562" s="77"/>
      <c r="C1562" s="76"/>
      <c r="D1562" s="78"/>
      <c r="E1562" s="12"/>
      <c r="F1562" s="79"/>
      <c r="G1562" s="78"/>
      <c r="H1562" s="80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6"/>
      <c r="B1563" s="77"/>
      <c r="C1563" s="76"/>
      <c r="D1563" s="78"/>
      <c r="E1563" s="12"/>
      <c r="F1563" s="79"/>
      <c r="G1563" s="78"/>
      <c r="H1563" s="80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6"/>
      <c r="B1564" s="77"/>
      <c r="C1564" s="76"/>
      <c r="D1564" s="78"/>
      <c r="E1564" s="12"/>
      <c r="F1564" s="79"/>
      <c r="G1564" s="78"/>
      <c r="H1564" s="80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6"/>
      <c r="B1565" s="77"/>
      <c r="C1565" s="76"/>
      <c r="D1565" s="78"/>
      <c r="E1565" s="12"/>
      <c r="F1565" s="79"/>
      <c r="G1565" s="78"/>
      <c r="H1565" s="80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6"/>
      <c r="B1566" s="77"/>
      <c r="C1566" s="76"/>
      <c r="D1566" s="78"/>
      <c r="E1566" s="12"/>
      <c r="F1566" s="79"/>
      <c r="G1566" s="78"/>
      <c r="H1566" s="80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6"/>
      <c r="B1567" s="77"/>
      <c r="C1567" s="76"/>
      <c r="D1567" s="78"/>
      <c r="E1567" s="12"/>
      <c r="F1567" s="79"/>
      <c r="G1567" s="78"/>
      <c r="H1567" s="80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6"/>
      <c r="B1568" s="77"/>
      <c r="C1568" s="76"/>
      <c r="D1568" s="78"/>
      <c r="E1568" s="12"/>
      <c r="F1568" s="79"/>
      <c r="G1568" s="78"/>
      <c r="H1568" s="80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6"/>
      <c r="B1569" s="77"/>
      <c r="C1569" s="76"/>
      <c r="D1569" s="78"/>
      <c r="E1569" s="12"/>
      <c r="F1569" s="79"/>
      <c r="G1569" s="78"/>
      <c r="H1569" s="80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6"/>
      <c r="B1570" s="77"/>
      <c r="C1570" s="76"/>
      <c r="D1570" s="78"/>
      <c r="E1570" s="12"/>
      <c r="F1570" s="79"/>
      <c r="G1570" s="78"/>
      <c r="H1570" s="80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6"/>
      <c r="B1571" s="77"/>
      <c r="C1571" s="76"/>
      <c r="D1571" s="78"/>
      <c r="E1571" s="12"/>
      <c r="F1571" s="79"/>
      <c r="G1571" s="78"/>
      <c r="H1571" s="80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6"/>
      <c r="B1572" s="77"/>
      <c r="C1572" s="76"/>
      <c r="D1572" s="78"/>
      <c r="E1572" s="12"/>
      <c r="F1572" s="79"/>
      <c r="G1572" s="78"/>
      <c r="H1572" s="80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6"/>
      <c r="B1573" s="77"/>
      <c r="C1573" s="76"/>
      <c r="D1573" s="78"/>
      <c r="E1573" s="12"/>
      <c r="F1573" s="79"/>
      <c r="G1573" s="78"/>
      <c r="H1573" s="80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6"/>
      <c r="B1574" s="77"/>
      <c r="C1574" s="76"/>
      <c r="D1574" s="78"/>
      <c r="E1574" s="12"/>
      <c r="F1574" s="79"/>
      <c r="G1574" s="78"/>
      <c r="H1574" s="80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6"/>
      <c r="B1575" s="77"/>
      <c r="C1575" s="76"/>
      <c r="D1575" s="78"/>
      <c r="E1575" s="12"/>
      <c r="F1575" s="79"/>
      <c r="G1575" s="78"/>
      <c r="H1575" s="80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6"/>
      <c r="B1576" s="77"/>
      <c r="C1576" s="76"/>
      <c r="D1576" s="78"/>
      <c r="E1576" s="12"/>
      <c r="F1576" s="79"/>
      <c r="G1576" s="78"/>
      <c r="H1576" s="80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6"/>
      <c r="B1577" s="77"/>
      <c r="C1577" s="76"/>
      <c r="D1577" s="78"/>
      <c r="E1577" s="12"/>
      <c r="F1577" s="79"/>
      <c r="G1577" s="78"/>
      <c r="H1577" s="80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6"/>
      <c r="B1578" s="77"/>
      <c r="C1578" s="76"/>
      <c r="D1578" s="78"/>
      <c r="E1578" s="12"/>
      <c r="F1578" s="79"/>
      <c r="G1578" s="78"/>
      <c r="H1578" s="80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6"/>
      <c r="B1579" s="77"/>
      <c r="C1579" s="76"/>
      <c r="D1579" s="78"/>
      <c r="E1579" s="12"/>
      <c r="F1579" s="79"/>
      <c r="G1579" s="78"/>
      <c r="H1579" s="80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6"/>
      <c r="B1580" s="77"/>
      <c r="C1580" s="76"/>
      <c r="D1580" s="78"/>
      <c r="E1580" s="12"/>
      <c r="F1580" s="79"/>
      <c r="G1580" s="78"/>
      <c r="H1580" s="80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6"/>
      <c r="B1581" s="77"/>
      <c r="C1581" s="76"/>
      <c r="D1581" s="78"/>
      <c r="E1581" s="12"/>
      <c r="F1581" s="79"/>
      <c r="G1581" s="78"/>
      <c r="H1581" s="80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6"/>
      <c r="B1582" s="77"/>
      <c r="C1582" s="76"/>
      <c r="D1582" s="78"/>
      <c r="E1582" s="12"/>
      <c r="F1582" s="79"/>
      <c r="G1582" s="78"/>
      <c r="H1582" s="80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6"/>
      <c r="B1583" s="77"/>
      <c r="C1583" s="76"/>
      <c r="D1583" s="78"/>
      <c r="E1583" s="12"/>
      <c r="F1583" s="79"/>
      <c r="G1583" s="78"/>
      <c r="H1583" s="80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6"/>
      <c r="B1584" s="77"/>
      <c r="C1584" s="76"/>
      <c r="D1584" s="78"/>
      <c r="E1584" s="12"/>
      <c r="F1584" s="79"/>
      <c r="G1584" s="78"/>
      <c r="H1584" s="80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6"/>
      <c r="B1585" s="77"/>
      <c r="C1585" s="76"/>
      <c r="D1585" s="78"/>
      <c r="E1585" s="12"/>
      <c r="F1585" s="79"/>
      <c r="G1585" s="78"/>
      <c r="H1585" s="80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6"/>
      <c r="B1586" s="77"/>
      <c r="C1586" s="76"/>
      <c r="D1586" s="78"/>
      <c r="E1586" s="12"/>
      <c r="F1586" s="79"/>
      <c r="G1586" s="78"/>
      <c r="H1586" s="80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6"/>
      <c r="B1587" s="77"/>
      <c r="C1587" s="76"/>
      <c r="D1587" s="78"/>
      <c r="E1587" s="12"/>
      <c r="F1587" s="79"/>
      <c r="G1587" s="78"/>
      <c r="H1587" s="80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6"/>
      <c r="B1588" s="77"/>
      <c r="C1588" s="76"/>
      <c r="D1588" s="78"/>
      <c r="E1588" s="12"/>
      <c r="F1588" s="79"/>
      <c r="G1588" s="78"/>
      <c r="H1588" s="80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6"/>
      <c r="B1589" s="77"/>
      <c r="C1589" s="76"/>
      <c r="D1589" s="78"/>
      <c r="E1589" s="12"/>
      <c r="F1589" s="79"/>
      <c r="G1589" s="78"/>
      <c r="H1589" s="80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6"/>
      <c r="B1590" s="77"/>
      <c r="C1590" s="76"/>
      <c r="D1590" s="78"/>
      <c r="E1590" s="12"/>
      <c r="F1590" s="79"/>
      <c r="G1590" s="78"/>
      <c r="H1590" s="80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6"/>
      <c r="B1591" s="77"/>
      <c r="C1591" s="76"/>
      <c r="D1591" s="78"/>
      <c r="E1591" s="12"/>
      <c r="F1591" s="79"/>
      <c r="G1591" s="78"/>
      <c r="H1591" s="80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6"/>
      <c r="B1592" s="77"/>
      <c r="C1592" s="76"/>
      <c r="D1592" s="78"/>
      <c r="E1592" s="12"/>
      <c r="F1592" s="79"/>
      <c r="G1592" s="78"/>
      <c r="H1592" s="80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6"/>
      <c r="B1593" s="77"/>
      <c r="C1593" s="76"/>
      <c r="D1593" s="78"/>
      <c r="E1593" s="12"/>
      <c r="F1593" s="79"/>
      <c r="G1593" s="78"/>
      <c r="H1593" s="80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6"/>
      <c r="B1594" s="77"/>
      <c r="C1594" s="76"/>
      <c r="D1594" s="78"/>
      <c r="E1594" s="12"/>
      <c r="F1594" s="79"/>
      <c r="G1594" s="78"/>
      <c r="H1594" s="80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6"/>
      <c r="B1595" s="77"/>
      <c r="C1595" s="76"/>
      <c r="D1595" s="78"/>
      <c r="E1595" s="12"/>
      <c r="F1595" s="79"/>
      <c r="G1595" s="78"/>
      <c r="H1595" s="80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6"/>
      <c r="B1596" s="77"/>
      <c r="C1596" s="76"/>
      <c r="D1596" s="78"/>
      <c r="E1596" s="12"/>
      <c r="F1596" s="79"/>
      <c r="G1596" s="78"/>
      <c r="H1596" s="80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6"/>
      <c r="B1597" s="77"/>
      <c r="C1597" s="76"/>
      <c r="D1597" s="78"/>
      <c r="E1597" s="12"/>
      <c r="F1597" s="79"/>
      <c r="G1597" s="78"/>
      <c r="H1597" s="80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6"/>
      <c r="B1598" s="77"/>
      <c r="C1598" s="76"/>
      <c r="D1598" s="78"/>
      <c r="E1598" s="12"/>
      <c r="F1598" s="79"/>
      <c r="G1598" s="78"/>
      <c r="H1598" s="80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6"/>
      <c r="B1599" s="77"/>
      <c r="C1599" s="76"/>
      <c r="D1599" s="78"/>
      <c r="E1599" s="12"/>
      <c r="F1599" s="79"/>
      <c r="G1599" s="78"/>
      <c r="H1599" s="80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6"/>
      <c r="B1600" s="77"/>
      <c r="C1600" s="76"/>
      <c r="D1600" s="78"/>
      <c r="E1600" s="12"/>
      <c r="F1600" s="79"/>
      <c r="G1600" s="78"/>
      <c r="H1600" s="80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6"/>
      <c r="B1601" s="77"/>
      <c r="C1601" s="76"/>
      <c r="D1601" s="78"/>
      <c r="E1601" s="12"/>
      <c r="F1601" s="79"/>
      <c r="G1601" s="78"/>
      <c r="H1601" s="80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6"/>
      <c r="B1602" s="77"/>
      <c r="C1602" s="76"/>
      <c r="D1602" s="78"/>
      <c r="E1602" s="12"/>
      <c r="F1602" s="79"/>
      <c r="G1602" s="78"/>
      <c r="H1602" s="80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6"/>
      <c r="B1603" s="77"/>
      <c r="C1603" s="76"/>
      <c r="D1603" s="78"/>
      <c r="E1603" s="12"/>
      <c r="F1603" s="79"/>
      <c r="G1603" s="78"/>
      <c r="H1603" s="80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6"/>
      <c r="B1604" s="77"/>
      <c r="C1604" s="76"/>
      <c r="D1604" s="78"/>
      <c r="E1604" s="12"/>
      <c r="F1604" s="79"/>
      <c r="G1604" s="78"/>
      <c r="H1604" s="80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6"/>
      <c r="B1605" s="77"/>
      <c r="C1605" s="76"/>
      <c r="D1605" s="78"/>
      <c r="E1605" s="12"/>
      <c r="F1605" s="79"/>
      <c r="G1605" s="78"/>
      <c r="H1605" s="80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6"/>
      <c r="B1606" s="77"/>
      <c r="C1606" s="76"/>
      <c r="D1606" s="78"/>
      <c r="E1606" s="12"/>
      <c r="F1606" s="79"/>
      <c r="G1606" s="78"/>
      <c r="H1606" s="80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6"/>
      <c r="B1607" s="77"/>
      <c r="C1607" s="76"/>
      <c r="D1607" s="78"/>
      <c r="E1607" s="12"/>
      <c r="F1607" s="79"/>
      <c r="G1607" s="78"/>
      <c r="H1607" s="80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6"/>
      <c r="B1608" s="77"/>
      <c r="C1608" s="76"/>
      <c r="D1608" s="78"/>
      <c r="E1608" s="12"/>
      <c r="F1608" s="79"/>
      <c r="G1608" s="78"/>
      <c r="H1608" s="80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6"/>
      <c r="B1609" s="77"/>
      <c r="C1609" s="76"/>
      <c r="D1609" s="78"/>
      <c r="E1609" s="12"/>
      <c r="F1609" s="79"/>
      <c r="G1609" s="78"/>
      <c r="H1609" s="80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6"/>
      <c r="B1610" s="77"/>
      <c r="C1610" s="76"/>
      <c r="D1610" s="78"/>
      <c r="E1610" s="12"/>
      <c r="F1610" s="79"/>
      <c r="G1610" s="78"/>
      <c r="H1610" s="80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6"/>
      <c r="B1611" s="77"/>
      <c r="C1611" s="76"/>
      <c r="D1611" s="78"/>
      <c r="E1611" s="12"/>
      <c r="F1611" s="79"/>
      <c r="G1611" s="78"/>
      <c r="H1611" s="80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6"/>
      <c r="B1612" s="77"/>
      <c r="C1612" s="76"/>
      <c r="D1612" s="78"/>
      <c r="E1612" s="12"/>
      <c r="F1612" s="79"/>
      <c r="G1612" s="78"/>
      <c r="H1612" s="80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6"/>
      <c r="B1613" s="77"/>
      <c r="C1613" s="76"/>
      <c r="D1613" s="78"/>
      <c r="E1613" s="12"/>
      <c r="F1613" s="79"/>
      <c r="G1613" s="78"/>
      <c r="H1613" s="80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6"/>
      <c r="B1614" s="77"/>
      <c r="C1614" s="76"/>
      <c r="D1614" s="78"/>
      <c r="E1614" s="12"/>
      <c r="F1614" s="79"/>
      <c r="G1614" s="78"/>
      <c r="H1614" s="80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6"/>
      <c r="B1615" s="77"/>
      <c r="C1615" s="76"/>
      <c r="D1615" s="78"/>
      <c r="E1615" s="12"/>
      <c r="F1615" s="79"/>
      <c r="G1615" s="78"/>
      <c r="H1615" s="80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6"/>
      <c r="B1616" s="77"/>
      <c r="C1616" s="76"/>
      <c r="D1616" s="78"/>
      <c r="E1616" s="12"/>
      <c r="F1616" s="79"/>
      <c r="G1616" s="78"/>
      <c r="H1616" s="80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6"/>
      <c r="B1617" s="77"/>
      <c r="C1617" s="76"/>
      <c r="D1617" s="78"/>
      <c r="E1617" s="12"/>
      <c r="F1617" s="79"/>
      <c r="G1617" s="78"/>
      <c r="H1617" s="80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6"/>
      <c r="B1618" s="77"/>
      <c r="C1618" s="76"/>
      <c r="D1618" s="78"/>
      <c r="E1618" s="12"/>
      <c r="F1618" s="79"/>
      <c r="G1618" s="78"/>
      <c r="H1618" s="80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6"/>
      <c r="B1619" s="77"/>
      <c r="C1619" s="76"/>
      <c r="D1619" s="78"/>
      <c r="E1619" s="12"/>
      <c r="F1619" s="79"/>
      <c r="G1619" s="78"/>
      <c r="H1619" s="80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6"/>
      <c r="B1620" s="77"/>
      <c r="C1620" s="76"/>
      <c r="D1620" s="78"/>
      <c r="E1620" s="12"/>
      <c r="F1620" s="79"/>
      <c r="G1620" s="78"/>
      <c r="H1620" s="80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6"/>
      <c r="B1621" s="77"/>
      <c r="C1621" s="76"/>
      <c r="D1621" s="78"/>
      <c r="E1621" s="12"/>
      <c r="F1621" s="79"/>
      <c r="G1621" s="78"/>
      <c r="H1621" s="80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6"/>
      <c r="B1622" s="77"/>
      <c r="C1622" s="76"/>
      <c r="D1622" s="78"/>
      <c r="E1622" s="12"/>
      <c r="F1622" s="79"/>
      <c r="G1622" s="78"/>
      <c r="H1622" s="80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6"/>
      <c r="B1623" s="77"/>
      <c r="C1623" s="76"/>
      <c r="D1623" s="78"/>
      <c r="E1623" s="12"/>
      <c r="F1623" s="79"/>
      <c r="G1623" s="78"/>
      <c r="H1623" s="80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6"/>
      <c r="B1624" s="77"/>
      <c r="C1624" s="76"/>
      <c r="D1624" s="78"/>
      <c r="E1624" s="12"/>
      <c r="F1624" s="79"/>
      <c r="G1624" s="78"/>
      <c r="H1624" s="80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6"/>
      <c r="B1625" s="77"/>
      <c r="C1625" s="76"/>
      <c r="D1625" s="78"/>
      <c r="E1625" s="12"/>
      <c r="F1625" s="79"/>
      <c r="G1625" s="78"/>
      <c r="H1625" s="80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6"/>
      <c r="B1626" s="77"/>
      <c r="C1626" s="76"/>
      <c r="D1626" s="78"/>
      <c r="E1626" s="12"/>
      <c r="F1626" s="79"/>
      <c r="G1626" s="78"/>
      <c r="H1626" s="80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6"/>
      <c r="B1627" s="77"/>
      <c r="C1627" s="76"/>
      <c r="D1627" s="78"/>
      <c r="E1627" s="12"/>
      <c r="F1627" s="79"/>
      <c r="G1627" s="78"/>
      <c r="H1627" s="80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6"/>
      <c r="B1628" s="77"/>
      <c r="C1628" s="76"/>
      <c r="D1628" s="78"/>
      <c r="E1628" s="12"/>
      <c r="F1628" s="79"/>
      <c r="G1628" s="78"/>
      <c r="H1628" s="80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6"/>
      <c r="B1629" s="77"/>
      <c r="C1629" s="76"/>
      <c r="D1629" s="78"/>
      <c r="E1629" s="12"/>
      <c r="F1629" s="79"/>
      <c r="G1629" s="78"/>
      <c r="H1629" s="80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6"/>
      <c r="B1630" s="77"/>
      <c r="C1630" s="76"/>
      <c r="D1630" s="78"/>
      <c r="E1630" s="12"/>
      <c r="F1630" s="79"/>
      <c r="G1630" s="78"/>
      <c r="H1630" s="80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6"/>
      <c r="B1631" s="77"/>
      <c r="C1631" s="76"/>
      <c r="D1631" s="78"/>
      <c r="E1631" s="12"/>
      <c r="F1631" s="79"/>
      <c r="G1631" s="78"/>
      <c r="H1631" s="80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6"/>
      <c r="B1632" s="77"/>
      <c r="C1632" s="76"/>
      <c r="D1632" s="78"/>
      <c r="E1632" s="12"/>
      <c r="F1632" s="79"/>
      <c r="G1632" s="78"/>
      <c r="H1632" s="80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6"/>
      <c r="B1633" s="77"/>
      <c r="C1633" s="76"/>
      <c r="D1633" s="78"/>
      <c r="E1633" s="12"/>
      <c r="F1633" s="79"/>
      <c r="G1633" s="78"/>
      <c r="H1633" s="80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6"/>
      <c r="B1634" s="77"/>
      <c r="C1634" s="76"/>
      <c r="D1634" s="78"/>
      <c r="E1634" s="12"/>
      <c r="F1634" s="79"/>
      <c r="G1634" s="78"/>
      <c r="H1634" s="80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6"/>
      <c r="B1635" s="77"/>
      <c r="C1635" s="76"/>
      <c r="D1635" s="78"/>
      <c r="E1635" s="12"/>
      <c r="F1635" s="79"/>
      <c r="G1635" s="78"/>
      <c r="H1635" s="80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6"/>
      <c r="B1636" s="77"/>
      <c r="C1636" s="76"/>
      <c r="D1636" s="78"/>
      <c r="E1636" s="12"/>
      <c r="F1636" s="79"/>
      <c r="G1636" s="78"/>
      <c r="H1636" s="80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6"/>
      <c r="B1637" s="77"/>
      <c r="C1637" s="76"/>
      <c r="D1637" s="78"/>
      <c r="E1637" s="12"/>
      <c r="F1637" s="79"/>
      <c r="G1637" s="78"/>
      <c r="H1637" s="80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6"/>
      <c r="B1638" s="77"/>
      <c r="C1638" s="76"/>
      <c r="D1638" s="78"/>
      <c r="E1638" s="12"/>
      <c r="F1638" s="79"/>
      <c r="G1638" s="78"/>
      <c r="H1638" s="80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6"/>
      <c r="B1639" s="77"/>
      <c r="C1639" s="76"/>
      <c r="D1639" s="78"/>
      <c r="E1639" s="12"/>
      <c r="F1639" s="79"/>
      <c r="G1639" s="78"/>
      <c r="H1639" s="80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6"/>
      <c r="B1640" s="77"/>
      <c r="C1640" s="76"/>
      <c r="D1640" s="78"/>
      <c r="E1640" s="12"/>
      <c r="F1640" s="79"/>
      <c r="G1640" s="78"/>
      <c r="H1640" s="80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6"/>
      <c r="B1641" s="77"/>
      <c r="C1641" s="76"/>
      <c r="D1641" s="78"/>
      <c r="E1641" s="12"/>
      <c r="F1641" s="79"/>
      <c r="G1641" s="78"/>
      <c r="H1641" s="80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6"/>
      <c r="B1642" s="77"/>
      <c r="C1642" s="76"/>
      <c r="D1642" s="78"/>
      <c r="E1642" s="12"/>
      <c r="F1642" s="79"/>
      <c r="G1642" s="78"/>
      <c r="H1642" s="80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6"/>
      <c r="B1643" s="77"/>
      <c r="C1643" s="76"/>
      <c r="D1643" s="78"/>
      <c r="E1643" s="12"/>
      <c r="F1643" s="79"/>
      <c r="G1643" s="78"/>
      <c r="H1643" s="80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6"/>
      <c r="B1644" s="77"/>
      <c r="C1644" s="76"/>
      <c r="D1644" s="78"/>
      <c r="E1644" s="12"/>
      <c r="F1644" s="79"/>
      <c r="G1644" s="78"/>
      <c r="H1644" s="80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6"/>
      <c r="B1645" s="77"/>
      <c r="C1645" s="76"/>
      <c r="D1645" s="78"/>
      <c r="E1645" s="12"/>
      <c r="F1645" s="79"/>
      <c r="G1645" s="78"/>
      <c r="H1645" s="80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6"/>
      <c r="B1646" s="77"/>
      <c r="C1646" s="76"/>
      <c r="D1646" s="78"/>
      <c r="E1646" s="12"/>
      <c r="F1646" s="79"/>
      <c r="G1646" s="78"/>
      <c r="H1646" s="80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6"/>
      <c r="B1647" s="77"/>
      <c r="C1647" s="76"/>
      <c r="D1647" s="78"/>
      <c r="E1647" s="12"/>
      <c r="F1647" s="79"/>
      <c r="G1647" s="78"/>
      <c r="H1647" s="80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6"/>
      <c r="B1648" s="77"/>
      <c r="C1648" s="76"/>
      <c r="D1648" s="78"/>
      <c r="E1648" s="12"/>
      <c r="F1648" s="79"/>
      <c r="G1648" s="78"/>
      <c r="H1648" s="80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6"/>
      <c r="B1649" s="77"/>
      <c r="C1649" s="76"/>
      <c r="D1649" s="78"/>
      <c r="E1649" s="12"/>
      <c r="F1649" s="79"/>
      <c r="G1649" s="78"/>
      <c r="H1649" s="80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6"/>
      <c r="B1650" s="77"/>
      <c r="C1650" s="76"/>
      <c r="D1650" s="78"/>
      <c r="E1650" s="12"/>
      <c r="F1650" s="79"/>
      <c r="G1650" s="78"/>
      <c r="H1650" s="80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6"/>
      <c r="B1651" s="77"/>
      <c r="C1651" s="76"/>
      <c r="D1651" s="78"/>
      <c r="E1651" s="12"/>
      <c r="F1651" s="79"/>
      <c r="G1651" s="78"/>
      <c r="H1651" s="80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6"/>
      <c r="B1652" s="77"/>
      <c r="C1652" s="76"/>
      <c r="D1652" s="78"/>
      <c r="E1652" s="12"/>
      <c r="F1652" s="79"/>
      <c r="G1652" s="78"/>
      <c r="H1652" s="80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6"/>
      <c r="B1653" s="77"/>
      <c r="C1653" s="76"/>
      <c r="D1653" s="78"/>
      <c r="E1653" s="12"/>
      <c r="F1653" s="79"/>
      <c r="G1653" s="78"/>
      <c r="H1653" s="80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6"/>
      <c r="B1654" s="77"/>
      <c r="C1654" s="76"/>
      <c r="D1654" s="78"/>
      <c r="E1654" s="12"/>
      <c r="F1654" s="79"/>
      <c r="G1654" s="78"/>
      <c r="H1654" s="80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6"/>
      <c r="B1655" s="77"/>
      <c r="C1655" s="76"/>
      <c r="D1655" s="78"/>
      <c r="E1655" s="12"/>
      <c r="F1655" s="79"/>
      <c r="G1655" s="78"/>
      <c r="H1655" s="80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6"/>
      <c r="B1656" s="77"/>
      <c r="C1656" s="76"/>
      <c r="D1656" s="78"/>
      <c r="E1656" s="12"/>
      <c r="F1656" s="79"/>
      <c r="G1656" s="78"/>
      <c r="H1656" s="80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6"/>
      <c r="B1657" s="77"/>
      <c r="C1657" s="76"/>
      <c r="D1657" s="78"/>
      <c r="E1657" s="12"/>
      <c r="F1657" s="79"/>
      <c r="G1657" s="78"/>
      <c r="H1657" s="80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6"/>
      <c r="B1658" s="77"/>
      <c r="C1658" s="76"/>
      <c r="D1658" s="78"/>
      <c r="E1658" s="12"/>
      <c r="F1658" s="79"/>
      <c r="G1658" s="78"/>
      <c r="H1658" s="80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6"/>
      <c r="B1659" s="77"/>
      <c r="C1659" s="76"/>
      <c r="D1659" s="78"/>
      <c r="E1659" s="12"/>
      <c r="F1659" s="79"/>
      <c r="G1659" s="78"/>
      <c r="H1659" s="80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6"/>
      <c r="B1660" s="77"/>
      <c r="C1660" s="76"/>
      <c r="D1660" s="78"/>
      <c r="E1660" s="12"/>
      <c r="F1660" s="79"/>
      <c r="G1660" s="78"/>
      <c r="H1660" s="80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6"/>
      <c r="B1661" s="77"/>
      <c r="C1661" s="76"/>
      <c r="D1661" s="78"/>
      <c r="E1661" s="12"/>
      <c r="F1661" s="79"/>
      <c r="G1661" s="78"/>
      <c r="H1661" s="80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6"/>
      <c r="B1662" s="77"/>
      <c r="C1662" s="76"/>
      <c r="D1662" s="78"/>
      <c r="E1662" s="12"/>
      <c r="F1662" s="79"/>
      <c r="G1662" s="78"/>
      <c r="H1662" s="80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6"/>
      <c r="B1663" s="77"/>
      <c r="C1663" s="76"/>
      <c r="D1663" s="78"/>
      <c r="E1663" s="12"/>
      <c r="F1663" s="79"/>
      <c r="G1663" s="78"/>
      <c r="H1663" s="80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6"/>
      <c r="B1664" s="77"/>
      <c r="C1664" s="76"/>
      <c r="D1664" s="78"/>
      <c r="E1664" s="12"/>
      <c r="F1664" s="79"/>
      <c r="G1664" s="78"/>
      <c r="H1664" s="80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6"/>
      <c r="B1665" s="77"/>
      <c r="C1665" s="76"/>
      <c r="D1665" s="78"/>
      <c r="E1665" s="12"/>
      <c r="F1665" s="79"/>
      <c r="G1665" s="78"/>
      <c r="H1665" s="80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6"/>
      <c r="B1666" s="77"/>
      <c r="C1666" s="76"/>
      <c r="D1666" s="78"/>
      <c r="E1666" s="12"/>
      <c r="F1666" s="79"/>
      <c r="G1666" s="78"/>
      <c r="H1666" s="80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6"/>
      <c r="B1667" s="77"/>
      <c r="C1667" s="76"/>
      <c r="D1667" s="78"/>
      <c r="E1667" s="12"/>
      <c r="F1667" s="79"/>
      <c r="G1667" s="78"/>
      <c r="H1667" s="80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6"/>
      <c r="B1668" s="77"/>
      <c r="C1668" s="76"/>
      <c r="D1668" s="78"/>
      <c r="E1668" s="12"/>
      <c r="F1668" s="79"/>
      <c r="G1668" s="78"/>
      <c r="H1668" s="80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6"/>
      <c r="B1669" s="77"/>
      <c r="C1669" s="76"/>
      <c r="D1669" s="78"/>
      <c r="E1669" s="12"/>
      <c r="F1669" s="79"/>
      <c r="G1669" s="78"/>
      <c r="H1669" s="80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6"/>
      <c r="B1670" s="77"/>
      <c r="C1670" s="76"/>
      <c r="D1670" s="78"/>
      <c r="E1670" s="12"/>
      <c r="F1670" s="79"/>
      <c r="G1670" s="78"/>
      <c r="H1670" s="80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6"/>
      <c r="B1671" s="77"/>
      <c r="C1671" s="76"/>
      <c r="D1671" s="78"/>
      <c r="E1671" s="12"/>
      <c r="F1671" s="79"/>
      <c r="G1671" s="78"/>
      <c r="H1671" s="80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6"/>
      <c r="B1672" s="77"/>
      <c r="C1672" s="76"/>
      <c r="D1672" s="78"/>
      <c r="E1672" s="12"/>
      <c r="F1672" s="79"/>
      <c r="G1672" s="78"/>
      <c r="H1672" s="80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6"/>
      <c r="B1673" s="77"/>
      <c r="C1673" s="76"/>
      <c r="D1673" s="78"/>
      <c r="E1673" s="12"/>
      <c r="F1673" s="79"/>
      <c r="G1673" s="78"/>
      <c r="H1673" s="80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6"/>
      <c r="B1674" s="77"/>
      <c r="C1674" s="76"/>
      <c r="D1674" s="78"/>
      <c r="E1674" s="12"/>
      <c r="F1674" s="79"/>
      <c r="G1674" s="78"/>
      <c r="H1674" s="80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6"/>
      <c r="B1675" s="77"/>
      <c r="C1675" s="76"/>
      <c r="D1675" s="78"/>
      <c r="E1675" s="12"/>
      <c r="F1675" s="79"/>
      <c r="G1675" s="78"/>
      <c r="H1675" s="80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6"/>
      <c r="B1676" s="77"/>
      <c r="C1676" s="76"/>
      <c r="D1676" s="78"/>
      <c r="E1676" s="12"/>
      <c r="F1676" s="79"/>
      <c r="G1676" s="78"/>
      <c r="H1676" s="80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6"/>
      <c r="B1677" s="77"/>
      <c r="C1677" s="76"/>
      <c r="D1677" s="78"/>
      <c r="E1677" s="12"/>
      <c r="F1677" s="79"/>
      <c r="G1677" s="78"/>
      <c r="H1677" s="80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6"/>
      <c r="B1678" s="77"/>
      <c r="C1678" s="76"/>
      <c r="D1678" s="78"/>
      <c r="E1678" s="12"/>
      <c r="F1678" s="79"/>
      <c r="G1678" s="78"/>
      <c r="H1678" s="80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6"/>
      <c r="B1679" s="77"/>
      <c r="C1679" s="76"/>
      <c r="D1679" s="78"/>
      <c r="E1679" s="12"/>
      <c r="F1679" s="79"/>
      <c r="G1679" s="78"/>
      <c r="H1679" s="80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6"/>
      <c r="B1680" s="77"/>
      <c r="C1680" s="76"/>
      <c r="D1680" s="78"/>
      <c r="E1680" s="12"/>
      <c r="F1680" s="79"/>
      <c r="G1680" s="78"/>
      <c r="H1680" s="80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6"/>
      <c r="B1681" s="77"/>
      <c r="C1681" s="76"/>
      <c r="D1681" s="78"/>
      <c r="E1681" s="12"/>
      <c r="F1681" s="79"/>
      <c r="G1681" s="78"/>
      <c r="H1681" s="80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6"/>
      <c r="B1682" s="77"/>
      <c r="C1682" s="76"/>
      <c r="D1682" s="78"/>
      <c r="E1682" s="12"/>
      <c r="F1682" s="79"/>
      <c r="G1682" s="78"/>
      <c r="H1682" s="80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6"/>
      <c r="B1683" s="77"/>
      <c r="C1683" s="76"/>
      <c r="D1683" s="78"/>
      <c r="E1683" s="12"/>
      <c r="F1683" s="79"/>
      <c r="G1683" s="78"/>
      <c r="H1683" s="80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6"/>
      <c r="B1684" s="77"/>
      <c r="C1684" s="76"/>
      <c r="D1684" s="78"/>
      <c r="E1684" s="12"/>
      <c r="F1684" s="79"/>
      <c r="G1684" s="78"/>
      <c r="H1684" s="80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6"/>
      <c r="B1685" s="77"/>
      <c r="C1685" s="76"/>
      <c r="D1685" s="78"/>
      <c r="E1685" s="12"/>
      <c r="F1685" s="79"/>
      <c r="G1685" s="78"/>
      <c r="H1685" s="80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6"/>
      <c r="B1686" s="77"/>
      <c r="C1686" s="76"/>
      <c r="D1686" s="78"/>
      <c r="E1686" s="12"/>
      <c r="F1686" s="79"/>
      <c r="G1686" s="78"/>
      <c r="H1686" s="80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6"/>
      <c r="B1687" s="77"/>
      <c r="C1687" s="76"/>
      <c r="D1687" s="78"/>
      <c r="E1687" s="12"/>
      <c r="F1687" s="79"/>
      <c r="G1687" s="78"/>
      <c r="H1687" s="80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6"/>
      <c r="B1688" s="77"/>
      <c r="C1688" s="76"/>
      <c r="D1688" s="78"/>
      <c r="E1688" s="12"/>
      <c r="F1688" s="79"/>
      <c r="G1688" s="78"/>
      <c r="H1688" s="80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6"/>
      <c r="B1689" s="77"/>
      <c r="C1689" s="76"/>
      <c r="D1689" s="78"/>
      <c r="E1689" s="12"/>
      <c r="F1689" s="79"/>
      <c r="G1689" s="78"/>
      <c r="H1689" s="80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6"/>
      <c r="B1690" s="77"/>
      <c r="C1690" s="76"/>
      <c r="D1690" s="78"/>
      <c r="E1690" s="12"/>
      <c r="F1690" s="79"/>
      <c r="G1690" s="78"/>
      <c r="H1690" s="80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6"/>
      <c r="B1691" s="77"/>
      <c r="C1691" s="76"/>
      <c r="D1691" s="78"/>
      <c r="E1691" s="12"/>
      <c r="F1691" s="79"/>
      <c r="G1691" s="78"/>
      <c r="H1691" s="80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6"/>
      <c r="B1692" s="77"/>
      <c r="C1692" s="76"/>
      <c r="D1692" s="78"/>
      <c r="E1692" s="12"/>
      <c r="F1692" s="79"/>
      <c r="G1692" s="78"/>
      <c r="H1692" s="80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6"/>
      <c r="B1693" s="77"/>
      <c r="C1693" s="76"/>
      <c r="D1693" s="78"/>
      <c r="E1693" s="12"/>
      <c r="F1693" s="79"/>
      <c r="G1693" s="78"/>
      <c r="H1693" s="80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6"/>
      <c r="B1694" s="77"/>
      <c r="C1694" s="76"/>
      <c r="D1694" s="78"/>
      <c r="E1694" s="12"/>
      <c r="F1694" s="79"/>
      <c r="G1694" s="78"/>
      <c r="H1694" s="80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6"/>
      <c r="B1695" s="77"/>
      <c r="C1695" s="76"/>
      <c r="D1695" s="78"/>
      <c r="E1695" s="12"/>
      <c r="F1695" s="79"/>
      <c r="G1695" s="78"/>
      <c r="H1695" s="80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6"/>
      <c r="B1696" s="77"/>
      <c r="C1696" s="76"/>
      <c r="D1696" s="78"/>
      <c r="E1696" s="12"/>
      <c r="F1696" s="79"/>
      <c r="G1696" s="78"/>
      <c r="H1696" s="80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6"/>
      <c r="B1697" s="77"/>
      <c r="C1697" s="76"/>
      <c r="D1697" s="78"/>
      <c r="E1697" s="12"/>
      <c r="F1697" s="79"/>
      <c r="G1697" s="78"/>
      <c r="H1697" s="80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6"/>
      <c r="B1698" s="77"/>
      <c r="C1698" s="76"/>
      <c r="D1698" s="78"/>
      <c r="E1698" s="12"/>
      <c r="F1698" s="79"/>
      <c r="G1698" s="78"/>
      <c r="H1698" s="80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6"/>
      <c r="B1699" s="77"/>
      <c r="C1699" s="76"/>
      <c r="D1699" s="78"/>
      <c r="E1699" s="12"/>
      <c r="F1699" s="79"/>
      <c r="G1699" s="78"/>
      <c r="H1699" s="80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6"/>
      <c r="B1700" s="77"/>
      <c r="C1700" s="76"/>
      <c r="D1700" s="78"/>
      <c r="E1700" s="12"/>
      <c r="F1700" s="79"/>
      <c r="G1700" s="78"/>
      <c r="H1700" s="80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6"/>
      <c r="B1701" s="77"/>
      <c r="C1701" s="76"/>
      <c r="D1701" s="78"/>
      <c r="E1701" s="12"/>
      <c r="F1701" s="79"/>
      <c r="G1701" s="78"/>
      <c r="H1701" s="80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6"/>
      <c r="B1702" s="77"/>
      <c r="C1702" s="76"/>
      <c r="D1702" s="78"/>
      <c r="E1702" s="12"/>
      <c r="F1702" s="79"/>
      <c r="G1702" s="78"/>
      <c r="H1702" s="80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6"/>
      <c r="B1703" s="77"/>
      <c r="C1703" s="76"/>
      <c r="D1703" s="78"/>
      <c r="E1703" s="12"/>
      <c r="F1703" s="79"/>
      <c r="G1703" s="78"/>
      <c r="H1703" s="80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6"/>
      <c r="B1704" s="77"/>
      <c r="C1704" s="76"/>
      <c r="D1704" s="78"/>
      <c r="E1704" s="12"/>
      <c r="F1704" s="79"/>
      <c r="G1704" s="78"/>
      <c r="H1704" s="80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6"/>
      <c r="B1705" s="77"/>
      <c r="C1705" s="76"/>
      <c r="D1705" s="78"/>
      <c r="E1705" s="12"/>
      <c r="F1705" s="79"/>
      <c r="G1705" s="78"/>
      <c r="H1705" s="80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6"/>
      <c r="B1706" s="77"/>
      <c r="C1706" s="76"/>
      <c r="D1706" s="78"/>
      <c r="E1706" s="12"/>
      <c r="F1706" s="79"/>
      <c r="G1706" s="78"/>
      <c r="H1706" s="80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6"/>
      <c r="B1707" s="77"/>
      <c r="C1707" s="76"/>
      <c r="D1707" s="78"/>
      <c r="E1707" s="12"/>
      <c r="F1707" s="79"/>
      <c r="G1707" s="78"/>
      <c r="H1707" s="80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6"/>
      <c r="B1708" s="77"/>
      <c r="C1708" s="76"/>
      <c r="D1708" s="78"/>
      <c r="E1708" s="12"/>
      <c r="F1708" s="79"/>
      <c r="G1708" s="78"/>
      <c r="H1708" s="80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6"/>
      <c r="B1709" s="77"/>
      <c r="C1709" s="76"/>
      <c r="D1709" s="78"/>
      <c r="E1709" s="12"/>
      <c r="F1709" s="79"/>
      <c r="G1709" s="78"/>
      <c r="H1709" s="80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6"/>
      <c r="B1710" s="77"/>
      <c r="C1710" s="76"/>
      <c r="D1710" s="78"/>
      <c r="E1710" s="12"/>
      <c r="F1710" s="79"/>
      <c r="G1710" s="78"/>
      <c r="H1710" s="80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6"/>
      <c r="B1711" s="77"/>
      <c r="C1711" s="76"/>
      <c r="D1711" s="78"/>
      <c r="E1711" s="12"/>
      <c r="F1711" s="79"/>
      <c r="G1711" s="78"/>
      <c r="H1711" s="80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6"/>
      <c r="B1712" s="77"/>
      <c r="C1712" s="76"/>
      <c r="D1712" s="78"/>
      <c r="E1712" s="12"/>
      <c r="F1712" s="79"/>
      <c r="G1712" s="78"/>
      <c r="H1712" s="80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6"/>
      <c r="B1713" s="77"/>
      <c r="C1713" s="76"/>
      <c r="D1713" s="78"/>
      <c r="E1713" s="12"/>
      <c r="F1713" s="79"/>
      <c r="G1713" s="78"/>
      <c r="H1713" s="80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6"/>
      <c r="B1714" s="77"/>
      <c r="C1714" s="76"/>
      <c r="D1714" s="78"/>
      <c r="E1714" s="12"/>
      <c r="F1714" s="79"/>
      <c r="G1714" s="78"/>
      <c r="H1714" s="80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6"/>
      <c r="B1715" s="77"/>
      <c r="C1715" s="76"/>
      <c r="D1715" s="78"/>
      <c r="E1715" s="12"/>
      <c r="F1715" s="79"/>
      <c r="G1715" s="78"/>
      <c r="H1715" s="80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6"/>
      <c r="B1716" s="77"/>
      <c r="C1716" s="76"/>
      <c r="D1716" s="78"/>
      <c r="E1716" s="12"/>
      <c r="F1716" s="79"/>
      <c r="G1716" s="78"/>
      <c r="H1716" s="80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6"/>
      <c r="B1717" s="77"/>
      <c r="C1717" s="76"/>
      <c r="D1717" s="78"/>
      <c r="E1717" s="12"/>
      <c r="F1717" s="79"/>
      <c r="G1717" s="78"/>
      <c r="H1717" s="80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6"/>
      <c r="B1718" s="77"/>
      <c r="C1718" s="76"/>
      <c r="D1718" s="78"/>
      <c r="E1718" s="12"/>
      <c r="F1718" s="79"/>
      <c r="G1718" s="78"/>
      <c r="H1718" s="80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6"/>
      <c r="B1719" s="77"/>
      <c r="C1719" s="76"/>
      <c r="D1719" s="78"/>
      <c r="E1719" s="12"/>
      <c r="F1719" s="79"/>
      <c r="G1719" s="78"/>
      <c r="H1719" s="80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6"/>
      <c r="B1720" s="77"/>
      <c r="C1720" s="76"/>
      <c r="D1720" s="78"/>
      <c r="E1720" s="12"/>
      <c r="F1720" s="79"/>
      <c r="G1720" s="78"/>
      <c r="H1720" s="80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6"/>
      <c r="B1721" s="77"/>
      <c r="C1721" s="76"/>
      <c r="D1721" s="78"/>
      <c r="E1721" s="12"/>
      <c r="F1721" s="79"/>
      <c r="G1721" s="78"/>
      <c r="H1721" s="80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6"/>
      <c r="B1722" s="77"/>
      <c r="C1722" s="76"/>
      <c r="D1722" s="78"/>
      <c r="E1722" s="12"/>
      <c r="F1722" s="79"/>
      <c r="G1722" s="78"/>
      <c r="H1722" s="80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6"/>
      <c r="B1723" s="77"/>
      <c r="C1723" s="76"/>
      <c r="D1723" s="78"/>
      <c r="E1723" s="12"/>
      <c r="F1723" s="79"/>
      <c r="G1723" s="78"/>
      <c r="H1723" s="80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6"/>
      <c r="B1724" s="77"/>
      <c r="C1724" s="76"/>
      <c r="D1724" s="78"/>
      <c r="E1724" s="12"/>
      <c r="F1724" s="79"/>
      <c r="G1724" s="78"/>
      <c r="H1724" s="80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6"/>
      <c r="B1725" s="77"/>
      <c r="C1725" s="76"/>
      <c r="D1725" s="78"/>
      <c r="E1725" s="12"/>
      <c r="F1725" s="79"/>
      <c r="G1725" s="78"/>
      <c r="H1725" s="80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6"/>
      <c r="B1726" s="77"/>
      <c r="C1726" s="76"/>
      <c r="D1726" s="78"/>
      <c r="E1726" s="12"/>
      <c r="F1726" s="79"/>
      <c r="G1726" s="78"/>
      <c r="H1726" s="80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6"/>
      <c r="B1727" s="77"/>
      <c r="C1727" s="76"/>
      <c r="D1727" s="78"/>
      <c r="E1727" s="12"/>
      <c r="F1727" s="79"/>
      <c r="G1727" s="78"/>
      <c r="H1727" s="80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6"/>
      <c r="B1728" s="77"/>
      <c r="C1728" s="76"/>
      <c r="D1728" s="78"/>
      <c r="E1728" s="12"/>
      <c r="F1728" s="79"/>
      <c r="G1728" s="78"/>
      <c r="H1728" s="80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6"/>
      <c r="B1729" s="77"/>
      <c r="C1729" s="76"/>
      <c r="D1729" s="78"/>
      <c r="E1729" s="12"/>
      <c r="F1729" s="79"/>
      <c r="G1729" s="78"/>
      <c r="H1729" s="80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6"/>
      <c r="B1730" s="77"/>
      <c r="C1730" s="76"/>
      <c r="D1730" s="78"/>
      <c r="E1730" s="12"/>
      <c r="F1730" s="79"/>
      <c r="G1730" s="78"/>
      <c r="H1730" s="80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6"/>
      <c r="B1731" s="77"/>
      <c r="C1731" s="76"/>
      <c r="D1731" s="78"/>
      <c r="E1731" s="12"/>
      <c r="F1731" s="79"/>
      <c r="G1731" s="78"/>
      <c r="H1731" s="80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6"/>
      <c r="B1732" s="77"/>
      <c r="C1732" s="76"/>
      <c r="D1732" s="78"/>
      <c r="E1732" s="12"/>
      <c r="F1732" s="79"/>
      <c r="G1732" s="78"/>
      <c r="H1732" s="80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6"/>
      <c r="B1733" s="77"/>
      <c r="C1733" s="76"/>
      <c r="D1733" s="78"/>
      <c r="E1733" s="12"/>
      <c r="F1733" s="79"/>
      <c r="G1733" s="78"/>
      <c r="H1733" s="80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6"/>
      <c r="B1734" s="77"/>
      <c r="C1734" s="76"/>
      <c r="D1734" s="78"/>
      <c r="E1734" s="12"/>
      <c r="F1734" s="79"/>
      <c r="G1734" s="78"/>
      <c r="H1734" s="80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6"/>
      <c r="B1735" s="77"/>
      <c r="C1735" s="76"/>
      <c r="D1735" s="78"/>
      <c r="E1735" s="12"/>
      <c r="F1735" s="79"/>
      <c r="G1735" s="78"/>
      <c r="H1735" s="80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6"/>
      <c r="B1736" s="77"/>
      <c r="C1736" s="76"/>
      <c r="D1736" s="78"/>
      <c r="E1736" s="12"/>
      <c r="F1736" s="79"/>
      <c r="G1736" s="78"/>
      <c r="H1736" s="80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6"/>
      <c r="B1737" s="77"/>
      <c r="C1737" s="76"/>
      <c r="D1737" s="78"/>
      <c r="E1737" s="12"/>
      <c r="F1737" s="79"/>
      <c r="G1737" s="78"/>
      <c r="H1737" s="80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6"/>
      <c r="B1738" s="77"/>
      <c r="C1738" s="76"/>
      <c r="D1738" s="78"/>
      <c r="E1738" s="12"/>
      <c r="F1738" s="79"/>
      <c r="G1738" s="78"/>
      <c r="H1738" s="80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6"/>
      <c r="B1739" s="77"/>
      <c r="C1739" s="76"/>
      <c r="D1739" s="78"/>
      <c r="E1739" s="12"/>
      <c r="F1739" s="79"/>
      <c r="G1739" s="78"/>
      <c r="H1739" s="80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6"/>
      <c r="B1740" s="77"/>
      <c r="C1740" s="76"/>
      <c r="D1740" s="78"/>
      <c r="E1740" s="12"/>
      <c r="F1740" s="79"/>
      <c r="G1740" s="78"/>
      <c r="H1740" s="80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6"/>
      <c r="B1741" s="77"/>
      <c r="C1741" s="76"/>
      <c r="D1741" s="78"/>
      <c r="E1741" s="12"/>
      <c r="F1741" s="79"/>
      <c r="G1741" s="78"/>
      <c r="H1741" s="80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6"/>
      <c r="B1742" s="77"/>
      <c r="C1742" s="76"/>
      <c r="D1742" s="78"/>
      <c r="E1742" s="12"/>
      <c r="F1742" s="79"/>
      <c r="G1742" s="78"/>
      <c r="H1742" s="80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6"/>
      <c r="B1743" s="77"/>
      <c r="C1743" s="76"/>
      <c r="D1743" s="78"/>
      <c r="E1743" s="12"/>
      <c r="F1743" s="79"/>
      <c r="G1743" s="78"/>
      <c r="H1743" s="80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6"/>
      <c r="B1744" s="77"/>
      <c r="C1744" s="76"/>
      <c r="D1744" s="78"/>
      <c r="E1744" s="12"/>
      <c r="F1744" s="79"/>
      <c r="G1744" s="78"/>
      <c r="H1744" s="80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6"/>
      <c r="B1745" s="77"/>
      <c r="C1745" s="76"/>
      <c r="D1745" s="78"/>
      <c r="E1745" s="12"/>
      <c r="F1745" s="79"/>
      <c r="G1745" s="78"/>
      <c r="H1745" s="80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6"/>
      <c r="B1746" s="77"/>
      <c r="C1746" s="76"/>
      <c r="D1746" s="78"/>
      <c r="E1746" s="12"/>
      <c r="F1746" s="79"/>
      <c r="G1746" s="78"/>
      <c r="H1746" s="80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6"/>
      <c r="B1747" s="77"/>
      <c r="C1747" s="76"/>
      <c r="D1747" s="78"/>
      <c r="E1747" s="12"/>
      <c r="F1747" s="79"/>
      <c r="G1747" s="78"/>
      <c r="H1747" s="80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6"/>
      <c r="B1748" s="77"/>
      <c r="C1748" s="76"/>
      <c r="D1748" s="78"/>
      <c r="E1748" s="12"/>
      <c r="F1748" s="79"/>
      <c r="G1748" s="78"/>
      <c r="H1748" s="80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6"/>
      <c r="B1749" s="77"/>
      <c r="C1749" s="76"/>
      <c r="D1749" s="78"/>
      <c r="E1749" s="12"/>
      <c r="F1749" s="79"/>
      <c r="G1749" s="78"/>
      <c r="H1749" s="80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6"/>
      <c r="B1750" s="77"/>
      <c r="C1750" s="76"/>
      <c r="D1750" s="78"/>
      <c r="E1750" s="12"/>
      <c r="F1750" s="79"/>
      <c r="G1750" s="78"/>
      <c r="H1750" s="80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6"/>
      <c r="B1751" s="77"/>
      <c r="C1751" s="76"/>
      <c r="D1751" s="78"/>
      <c r="E1751" s="12"/>
      <c r="F1751" s="79"/>
      <c r="G1751" s="78"/>
      <c r="H1751" s="80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6"/>
      <c r="B1752" s="77"/>
      <c r="C1752" s="76"/>
      <c r="D1752" s="78"/>
      <c r="E1752" s="12"/>
      <c r="F1752" s="79"/>
      <c r="G1752" s="78"/>
      <c r="H1752" s="80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6"/>
      <c r="B1753" s="77"/>
      <c r="C1753" s="76"/>
      <c r="D1753" s="78"/>
      <c r="E1753" s="12"/>
      <c r="F1753" s="79"/>
      <c r="G1753" s="78"/>
      <c r="H1753" s="80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6"/>
      <c r="B1754" s="77"/>
      <c r="C1754" s="76"/>
      <c r="D1754" s="78"/>
      <c r="E1754" s="12"/>
      <c r="F1754" s="79"/>
      <c r="G1754" s="78"/>
      <c r="H1754" s="80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6"/>
      <c r="B1755" s="77"/>
      <c r="C1755" s="76"/>
      <c r="D1755" s="78"/>
      <c r="E1755" s="12"/>
      <c r="F1755" s="79"/>
      <c r="G1755" s="78"/>
      <c r="H1755" s="80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6"/>
      <c r="B1756" s="77"/>
      <c r="C1756" s="76"/>
      <c r="D1756" s="78"/>
      <c r="E1756" s="12"/>
      <c r="F1756" s="79"/>
      <c r="G1756" s="78"/>
      <c r="H1756" s="80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6"/>
      <c r="B1757" s="77"/>
      <c r="C1757" s="76"/>
      <c r="D1757" s="78"/>
      <c r="E1757" s="12"/>
      <c r="F1757" s="79"/>
      <c r="G1757" s="78"/>
      <c r="H1757" s="80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6"/>
      <c r="B1758" s="77"/>
      <c r="C1758" s="76"/>
      <c r="D1758" s="78"/>
      <c r="E1758" s="12"/>
      <c r="F1758" s="79"/>
      <c r="G1758" s="78"/>
      <c r="H1758" s="80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6"/>
      <c r="B1759" s="77"/>
      <c r="C1759" s="76"/>
      <c r="D1759" s="78"/>
      <c r="E1759" s="12"/>
      <c r="F1759" s="79"/>
      <c r="G1759" s="78"/>
      <c r="H1759" s="80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6"/>
      <c r="B1760" s="77"/>
      <c r="C1760" s="76"/>
      <c r="D1760" s="78"/>
      <c r="E1760" s="12"/>
      <c r="F1760" s="79"/>
      <c r="G1760" s="78"/>
      <c r="H1760" s="80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6"/>
      <c r="B1761" s="77"/>
      <c r="C1761" s="76"/>
      <c r="D1761" s="78"/>
      <c r="E1761" s="12"/>
      <c r="F1761" s="79"/>
      <c r="G1761" s="78"/>
      <c r="H1761" s="80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6"/>
      <c r="B1762" s="77"/>
      <c r="C1762" s="76"/>
      <c r="D1762" s="78"/>
      <c r="E1762" s="12"/>
      <c r="F1762" s="79"/>
      <c r="G1762" s="78"/>
      <c r="H1762" s="80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6"/>
      <c r="B1763" s="77"/>
      <c r="C1763" s="76"/>
      <c r="D1763" s="78"/>
      <c r="E1763" s="12"/>
      <c r="F1763" s="79"/>
      <c r="G1763" s="78"/>
      <c r="H1763" s="80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6"/>
      <c r="B1764" s="77"/>
      <c r="C1764" s="76"/>
      <c r="D1764" s="78"/>
      <c r="E1764" s="12"/>
      <c r="F1764" s="79"/>
      <c r="G1764" s="78"/>
      <c r="H1764" s="80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6"/>
      <c r="B1765" s="77"/>
      <c r="C1765" s="76"/>
      <c r="D1765" s="78"/>
      <c r="E1765" s="12"/>
      <c r="F1765" s="79"/>
      <c r="G1765" s="78"/>
      <c r="H1765" s="80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6"/>
      <c r="B1766" s="77"/>
      <c r="C1766" s="76"/>
      <c r="D1766" s="78"/>
      <c r="E1766" s="12"/>
      <c r="F1766" s="79"/>
      <c r="G1766" s="78"/>
      <c r="H1766" s="80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6"/>
      <c r="B1767" s="77"/>
      <c r="C1767" s="76"/>
      <c r="D1767" s="78"/>
      <c r="E1767" s="12"/>
      <c r="F1767" s="79"/>
      <c r="G1767" s="78"/>
      <c r="H1767" s="80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6"/>
      <c r="B1768" s="77"/>
      <c r="C1768" s="76"/>
      <c r="D1768" s="78"/>
      <c r="E1768" s="12"/>
      <c r="F1768" s="79"/>
      <c r="G1768" s="78"/>
      <c r="H1768" s="80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6"/>
      <c r="B1769" s="77"/>
      <c r="C1769" s="76"/>
      <c r="D1769" s="78"/>
      <c r="E1769" s="12"/>
      <c r="F1769" s="79"/>
      <c r="G1769" s="78"/>
      <c r="H1769" s="80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6"/>
      <c r="B1770" s="77"/>
      <c r="C1770" s="76"/>
      <c r="D1770" s="78"/>
      <c r="E1770" s="12"/>
      <c r="F1770" s="79"/>
      <c r="G1770" s="78"/>
      <c r="H1770" s="80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6"/>
      <c r="B1771" s="77"/>
      <c r="C1771" s="76"/>
      <c r="D1771" s="78"/>
      <c r="E1771" s="12"/>
      <c r="F1771" s="79"/>
      <c r="G1771" s="78"/>
      <c r="H1771" s="80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6"/>
      <c r="B1772" s="77"/>
      <c r="C1772" s="76"/>
      <c r="D1772" s="78"/>
      <c r="E1772" s="12"/>
      <c r="F1772" s="79"/>
      <c r="G1772" s="78"/>
      <c r="H1772" s="80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6"/>
      <c r="B1773" s="77"/>
      <c r="C1773" s="76"/>
      <c r="D1773" s="78"/>
      <c r="E1773" s="12"/>
      <c r="F1773" s="79"/>
      <c r="G1773" s="78"/>
      <c r="H1773" s="80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6"/>
      <c r="B1774" s="77"/>
      <c r="C1774" s="76"/>
      <c r="D1774" s="78"/>
      <c r="E1774" s="12"/>
      <c r="F1774" s="79"/>
      <c r="G1774" s="78"/>
      <c r="H1774" s="80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6"/>
      <c r="B1775" s="77"/>
      <c r="C1775" s="76"/>
      <c r="D1775" s="78"/>
      <c r="E1775" s="12"/>
      <c r="F1775" s="79"/>
      <c r="G1775" s="78"/>
      <c r="H1775" s="80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6"/>
      <c r="B1776" s="77"/>
      <c r="C1776" s="76"/>
      <c r="D1776" s="78"/>
      <c r="E1776" s="12"/>
      <c r="F1776" s="79"/>
      <c r="G1776" s="78"/>
      <c r="H1776" s="80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6"/>
      <c r="B1777" s="77"/>
      <c r="C1777" s="76"/>
      <c r="D1777" s="78"/>
      <c r="E1777" s="12"/>
      <c r="F1777" s="79"/>
      <c r="G1777" s="78"/>
      <c r="H1777" s="80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6"/>
      <c r="B1778" s="77"/>
      <c r="C1778" s="76"/>
      <c r="D1778" s="78"/>
      <c r="E1778" s="12"/>
      <c r="F1778" s="79"/>
      <c r="G1778" s="78"/>
      <c r="H1778" s="80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6"/>
      <c r="B1779" s="77"/>
      <c r="C1779" s="76"/>
      <c r="D1779" s="78"/>
      <c r="E1779" s="12"/>
      <c r="F1779" s="79"/>
      <c r="G1779" s="78"/>
      <c r="H1779" s="80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6"/>
      <c r="B1780" s="77"/>
      <c r="C1780" s="76"/>
      <c r="D1780" s="78"/>
      <c r="E1780" s="12"/>
      <c r="F1780" s="79"/>
      <c r="G1780" s="78"/>
      <c r="H1780" s="80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6"/>
      <c r="B1781" s="77"/>
      <c r="C1781" s="76"/>
      <c r="D1781" s="78"/>
      <c r="E1781" s="12"/>
      <c r="F1781" s="79"/>
      <c r="G1781" s="78"/>
      <c r="H1781" s="80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6"/>
      <c r="B1782" s="77"/>
      <c r="C1782" s="76"/>
      <c r="D1782" s="78"/>
      <c r="E1782" s="12"/>
      <c r="F1782" s="79"/>
      <c r="G1782" s="78"/>
      <c r="H1782" s="80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6"/>
      <c r="B1783" s="77"/>
      <c r="C1783" s="76"/>
      <c r="D1783" s="78"/>
      <c r="E1783" s="12"/>
      <c r="F1783" s="79"/>
      <c r="G1783" s="78"/>
      <c r="H1783" s="80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6"/>
      <c r="B1784" s="77"/>
      <c r="C1784" s="76"/>
      <c r="D1784" s="78"/>
      <c r="E1784" s="12"/>
      <c r="F1784" s="79"/>
      <c r="G1784" s="78"/>
      <c r="H1784" s="80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6"/>
      <c r="B1785" s="77"/>
      <c r="C1785" s="76"/>
      <c r="D1785" s="78"/>
      <c r="E1785" s="12"/>
      <c r="F1785" s="79"/>
      <c r="G1785" s="78"/>
      <c r="H1785" s="80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6"/>
      <c r="B1786" s="77"/>
      <c r="C1786" s="76"/>
      <c r="D1786" s="78"/>
      <c r="E1786" s="12"/>
      <c r="F1786" s="79"/>
      <c r="G1786" s="78"/>
      <c r="H1786" s="80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6"/>
      <c r="B1787" s="77"/>
      <c r="C1787" s="76"/>
      <c r="D1787" s="78"/>
      <c r="E1787" s="12"/>
      <c r="F1787" s="79"/>
      <c r="G1787" s="78"/>
      <c r="H1787" s="80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6"/>
      <c r="B1788" s="77"/>
      <c r="C1788" s="76"/>
      <c r="D1788" s="78"/>
      <c r="E1788" s="12"/>
      <c r="F1788" s="79"/>
      <c r="G1788" s="78"/>
      <c r="H1788" s="80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6"/>
      <c r="B1789" s="77"/>
      <c r="C1789" s="76"/>
      <c r="D1789" s="78"/>
      <c r="E1789" s="12"/>
      <c r="F1789" s="79"/>
      <c r="G1789" s="78"/>
      <c r="H1789" s="80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6"/>
      <c r="B1790" s="77"/>
      <c r="C1790" s="76"/>
      <c r="D1790" s="78"/>
      <c r="E1790" s="12"/>
      <c r="F1790" s="79"/>
      <c r="G1790" s="78"/>
      <c r="H1790" s="80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6"/>
      <c r="B1791" s="77"/>
      <c r="C1791" s="76"/>
      <c r="D1791" s="78"/>
      <c r="E1791" s="12"/>
      <c r="F1791" s="79"/>
      <c r="G1791" s="78"/>
      <c r="H1791" s="80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6"/>
      <c r="B1792" s="77"/>
      <c r="C1792" s="76"/>
      <c r="D1792" s="78"/>
      <c r="E1792" s="12"/>
      <c r="F1792" s="79"/>
      <c r="G1792" s="78"/>
      <c r="H1792" s="80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6"/>
      <c r="B1793" s="77"/>
      <c r="C1793" s="76"/>
      <c r="D1793" s="78"/>
      <c r="E1793" s="12"/>
      <c r="F1793" s="79"/>
      <c r="G1793" s="78"/>
      <c r="H1793" s="80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6"/>
      <c r="B1794" s="77"/>
      <c r="C1794" s="76"/>
      <c r="D1794" s="78"/>
      <c r="E1794" s="12"/>
      <c r="F1794" s="79"/>
      <c r="G1794" s="78"/>
      <c r="H1794" s="80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6"/>
      <c r="B1795" s="77"/>
      <c r="C1795" s="76"/>
      <c r="D1795" s="78"/>
      <c r="E1795" s="12"/>
      <c r="F1795" s="79"/>
      <c r="G1795" s="78"/>
      <c r="H1795" s="80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6"/>
      <c r="B1796" s="77"/>
      <c r="C1796" s="76"/>
      <c r="D1796" s="78"/>
      <c r="E1796" s="12"/>
      <c r="F1796" s="79"/>
      <c r="G1796" s="78"/>
      <c r="H1796" s="80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6"/>
      <c r="B1797" s="77"/>
      <c r="C1797" s="76"/>
      <c r="D1797" s="78"/>
      <c r="E1797" s="12"/>
      <c r="F1797" s="79"/>
      <c r="G1797" s="78"/>
      <c r="H1797" s="80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6"/>
      <c r="B1798" s="77"/>
      <c r="C1798" s="76"/>
      <c r="D1798" s="78"/>
      <c r="E1798" s="12"/>
      <c r="F1798" s="79"/>
      <c r="G1798" s="78"/>
      <c r="H1798" s="80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6"/>
      <c r="B1799" s="77"/>
      <c r="C1799" s="76"/>
      <c r="D1799" s="78"/>
      <c r="E1799" s="12"/>
      <c r="F1799" s="79"/>
      <c r="G1799" s="78"/>
      <c r="H1799" s="80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6"/>
      <c r="B1800" s="77"/>
      <c r="C1800" s="76"/>
      <c r="D1800" s="78"/>
      <c r="E1800" s="12"/>
      <c r="F1800" s="79"/>
      <c r="G1800" s="78"/>
      <c r="H1800" s="80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6"/>
      <c r="B1801" s="77"/>
      <c r="C1801" s="76"/>
      <c r="D1801" s="78"/>
      <c r="E1801" s="12"/>
      <c r="F1801" s="79"/>
      <c r="G1801" s="78"/>
      <c r="H1801" s="80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6"/>
      <c r="B1802" s="77"/>
      <c r="C1802" s="76"/>
      <c r="D1802" s="78"/>
      <c r="E1802" s="12"/>
      <c r="F1802" s="79"/>
      <c r="G1802" s="78"/>
      <c r="H1802" s="80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6"/>
      <c r="B1803" s="77"/>
      <c r="C1803" s="76"/>
      <c r="D1803" s="78"/>
      <c r="E1803" s="12"/>
      <c r="F1803" s="79"/>
      <c r="G1803" s="78"/>
      <c r="H1803" s="80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6"/>
      <c r="B1804" s="77"/>
      <c r="C1804" s="76"/>
      <c r="D1804" s="78"/>
      <c r="E1804" s="12"/>
      <c r="F1804" s="79"/>
      <c r="G1804" s="78"/>
      <c r="H1804" s="80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6"/>
      <c r="B1805" s="77"/>
      <c r="C1805" s="76"/>
      <c r="D1805" s="78"/>
      <c r="E1805" s="12"/>
      <c r="F1805" s="79"/>
      <c r="G1805" s="78"/>
      <c r="H1805" s="80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6"/>
      <c r="B1806" s="77"/>
      <c r="C1806" s="76"/>
      <c r="D1806" s="78"/>
      <c r="E1806" s="12"/>
      <c r="F1806" s="79"/>
      <c r="G1806" s="78"/>
      <c r="H1806" s="80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6"/>
      <c r="B1807" s="77"/>
      <c r="C1807" s="76"/>
      <c r="D1807" s="78"/>
      <c r="E1807" s="12"/>
      <c r="F1807" s="79"/>
      <c r="G1807" s="78"/>
      <c r="H1807" s="80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6"/>
      <c r="B1808" s="77"/>
      <c r="C1808" s="76"/>
      <c r="D1808" s="78"/>
      <c r="E1808" s="12"/>
      <c r="F1808" s="79"/>
      <c r="G1808" s="78"/>
      <c r="H1808" s="80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6"/>
      <c r="B1809" s="77"/>
      <c r="C1809" s="76"/>
      <c r="D1809" s="78"/>
      <c r="E1809" s="12"/>
      <c r="F1809" s="79"/>
      <c r="G1809" s="78"/>
      <c r="H1809" s="80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6"/>
      <c r="B1810" s="77"/>
      <c r="C1810" s="76"/>
      <c r="D1810" s="78"/>
      <c r="E1810" s="12"/>
      <c r="F1810" s="79"/>
      <c r="G1810" s="78"/>
      <c r="H1810" s="80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6"/>
      <c r="B1811" s="77"/>
      <c r="C1811" s="76"/>
      <c r="D1811" s="78"/>
      <c r="E1811" s="12"/>
      <c r="F1811" s="79"/>
      <c r="G1811" s="78"/>
      <c r="H1811" s="80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6"/>
      <c r="B1812" s="77"/>
      <c r="C1812" s="76"/>
      <c r="D1812" s="78"/>
      <c r="E1812" s="12"/>
      <c r="F1812" s="79"/>
      <c r="G1812" s="78"/>
      <c r="H1812" s="80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6"/>
      <c r="B1813" s="77"/>
      <c r="C1813" s="76"/>
      <c r="D1813" s="78"/>
      <c r="E1813" s="12"/>
      <c r="F1813" s="79"/>
      <c r="G1813" s="78"/>
      <c r="H1813" s="80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6"/>
      <c r="B1814" s="77"/>
      <c r="C1814" s="76"/>
      <c r="D1814" s="78"/>
      <c r="E1814" s="12"/>
      <c r="F1814" s="79"/>
      <c r="G1814" s="78"/>
      <c r="H1814" s="80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6"/>
      <c r="B1815" s="77"/>
      <c r="C1815" s="76"/>
      <c r="D1815" s="78"/>
      <c r="E1815" s="12"/>
      <c r="F1815" s="79"/>
      <c r="G1815" s="78"/>
      <c r="H1815" s="80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6"/>
      <c r="B1816" s="77"/>
      <c r="C1816" s="76"/>
      <c r="D1816" s="78"/>
      <c r="E1816" s="12"/>
      <c r="F1816" s="79"/>
      <c r="G1816" s="78"/>
      <c r="H1816" s="80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6"/>
      <c r="B1817" s="77"/>
      <c r="C1817" s="76"/>
      <c r="D1817" s="78"/>
      <c r="E1817" s="12"/>
      <c r="F1817" s="79"/>
      <c r="G1817" s="78"/>
      <c r="H1817" s="80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6"/>
      <c r="B1818" s="77"/>
      <c r="C1818" s="76"/>
      <c r="D1818" s="78"/>
      <c r="E1818" s="12"/>
      <c r="F1818" s="79"/>
      <c r="G1818" s="78"/>
      <c r="H1818" s="80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6"/>
      <c r="B1819" s="77"/>
      <c r="C1819" s="76"/>
      <c r="D1819" s="78"/>
      <c r="E1819" s="12"/>
      <c r="F1819" s="79"/>
      <c r="G1819" s="78"/>
      <c r="H1819" s="80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6"/>
      <c r="B1820" s="77"/>
      <c r="C1820" s="76"/>
      <c r="D1820" s="78"/>
      <c r="E1820" s="12"/>
      <c r="F1820" s="79"/>
      <c r="G1820" s="78"/>
      <c r="H1820" s="80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6"/>
      <c r="B1821" s="77"/>
      <c r="C1821" s="76"/>
      <c r="D1821" s="78"/>
      <c r="E1821" s="12"/>
      <c r="F1821" s="79"/>
      <c r="G1821" s="78"/>
      <c r="H1821" s="80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6"/>
      <c r="B1822" s="77"/>
      <c r="C1822" s="76"/>
      <c r="D1822" s="78"/>
      <c r="E1822" s="12"/>
      <c r="F1822" s="79"/>
      <c r="G1822" s="78"/>
      <c r="H1822" s="80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6"/>
      <c r="B1823" s="77"/>
      <c r="C1823" s="76"/>
      <c r="D1823" s="78"/>
      <c r="E1823" s="12"/>
      <c r="F1823" s="79"/>
      <c r="G1823" s="78"/>
      <c r="H1823" s="80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6"/>
      <c r="B1824" s="77"/>
      <c r="C1824" s="76"/>
      <c r="D1824" s="78"/>
      <c r="E1824" s="12"/>
      <c r="F1824" s="79"/>
      <c r="G1824" s="78"/>
      <c r="H1824" s="80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6"/>
      <c r="B1825" s="77"/>
      <c r="C1825" s="76"/>
      <c r="D1825" s="78"/>
      <c r="E1825" s="12"/>
      <c r="F1825" s="79"/>
      <c r="G1825" s="78"/>
      <c r="H1825" s="80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6"/>
      <c r="B1826" s="77"/>
      <c r="C1826" s="76"/>
      <c r="D1826" s="78"/>
      <c r="E1826" s="12"/>
      <c r="F1826" s="79"/>
      <c r="G1826" s="78"/>
      <c r="H1826" s="80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6"/>
      <c r="B1827" s="77"/>
      <c r="C1827" s="76"/>
      <c r="D1827" s="78"/>
      <c r="E1827" s="12"/>
      <c r="F1827" s="79"/>
      <c r="G1827" s="78"/>
      <c r="H1827" s="80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6"/>
      <c r="B1828" s="77"/>
      <c r="C1828" s="76"/>
      <c r="D1828" s="78"/>
      <c r="E1828" s="12"/>
      <c r="F1828" s="79"/>
      <c r="G1828" s="78"/>
      <c r="H1828" s="80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6"/>
      <c r="B1829" s="77"/>
      <c r="C1829" s="76"/>
      <c r="D1829" s="78"/>
      <c r="E1829" s="12"/>
      <c r="F1829" s="79"/>
      <c r="G1829" s="78"/>
      <c r="H1829" s="80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6"/>
      <c r="B1830" s="77"/>
      <c r="C1830" s="76"/>
      <c r="D1830" s="78"/>
      <c r="E1830" s="12"/>
      <c r="F1830" s="79"/>
      <c r="G1830" s="78"/>
      <c r="H1830" s="80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6"/>
      <c r="B1831" s="77"/>
      <c r="C1831" s="76"/>
      <c r="D1831" s="78"/>
      <c r="E1831" s="12"/>
      <c r="F1831" s="79"/>
      <c r="G1831" s="78"/>
      <c r="H1831" s="80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6"/>
      <c r="B1832" s="77"/>
      <c r="C1832" s="76"/>
      <c r="D1832" s="78"/>
      <c r="E1832" s="12"/>
      <c r="F1832" s="79"/>
      <c r="G1832" s="78"/>
      <c r="H1832" s="80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6"/>
      <c r="B1833" s="77"/>
      <c r="C1833" s="76"/>
      <c r="D1833" s="78"/>
      <c r="E1833" s="12"/>
      <c r="F1833" s="79"/>
      <c r="G1833" s="78"/>
      <c r="H1833" s="80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6"/>
      <c r="B1834" s="77"/>
      <c r="C1834" s="76"/>
      <c r="D1834" s="78"/>
      <c r="E1834" s="12"/>
      <c r="F1834" s="79"/>
      <c r="G1834" s="78"/>
      <c r="H1834" s="80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6"/>
      <c r="B1835" s="77"/>
      <c r="C1835" s="76"/>
      <c r="D1835" s="78"/>
      <c r="E1835" s="12"/>
      <c r="F1835" s="79"/>
      <c r="G1835" s="78"/>
      <c r="H1835" s="80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6"/>
      <c r="B1836" s="77"/>
      <c r="C1836" s="76"/>
      <c r="D1836" s="78"/>
      <c r="E1836" s="12"/>
      <c r="F1836" s="79"/>
      <c r="G1836" s="78"/>
      <c r="H1836" s="80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6"/>
      <c r="B1837" s="77"/>
      <c r="C1837" s="76"/>
      <c r="D1837" s="78"/>
      <c r="E1837" s="12"/>
      <c r="F1837" s="79"/>
      <c r="G1837" s="78"/>
      <c r="H1837" s="80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6"/>
      <c r="B1838" s="77"/>
      <c r="C1838" s="76"/>
      <c r="D1838" s="78"/>
      <c r="E1838" s="12"/>
      <c r="F1838" s="79"/>
      <c r="G1838" s="78"/>
      <c r="H1838" s="80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6"/>
      <c r="B1839" s="77"/>
      <c r="C1839" s="76"/>
      <c r="D1839" s="78"/>
      <c r="E1839" s="12"/>
      <c r="F1839" s="79"/>
      <c r="G1839" s="78"/>
      <c r="H1839" s="80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6"/>
      <c r="B1840" s="77"/>
      <c r="C1840" s="76"/>
      <c r="D1840" s="78"/>
      <c r="E1840" s="12"/>
      <c r="F1840" s="79"/>
      <c r="G1840" s="78"/>
      <c r="H1840" s="80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6"/>
      <c r="B1841" s="77"/>
      <c r="C1841" s="76"/>
      <c r="D1841" s="78"/>
      <c r="E1841" s="12"/>
      <c r="F1841" s="79"/>
      <c r="G1841" s="78"/>
      <c r="H1841" s="80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6"/>
      <c r="B1842" s="77"/>
      <c r="C1842" s="76"/>
      <c r="D1842" s="78"/>
      <c r="E1842" s="12"/>
      <c r="F1842" s="79"/>
      <c r="G1842" s="78"/>
      <c r="H1842" s="80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6"/>
      <c r="B1843" s="77"/>
      <c r="C1843" s="76"/>
      <c r="D1843" s="78"/>
      <c r="E1843" s="12"/>
      <c r="F1843" s="79"/>
      <c r="G1843" s="78"/>
      <c r="H1843" s="80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6"/>
      <c r="B1844" s="77"/>
      <c r="C1844" s="76"/>
      <c r="D1844" s="78"/>
      <c r="E1844" s="12"/>
      <c r="F1844" s="79"/>
      <c r="G1844" s="78"/>
      <c r="H1844" s="80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6"/>
      <c r="B1845" s="77"/>
      <c r="C1845" s="76"/>
      <c r="D1845" s="78"/>
      <c r="E1845" s="12"/>
      <c r="F1845" s="79"/>
      <c r="G1845" s="78"/>
      <c r="H1845" s="80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6"/>
      <c r="B1846" s="77"/>
      <c r="C1846" s="76"/>
      <c r="D1846" s="78"/>
      <c r="E1846" s="12"/>
      <c r="F1846" s="79"/>
      <c r="G1846" s="78"/>
      <c r="H1846" s="80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6"/>
      <c r="B1847" s="77"/>
      <c r="C1847" s="76"/>
      <c r="D1847" s="78"/>
      <c r="E1847" s="12"/>
      <c r="F1847" s="79"/>
      <c r="G1847" s="78"/>
      <c r="H1847" s="80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6"/>
      <c r="B1848" s="77"/>
      <c r="C1848" s="76"/>
      <c r="D1848" s="78"/>
      <c r="E1848" s="12"/>
      <c r="F1848" s="79"/>
      <c r="G1848" s="78"/>
      <c r="H1848" s="80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6"/>
      <c r="B1849" s="77"/>
      <c r="C1849" s="76"/>
      <c r="D1849" s="78"/>
      <c r="E1849" s="12"/>
      <c r="F1849" s="79"/>
      <c r="G1849" s="78"/>
      <c r="H1849" s="80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6"/>
      <c r="B1850" s="77"/>
      <c r="C1850" s="76"/>
      <c r="D1850" s="78"/>
      <c r="E1850" s="12"/>
      <c r="F1850" s="79"/>
      <c r="G1850" s="78"/>
      <c r="H1850" s="80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6"/>
      <c r="B1851" s="77"/>
      <c r="C1851" s="76"/>
      <c r="D1851" s="78"/>
      <c r="E1851" s="12"/>
      <c r="F1851" s="79"/>
      <c r="G1851" s="78"/>
      <c r="H1851" s="80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6"/>
      <c r="B1852" s="77"/>
      <c r="C1852" s="76"/>
      <c r="D1852" s="78"/>
      <c r="E1852" s="12"/>
      <c r="F1852" s="79"/>
      <c r="G1852" s="78"/>
      <c r="H1852" s="80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6"/>
      <c r="B1853" s="77"/>
      <c r="C1853" s="76"/>
      <c r="D1853" s="78"/>
      <c r="E1853" s="12"/>
      <c r="F1853" s="79"/>
      <c r="G1853" s="78"/>
      <c r="H1853" s="80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6"/>
      <c r="B1854" s="77"/>
      <c r="C1854" s="76"/>
      <c r="D1854" s="78"/>
      <c r="E1854" s="12"/>
      <c r="F1854" s="79"/>
      <c r="G1854" s="78"/>
      <c r="H1854" s="80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6"/>
      <c r="B1855" s="77"/>
      <c r="C1855" s="76"/>
      <c r="D1855" s="78"/>
      <c r="E1855" s="12"/>
      <c r="F1855" s="79"/>
      <c r="G1855" s="78"/>
      <c r="H1855" s="80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6"/>
      <c r="B1856" s="77"/>
      <c r="C1856" s="76"/>
      <c r="D1856" s="78"/>
      <c r="E1856" s="12"/>
      <c r="F1856" s="79"/>
      <c r="G1856" s="78"/>
      <c r="H1856" s="80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6"/>
      <c r="B1857" s="77"/>
      <c r="C1857" s="76"/>
      <c r="D1857" s="78"/>
      <c r="E1857" s="12"/>
      <c r="F1857" s="79"/>
      <c r="G1857" s="78"/>
      <c r="H1857" s="80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6"/>
      <c r="B1858" s="77"/>
      <c r="C1858" s="76"/>
      <c r="D1858" s="78"/>
      <c r="E1858" s="12"/>
      <c r="F1858" s="79"/>
      <c r="G1858" s="78"/>
      <c r="H1858" s="80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6"/>
      <c r="B1859" s="77"/>
      <c r="C1859" s="76"/>
      <c r="D1859" s="78"/>
      <c r="E1859" s="12"/>
      <c r="F1859" s="79"/>
      <c r="G1859" s="78"/>
      <c r="H1859" s="80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6"/>
      <c r="B1860" s="77"/>
      <c r="C1860" s="76"/>
      <c r="D1860" s="78"/>
      <c r="E1860" s="12"/>
      <c r="F1860" s="79"/>
      <c r="G1860" s="78"/>
      <c r="H1860" s="80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6"/>
      <c r="B1861" s="77"/>
      <c r="C1861" s="76"/>
      <c r="D1861" s="78"/>
      <c r="E1861" s="12"/>
      <c r="F1861" s="79"/>
      <c r="G1861" s="78"/>
      <c r="H1861" s="80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6"/>
      <c r="B1862" s="77"/>
      <c r="C1862" s="76"/>
      <c r="D1862" s="78"/>
      <c r="E1862" s="12"/>
      <c r="F1862" s="79"/>
      <c r="G1862" s="78"/>
      <c r="H1862" s="80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6"/>
      <c r="B1863" s="77"/>
      <c r="C1863" s="76"/>
      <c r="D1863" s="78"/>
      <c r="E1863" s="12"/>
      <c r="F1863" s="79"/>
      <c r="G1863" s="78"/>
      <c r="H1863" s="80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6"/>
      <c r="B1864" s="77"/>
      <c r="C1864" s="76"/>
      <c r="D1864" s="78"/>
      <c r="E1864" s="12"/>
      <c r="F1864" s="79"/>
      <c r="G1864" s="78"/>
      <c r="H1864" s="80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6"/>
      <c r="B1865" s="77"/>
      <c r="C1865" s="76"/>
      <c r="D1865" s="78"/>
      <c r="E1865" s="12"/>
      <c r="F1865" s="79"/>
      <c r="G1865" s="78"/>
      <c r="H1865" s="80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6"/>
      <c r="B1866" s="77"/>
      <c r="C1866" s="76"/>
      <c r="D1866" s="78"/>
      <c r="E1866" s="12"/>
      <c r="F1866" s="79"/>
      <c r="G1866" s="78"/>
      <c r="H1866" s="80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6"/>
      <c r="B1867" s="77"/>
      <c r="C1867" s="76"/>
      <c r="D1867" s="78"/>
      <c r="E1867" s="12"/>
      <c r="F1867" s="79"/>
      <c r="G1867" s="78"/>
      <c r="H1867" s="80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6"/>
      <c r="B1868" s="77"/>
      <c r="C1868" s="76"/>
      <c r="D1868" s="78"/>
      <c r="E1868" s="12"/>
      <c r="F1868" s="79"/>
      <c r="G1868" s="78"/>
      <c r="H1868" s="80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6"/>
      <c r="B1869" s="77"/>
      <c r="C1869" s="76"/>
      <c r="D1869" s="78"/>
      <c r="E1869" s="12"/>
      <c r="F1869" s="79"/>
      <c r="G1869" s="78"/>
      <c r="H1869" s="80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6"/>
      <c r="B1870" s="77"/>
      <c r="C1870" s="76"/>
      <c r="D1870" s="78"/>
      <c r="E1870" s="12"/>
      <c r="F1870" s="79"/>
      <c r="G1870" s="78"/>
      <c r="H1870" s="80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6"/>
      <c r="B1871" s="77"/>
      <c r="C1871" s="76"/>
      <c r="D1871" s="78"/>
      <c r="E1871" s="12"/>
      <c r="F1871" s="79"/>
      <c r="G1871" s="78"/>
      <c r="H1871" s="80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6"/>
      <c r="B1872" s="77"/>
      <c r="C1872" s="76"/>
      <c r="D1872" s="78"/>
      <c r="E1872" s="12"/>
      <c r="F1872" s="79"/>
      <c r="G1872" s="78"/>
      <c r="H1872" s="80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6"/>
      <c r="B1873" s="77"/>
      <c r="C1873" s="76"/>
      <c r="D1873" s="78"/>
      <c r="E1873" s="12"/>
      <c r="F1873" s="79"/>
      <c r="G1873" s="78"/>
      <c r="H1873" s="80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6"/>
      <c r="B1874" s="77"/>
      <c r="C1874" s="76"/>
      <c r="D1874" s="78"/>
      <c r="E1874" s="12"/>
      <c r="F1874" s="79"/>
      <c r="G1874" s="78"/>
      <c r="H1874" s="80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6"/>
      <c r="B1875" s="77"/>
      <c r="C1875" s="76"/>
      <c r="D1875" s="78"/>
      <c r="E1875" s="12"/>
      <c r="F1875" s="79"/>
      <c r="G1875" s="78"/>
      <c r="H1875" s="80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6"/>
      <c r="B1876" s="77"/>
      <c r="C1876" s="76"/>
      <c r="D1876" s="78"/>
      <c r="E1876" s="12"/>
      <c r="F1876" s="79"/>
      <c r="G1876" s="78"/>
      <c r="H1876" s="80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6"/>
      <c r="B1877" s="77"/>
      <c r="C1877" s="76"/>
      <c r="D1877" s="78"/>
      <c r="E1877" s="12"/>
      <c r="F1877" s="79"/>
      <c r="G1877" s="78"/>
      <c r="H1877" s="80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6"/>
      <c r="B1878" s="77"/>
      <c r="C1878" s="76"/>
      <c r="D1878" s="78"/>
      <c r="E1878" s="12"/>
      <c r="F1878" s="79"/>
      <c r="G1878" s="78"/>
      <c r="H1878" s="80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6"/>
      <c r="B1879" s="77"/>
      <c r="C1879" s="76"/>
      <c r="D1879" s="78"/>
      <c r="E1879" s="12"/>
      <c r="F1879" s="79"/>
      <c r="G1879" s="78"/>
      <c r="H1879" s="80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6"/>
      <c r="B1880" s="77"/>
      <c r="C1880" s="76"/>
      <c r="D1880" s="78"/>
      <c r="E1880" s="12"/>
      <c r="F1880" s="79"/>
      <c r="G1880" s="78"/>
      <c r="H1880" s="80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6"/>
      <c r="B1881" s="77"/>
      <c r="C1881" s="76"/>
      <c r="D1881" s="78"/>
      <c r="E1881" s="12"/>
      <c r="F1881" s="79"/>
      <c r="G1881" s="78"/>
      <c r="H1881" s="80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6"/>
      <c r="B1882" s="77"/>
      <c r="C1882" s="76"/>
      <c r="D1882" s="78"/>
      <c r="E1882" s="12"/>
      <c r="F1882" s="79"/>
      <c r="G1882" s="78"/>
      <c r="H1882" s="80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6"/>
      <c r="B1883" s="77"/>
      <c r="C1883" s="76"/>
      <c r="D1883" s="78"/>
      <c r="E1883" s="12"/>
      <c r="F1883" s="79"/>
      <c r="G1883" s="78"/>
      <c r="H1883" s="80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6"/>
      <c r="B1884" s="77"/>
      <c r="C1884" s="76"/>
      <c r="D1884" s="78"/>
      <c r="E1884" s="12"/>
      <c r="F1884" s="79"/>
      <c r="G1884" s="78"/>
      <c r="H1884" s="80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6"/>
      <c r="B1885" s="77"/>
      <c r="C1885" s="76"/>
      <c r="D1885" s="78"/>
      <c r="E1885" s="12"/>
      <c r="F1885" s="79"/>
      <c r="G1885" s="78"/>
      <c r="H1885" s="80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6"/>
      <c r="B1886" s="77"/>
      <c r="C1886" s="76"/>
      <c r="D1886" s="78"/>
      <c r="E1886" s="12"/>
      <c r="F1886" s="79"/>
      <c r="G1886" s="78"/>
      <c r="H1886" s="80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6"/>
      <c r="B1887" s="77"/>
      <c r="C1887" s="76"/>
      <c r="D1887" s="78"/>
      <c r="E1887" s="12"/>
      <c r="F1887" s="79"/>
      <c r="G1887" s="78"/>
      <c r="H1887" s="80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6"/>
      <c r="B1888" s="77"/>
      <c r="C1888" s="76"/>
      <c r="D1888" s="78"/>
      <c r="E1888" s="12"/>
      <c r="F1888" s="79"/>
      <c r="G1888" s="78"/>
      <c r="H1888" s="80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6"/>
      <c r="B1889" s="77"/>
      <c r="C1889" s="76"/>
      <c r="D1889" s="78"/>
      <c r="E1889" s="12"/>
      <c r="F1889" s="79"/>
      <c r="G1889" s="78"/>
      <c r="H1889" s="80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6"/>
      <c r="B1890" s="77"/>
      <c r="C1890" s="76"/>
      <c r="D1890" s="78"/>
      <c r="E1890" s="12"/>
      <c r="F1890" s="79"/>
      <c r="G1890" s="78"/>
      <c r="H1890" s="80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6"/>
      <c r="B1891" s="77"/>
      <c r="C1891" s="76"/>
      <c r="D1891" s="78"/>
      <c r="E1891" s="12"/>
      <c r="F1891" s="79"/>
      <c r="G1891" s="78"/>
      <c r="H1891" s="80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6"/>
      <c r="B1892" s="77"/>
      <c r="C1892" s="76"/>
      <c r="D1892" s="78"/>
      <c r="E1892" s="12"/>
      <c r="F1892" s="79"/>
      <c r="G1892" s="78"/>
      <c r="H1892" s="80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6"/>
      <c r="B1893" s="77"/>
      <c r="C1893" s="76"/>
      <c r="D1893" s="78"/>
      <c r="E1893" s="12"/>
      <c r="F1893" s="79"/>
      <c r="G1893" s="78"/>
      <c r="H1893" s="80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6"/>
      <c r="B1894" s="77"/>
      <c r="C1894" s="76"/>
      <c r="D1894" s="78"/>
      <c r="E1894" s="12"/>
      <c r="F1894" s="79"/>
      <c r="G1894" s="78"/>
      <c r="H1894" s="80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6"/>
      <c r="B1895" s="77"/>
      <c r="C1895" s="76"/>
      <c r="D1895" s="78"/>
      <c r="E1895" s="12"/>
      <c r="F1895" s="79"/>
      <c r="G1895" s="78"/>
      <c r="H1895" s="80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6"/>
      <c r="B1896" s="77"/>
      <c r="C1896" s="76"/>
      <c r="D1896" s="78"/>
      <c r="E1896" s="12"/>
      <c r="F1896" s="79"/>
      <c r="G1896" s="78"/>
      <c r="H1896" s="80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6"/>
      <c r="B1897" s="77"/>
      <c r="C1897" s="76"/>
      <c r="D1897" s="78"/>
      <c r="E1897" s="12"/>
      <c r="F1897" s="79"/>
      <c r="G1897" s="78"/>
      <c r="H1897" s="80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6"/>
      <c r="B1898" s="77"/>
      <c r="C1898" s="76"/>
      <c r="D1898" s="78"/>
      <c r="E1898" s="12"/>
      <c r="F1898" s="79"/>
      <c r="G1898" s="78"/>
      <c r="H1898" s="80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6"/>
      <c r="B1899" s="77"/>
      <c r="C1899" s="76"/>
      <c r="D1899" s="78"/>
      <c r="E1899" s="12"/>
      <c r="F1899" s="79"/>
      <c r="G1899" s="78"/>
      <c r="H1899" s="80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6"/>
      <c r="B1900" s="77"/>
      <c r="C1900" s="76"/>
      <c r="D1900" s="78"/>
      <c r="E1900" s="12"/>
      <c r="F1900" s="79"/>
      <c r="G1900" s="78"/>
      <c r="H1900" s="80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6"/>
      <c r="B1901" s="77"/>
      <c r="C1901" s="76"/>
      <c r="D1901" s="78"/>
      <c r="E1901" s="12"/>
      <c r="F1901" s="79"/>
      <c r="G1901" s="78"/>
      <c r="H1901" s="80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6"/>
      <c r="B1902" s="77"/>
      <c r="C1902" s="76"/>
      <c r="D1902" s="78"/>
      <c r="E1902" s="12"/>
      <c r="F1902" s="79"/>
      <c r="G1902" s="78"/>
      <c r="H1902" s="80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6"/>
      <c r="B1903" s="77"/>
      <c r="C1903" s="76"/>
      <c r="D1903" s="78"/>
      <c r="E1903" s="12"/>
      <c r="F1903" s="79"/>
      <c r="G1903" s="78"/>
      <c r="H1903" s="80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6"/>
      <c r="B1904" s="77"/>
      <c r="C1904" s="76"/>
      <c r="D1904" s="78"/>
      <c r="E1904" s="12"/>
      <c r="F1904" s="79"/>
      <c r="G1904" s="78"/>
      <c r="H1904" s="80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6"/>
      <c r="B1905" s="77"/>
      <c r="C1905" s="76"/>
      <c r="D1905" s="78"/>
      <c r="E1905" s="12"/>
      <c r="F1905" s="79"/>
      <c r="G1905" s="78"/>
      <c r="H1905" s="80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6"/>
      <c r="B1906" s="77"/>
      <c r="C1906" s="76"/>
      <c r="D1906" s="78"/>
      <c r="E1906" s="12"/>
      <c r="F1906" s="79"/>
      <c r="G1906" s="78"/>
      <c r="H1906" s="80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6"/>
      <c r="B1907" s="77"/>
      <c r="C1907" s="76"/>
      <c r="D1907" s="78"/>
      <c r="E1907" s="12"/>
      <c r="F1907" s="79"/>
      <c r="G1907" s="78"/>
      <c r="H1907" s="80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6"/>
      <c r="B1908" s="77"/>
      <c r="C1908" s="76"/>
      <c r="D1908" s="78"/>
      <c r="E1908" s="12"/>
      <c r="F1908" s="79"/>
      <c r="G1908" s="78"/>
      <c r="H1908" s="80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6"/>
      <c r="B1909" s="77"/>
      <c r="C1909" s="76"/>
      <c r="D1909" s="78"/>
      <c r="E1909" s="12"/>
      <c r="F1909" s="79"/>
      <c r="G1909" s="78"/>
      <c r="H1909" s="80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6"/>
      <c r="B1910" s="77"/>
      <c r="C1910" s="76"/>
      <c r="D1910" s="78"/>
      <c r="E1910" s="12"/>
      <c r="F1910" s="79"/>
      <c r="G1910" s="78"/>
      <c r="H1910" s="80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6"/>
      <c r="B1911" s="77"/>
      <c r="C1911" s="76"/>
      <c r="D1911" s="78"/>
      <c r="E1911" s="12"/>
      <c r="F1911" s="79"/>
      <c r="G1911" s="78"/>
      <c r="H1911" s="80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6"/>
      <c r="B1912" s="77"/>
      <c r="C1912" s="76"/>
      <c r="D1912" s="78"/>
      <c r="E1912" s="12"/>
      <c r="F1912" s="79"/>
      <c r="G1912" s="78"/>
      <c r="H1912" s="80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6"/>
      <c r="B1913" s="77"/>
      <c r="C1913" s="76"/>
      <c r="D1913" s="78"/>
      <c r="E1913" s="12"/>
      <c r="F1913" s="79"/>
      <c r="G1913" s="78"/>
      <c r="H1913" s="80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6"/>
      <c r="B1914" s="77"/>
      <c r="C1914" s="76"/>
      <c r="D1914" s="78"/>
      <c r="E1914" s="12"/>
      <c r="F1914" s="79"/>
      <c r="G1914" s="78"/>
      <c r="H1914" s="80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6"/>
      <c r="B1915" s="77"/>
      <c r="C1915" s="76"/>
      <c r="D1915" s="78"/>
      <c r="E1915" s="12"/>
      <c r="F1915" s="79"/>
      <c r="G1915" s="78"/>
      <c r="H1915" s="80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6"/>
      <c r="B1916" s="77"/>
      <c r="C1916" s="76"/>
      <c r="D1916" s="78"/>
      <c r="E1916" s="12"/>
      <c r="F1916" s="79"/>
      <c r="G1916" s="78"/>
      <c r="H1916" s="80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6"/>
      <c r="B1917" s="77"/>
      <c r="C1917" s="76"/>
      <c r="D1917" s="78"/>
      <c r="E1917" s="12"/>
      <c r="F1917" s="79"/>
      <c r="G1917" s="78"/>
      <c r="H1917" s="80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6"/>
      <c r="B1918" s="77"/>
      <c r="C1918" s="76"/>
      <c r="D1918" s="78"/>
      <c r="E1918" s="12"/>
      <c r="F1918" s="79"/>
      <c r="G1918" s="78"/>
      <c r="H1918" s="80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6"/>
      <c r="B1919" s="77"/>
      <c r="C1919" s="76"/>
      <c r="D1919" s="78"/>
      <c r="E1919" s="12"/>
      <c r="F1919" s="79"/>
      <c r="G1919" s="78"/>
      <c r="H1919" s="80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6"/>
      <c r="B1920" s="77"/>
      <c r="C1920" s="76"/>
      <c r="D1920" s="78"/>
      <c r="E1920" s="12"/>
      <c r="F1920" s="79"/>
      <c r="G1920" s="78"/>
      <c r="H1920" s="80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6"/>
      <c r="B1921" s="77"/>
      <c r="C1921" s="76"/>
      <c r="D1921" s="78"/>
      <c r="E1921" s="12"/>
      <c r="F1921" s="79"/>
      <c r="G1921" s="78"/>
      <c r="H1921" s="80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6"/>
      <c r="B1922" s="77"/>
      <c r="C1922" s="76"/>
      <c r="D1922" s="78"/>
      <c r="E1922" s="12"/>
      <c r="F1922" s="79"/>
      <c r="G1922" s="78"/>
      <c r="H1922" s="80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6"/>
      <c r="B1923" s="77"/>
      <c r="C1923" s="76"/>
      <c r="D1923" s="78"/>
      <c r="E1923" s="12"/>
      <c r="F1923" s="79"/>
      <c r="G1923" s="78"/>
      <c r="H1923" s="80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6"/>
      <c r="B1924" s="77"/>
      <c r="C1924" s="76"/>
      <c r="D1924" s="78"/>
      <c r="E1924" s="12"/>
      <c r="F1924" s="79"/>
      <c r="G1924" s="78"/>
      <c r="H1924" s="80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6"/>
      <c r="B1925" s="77"/>
      <c r="C1925" s="76"/>
      <c r="D1925" s="78"/>
      <c r="E1925" s="12"/>
      <c r="F1925" s="79"/>
      <c r="G1925" s="78"/>
      <c r="H1925" s="80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6"/>
      <c r="B1926" s="77"/>
      <c r="C1926" s="76"/>
      <c r="D1926" s="78"/>
      <c r="E1926" s="12"/>
      <c r="F1926" s="79"/>
      <c r="G1926" s="78"/>
      <c r="H1926" s="80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6"/>
      <c r="B1927" s="77"/>
      <c r="C1927" s="76"/>
      <c r="D1927" s="78"/>
      <c r="E1927" s="12"/>
      <c r="F1927" s="79"/>
      <c r="G1927" s="78"/>
      <c r="H1927" s="80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6"/>
      <c r="B1928" s="77"/>
      <c r="C1928" s="76"/>
      <c r="D1928" s="78"/>
      <c r="E1928" s="12"/>
      <c r="F1928" s="79"/>
      <c r="G1928" s="78"/>
      <c r="H1928" s="80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6"/>
      <c r="B1929" s="77"/>
      <c r="C1929" s="76"/>
      <c r="D1929" s="78"/>
      <c r="E1929" s="12"/>
      <c r="F1929" s="79"/>
      <c r="G1929" s="78"/>
      <c r="H1929" s="80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6"/>
      <c r="B1930" s="77"/>
      <c r="C1930" s="76"/>
      <c r="D1930" s="78"/>
      <c r="E1930" s="12"/>
      <c r="F1930" s="79"/>
      <c r="G1930" s="78"/>
      <c r="H1930" s="80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6"/>
      <c r="B1931" s="77"/>
      <c r="C1931" s="76"/>
      <c r="D1931" s="78"/>
      <c r="E1931" s="12"/>
      <c r="F1931" s="79"/>
      <c r="G1931" s="78"/>
      <c r="H1931" s="80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6"/>
      <c r="B1932" s="77"/>
      <c r="C1932" s="76"/>
      <c r="D1932" s="78"/>
      <c r="E1932" s="12"/>
      <c r="F1932" s="79"/>
      <c r="G1932" s="78"/>
      <c r="H1932" s="80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6"/>
      <c r="B1933" s="77"/>
      <c r="C1933" s="76"/>
      <c r="D1933" s="78"/>
      <c r="E1933" s="12"/>
      <c r="F1933" s="79"/>
      <c r="G1933" s="78"/>
      <c r="H1933" s="80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6"/>
      <c r="B1934" s="77"/>
      <c r="C1934" s="76"/>
      <c r="D1934" s="78"/>
      <c r="E1934" s="12"/>
      <c r="F1934" s="79"/>
      <c r="G1934" s="78"/>
      <c r="H1934" s="80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6"/>
      <c r="B1935" s="77"/>
      <c r="C1935" s="76"/>
      <c r="D1935" s="78"/>
      <c r="E1935" s="12"/>
      <c r="F1935" s="79"/>
      <c r="G1935" s="78"/>
      <c r="H1935" s="80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6"/>
      <c r="B1936" s="77"/>
      <c r="C1936" s="76"/>
      <c r="D1936" s="78"/>
      <c r="E1936" s="12"/>
      <c r="F1936" s="79"/>
      <c r="G1936" s="78"/>
      <c r="H1936" s="80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6"/>
      <c r="B1937" s="77"/>
      <c r="C1937" s="76"/>
      <c r="D1937" s="78"/>
      <c r="E1937" s="12"/>
      <c r="F1937" s="79"/>
      <c r="G1937" s="78"/>
      <c r="H1937" s="80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6"/>
      <c r="B1938" s="77"/>
      <c r="C1938" s="76"/>
      <c r="D1938" s="78"/>
      <c r="E1938" s="12"/>
      <c r="F1938" s="79"/>
      <c r="G1938" s="78"/>
      <c r="H1938" s="80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6"/>
      <c r="B1939" s="77"/>
      <c r="C1939" s="76"/>
      <c r="D1939" s="78"/>
      <c r="E1939" s="12"/>
      <c r="F1939" s="79"/>
      <c r="G1939" s="78"/>
      <c r="H1939" s="80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6"/>
      <c r="B1940" s="77"/>
      <c r="C1940" s="76"/>
      <c r="D1940" s="78"/>
      <c r="E1940" s="12"/>
      <c r="F1940" s="79"/>
      <c r="G1940" s="78"/>
      <c r="H1940" s="80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6"/>
      <c r="B1941" s="77"/>
      <c r="C1941" s="76"/>
      <c r="D1941" s="78"/>
      <c r="E1941" s="12"/>
      <c r="F1941" s="79"/>
      <c r="G1941" s="78"/>
      <c r="H1941" s="80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6"/>
      <c r="B1942" s="77"/>
      <c r="C1942" s="76"/>
      <c r="D1942" s="78"/>
      <c r="E1942" s="12"/>
      <c r="F1942" s="79"/>
      <c r="G1942" s="78"/>
      <c r="H1942" s="80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6"/>
      <c r="B1943" s="77"/>
      <c r="C1943" s="76"/>
      <c r="D1943" s="78"/>
      <c r="E1943" s="12"/>
      <c r="F1943" s="79"/>
      <c r="G1943" s="78"/>
      <c r="H1943" s="80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6"/>
      <c r="B1944" s="77"/>
      <c r="C1944" s="76"/>
      <c r="D1944" s="78"/>
      <c r="E1944" s="12"/>
      <c r="F1944" s="79"/>
      <c r="G1944" s="78"/>
      <c r="H1944" s="80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6"/>
      <c r="B1945" s="77"/>
      <c r="C1945" s="76"/>
      <c r="D1945" s="78"/>
      <c r="E1945" s="12"/>
      <c r="F1945" s="79"/>
      <c r="G1945" s="78"/>
      <c r="H1945" s="80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6"/>
      <c r="B1946" s="77"/>
      <c r="C1946" s="76"/>
      <c r="D1946" s="78"/>
      <c r="E1946" s="12"/>
      <c r="F1946" s="79"/>
      <c r="G1946" s="78"/>
      <c r="H1946" s="80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6"/>
      <c r="B1947" s="77"/>
      <c r="C1947" s="76"/>
      <c r="D1947" s="78"/>
      <c r="E1947" s="12"/>
      <c r="F1947" s="79"/>
      <c r="G1947" s="78"/>
      <c r="H1947" s="80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6"/>
      <c r="B1948" s="77"/>
      <c r="C1948" s="76"/>
      <c r="D1948" s="78"/>
      <c r="E1948" s="12"/>
      <c r="F1948" s="79"/>
      <c r="G1948" s="78"/>
      <c r="H1948" s="80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6"/>
      <c r="B1949" s="77"/>
      <c r="C1949" s="76"/>
      <c r="D1949" s="78"/>
      <c r="E1949" s="12"/>
      <c r="F1949" s="79"/>
      <c r="G1949" s="78"/>
      <c r="H1949" s="80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6"/>
      <c r="B1950" s="77"/>
      <c r="C1950" s="76"/>
      <c r="D1950" s="78"/>
      <c r="E1950" s="12"/>
      <c r="F1950" s="79"/>
      <c r="G1950" s="78"/>
      <c r="H1950" s="80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6"/>
      <c r="B1951" s="77"/>
      <c r="C1951" s="76"/>
      <c r="D1951" s="78"/>
      <c r="E1951" s="12"/>
      <c r="F1951" s="79"/>
      <c r="G1951" s="78"/>
      <c r="H1951" s="80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6"/>
      <c r="B1952" s="77"/>
      <c r="C1952" s="76"/>
      <c r="D1952" s="78"/>
      <c r="E1952" s="12"/>
      <c r="F1952" s="79"/>
      <c r="G1952" s="78"/>
      <c r="H1952" s="80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6"/>
      <c r="B1953" s="77"/>
      <c r="C1953" s="76"/>
      <c r="D1953" s="78"/>
      <c r="E1953" s="12"/>
      <c r="F1953" s="79"/>
      <c r="G1953" s="78"/>
      <c r="H1953" s="80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6"/>
      <c r="B1954" s="77"/>
      <c r="C1954" s="76"/>
      <c r="D1954" s="78"/>
      <c r="E1954" s="12"/>
      <c r="F1954" s="79"/>
      <c r="G1954" s="78"/>
      <c r="H1954" s="80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6"/>
      <c r="B1955" s="77"/>
      <c r="C1955" s="76"/>
      <c r="D1955" s="78"/>
      <c r="E1955" s="12"/>
      <c r="F1955" s="79"/>
      <c r="G1955" s="78"/>
      <c r="H1955" s="80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6"/>
      <c r="B1956" s="77"/>
      <c r="C1956" s="76"/>
      <c r="D1956" s="78"/>
      <c r="E1956" s="12"/>
      <c r="F1956" s="79"/>
      <c r="G1956" s="78"/>
      <c r="H1956" s="80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6"/>
      <c r="B1957" s="77"/>
      <c r="C1957" s="76"/>
      <c r="D1957" s="78"/>
      <c r="E1957" s="12"/>
      <c r="F1957" s="79"/>
      <c r="G1957" s="78"/>
      <c r="H1957" s="80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6"/>
      <c r="B1958" s="77"/>
      <c r="C1958" s="76"/>
      <c r="D1958" s="78"/>
      <c r="E1958" s="12"/>
      <c r="F1958" s="79"/>
      <c r="G1958" s="78"/>
      <c r="H1958" s="80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6"/>
      <c r="B1959" s="77"/>
      <c r="C1959" s="76"/>
      <c r="D1959" s="78"/>
      <c r="E1959" s="12"/>
      <c r="F1959" s="79"/>
      <c r="G1959" s="78"/>
      <c r="H1959" s="80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6"/>
      <c r="B1960" s="77"/>
      <c r="C1960" s="76"/>
      <c r="D1960" s="78"/>
      <c r="E1960" s="12"/>
      <c r="F1960" s="79"/>
      <c r="G1960" s="78"/>
      <c r="H1960" s="80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6"/>
      <c r="B1961" s="77"/>
      <c r="C1961" s="76"/>
      <c r="D1961" s="78"/>
      <c r="E1961" s="12"/>
      <c r="F1961" s="79"/>
      <c r="G1961" s="78"/>
      <c r="H1961" s="80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6"/>
      <c r="B1962" s="77"/>
      <c r="C1962" s="76"/>
      <c r="D1962" s="78"/>
      <c r="E1962" s="12"/>
      <c r="F1962" s="79"/>
      <c r="G1962" s="78"/>
      <c r="H1962" s="80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6"/>
      <c r="B1963" s="77"/>
      <c r="C1963" s="76"/>
      <c r="D1963" s="78"/>
      <c r="E1963" s="12"/>
      <c r="F1963" s="79"/>
      <c r="G1963" s="78"/>
      <c r="H1963" s="80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6"/>
      <c r="B1964" s="77"/>
      <c r="C1964" s="76"/>
      <c r="D1964" s="78"/>
      <c r="E1964" s="12"/>
      <c r="F1964" s="79"/>
      <c r="G1964" s="78"/>
      <c r="H1964" s="80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6"/>
      <c r="B1965" s="77"/>
      <c r="C1965" s="76"/>
      <c r="D1965" s="78"/>
      <c r="E1965" s="12"/>
      <c r="F1965" s="79"/>
      <c r="G1965" s="78"/>
      <c r="H1965" s="80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6"/>
      <c r="B1966" s="77"/>
      <c r="C1966" s="76"/>
      <c r="D1966" s="78"/>
      <c r="E1966" s="12"/>
      <c r="F1966" s="79"/>
      <c r="G1966" s="78"/>
      <c r="H1966" s="80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6"/>
      <c r="B1967" s="77"/>
      <c r="C1967" s="76"/>
      <c r="D1967" s="78"/>
      <c r="E1967" s="12"/>
      <c r="F1967" s="79"/>
      <c r="G1967" s="78"/>
      <c r="H1967" s="80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6"/>
      <c r="B1968" s="77"/>
      <c r="C1968" s="76"/>
      <c r="D1968" s="78"/>
      <c r="E1968" s="12"/>
      <c r="F1968" s="79"/>
      <c r="G1968" s="78"/>
      <c r="H1968" s="80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6"/>
      <c r="B1969" s="77"/>
      <c r="C1969" s="76"/>
      <c r="D1969" s="78"/>
      <c r="E1969" s="12"/>
      <c r="F1969" s="79"/>
      <c r="G1969" s="78"/>
      <c r="H1969" s="80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6"/>
      <c r="B1970" s="77"/>
      <c r="C1970" s="76"/>
      <c r="D1970" s="78"/>
      <c r="E1970" s="12"/>
      <c r="F1970" s="79"/>
      <c r="G1970" s="78"/>
      <c r="H1970" s="80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6"/>
      <c r="B1971" s="77"/>
      <c r="C1971" s="76"/>
      <c r="D1971" s="78"/>
      <c r="E1971" s="12"/>
      <c r="F1971" s="79"/>
      <c r="G1971" s="78"/>
      <c r="H1971" s="80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6"/>
      <c r="B1972" s="77"/>
      <c r="C1972" s="76"/>
      <c r="D1972" s="78"/>
      <c r="E1972" s="12"/>
      <c r="F1972" s="79"/>
      <c r="G1972" s="78"/>
      <c r="H1972" s="80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6"/>
      <c r="B1973" s="77"/>
      <c r="C1973" s="76"/>
      <c r="D1973" s="78"/>
      <c r="E1973" s="12"/>
      <c r="F1973" s="79"/>
      <c r="G1973" s="78"/>
      <c r="H1973" s="80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6"/>
      <c r="B1974" s="77"/>
      <c r="C1974" s="76"/>
      <c r="D1974" s="78"/>
      <c r="E1974" s="12"/>
      <c r="F1974" s="79"/>
      <c r="G1974" s="78"/>
      <c r="H1974" s="80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6"/>
      <c r="B1975" s="77"/>
      <c r="C1975" s="76"/>
      <c r="D1975" s="78"/>
      <c r="E1975" s="12"/>
      <c r="F1975" s="79"/>
      <c r="G1975" s="78"/>
      <c r="H1975" s="80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6"/>
      <c r="B1976" s="77"/>
      <c r="C1976" s="76"/>
      <c r="D1976" s="78"/>
      <c r="E1976" s="12"/>
      <c r="F1976" s="79"/>
      <c r="G1976" s="78"/>
      <c r="H1976" s="80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6"/>
      <c r="B1977" s="77"/>
      <c r="C1977" s="76"/>
      <c r="D1977" s="78"/>
      <c r="E1977" s="12"/>
      <c r="F1977" s="79"/>
      <c r="G1977" s="78"/>
      <c r="H1977" s="80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6"/>
      <c r="B1978" s="77"/>
      <c r="C1978" s="76"/>
      <c r="D1978" s="78"/>
      <c r="E1978" s="12"/>
      <c r="F1978" s="79"/>
      <c r="G1978" s="78"/>
      <c r="H1978" s="80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6"/>
      <c r="B1979" s="77"/>
      <c r="C1979" s="76"/>
      <c r="D1979" s="78"/>
      <c r="E1979" s="12"/>
      <c r="F1979" s="79"/>
      <c r="G1979" s="78"/>
      <c r="H1979" s="80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6"/>
      <c r="B1980" s="77"/>
      <c r="C1980" s="76"/>
      <c r="D1980" s="78"/>
      <c r="E1980" s="12"/>
      <c r="F1980" s="79"/>
      <c r="G1980" s="78"/>
      <c r="H1980" s="80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6"/>
      <c r="B1981" s="77"/>
      <c r="C1981" s="76"/>
      <c r="D1981" s="78"/>
      <c r="E1981" s="12"/>
      <c r="F1981" s="79"/>
      <c r="G1981" s="78"/>
      <c r="H1981" s="80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6"/>
      <c r="B1982" s="77"/>
      <c r="C1982" s="76"/>
      <c r="D1982" s="78"/>
      <c r="E1982" s="12"/>
      <c r="F1982" s="79"/>
      <c r="G1982" s="78"/>
      <c r="H1982" s="80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6"/>
      <c r="B1983" s="77"/>
      <c r="C1983" s="76"/>
      <c r="D1983" s="78"/>
      <c r="E1983" s="12"/>
      <c r="F1983" s="79"/>
      <c r="G1983" s="78"/>
      <c r="H1983" s="80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6"/>
      <c r="B1984" s="77"/>
      <c r="C1984" s="76"/>
      <c r="D1984" s="78"/>
      <c r="E1984" s="12"/>
      <c r="F1984" s="79"/>
      <c r="G1984" s="78"/>
      <c r="H1984" s="80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6"/>
      <c r="B1985" s="77"/>
      <c r="C1985" s="76"/>
      <c r="D1985" s="78"/>
      <c r="E1985" s="12"/>
      <c r="F1985" s="79"/>
      <c r="G1985" s="78"/>
      <c r="H1985" s="80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6"/>
      <c r="B1986" s="77"/>
      <c r="C1986" s="76"/>
      <c r="D1986" s="78"/>
      <c r="E1986" s="12"/>
      <c r="F1986" s="79"/>
      <c r="G1986" s="78"/>
      <c r="H1986" s="80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6"/>
      <c r="B1987" s="77"/>
      <c r="C1987" s="76"/>
      <c r="D1987" s="78"/>
      <c r="E1987" s="12"/>
      <c r="F1987" s="79"/>
      <c r="G1987" s="78"/>
      <c r="H1987" s="80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6"/>
      <c r="B1988" s="77"/>
      <c r="C1988" s="76"/>
      <c r="D1988" s="78"/>
      <c r="E1988" s="12"/>
      <c r="F1988" s="79"/>
      <c r="G1988" s="78"/>
      <c r="H1988" s="80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6"/>
      <c r="B1989" s="77"/>
      <c r="C1989" s="76"/>
      <c r="D1989" s="78"/>
      <c r="E1989" s="12"/>
      <c r="F1989" s="79"/>
      <c r="G1989" s="78"/>
      <c r="H1989" s="80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6"/>
      <c r="B1990" s="77"/>
      <c r="C1990" s="76"/>
      <c r="D1990" s="78"/>
      <c r="E1990" s="12"/>
      <c r="F1990" s="79"/>
      <c r="G1990" s="78"/>
      <c r="H1990" s="80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6"/>
      <c r="B1991" s="77"/>
      <c r="C1991" s="76"/>
      <c r="D1991" s="78"/>
      <c r="E1991" s="12"/>
      <c r="F1991" s="79"/>
      <c r="G1991" s="78"/>
      <c r="H1991" s="80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6"/>
      <c r="B1992" s="77"/>
      <c r="C1992" s="76"/>
      <c r="D1992" s="78"/>
      <c r="E1992" s="12"/>
      <c r="F1992" s="79"/>
      <c r="G1992" s="78"/>
      <c r="H1992" s="80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6"/>
      <c r="B1993" s="77"/>
      <c r="C1993" s="76"/>
      <c r="D1993" s="78"/>
      <c r="E1993" s="12"/>
      <c r="F1993" s="79"/>
      <c r="G1993" s="78"/>
      <c r="H1993" s="80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6"/>
      <c r="B1994" s="77"/>
      <c r="C1994" s="76"/>
      <c r="D1994" s="78"/>
      <c r="E1994" s="12"/>
      <c r="F1994" s="79"/>
      <c r="G1994" s="78"/>
      <c r="H1994" s="80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6"/>
      <c r="B1995" s="77"/>
      <c r="C1995" s="76"/>
      <c r="D1995" s="78"/>
      <c r="E1995" s="12"/>
      <c r="F1995" s="79"/>
      <c r="G1995" s="78"/>
      <c r="H1995" s="80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6"/>
      <c r="B1996" s="77"/>
      <c r="C1996" s="76"/>
      <c r="D1996" s="78"/>
      <c r="E1996" s="12"/>
      <c r="F1996" s="79"/>
      <c r="G1996" s="78"/>
      <c r="H1996" s="80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6"/>
      <c r="B1997" s="77"/>
      <c r="C1997" s="76"/>
      <c r="D1997" s="78"/>
      <c r="E1997" s="12"/>
      <c r="F1997" s="79"/>
      <c r="G1997" s="78"/>
      <c r="H1997" s="80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6"/>
      <c r="B1998" s="77"/>
      <c r="C1998" s="76"/>
      <c r="D1998" s="78"/>
      <c r="E1998" s="12"/>
      <c r="F1998" s="79"/>
      <c r="G1998" s="78"/>
      <c r="H1998" s="80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6"/>
      <c r="B1999" s="77"/>
      <c r="C1999" s="76"/>
      <c r="D1999" s="78"/>
      <c r="E1999" s="12"/>
      <c r="F1999" s="79"/>
      <c r="G1999" s="78"/>
      <c r="H1999" s="80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6"/>
      <c r="B2000" s="77"/>
      <c r="C2000" s="76"/>
      <c r="D2000" s="78"/>
      <c r="E2000" s="12"/>
      <c r="F2000" s="79"/>
      <c r="G2000" s="78"/>
      <c r="H2000" s="80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6"/>
      <c r="B2001" s="77"/>
      <c r="C2001" s="76"/>
      <c r="D2001" s="78"/>
      <c r="E2001" s="12"/>
      <c r="F2001" s="79"/>
      <c r="G2001" s="78"/>
      <c r="H2001" s="80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6"/>
      <c r="B2002" s="77"/>
      <c r="C2002" s="76"/>
      <c r="D2002" s="78"/>
      <c r="E2002" s="12"/>
      <c r="F2002" s="79"/>
      <c r="G2002" s="78"/>
      <c r="H2002" s="80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6"/>
      <c r="B2003" s="77"/>
      <c r="C2003" s="76"/>
      <c r="D2003" s="78"/>
      <c r="E2003" s="12"/>
      <c r="F2003" s="79"/>
      <c r="G2003" s="78"/>
      <c r="H2003" s="80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6"/>
      <c r="B2004" s="77"/>
      <c r="C2004" s="76"/>
      <c r="D2004" s="78"/>
      <c r="E2004" s="12"/>
      <c r="F2004" s="79"/>
      <c r="G2004" s="78"/>
      <c r="H2004" s="80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6"/>
      <c r="B2005" s="77"/>
      <c r="C2005" s="76"/>
      <c r="D2005" s="78"/>
      <c r="E2005" s="12"/>
      <c r="F2005" s="79"/>
      <c r="G2005" s="78"/>
      <c r="H2005" s="80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6"/>
      <c r="B2006" s="77"/>
      <c r="C2006" s="76"/>
      <c r="D2006" s="78"/>
      <c r="E2006" s="12"/>
      <c r="F2006" s="79"/>
      <c r="G2006" s="78"/>
      <c r="H2006" s="80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6"/>
      <c r="B2007" s="77"/>
      <c r="C2007" s="76"/>
      <c r="D2007" s="78"/>
      <c r="E2007" s="12"/>
      <c r="F2007" s="79"/>
      <c r="G2007" s="78"/>
      <c r="H2007" s="80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6"/>
      <c r="B2008" s="77"/>
      <c r="C2008" s="76"/>
      <c r="D2008" s="78"/>
      <c r="E2008" s="12"/>
      <c r="F2008" s="79"/>
      <c r="G2008" s="78"/>
      <c r="H2008" s="80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6"/>
      <c r="B2009" s="77"/>
      <c r="C2009" s="76"/>
      <c r="D2009" s="78"/>
      <c r="E2009" s="12"/>
      <c r="F2009" s="79"/>
      <c r="G2009" s="78"/>
      <c r="H2009" s="80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6"/>
      <c r="B2010" s="77"/>
      <c r="C2010" s="76"/>
      <c r="D2010" s="78"/>
      <c r="E2010" s="12"/>
      <c r="F2010" s="79"/>
      <c r="G2010" s="78"/>
      <c r="H2010" s="80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6"/>
      <c r="B2011" s="77"/>
      <c r="C2011" s="76"/>
      <c r="D2011" s="78"/>
      <c r="E2011" s="12"/>
      <c r="F2011" s="79"/>
      <c r="G2011" s="78"/>
      <c r="H2011" s="80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6"/>
      <c r="B2012" s="77"/>
      <c r="C2012" s="76"/>
      <c r="D2012" s="78"/>
      <c r="E2012" s="12"/>
      <c r="F2012" s="79"/>
      <c r="G2012" s="78"/>
      <c r="H2012" s="80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6"/>
      <c r="B2013" s="77"/>
      <c r="C2013" s="76"/>
      <c r="D2013" s="78"/>
      <c r="E2013" s="12"/>
      <c r="F2013" s="79"/>
      <c r="G2013" s="78"/>
      <c r="H2013" s="80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6"/>
      <c r="B2014" s="77"/>
      <c r="C2014" s="76"/>
      <c r="D2014" s="78"/>
      <c r="E2014" s="12"/>
      <c r="F2014" s="79"/>
      <c r="G2014" s="78"/>
      <c r="H2014" s="80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6"/>
      <c r="B2015" s="77"/>
      <c r="C2015" s="76"/>
      <c r="D2015" s="78"/>
      <c r="E2015" s="12"/>
      <c r="F2015" s="79"/>
      <c r="G2015" s="78"/>
      <c r="H2015" s="80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6"/>
      <c r="B2016" s="77"/>
      <c r="C2016" s="76"/>
      <c r="D2016" s="78"/>
      <c r="E2016" s="12"/>
      <c r="F2016" s="79"/>
      <c r="G2016" s="78"/>
      <c r="H2016" s="80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6"/>
      <c r="B2017" s="77"/>
      <c r="C2017" s="76"/>
      <c r="D2017" s="78"/>
      <c r="E2017" s="12"/>
      <c r="F2017" s="79"/>
      <c r="G2017" s="78"/>
      <c r="H2017" s="80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6"/>
      <c r="B2018" s="77"/>
      <c r="C2018" s="76"/>
      <c r="D2018" s="78"/>
      <c r="E2018" s="12"/>
      <c r="F2018" s="79"/>
      <c r="G2018" s="78"/>
      <c r="H2018" s="80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6"/>
      <c r="B2019" s="77"/>
      <c r="C2019" s="76"/>
      <c r="D2019" s="78"/>
      <c r="E2019" s="12"/>
      <c r="F2019" s="79"/>
      <c r="G2019" s="78"/>
      <c r="H2019" s="80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6"/>
      <c r="B2020" s="77"/>
      <c r="C2020" s="76"/>
      <c r="D2020" s="78"/>
      <c r="E2020" s="12"/>
      <c r="F2020" s="79"/>
      <c r="G2020" s="78"/>
      <c r="H2020" s="80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6"/>
      <c r="B2021" s="77"/>
      <c r="C2021" s="76"/>
      <c r="D2021" s="78"/>
      <c r="E2021" s="12"/>
      <c r="F2021" s="79"/>
      <c r="G2021" s="78"/>
      <c r="H2021" s="80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6"/>
      <c r="B2022" s="77"/>
      <c r="C2022" s="76"/>
      <c r="D2022" s="78"/>
      <c r="E2022" s="12"/>
      <c r="F2022" s="79"/>
      <c r="G2022" s="78"/>
      <c r="H2022" s="80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6"/>
      <c r="B2023" s="77"/>
      <c r="C2023" s="76"/>
      <c r="D2023" s="78"/>
      <c r="E2023" s="12"/>
      <c r="F2023" s="79"/>
      <c r="G2023" s="78"/>
      <c r="H2023" s="80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6"/>
      <c r="B2024" s="77"/>
      <c r="C2024" s="76"/>
      <c r="D2024" s="78"/>
      <c r="E2024" s="12"/>
      <c r="F2024" s="79"/>
      <c r="G2024" s="78"/>
      <c r="H2024" s="80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6"/>
      <c r="B2025" s="77"/>
      <c r="C2025" s="76"/>
      <c r="D2025" s="78"/>
      <c r="E2025" s="12"/>
      <c r="F2025" s="79"/>
      <c r="G2025" s="78"/>
      <c r="H2025" s="80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6"/>
      <c r="B2026" s="77"/>
      <c r="C2026" s="76"/>
      <c r="D2026" s="78"/>
      <c r="E2026" s="12"/>
      <c r="F2026" s="79"/>
      <c r="G2026" s="78"/>
      <c r="H2026" s="80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6"/>
      <c r="B2027" s="77"/>
      <c r="C2027" s="76"/>
      <c r="D2027" s="78"/>
      <c r="E2027" s="12"/>
      <c r="F2027" s="79"/>
      <c r="G2027" s="78"/>
      <c r="H2027" s="80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6"/>
      <c r="B2028" s="77"/>
      <c r="C2028" s="76"/>
      <c r="D2028" s="78"/>
      <c r="E2028" s="12"/>
      <c r="F2028" s="79"/>
      <c r="G2028" s="78"/>
      <c r="H2028" s="80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6"/>
      <c r="B2029" s="77"/>
      <c r="C2029" s="76"/>
      <c r="D2029" s="78"/>
      <c r="E2029" s="12"/>
      <c r="F2029" s="79"/>
      <c r="G2029" s="78"/>
      <c r="H2029" s="80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6"/>
      <c r="B2030" s="77"/>
      <c r="C2030" s="76"/>
      <c r="D2030" s="78"/>
      <c r="E2030" s="12"/>
      <c r="F2030" s="79"/>
      <c r="G2030" s="78"/>
      <c r="H2030" s="80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6"/>
      <c r="B2031" s="77"/>
      <c r="C2031" s="76"/>
      <c r="D2031" s="78"/>
      <c r="E2031" s="12"/>
      <c r="F2031" s="79"/>
      <c r="G2031" s="78"/>
      <c r="H2031" s="80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6"/>
      <c r="B2032" s="77"/>
      <c r="C2032" s="76"/>
      <c r="D2032" s="78"/>
      <c r="E2032" s="12"/>
      <c r="F2032" s="79"/>
      <c r="G2032" s="78"/>
      <c r="H2032" s="80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6"/>
      <c r="B2033" s="77"/>
      <c r="C2033" s="76"/>
      <c r="D2033" s="78"/>
      <c r="E2033" s="12"/>
      <c r="F2033" s="79"/>
      <c r="G2033" s="78"/>
      <c r="H2033" s="80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6"/>
      <c r="B2034" s="77"/>
      <c r="C2034" s="76"/>
      <c r="D2034" s="78"/>
      <c r="E2034" s="12"/>
      <c r="F2034" s="79"/>
      <c r="G2034" s="78"/>
      <c r="H2034" s="80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6"/>
      <c r="B2035" s="77"/>
      <c r="C2035" s="76"/>
      <c r="D2035" s="78"/>
      <c r="E2035" s="12"/>
      <c r="F2035" s="79"/>
      <c r="G2035" s="78"/>
      <c r="H2035" s="80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6"/>
      <c r="B2036" s="77"/>
      <c r="C2036" s="76"/>
      <c r="D2036" s="78"/>
      <c r="E2036" s="12"/>
      <c r="F2036" s="79"/>
      <c r="G2036" s="78"/>
      <c r="H2036" s="80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6"/>
      <c r="B2037" s="77"/>
      <c r="C2037" s="76"/>
      <c r="D2037" s="78"/>
      <c r="E2037" s="12"/>
      <c r="F2037" s="79"/>
      <c r="G2037" s="78"/>
      <c r="H2037" s="80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6"/>
      <c r="B2038" s="77"/>
      <c r="C2038" s="76"/>
      <c r="D2038" s="78"/>
      <c r="E2038" s="12"/>
      <c r="F2038" s="79"/>
      <c r="G2038" s="78"/>
      <c r="H2038" s="80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6"/>
      <c r="B2039" s="77"/>
      <c r="C2039" s="76"/>
      <c r="D2039" s="78"/>
      <c r="E2039" s="12"/>
      <c r="F2039" s="79"/>
      <c r="G2039" s="78"/>
      <c r="H2039" s="80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6"/>
      <c r="B2040" s="77"/>
      <c r="C2040" s="76"/>
      <c r="D2040" s="78"/>
      <c r="E2040" s="12"/>
      <c r="F2040" s="79"/>
      <c r="G2040" s="78"/>
      <c r="H2040" s="80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6"/>
      <c r="B2041" s="77"/>
      <c r="C2041" s="76"/>
      <c r="D2041" s="78"/>
      <c r="E2041" s="12"/>
      <c r="F2041" s="79"/>
      <c r="G2041" s="78"/>
      <c r="H2041" s="80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6"/>
      <c r="B2042" s="77"/>
      <c r="C2042" s="76"/>
      <c r="D2042" s="78"/>
      <c r="E2042" s="12"/>
      <c r="F2042" s="79"/>
      <c r="G2042" s="78"/>
      <c r="H2042" s="80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6"/>
      <c r="B2043" s="77"/>
      <c r="C2043" s="76"/>
      <c r="D2043" s="78"/>
      <c r="E2043" s="12"/>
      <c r="F2043" s="79"/>
      <c r="G2043" s="78"/>
      <c r="H2043" s="80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6"/>
      <c r="B2044" s="77"/>
      <c r="C2044" s="76"/>
      <c r="D2044" s="78"/>
      <c r="E2044" s="12"/>
      <c r="F2044" s="79"/>
      <c r="G2044" s="78"/>
      <c r="H2044" s="80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6"/>
      <c r="B2045" s="77"/>
      <c r="C2045" s="76"/>
      <c r="D2045" s="78"/>
      <c r="E2045" s="12"/>
      <c r="F2045" s="79"/>
      <c r="G2045" s="78"/>
      <c r="H2045" s="80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6"/>
      <c r="B2046" s="77"/>
      <c r="C2046" s="76"/>
      <c r="D2046" s="78"/>
      <c r="E2046" s="12"/>
      <c r="F2046" s="79"/>
      <c r="G2046" s="78"/>
      <c r="H2046" s="80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6"/>
      <c r="B2047" s="77"/>
      <c r="C2047" s="76"/>
      <c r="D2047" s="78"/>
      <c r="E2047" s="12"/>
      <c r="F2047" s="79"/>
      <c r="G2047" s="78"/>
      <c r="H2047" s="80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6"/>
      <c r="B2048" s="77"/>
      <c r="C2048" s="76"/>
      <c r="D2048" s="78"/>
      <c r="E2048" s="12"/>
      <c r="F2048" s="79"/>
      <c r="G2048" s="78"/>
      <c r="H2048" s="80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6"/>
      <c r="B2049" s="77"/>
      <c r="C2049" s="76"/>
      <c r="D2049" s="78"/>
      <c r="E2049" s="12"/>
      <c r="F2049" s="79"/>
      <c r="G2049" s="78"/>
      <c r="H2049" s="80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6"/>
      <c r="B2050" s="77"/>
      <c r="C2050" s="76"/>
      <c r="D2050" s="78"/>
      <c r="E2050" s="12"/>
      <c r="F2050" s="79"/>
      <c r="G2050" s="78"/>
      <c r="H2050" s="80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6"/>
      <c r="B2051" s="77"/>
      <c r="C2051" s="76"/>
      <c r="D2051" s="78"/>
      <c r="E2051" s="12"/>
      <c r="F2051" s="79"/>
      <c r="G2051" s="78"/>
      <c r="H2051" s="80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6"/>
      <c r="B2052" s="77"/>
      <c r="C2052" s="76"/>
      <c r="D2052" s="78"/>
      <c r="E2052" s="12"/>
      <c r="F2052" s="79"/>
      <c r="G2052" s="78"/>
      <c r="H2052" s="80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6"/>
      <c r="B2053" s="77"/>
      <c r="C2053" s="76"/>
      <c r="D2053" s="78"/>
      <c r="E2053" s="12"/>
      <c r="F2053" s="79"/>
      <c r="G2053" s="78"/>
      <c r="H2053" s="80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6"/>
      <c r="B2054" s="77"/>
      <c r="C2054" s="76"/>
      <c r="D2054" s="78"/>
      <c r="E2054" s="12"/>
      <c r="F2054" s="79"/>
      <c r="G2054" s="78"/>
      <c r="H2054" s="80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6"/>
      <c r="B2055" s="77"/>
      <c r="C2055" s="76"/>
      <c r="D2055" s="78"/>
      <c r="E2055" s="12"/>
      <c r="F2055" s="79"/>
      <c r="G2055" s="78"/>
      <c r="H2055" s="80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6"/>
      <c r="B2056" s="77"/>
      <c r="C2056" s="76"/>
      <c r="D2056" s="78"/>
      <c r="E2056" s="12"/>
      <c r="F2056" s="79"/>
      <c r="G2056" s="78"/>
      <c r="H2056" s="80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6"/>
      <c r="B2057" s="77"/>
      <c r="C2057" s="76"/>
      <c r="D2057" s="78"/>
      <c r="E2057" s="12"/>
      <c r="F2057" s="79"/>
      <c r="G2057" s="78"/>
      <c r="H2057" s="80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6"/>
      <c r="B2058" s="77"/>
      <c r="C2058" s="76"/>
      <c r="D2058" s="78"/>
      <c r="E2058" s="12"/>
      <c r="F2058" s="79"/>
      <c r="G2058" s="78"/>
      <c r="H2058" s="80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6"/>
      <c r="B2059" s="77"/>
      <c r="C2059" s="76"/>
      <c r="D2059" s="78"/>
      <c r="E2059" s="12"/>
      <c r="F2059" s="79"/>
      <c r="G2059" s="78"/>
      <c r="H2059" s="80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6"/>
      <c r="B2060" s="77"/>
      <c r="C2060" s="76"/>
      <c r="D2060" s="78"/>
      <c r="E2060" s="12"/>
      <c r="F2060" s="79"/>
      <c r="G2060" s="78"/>
      <c r="H2060" s="80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6"/>
      <c r="B2061" s="77"/>
      <c r="C2061" s="76"/>
      <c r="D2061" s="78"/>
      <c r="E2061" s="12"/>
      <c r="F2061" s="79"/>
      <c r="G2061" s="78"/>
      <c r="H2061" s="80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6"/>
      <c r="B2062" s="77"/>
      <c r="C2062" s="76"/>
      <c r="D2062" s="78"/>
      <c r="E2062" s="12"/>
      <c r="F2062" s="79"/>
      <c r="G2062" s="78"/>
      <c r="H2062" s="80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6"/>
      <c r="B2063" s="77"/>
      <c r="C2063" s="76"/>
      <c r="D2063" s="78"/>
      <c r="E2063" s="12"/>
      <c r="F2063" s="79"/>
      <c r="G2063" s="78"/>
      <c r="H2063" s="80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6"/>
      <c r="B2064" s="77"/>
      <c r="C2064" s="76"/>
      <c r="D2064" s="78"/>
      <c r="E2064" s="12"/>
      <c r="F2064" s="79"/>
      <c r="G2064" s="78"/>
      <c r="H2064" s="80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6"/>
      <c r="B2065" s="77"/>
      <c r="C2065" s="76"/>
      <c r="D2065" s="78"/>
      <c r="E2065" s="12"/>
      <c r="F2065" s="79"/>
      <c r="G2065" s="78"/>
      <c r="H2065" s="80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6"/>
      <c r="B2066" s="77"/>
      <c r="C2066" s="76"/>
      <c r="D2066" s="78"/>
      <c r="E2066" s="12"/>
      <c r="F2066" s="79"/>
      <c r="G2066" s="78"/>
      <c r="H2066" s="80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6"/>
      <c r="B2067" s="77"/>
      <c r="C2067" s="76"/>
      <c r="D2067" s="78"/>
      <c r="E2067" s="12"/>
      <c r="F2067" s="79"/>
      <c r="G2067" s="78"/>
      <c r="H2067" s="80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6"/>
      <c r="B2068" s="77"/>
      <c r="C2068" s="76"/>
      <c r="D2068" s="78"/>
      <c r="E2068" s="12"/>
      <c r="F2068" s="79"/>
      <c r="G2068" s="78"/>
      <c r="H2068" s="80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6"/>
      <c r="B2069" s="77"/>
      <c r="C2069" s="76"/>
      <c r="D2069" s="78"/>
      <c r="E2069" s="12"/>
      <c r="F2069" s="79"/>
      <c r="G2069" s="78"/>
      <c r="H2069" s="80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6"/>
      <c r="B2070" s="77"/>
      <c r="C2070" s="76"/>
      <c r="D2070" s="78"/>
      <c r="E2070" s="12"/>
      <c r="F2070" s="79"/>
      <c r="G2070" s="78"/>
      <c r="H2070" s="80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6"/>
      <c r="B2071" s="77"/>
      <c r="C2071" s="76"/>
      <c r="D2071" s="78"/>
      <c r="E2071" s="12"/>
      <c r="F2071" s="79"/>
      <c r="G2071" s="78"/>
      <c r="H2071" s="80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6"/>
      <c r="B2072" s="77"/>
      <c r="C2072" s="76"/>
      <c r="D2072" s="78"/>
      <c r="E2072" s="12"/>
      <c r="F2072" s="79"/>
      <c r="G2072" s="78"/>
      <c r="H2072" s="80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6"/>
      <c r="B2073" s="77"/>
      <c r="C2073" s="76"/>
      <c r="D2073" s="78"/>
      <c r="E2073" s="12"/>
      <c r="F2073" s="79"/>
      <c r="G2073" s="78"/>
      <c r="H2073" s="80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6"/>
      <c r="B2074" s="77"/>
      <c r="C2074" s="76"/>
      <c r="D2074" s="78"/>
      <c r="E2074" s="12"/>
      <c r="F2074" s="79"/>
      <c r="G2074" s="78"/>
      <c r="H2074" s="80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6"/>
      <c r="B2075" s="77"/>
      <c r="C2075" s="76"/>
      <c r="D2075" s="78"/>
      <c r="E2075" s="12"/>
      <c r="F2075" s="79"/>
      <c r="G2075" s="78"/>
      <c r="H2075" s="80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6"/>
      <c r="B2076" s="77"/>
      <c r="C2076" s="76"/>
      <c r="D2076" s="78"/>
      <c r="E2076" s="12"/>
      <c r="F2076" s="79"/>
      <c r="G2076" s="78"/>
      <c r="H2076" s="80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6"/>
      <c r="B2077" s="77"/>
      <c r="C2077" s="76"/>
      <c r="D2077" s="78"/>
      <c r="E2077" s="12"/>
      <c r="F2077" s="79"/>
      <c r="G2077" s="78"/>
      <c r="H2077" s="80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6"/>
      <c r="B2078" s="77"/>
      <c r="C2078" s="76"/>
      <c r="D2078" s="78"/>
      <c r="E2078" s="12"/>
      <c r="F2078" s="79"/>
      <c r="G2078" s="78"/>
      <c r="H2078" s="80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6"/>
      <c r="B2079" s="77"/>
      <c r="C2079" s="76"/>
      <c r="D2079" s="78"/>
      <c r="E2079" s="12"/>
      <c r="F2079" s="79"/>
      <c r="G2079" s="78"/>
      <c r="H2079" s="80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6"/>
      <c r="B2080" s="77"/>
      <c r="C2080" s="76"/>
      <c r="D2080" s="78"/>
      <c r="E2080" s="12"/>
      <c r="F2080" s="79"/>
      <c r="G2080" s="78"/>
      <c r="H2080" s="80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6"/>
      <c r="B2081" s="77"/>
      <c r="C2081" s="76"/>
      <c r="D2081" s="78"/>
      <c r="E2081" s="12"/>
      <c r="F2081" s="79"/>
      <c r="G2081" s="78"/>
      <c r="H2081" s="80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6"/>
      <c r="B2082" s="77"/>
      <c r="C2082" s="76"/>
      <c r="D2082" s="78"/>
      <c r="E2082" s="12"/>
      <c r="F2082" s="79"/>
      <c r="G2082" s="78"/>
      <c r="H2082" s="80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6"/>
      <c r="B2083" s="77"/>
      <c r="C2083" s="76"/>
      <c r="D2083" s="78"/>
      <c r="E2083" s="12"/>
      <c r="F2083" s="79"/>
      <c r="G2083" s="78"/>
      <c r="H2083" s="80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6"/>
      <c r="B2084" s="77"/>
      <c r="C2084" s="76"/>
      <c r="D2084" s="78"/>
      <c r="E2084" s="12"/>
      <c r="F2084" s="79"/>
      <c r="G2084" s="78"/>
      <c r="H2084" s="80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6"/>
      <c r="B2085" s="77"/>
      <c r="C2085" s="76"/>
      <c r="D2085" s="78"/>
      <c r="E2085" s="12"/>
      <c r="F2085" s="79"/>
      <c r="G2085" s="78"/>
      <c r="H2085" s="80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6"/>
      <c r="B2086" s="77"/>
      <c r="C2086" s="76"/>
      <c r="D2086" s="78"/>
      <c r="E2086" s="12"/>
      <c r="F2086" s="79"/>
      <c r="G2086" s="78"/>
      <c r="H2086" s="80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6"/>
      <c r="B2087" s="77"/>
      <c r="C2087" s="76"/>
      <c r="D2087" s="78"/>
      <c r="E2087" s="12"/>
      <c r="F2087" s="79"/>
      <c r="G2087" s="78"/>
      <c r="H2087" s="80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6"/>
      <c r="B2088" s="77"/>
      <c r="C2088" s="76"/>
      <c r="D2088" s="78"/>
      <c r="E2088" s="12"/>
      <c r="F2088" s="79"/>
      <c r="G2088" s="78"/>
      <c r="H2088" s="80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6"/>
      <c r="B2089" s="77"/>
      <c r="C2089" s="76"/>
      <c r="D2089" s="78"/>
      <c r="E2089" s="12"/>
      <c r="F2089" s="79"/>
      <c r="G2089" s="78"/>
      <c r="H2089" s="80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6"/>
      <c r="B2090" s="77"/>
      <c r="C2090" s="76"/>
      <c r="D2090" s="78"/>
      <c r="E2090" s="12"/>
      <c r="F2090" s="79"/>
      <c r="G2090" s="78"/>
      <c r="H2090" s="80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6"/>
      <c r="B2091" s="77"/>
      <c r="C2091" s="76"/>
      <c r="D2091" s="78"/>
      <c r="E2091" s="12"/>
      <c r="F2091" s="79"/>
      <c r="G2091" s="78"/>
      <c r="H2091" s="80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6"/>
      <c r="B2092" s="77"/>
      <c r="C2092" s="76"/>
      <c r="D2092" s="78"/>
      <c r="E2092" s="12"/>
      <c r="F2092" s="79"/>
      <c r="G2092" s="78"/>
      <c r="H2092" s="80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6"/>
      <c r="B2093" s="77"/>
      <c r="C2093" s="76"/>
      <c r="D2093" s="78"/>
      <c r="E2093" s="12"/>
      <c r="F2093" s="79"/>
      <c r="G2093" s="78"/>
      <c r="H2093" s="80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6"/>
      <c r="B2094" s="77"/>
      <c r="C2094" s="76"/>
      <c r="D2094" s="78"/>
      <c r="E2094" s="12"/>
      <c r="F2094" s="79"/>
      <c r="G2094" s="78"/>
      <c r="H2094" s="80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6"/>
      <c r="B2095" s="77"/>
      <c r="C2095" s="76"/>
      <c r="D2095" s="78"/>
      <c r="E2095" s="12"/>
      <c r="F2095" s="79"/>
      <c r="G2095" s="78"/>
      <c r="H2095" s="80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6"/>
      <c r="B2096" s="77"/>
      <c r="C2096" s="76"/>
      <c r="D2096" s="78"/>
      <c r="E2096" s="12"/>
      <c r="F2096" s="79"/>
      <c r="G2096" s="78"/>
      <c r="H2096" s="80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6"/>
      <c r="B2097" s="77"/>
      <c r="C2097" s="76"/>
      <c r="D2097" s="78"/>
      <c r="E2097" s="12"/>
      <c r="F2097" s="79"/>
      <c r="G2097" s="78"/>
      <c r="H2097" s="80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6"/>
      <c r="B2098" s="77"/>
      <c r="C2098" s="76"/>
      <c r="D2098" s="78"/>
      <c r="E2098" s="12"/>
      <c r="F2098" s="79"/>
      <c r="G2098" s="78"/>
      <c r="H2098" s="80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6"/>
      <c r="B2099" s="77"/>
      <c r="C2099" s="76"/>
      <c r="D2099" s="78"/>
      <c r="E2099" s="12"/>
      <c r="F2099" s="79"/>
      <c r="G2099" s="78"/>
      <c r="H2099" s="80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6"/>
      <c r="B2100" s="77"/>
      <c r="C2100" s="76"/>
      <c r="D2100" s="78"/>
      <c r="E2100" s="12"/>
      <c r="F2100" s="79"/>
      <c r="G2100" s="78"/>
      <c r="H2100" s="80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6"/>
      <c r="B2101" s="77"/>
      <c r="C2101" s="76"/>
      <c r="D2101" s="78"/>
      <c r="E2101" s="12"/>
      <c r="F2101" s="79"/>
      <c r="G2101" s="78"/>
      <c r="H2101" s="80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6"/>
      <c r="B2102" s="77"/>
      <c r="C2102" s="76"/>
      <c r="D2102" s="78"/>
      <c r="E2102" s="12"/>
      <c r="F2102" s="79"/>
      <c r="G2102" s="78"/>
      <c r="H2102" s="80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6"/>
      <c r="B2103" s="77"/>
      <c r="C2103" s="76"/>
      <c r="D2103" s="78"/>
      <c r="E2103" s="12"/>
      <c r="F2103" s="79"/>
      <c r="G2103" s="78"/>
      <c r="H2103" s="80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6"/>
      <c r="B2104" s="77"/>
      <c r="C2104" s="76"/>
      <c r="D2104" s="78"/>
      <c r="E2104" s="12"/>
      <c r="F2104" s="79"/>
      <c r="G2104" s="78"/>
      <c r="H2104" s="80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6"/>
      <c r="B2105" s="77"/>
      <c r="C2105" s="76"/>
      <c r="D2105" s="78"/>
      <c r="E2105" s="12"/>
      <c r="F2105" s="79"/>
      <c r="G2105" s="78"/>
      <c r="H2105" s="80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6"/>
      <c r="B2106" s="77"/>
      <c r="C2106" s="76"/>
      <c r="D2106" s="78"/>
      <c r="E2106" s="12"/>
      <c r="F2106" s="79"/>
      <c r="G2106" s="78"/>
      <c r="H2106" s="80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6"/>
      <c r="B2107" s="77"/>
      <c r="C2107" s="76"/>
      <c r="D2107" s="78"/>
      <c r="E2107" s="12"/>
      <c r="F2107" s="79"/>
      <c r="G2107" s="78"/>
      <c r="H2107" s="80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6"/>
      <c r="B2108" s="77"/>
      <c r="C2108" s="76"/>
      <c r="D2108" s="78"/>
      <c r="E2108" s="12"/>
      <c r="F2108" s="79"/>
      <c r="G2108" s="78"/>
      <c r="H2108" s="80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6"/>
      <c r="B2109" s="77"/>
      <c r="C2109" s="76"/>
      <c r="D2109" s="78"/>
      <c r="E2109" s="12"/>
      <c r="F2109" s="79"/>
      <c r="G2109" s="78"/>
      <c r="H2109" s="80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6"/>
      <c r="B2110" s="77"/>
      <c r="C2110" s="76"/>
      <c r="D2110" s="78"/>
      <c r="E2110" s="12"/>
      <c r="F2110" s="79"/>
      <c r="G2110" s="78"/>
      <c r="H2110" s="80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6"/>
      <c r="B2111" s="77"/>
      <c r="C2111" s="76"/>
      <c r="D2111" s="78"/>
      <c r="E2111" s="12"/>
      <c r="F2111" s="79"/>
      <c r="G2111" s="78"/>
      <c r="H2111" s="80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6"/>
      <c r="B2112" s="77"/>
      <c r="C2112" s="76"/>
      <c r="D2112" s="78"/>
      <c r="E2112" s="12"/>
      <c r="F2112" s="79"/>
      <c r="G2112" s="78"/>
      <c r="H2112" s="80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6"/>
      <c r="B2113" s="77"/>
      <c r="C2113" s="76"/>
      <c r="D2113" s="78"/>
      <c r="E2113" s="12"/>
      <c r="F2113" s="79"/>
      <c r="G2113" s="78"/>
      <c r="H2113" s="80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6"/>
      <c r="B2114" s="77"/>
      <c r="C2114" s="76"/>
      <c r="D2114" s="78"/>
      <c r="E2114" s="12"/>
      <c r="F2114" s="79"/>
      <c r="G2114" s="78"/>
      <c r="H2114" s="80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6"/>
      <c r="B2115" s="77"/>
      <c r="C2115" s="76"/>
      <c r="D2115" s="78"/>
      <c r="E2115" s="12"/>
      <c r="F2115" s="79"/>
      <c r="G2115" s="78"/>
      <c r="H2115" s="80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6"/>
      <c r="B2116" s="77"/>
      <c r="C2116" s="76"/>
      <c r="D2116" s="78"/>
      <c r="E2116" s="12"/>
      <c r="F2116" s="79"/>
      <c r="G2116" s="78"/>
      <c r="H2116" s="80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6"/>
      <c r="B2117" s="77"/>
      <c r="C2117" s="76"/>
      <c r="D2117" s="78"/>
      <c r="E2117" s="12"/>
      <c r="F2117" s="79"/>
      <c r="G2117" s="78"/>
      <c r="H2117" s="80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6"/>
      <c r="B2118" s="77"/>
      <c r="C2118" s="76"/>
      <c r="D2118" s="78"/>
      <c r="E2118" s="12"/>
      <c r="F2118" s="79"/>
      <c r="G2118" s="78"/>
      <c r="H2118" s="80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6"/>
      <c r="B2119" s="77"/>
      <c r="C2119" s="76"/>
      <c r="D2119" s="78"/>
      <c r="E2119" s="12"/>
      <c r="F2119" s="79"/>
      <c r="G2119" s="78"/>
      <c r="H2119" s="80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6"/>
      <c r="B2120" s="77"/>
      <c r="C2120" s="76"/>
      <c r="D2120" s="78"/>
      <c r="E2120" s="12"/>
      <c r="F2120" s="79"/>
      <c r="G2120" s="78"/>
      <c r="H2120" s="80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6"/>
      <c r="B2121" s="77"/>
      <c r="C2121" s="76"/>
      <c r="D2121" s="78"/>
      <c r="E2121" s="12"/>
      <c r="F2121" s="79"/>
      <c r="G2121" s="78"/>
      <c r="H2121" s="80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6"/>
      <c r="B2122" s="77"/>
      <c r="C2122" s="76"/>
      <c r="D2122" s="78"/>
      <c r="E2122" s="12"/>
      <c r="F2122" s="79"/>
      <c r="G2122" s="78"/>
      <c r="H2122" s="80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6"/>
      <c r="B2123" s="77"/>
      <c r="C2123" s="76"/>
      <c r="D2123" s="78"/>
      <c r="E2123" s="12"/>
      <c r="F2123" s="79"/>
      <c r="G2123" s="78"/>
      <c r="H2123" s="80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6"/>
      <c r="B2124" s="77"/>
      <c r="C2124" s="76"/>
      <c r="D2124" s="78"/>
      <c r="E2124" s="12"/>
      <c r="F2124" s="79"/>
      <c r="G2124" s="78"/>
      <c r="H2124" s="80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6"/>
      <c r="B2125" s="77"/>
      <c r="C2125" s="76"/>
      <c r="D2125" s="78"/>
      <c r="E2125" s="12"/>
      <c r="F2125" s="79"/>
      <c r="G2125" s="78"/>
      <c r="H2125" s="80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6"/>
      <c r="B2126" s="77"/>
      <c r="C2126" s="76"/>
      <c r="D2126" s="78"/>
      <c r="E2126" s="12"/>
      <c r="F2126" s="79"/>
      <c r="G2126" s="78"/>
      <c r="H2126" s="80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6"/>
      <c r="B2127" s="77"/>
      <c r="C2127" s="76"/>
      <c r="D2127" s="78"/>
      <c r="E2127" s="12"/>
      <c r="F2127" s="79"/>
      <c r="G2127" s="78"/>
      <c r="H2127" s="80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6"/>
      <c r="B2128" s="77"/>
      <c r="C2128" s="76"/>
      <c r="D2128" s="78"/>
      <c r="E2128" s="12"/>
      <c r="F2128" s="79"/>
      <c r="G2128" s="78"/>
      <c r="H2128" s="80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6"/>
      <c r="B2129" s="77"/>
      <c r="C2129" s="76"/>
      <c r="D2129" s="78"/>
      <c r="E2129" s="12"/>
      <c r="F2129" s="79"/>
      <c r="G2129" s="78"/>
      <c r="H2129" s="80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6"/>
      <c r="B2130" s="77"/>
      <c r="C2130" s="76"/>
      <c r="D2130" s="78"/>
      <c r="E2130" s="12"/>
      <c r="F2130" s="79"/>
      <c r="G2130" s="78"/>
      <c r="H2130" s="80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6"/>
      <c r="B2131" s="77"/>
      <c r="C2131" s="76"/>
      <c r="D2131" s="78"/>
      <c r="E2131" s="12"/>
      <c r="F2131" s="79"/>
      <c r="G2131" s="78"/>
      <c r="H2131" s="80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6"/>
      <c r="B2132" s="77"/>
      <c r="C2132" s="76"/>
      <c r="D2132" s="78"/>
      <c r="E2132" s="12"/>
      <c r="F2132" s="79"/>
      <c r="G2132" s="78"/>
      <c r="H2132" s="80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6"/>
      <c r="B2133" s="77"/>
      <c r="C2133" s="76"/>
      <c r="D2133" s="78"/>
      <c r="E2133" s="12"/>
      <c r="F2133" s="79"/>
      <c r="G2133" s="78"/>
      <c r="H2133" s="80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6"/>
      <c r="B2134" s="77"/>
      <c r="C2134" s="76"/>
      <c r="D2134" s="78"/>
      <c r="E2134" s="12"/>
      <c r="F2134" s="79"/>
      <c r="G2134" s="78"/>
      <c r="H2134" s="80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6"/>
      <c r="B2135" s="77"/>
      <c r="C2135" s="76"/>
      <c r="D2135" s="78"/>
      <c r="E2135" s="12"/>
      <c r="F2135" s="79"/>
      <c r="G2135" s="78"/>
      <c r="H2135" s="80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6"/>
      <c r="B2136" s="77"/>
      <c r="C2136" s="76"/>
      <c r="D2136" s="78"/>
      <c r="E2136" s="12"/>
      <c r="F2136" s="79"/>
      <c r="G2136" s="78"/>
      <c r="H2136" s="80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6"/>
      <c r="B2137" s="77"/>
      <c r="C2137" s="76"/>
      <c r="D2137" s="78"/>
      <c r="E2137" s="12"/>
      <c r="F2137" s="79"/>
      <c r="G2137" s="78"/>
      <c r="H2137" s="80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6"/>
      <c r="B2138" s="77"/>
      <c r="C2138" s="76"/>
      <c r="D2138" s="78"/>
      <c r="E2138" s="12"/>
      <c r="F2138" s="79"/>
      <c r="G2138" s="78"/>
      <c r="H2138" s="80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6"/>
      <c r="B2139" s="77"/>
      <c r="C2139" s="76"/>
      <c r="D2139" s="78"/>
      <c r="E2139" s="12"/>
      <c r="F2139" s="79"/>
      <c r="G2139" s="78"/>
      <c r="H2139" s="80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6"/>
      <c r="B2140" s="77"/>
      <c r="C2140" s="76"/>
      <c r="D2140" s="78"/>
      <c r="E2140" s="12"/>
      <c r="F2140" s="79"/>
      <c r="G2140" s="78"/>
      <c r="H2140" s="80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6"/>
      <c r="B2141" s="77"/>
      <c r="C2141" s="76"/>
      <c r="D2141" s="78"/>
      <c r="E2141" s="12"/>
      <c r="F2141" s="79"/>
      <c r="G2141" s="78"/>
      <c r="H2141" s="80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6"/>
      <c r="B2142" s="77"/>
      <c r="C2142" s="76"/>
      <c r="D2142" s="78"/>
      <c r="E2142" s="12"/>
      <c r="F2142" s="79"/>
      <c r="G2142" s="78"/>
      <c r="H2142" s="80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6"/>
      <c r="B2143" s="77"/>
      <c r="C2143" s="76"/>
      <c r="D2143" s="78"/>
      <c r="E2143" s="12"/>
      <c r="F2143" s="79"/>
      <c r="G2143" s="78"/>
      <c r="H2143" s="80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6"/>
      <c r="B2144" s="77"/>
      <c r="C2144" s="76"/>
      <c r="D2144" s="78"/>
      <c r="E2144" s="12"/>
      <c r="F2144" s="79"/>
      <c r="G2144" s="78"/>
      <c r="H2144" s="80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6"/>
      <c r="B2145" s="77"/>
      <c r="C2145" s="76"/>
      <c r="D2145" s="78"/>
      <c r="E2145" s="12"/>
      <c r="F2145" s="79"/>
      <c r="G2145" s="78"/>
      <c r="H2145" s="80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6"/>
      <c r="B2146" s="77"/>
      <c r="C2146" s="76"/>
      <c r="D2146" s="78"/>
      <c r="E2146" s="12"/>
      <c r="F2146" s="79"/>
      <c r="G2146" s="78"/>
      <c r="H2146" s="80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6"/>
      <c r="B2147" s="77"/>
      <c r="C2147" s="76"/>
      <c r="D2147" s="78"/>
      <c r="E2147" s="12"/>
      <c r="F2147" s="79"/>
      <c r="G2147" s="78"/>
      <c r="H2147" s="80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6"/>
      <c r="B2148" s="77"/>
      <c r="C2148" s="76"/>
      <c r="D2148" s="78"/>
      <c r="E2148" s="12"/>
      <c r="F2148" s="79"/>
      <c r="G2148" s="78"/>
      <c r="H2148" s="80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6"/>
      <c r="B2149" s="77"/>
      <c r="C2149" s="76"/>
      <c r="D2149" s="78"/>
      <c r="E2149" s="12"/>
      <c r="F2149" s="79"/>
      <c r="G2149" s="78"/>
      <c r="H2149" s="80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6"/>
      <c r="B2150" s="77"/>
      <c r="C2150" s="76"/>
      <c r="D2150" s="78"/>
      <c r="E2150" s="12"/>
      <c r="F2150" s="79"/>
      <c r="G2150" s="78"/>
      <c r="H2150" s="80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6"/>
      <c r="B2151" s="77"/>
      <c r="C2151" s="76"/>
      <c r="D2151" s="78"/>
      <c r="E2151" s="12"/>
      <c r="F2151" s="79"/>
      <c r="G2151" s="78"/>
      <c r="H2151" s="80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6"/>
      <c r="B2152" s="77"/>
      <c r="C2152" s="76"/>
      <c r="D2152" s="78"/>
      <c r="E2152" s="12"/>
      <c r="F2152" s="79"/>
      <c r="G2152" s="78"/>
      <c r="H2152" s="80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6"/>
      <c r="B2153" s="77"/>
      <c r="C2153" s="76"/>
      <c r="D2153" s="78"/>
      <c r="E2153" s="12"/>
      <c r="F2153" s="79"/>
      <c r="G2153" s="78"/>
      <c r="H2153" s="80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6"/>
      <c r="B2154" s="77"/>
      <c r="C2154" s="76"/>
      <c r="D2154" s="78"/>
      <c r="E2154" s="12"/>
      <c r="F2154" s="79"/>
      <c r="G2154" s="78"/>
      <c r="H2154" s="80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6"/>
      <c r="B2155" s="77"/>
      <c r="C2155" s="76"/>
      <c r="D2155" s="78"/>
      <c r="E2155" s="12"/>
      <c r="F2155" s="79"/>
      <c r="G2155" s="78"/>
      <c r="H2155" s="80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6"/>
      <c r="B2156" s="77"/>
      <c r="C2156" s="76"/>
      <c r="D2156" s="78"/>
      <c r="E2156" s="12"/>
      <c r="F2156" s="79"/>
      <c r="G2156" s="78"/>
      <c r="H2156" s="80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6"/>
      <c r="B2157" s="77"/>
      <c r="C2157" s="76"/>
      <c r="D2157" s="78"/>
      <c r="E2157" s="12"/>
      <c r="F2157" s="79"/>
      <c r="G2157" s="78"/>
      <c r="H2157" s="80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6"/>
      <c r="B2158" s="77"/>
      <c r="C2158" s="76"/>
      <c r="D2158" s="78"/>
      <c r="E2158" s="12"/>
      <c r="F2158" s="79"/>
      <c r="G2158" s="78"/>
      <c r="H2158" s="80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6"/>
      <c r="B2159" s="77"/>
      <c r="C2159" s="76"/>
      <c r="D2159" s="78"/>
      <c r="E2159" s="12"/>
      <c r="F2159" s="79"/>
      <c r="G2159" s="78"/>
      <c r="H2159" s="80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6"/>
      <c r="B2160" s="77"/>
      <c r="C2160" s="76"/>
      <c r="D2160" s="78"/>
      <c r="E2160" s="12"/>
      <c r="F2160" s="79"/>
      <c r="G2160" s="78"/>
      <c r="H2160" s="80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6"/>
      <c r="B2161" s="77"/>
      <c r="C2161" s="76"/>
      <c r="D2161" s="78"/>
      <c r="E2161" s="12"/>
      <c r="F2161" s="79"/>
      <c r="G2161" s="78"/>
      <c r="H2161" s="80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6"/>
      <c r="B2162" s="77"/>
      <c r="C2162" s="76"/>
      <c r="D2162" s="78"/>
      <c r="E2162" s="12"/>
      <c r="F2162" s="79"/>
      <c r="G2162" s="78"/>
      <c r="H2162" s="80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6"/>
      <c r="B2163" s="77"/>
      <c r="C2163" s="76"/>
      <c r="D2163" s="78"/>
      <c r="E2163" s="12"/>
      <c r="F2163" s="79"/>
      <c r="G2163" s="78"/>
      <c r="H2163" s="80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6"/>
      <c r="B2164" s="77"/>
      <c r="C2164" s="76"/>
      <c r="D2164" s="78"/>
      <c r="E2164" s="12"/>
      <c r="F2164" s="79"/>
      <c r="G2164" s="78"/>
      <c r="H2164" s="80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6"/>
      <c r="B2165" s="77"/>
      <c r="C2165" s="76"/>
      <c r="D2165" s="78"/>
      <c r="E2165" s="12"/>
      <c r="F2165" s="79"/>
      <c r="G2165" s="78"/>
      <c r="H2165" s="80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6"/>
      <c r="B2166" s="77"/>
      <c r="C2166" s="76"/>
      <c r="D2166" s="78"/>
      <c r="E2166" s="12"/>
      <c r="F2166" s="79"/>
      <c r="G2166" s="78"/>
      <c r="H2166" s="80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6"/>
      <c r="B2167" s="77"/>
      <c r="C2167" s="76"/>
      <c r="D2167" s="78"/>
      <c r="E2167" s="12"/>
      <c r="F2167" s="79"/>
      <c r="G2167" s="78"/>
      <c r="H2167" s="80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6"/>
      <c r="B2168" s="77"/>
      <c r="C2168" s="76"/>
      <c r="D2168" s="78"/>
      <c r="E2168" s="12"/>
      <c r="F2168" s="79"/>
      <c r="G2168" s="78"/>
      <c r="H2168" s="80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6"/>
      <c r="B2169" s="77"/>
      <c r="C2169" s="76"/>
      <c r="D2169" s="78"/>
      <c r="E2169" s="12"/>
      <c r="F2169" s="79"/>
      <c r="G2169" s="78"/>
      <c r="H2169" s="80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6"/>
      <c r="B2170" s="77"/>
      <c r="C2170" s="76"/>
      <c r="D2170" s="78"/>
      <c r="E2170" s="12"/>
      <c r="F2170" s="79"/>
      <c r="G2170" s="78"/>
      <c r="H2170" s="80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6"/>
      <c r="B2171" s="77"/>
      <c r="C2171" s="76"/>
      <c r="D2171" s="78"/>
      <c r="E2171" s="12"/>
      <c r="F2171" s="79"/>
      <c r="G2171" s="78"/>
      <c r="H2171" s="80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6"/>
      <c r="B2172" s="77"/>
      <c r="C2172" s="76"/>
      <c r="D2172" s="78"/>
      <c r="E2172" s="12"/>
      <c r="F2172" s="79"/>
      <c r="G2172" s="78"/>
      <c r="H2172" s="80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6"/>
      <c r="B2173" s="77"/>
      <c r="C2173" s="76"/>
      <c r="D2173" s="78"/>
      <c r="E2173" s="12"/>
      <c r="F2173" s="79"/>
      <c r="G2173" s="78"/>
      <c r="H2173" s="80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6"/>
      <c r="B2174" s="77"/>
      <c r="C2174" s="76"/>
      <c r="D2174" s="78"/>
      <c r="E2174" s="12"/>
      <c r="F2174" s="79"/>
      <c r="G2174" s="78"/>
      <c r="H2174" s="80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6"/>
      <c r="B2175" s="77"/>
      <c r="C2175" s="76"/>
      <c r="D2175" s="78"/>
      <c r="E2175" s="12"/>
      <c r="F2175" s="79"/>
      <c r="G2175" s="78"/>
      <c r="H2175" s="80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6"/>
      <c r="B2176" s="77"/>
      <c r="C2176" s="76"/>
      <c r="D2176" s="78"/>
      <c r="E2176" s="12"/>
      <c r="F2176" s="79"/>
      <c r="G2176" s="78"/>
      <c r="H2176" s="80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6"/>
      <c r="B2177" s="77"/>
      <c r="C2177" s="76"/>
      <c r="D2177" s="78"/>
      <c r="E2177" s="12"/>
      <c r="F2177" s="79"/>
      <c r="G2177" s="78"/>
      <c r="H2177" s="80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6"/>
      <c r="B2178" s="77"/>
      <c r="C2178" s="76"/>
      <c r="D2178" s="78"/>
      <c r="E2178" s="12"/>
      <c r="F2178" s="79"/>
      <c r="G2178" s="78"/>
      <c r="H2178" s="80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6"/>
      <c r="B2179" s="77"/>
      <c r="C2179" s="76"/>
      <c r="D2179" s="78"/>
      <c r="E2179" s="12"/>
      <c r="F2179" s="79"/>
      <c r="G2179" s="78"/>
      <c r="H2179" s="80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6"/>
      <c r="B2180" s="77"/>
      <c r="C2180" s="76"/>
      <c r="D2180" s="78"/>
      <c r="E2180" s="12"/>
      <c r="F2180" s="79"/>
      <c r="G2180" s="78"/>
      <c r="H2180" s="80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6"/>
      <c r="B2181" s="77"/>
      <c r="C2181" s="76"/>
      <c r="D2181" s="78"/>
      <c r="E2181" s="12"/>
      <c r="F2181" s="79"/>
      <c r="G2181" s="78"/>
      <c r="H2181" s="80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6"/>
      <c r="B2182" s="77"/>
      <c r="C2182" s="76"/>
      <c r="D2182" s="78"/>
      <c r="E2182" s="12"/>
      <c r="F2182" s="79"/>
      <c r="G2182" s="78"/>
      <c r="H2182" s="80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6"/>
      <c r="B2183" s="77"/>
      <c r="C2183" s="76"/>
      <c r="D2183" s="78"/>
      <c r="E2183" s="12"/>
      <c r="F2183" s="79"/>
      <c r="G2183" s="78"/>
      <c r="H2183" s="80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6"/>
      <c r="B2184" s="77"/>
      <c r="C2184" s="76"/>
      <c r="D2184" s="78"/>
      <c r="E2184" s="12"/>
      <c r="F2184" s="79"/>
      <c r="G2184" s="78"/>
      <c r="H2184" s="80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6"/>
      <c r="B2185" s="77"/>
      <c r="C2185" s="76"/>
      <c r="D2185" s="78"/>
      <c r="E2185" s="12"/>
      <c r="F2185" s="79"/>
      <c r="G2185" s="78"/>
      <c r="H2185" s="80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6"/>
      <c r="B2186" s="77"/>
      <c r="C2186" s="76"/>
      <c r="D2186" s="78"/>
      <c r="E2186" s="12"/>
      <c r="F2186" s="79"/>
      <c r="G2186" s="78"/>
      <c r="H2186" s="80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6"/>
      <c r="B2187" s="77"/>
      <c r="C2187" s="76"/>
      <c r="D2187" s="78"/>
      <c r="E2187" s="12"/>
      <c r="F2187" s="79"/>
      <c r="G2187" s="78"/>
      <c r="H2187" s="80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6"/>
      <c r="B2188" s="77"/>
      <c r="C2188" s="76"/>
      <c r="D2188" s="78"/>
      <c r="E2188" s="12"/>
      <c r="F2188" s="79"/>
      <c r="G2188" s="78"/>
      <c r="H2188" s="80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6"/>
      <c r="B2189" s="77"/>
      <c r="C2189" s="76"/>
      <c r="D2189" s="78"/>
      <c r="E2189" s="12"/>
      <c r="F2189" s="79"/>
      <c r="G2189" s="78"/>
      <c r="H2189" s="80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6"/>
      <c r="B2190" s="77"/>
      <c r="C2190" s="76"/>
      <c r="D2190" s="78"/>
      <c r="E2190" s="12"/>
      <c r="F2190" s="79"/>
      <c r="G2190" s="78"/>
      <c r="H2190" s="80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6"/>
      <c r="B2191" s="77"/>
      <c r="C2191" s="76"/>
      <c r="D2191" s="78"/>
      <c r="E2191" s="12"/>
      <c r="F2191" s="79"/>
      <c r="G2191" s="78"/>
      <c r="H2191" s="80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6"/>
      <c r="B2192" s="77"/>
      <c r="C2192" s="76"/>
      <c r="D2192" s="78"/>
      <c r="E2192" s="12"/>
      <c r="F2192" s="79"/>
      <c r="G2192" s="78"/>
      <c r="H2192" s="80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6"/>
      <c r="B2193" s="77"/>
      <c r="C2193" s="76"/>
      <c r="D2193" s="78"/>
      <c r="E2193" s="12"/>
      <c r="F2193" s="79"/>
      <c r="G2193" s="78"/>
      <c r="H2193" s="80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6"/>
      <c r="B2194" s="77"/>
      <c r="C2194" s="76"/>
      <c r="D2194" s="78"/>
      <c r="E2194" s="12"/>
      <c r="F2194" s="79"/>
      <c r="G2194" s="78"/>
      <c r="H2194" s="80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6"/>
      <c r="B2195" s="77"/>
      <c r="C2195" s="76"/>
      <c r="D2195" s="78"/>
      <c r="E2195" s="12"/>
      <c r="F2195" s="79"/>
      <c r="G2195" s="78"/>
      <c r="H2195" s="80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6"/>
      <c r="B2196" s="77"/>
      <c r="C2196" s="76"/>
      <c r="D2196" s="78"/>
      <c r="E2196" s="12"/>
      <c r="F2196" s="79"/>
      <c r="G2196" s="78"/>
      <c r="H2196" s="80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6"/>
      <c r="B2197" s="77"/>
      <c r="C2197" s="76"/>
      <c r="D2197" s="78"/>
      <c r="E2197" s="12"/>
      <c r="F2197" s="79"/>
      <c r="G2197" s="78"/>
      <c r="H2197" s="80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6"/>
      <c r="B2198" s="77"/>
      <c r="C2198" s="76"/>
      <c r="D2198" s="78"/>
      <c r="E2198" s="12"/>
      <c r="F2198" s="79"/>
      <c r="G2198" s="78"/>
      <c r="H2198" s="80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6"/>
      <c r="B2199" s="77"/>
      <c r="C2199" s="76"/>
      <c r="D2199" s="78"/>
      <c r="E2199" s="12"/>
      <c r="F2199" s="79"/>
      <c r="G2199" s="78"/>
      <c r="H2199" s="80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6"/>
      <c r="B2200" s="77"/>
      <c r="C2200" s="76"/>
      <c r="D2200" s="78"/>
      <c r="E2200" s="12"/>
      <c r="F2200" s="79"/>
      <c r="G2200" s="78"/>
      <c r="H2200" s="80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6"/>
      <c r="B2201" s="77"/>
      <c r="C2201" s="76"/>
      <c r="D2201" s="78"/>
      <c r="E2201" s="12"/>
      <c r="F2201" s="79"/>
      <c r="G2201" s="78"/>
      <c r="H2201" s="80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6"/>
      <c r="B2202" s="77"/>
      <c r="C2202" s="76"/>
      <c r="D2202" s="78"/>
      <c r="E2202" s="12"/>
      <c r="F2202" s="79"/>
      <c r="G2202" s="78"/>
      <c r="H2202" s="80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6"/>
      <c r="B2203" s="77"/>
      <c r="C2203" s="76"/>
      <c r="D2203" s="78"/>
      <c r="E2203" s="12"/>
      <c r="F2203" s="79"/>
      <c r="G2203" s="78"/>
      <c r="H2203" s="80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6"/>
      <c r="B2204" s="77"/>
      <c r="C2204" s="76"/>
      <c r="D2204" s="78"/>
      <c r="E2204" s="12"/>
      <c r="F2204" s="79"/>
      <c r="G2204" s="78"/>
      <c r="H2204" s="80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6"/>
      <c r="B2205" s="77"/>
      <c r="C2205" s="76"/>
      <c r="D2205" s="78"/>
      <c r="E2205" s="12"/>
      <c r="F2205" s="79"/>
      <c r="G2205" s="78"/>
      <c r="H2205" s="80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6"/>
      <c r="B2206" s="77"/>
      <c r="C2206" s="76"/>
      <c r="D2206" s="78"/>
      <c r="E2206" s="12"/>
      <c r="F2206" s="79"/>
      <c r="G2206" s="78"/>
      <c r="H2206" s="80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6"/>
      <c r="B2207" s="77"/>
      <c r="C2207" s="76"/>
      <c r="D2207" s="78"/>
      <c r="E2207" s="12"/>
      <c r="F2207" s="79"/>
      <c r="G2207" s="78"/>
      <c r="H2207" s="80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6"/>
      <c r="B2208" s="77"/>
      <c r="C2208" s="76"/>
      <c r="D2208" s="78"/>
      <c r="E2208" s="12"/>
      <c r="F2208" s="79"/>
      <c r="G2208" s="78"/>
      <c r="H2208" s="80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6"/>
      <c r="B2209" s="77"/>
      <c r="C2209" s="76"/>
      <c r="D2209" s="78"/>
      <c r="E2209" s="12"/>
      <c r="F2209" s="79"/>
      <c r="G2209" s="78"/>
      <c r="H2209" s="80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6"/>
      <c r="B2210" s="77"/>
      <c r="C2210" s="76"/>
      <c r="D2210" s="78"/>
      <c r="E2210" s="12"/>
      <c r="F2210" s="79"/>
      <c r="G2210" s="78"/>
      <c r="H2210" s="80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6"/>
      <c r="B2211" s="77"/>
      <c r="C2211" s="76"/>
      <c r="D2211" s="78"/>
      <c r="E2211" s="12"/>
      <c r="F2211" s="79"/>
      <c r="G2211" s="78"/>
      <c r="H2211" s="80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6"/>
      <c r="B2212" s="77"/>
      <c r="C2212" s="76"/>
      <c r="D2212" s="78"/>
      <c r="E2212" s="12"/>
      <c r="F2212" s="79"/>
      <c r="G2212" s="78"/>
      <c r="H2212" s="80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6"/>
      <c r="B2213" s="77"/>
      <c r="C2213" s="76"/>
      <c r="D2213" s="78"/>
      <c r="E2213" s="12"/>
      <c r="F2213" s="79"/>
      <c r="G2213" s="78"/>
      <c r="H2213" s="80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6"/>
      <c r="B2214" s="77"/>
      <c r="C2214" s="76"/>
      <c r="D2214" s="78"/>
      <c r="E2214" s="12"/>
      <c r="F2214" s="79"/>
      <c r="G2214" s="78"/>
      <c r="H2214" s="80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6"/>
      <c r="B2215" s="77"/>
      <c r="C2215" s="76"/>
      <c r="D2215" s="78"/>
      <c r="E2215" s="12"/>
      <c r="F2215" s="79"/>
      <c r="G2215" s="78"/>
      <c r="H2215" s="80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6"/>
      <c r="B2216" s="77"/>
      <c r="C2216" s="76"/>
      <c r="D2216" s="78"/>
      <c r="E2216" s="12"/>
      <c r="F2216" s="79"/>
      <c r="G2216" s="78"/>
      <c r="H2216" s="80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6"/>
      <c r="B2217" s="77"/>
      <c r="C2217" s="76"/>
      <c r="D2217" s="78"/>
      <c r="E2217" s="12"/>
      <c r="F2217" s="79"/>
      <c r="G2217" s="78"/>
      <c r="H2217" s="80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6"/>
      <c r="B2218" s="77"/>
      <c r="C2218" s="76"/>
      <c r="D2218" s="78"/>
      <c r="E2218" s="12"/>
      <c r="F2218" s="79"/>
      <c r="G2218" s="78"/>
      <c r="H2218" s="80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6"/>
      <c r="B2219" s="77"/>
      <c r="C2219" s="76"/>
      <c r="D2219" s="78"/>
      <c r="E2219" s="12"/>
      <c r="F2219" s="79"/>
      <c r="G2219" s="78"/>
      <c r="H2219" s="80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6"/>
      <c r="B2220" s="77"/>
      <c r="C2220" s="76"/>
      <c r="D2220" s="78"/>
      <c r="E2220" s="12"/>
      <c r="F2220" s="79"/>
      <c r="G2220" s="78"/>
      <c r="H2220" s="80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6"/>
      <c r="B2221" s="77"/>
      <c r="C2221" s="76"/>
      <c r="D2221" s="78"/>
      <c r="E2221" s="12"/>
      <c r="F2221" s="79"/>
      <c r="G2221" s="78"/>
      <c r="H2221" s="80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6"/>
      <c r="B2222" s="77"/>
      <c r="C2222" s="76"/>
      <c r="D2222" s="78"/>
      <c r="E2222" s="12"/>
      <c r="F2222" s="79"/>
      <c r="G2222" s="78"/>
      <c r="H2222" s="80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6"/>
      <c r="B2223" s="77"/>
      <c r="C2223" s="76"/>
      <c r="D2223" s="78"/>
      <c r="E2223" s="12"/>
      <c r="F2223" s="79"/>
      <c r="G2223" s="78"/>
      <c r="H2223" s="80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6"/>
      <c r="B2224" s="77"/>
      <c r="C2224" s="76"/>
      <c r="D2224" s="78"/>
      <c r="E2224" s="12"/>
      <c r="F2224" s="79"/>
      <c r="G2224" s="78"/>
      <c r="H2224" s="80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6"/>
      <c r="B2225" s="77"/>
      <c r="C2225" s="76"/>
      <c r="D2225" s="78"/>
      <c r="E2225" s="12"/>
      <c r="F2225" s="79"/>
      <c r="G2225" s="78"/>
      <c r="H2225" s="80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6"/>
      <c r="B2226" s="77"/>
      <c r="C2226" s="76"/>
      <c r="D2226" s="78"/>
      <c r="E2226" s="12"/>
      <c r="F2226" s="79"/>
      <c r="G2226" s="78"/>
      <c r="H2226" s="80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6"/>
      <c r="B2227" s="77"/>
      <c r="C2227" s="76"/>
      <c r="D2227" s="78"/>
      <c r="E2227" s="12"/>
      <c r="F2227" s="79"/>
      <c r="G2227" s="78"/>
      <c r="H2227" s="80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6"/>
      <c r="B2228" s="77"/>
      <c r="C2228" s="76"/>
      <c r="D2228" s="78"/>
      <c r="E2228" s="12"/>
      <c r="F2228" s="79"/>
      <c r="G2228" s="78"/>
      <c r="H2228" s="80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6"/>
      <c r="B2229" s="77"/>
      <c r="C2229" s="76"/>
      <c r="D2229" s="78"/>
      <c r="E2229" s="12"/>
      <c r="F2229" s="79"/>
      <c r="G2229" s="78"/>
      <c r="H2229" s="80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6"/>
      <c r="B2230" s="77"/>
      <c r="C2230" s="76"/>
      <c r="D2230" s="78"/>
      <c r="E2230" s="12"/>
      <c r="F2230" s="79"/>
      <c r="G2230" s="78"/>
      <c r="H2230" s="80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6"/>
      <c r="B2231" s="77"/>
      <c r="C2231" s="76"/>
      <c r="D2231" s="78"/>
      <c r="E2231" s="12"/>
      <c r="F2231" s="79"/>
      <c r="G2231" s="78"/>
      <c r="H2231" s="80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6"/>
      <c r="B2232" s="77"/>
      <c r="C2232" s="76"/>
      <c r="D2232" s="78"/>
      <c r="E2232" s="12"/>
      <c r="F2232" s="79"/>
      <c r="G2232" s="78"/>
      <c r="H2232" s="80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6"/>
      <c r="B2233" s="77"/>
      <c r="C2233" s="76"/>
      <c r="D2233" s="78"/>
      <c r="E2233" s="12"/>
      <c r="F2233" s="79"/>
      <c r="G2233" s="78"/>
      <c r="H2233" s="80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6"/>
      <c r="B2234" s="77"/>
      <c r="C2234" s="76"/>
      <c r="D2234" s="78"/>
      <c r="E2234" s="12"/>
      <c r="F2234" s="79"/>
      <c r="G2234" s="78"/>
      <c r="H2234" s="80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6"/>
      <c r="B2235" s="77"/>
      <c r="C2235" s="76"/>
      <c r="D2235" s="78"/>
      <c r="E2235" s="12"/>
      <c r="F2235" s="79"/>
      <c r="G2235" s="78"/>
      <c r="H2235" s="80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6"/>
      <c r="B2236" s="77"/>
      <c r="C2236" s="76"/>
      <c r="D2236" s="78"/>
      <c r="E2236" s="12"/>
      <c r="F2236" s="79"/>
      <c r="G2236" s="78"/>
      <c r="H2236" s="80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6"/>
      <c r="B2237" s="77"/>
      <c r="C2237" s="76"/>
      <c r="D2237" s="78"/>
      <c r="E2237" s="12"/>
      <c r="F2237" s="79"/>
      <c r="G2237" s="78"/>
      <c r="H2237" s="80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6"/>
      <c r="B2238" s="77"/>
      <c r="C2238" s="76"/>
      <c r="D2238" s="78"/>
      <c r="E2238" s="12"/>
      <c r="F2238" s="79"/>
      <c r="G2238" s="78"/>
      <c r="H2238" s="80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6"/>
      <c r="B2239" s="77"/>
      <c r="C2239" s="76"/>
      <c r="D2239" s="78"/>
      <c r="E2239" s="12"/>
      <c r="F2239" s="79"/>
      <c r="G2239" s="78"/>
      <c r="H2239" s="80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6"/>
      <c r="B2240" s="77"/>
      <c r="C2240" s="76"/>
      <c r="D2240" s="78"/>
      <c r="E2240" s="12"/>
      <c r="F2240" s="79"/>
      <c r="G2240" s="78"/>
      <c r="H2240" s="80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6"/>
      <c r="B2241" s="77"/>
      <c r="C2241" s="76"/>
      <c r="D2241" s="78"/>
      <c r="E2241" s="12"/>
      <c r="F2241" s="79"/>
      <c r="G2241" s="78"/>
      <c r="H2241" s="80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6"/>
      <c r="B2242" s="77"/>
      <c r="C2242" s="76"/>
      <c r="D2242" s="78"/>
      <c r="E2242" s="12"/>
      <c r="F2242" s="79"/>
      <c r="G2242" s="78"/>
      <c r="H2242" s="80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6"/>
      <c r="B2243" s="77"/>
      <c r="C2243" s="76"/>
      <c r="D2243" s="78"/>
      <c r="E2243" s="12"/>
      <c r="F2243" s="79"/>
      <c r="G2243" s="78"/>
      <c r="H2243" s="80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6"/>
      <c r="B2244" s="77"/>
      <c r="C2244" s="76"/>
      <c r="D2244" s="78"/>
      <c r="E2244" s="12"/>
      <c r="F2244" s="79"/>
      <c r="G2244" s="78"/>
      <c r="H2244" s="80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6"/>
      <c r="B2245" s="77"/>
      <c r="C2245" s="76"/>
      <c r="D2245" s="78"/>
      <c r="E2245" s="12"/>
      <c r="F2245" s="79"/>
      <c r="G2245" s="78"/>
      <c r="H2245" s="80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6"/>
      <c r="B2246" s="77"/>
      <c r="C2246" s="76"/>
      <c r="D2246" s="78"/>
      <c r="E2246" s="12"/>
      <c r="F2246" s="79"/>
      <c r="G2246" s="78"/>
      <c r="H2246" s="80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6"/>
      <c r="B2247" s="77"/>
      <c r="C2247" s="76"/>
      <c r="D2247" s="78"/>
      <c r="E2247" s="12"/>
      <c r="F2247" s="79"/>
      <c r="G2247" s="78"/>
      <c r="H2247" s="80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6"/>
      <c r="B2248" s="77"/>
      <c r="C2248" s="76"/>
      <c r="D2248" s="78"/>
      <c r="E2248" s="12"/>
      <c r="F2248" s="79"/>
      <c r="G2248" s="78"/>
      <c r="H2248" s="80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6"/>
      <c r="B2249" s="77"/>
      <c r="C2249" s="76"/>
      <c r="D2249" s="78"/>
      <c r="E2249" s="12"/>
      <c r="F2249" s="79"/>
      <c r="G2249" s="78"/>
      <c r="H2249" s="80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6"/>
      <c r="B2250" s="77"/>
      <c r="C2250" s="76"/>
      <c r="D2250" s="78"/>
      <c r="E2250" s="12"/>
      <c r="F2250" s="79"/>
      <c r="G2250" s="78"/>
      <c r="H2250" s="80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6"/>
      <c r="B2251" s="77"/>
      <c r="C2251" s="76"/>
      <c r="D2251" s="78"/>
      <c r="E2251" s="12"/>
      <c r="F2251" s="79"/>
      <c r="G2251" s="78"/>
      <c r="H2251" s="80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6"/>
      <c r="B2252" s="77"/>
      <c r="C2252" s="76"/>
      <c r="D2252" s="78"/>
      <c r="E2252" s="12"/>
      <c r="F2252" s="79"/>
      <c r="G2252" s="78"/>
      <c r="H2252" s="80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6"/>
      <c r="B2253" s="77"/>
      <c r="C2253" s="76"/>
      <c r="D2253" s="78"/>
      <c r="E2253" s="12"/>
      <c r="F2253" s="79"/>
      <c r="G2253" s="78"/>
      <c r="H2253" s="80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6"/>
      <c r="B2254" s="77"/>
      <c r="C2254" s="76"/>
      <c r="D2254" s="78"/>
      <c r="E2254" s="12"/>
      <c r="F2254" s="79"/>
      <c r="G2254" s="78"/>
      <c r="H2254" s="80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6"/>
      <c r="B2255" s="77"/>
      <c r="C2255" s="76"/>
      <c r="D2255" s="78"/>
      <c r="E2255" s="12"/>
      <c r="F2255" s="79"/>
      <c r="G2255" s="78"/>
      <c r="H2255" s="80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6"/>
      <c r="B2256" s="77"/>
      <c r="C2256" s="76"/>
      <c r="D2256" s="78"/>
      <c r="E2256" s="12"/>
      <c r="F2256" s="79"/>
      <c r="G2256" s="78"/>
      <c r="H2256" s="80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6"/>
      <c r="B2257" s="77"/>
      <c r="C2257" s="76"/>
      <c r="D2257" s="78"/>
      <c r="E2257" s="12"/>
      <c r="F2257" s="79"/>
      <c r="G2257" s="78"/>
      <c r="H2257" s="80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6"/>
      <c r="B2258" s="77"/>
      <c r="C2258" s="76"/>
      <c r="D2258" s="78"/>
      <c r="E2258" s="12"/>
      <c r="F2258" s="79"/>
      <c r="G2258" s="78"/>
      <c r="H2258" s="80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6"/>
      <c r="B2259" s="77"/>
      <c r="C2259" s="76"/>
      <c r="D2259" s="78"/>
      <c r="E2259" s="12"/>
      <c r="F2259" s="79"/>
      <c r="G2259" s="78"/>
      <c r="H2259" s="80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6"/>
      <c r="B2260" s="77"/>
      <c r="C2260" s="76"/>
      <c r="D2260" s="78"/>
      <c r="E2260" s="12"/>
      <c r="F2260" s="79"/>
      <c r="G2260" s="78"/>
      <c r="H2260" s="80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6"/>
      <c r="B2261" s="77"/>
      <c r="C2261" s="76"/>
      <c r="D2261" s="78"/>
      <c r="E2261" s="12"/>
      <c r="F2261" s="79"/>
      <c r="G2261" s="78"/>
      <c r="H2261" s="80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6"/>
      <c r="B2262" s="77"/>
      <c r="C2262" s="76"/>
      <c r="D2262" s="78"/>
      <c r="E2262" s="12"/>
      <c r="F2262" s="79"/>
      <c r="G2262" s="78"/>
      <c r="H2262" s="80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6"/>
      <c r="B2263" s="77"/>
      <c r="C2263" s="76"/>
      <c r="D2263" s="78"/>
      <c r="E2263" s="12"/>
      <c r="F2263" s="79"/>
      <c r="G2263" s="78"/>
      <c r="H2263" s="80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6"/>
      <c r="B2264" s="77"/>
      <c r="C2264" s="76"/>
      <c r="D2264" s="78"/>
      <c r="E2264" s="12"/>
      <c r="F2264" s="79"/>
      <c r="G2264" s="78"/>
      <c r="H2264" s="80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6"/>
      <c r="B2265" s="77"/>
      <c r="C2265" s="76"/>
      <c r="D2265" s="78"/>
      <c r="E2265" s="12"/>
      <c r="F2265" s="79"/>
      <c r="G2265" s="78"/>
      <c r="H2265" s="80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6"/>
      <c r="B2266" s="77"/>
      <c r="C2266" s="76"/>
      <c r="D2266" s="78"/>
      <c r="E2266" s="12"/>
      <c r="F2266" s="79"/>
      <c r="G2266" s="78"/>
      <c r="H2266" s="80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6"/>
      <c r="B2267" s="77"/>
      <c r="C2267" s="76"/>
      <c r="D2267" s="78"/>
      <c r="E2267" s="12"/>
      <c r="F2267" s="79"/>
      <c r="G2267" s="78"/>
      <c r="H2267" s="80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6"/>
      <c r="B2268" s="77"/>
      <c r="C2268" s="76"/>
      <c r="D2268" s="78"/>
      <c r="E2268" s="12"/>
      <c r="F2268" s="79"/>
      <c r="G2268" s="78"/>
      <c r="H2268" s="80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6"/>
      <c r="B2269" s="77"/>
      <c r="C2269" s="76"/>
      <c r="D2269" s="78"/>
      <c r="E2269" s="12"/>
      <c r="F2269" s="79"/>
      <c r="G2269" s="78"/>
      <c r="H2269" s="80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6"/>
      <c r="B2270" s="77"/>
      <c r="C2270" s="76"/>
      <c r="D2270" s="78"/>
      <c r="E2270" s="12"/>
      <c r="F2270" s="79"/>
      <c r="G2270" s="78"/>
      <c r="H2270" s="80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6"/>
      <c r="B2271" s="77"/>
      <c r="C2271" s="76"/>
      <c r="D2271" s="78"/>
      <c r="E2271" s="12"/>
      <c r="F2271" s="79"/>
      <c r="G2271" s="78"/>
      <c r="H2271" s="80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6"/>
      <c r="B2272" s="77"/>
      <c r="C2272" s="76"/>
      <c r="D2272" s="78"/>
      <c r="E2272" s="12"/>
      <c r="F2272" s="79"/>
      <c r="G2272" s="78"/>
      <c r="H2272" s="80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6"/>
      <c r="B2273" s="77"/>
      <c r="C2273" s="76"/>
      <c r="D2273" s="78"/>
      <c r="E2273" s="12"/>
      <c r="F2273" s="79"/>
      <c r="G2273" s="78"/>
      <c r="H2273" s="80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6"/>
      <c r="B2274" s="77"/>
      <c r="C2274" s="76"/>
      <c r="D2274" s="78"/>
      <c r="E2274" s="12"/>
      <c r="F2274" s="79"/>
      <c r="G2274" s="78"/>
      <c r="H2274" s="80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6"/>
      <c r="B2275" s="77"/>
      <c r="C2275" s="76"/>
      <c r="D2275" s="78"/>
      <c r="E2275" s="12"/>
      <c r="F2275" s="79"/>
      <c r="G2275" s="78"/>
      <c r="H2275" s="80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6"/>
      <c r="B2276" s="77"/>
      <c r="C2276" s="76"/>
      <c r="D2276" s="78"/>
      <c r="E2276" s="12"/>
      <c r="F2276" s="79"/>
      <c r="G2276" s="78"/>
      <c r="H2276" s="80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6"/>
      <c r="B2277" s="77"/>
      <c r="C2277" s="76"/>
      <c r="D2277" s="78"/>
      <c r="E2277" s="12"/>
      <c r="F2277" s="79"/>
      <c r="G2277" s="78"/>
      <c r="H2277" s="80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6"/>
      <c r="B2278" s="77"/>
      <c r="C2278" s="76"/>
      <c r="D2278" s="78"/>
      <c r="E2278" s="12"/>
      <c r="F2278" s="79"/>
      <c r="G2278" s="78"/>
      <c r="H2278" s="80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6"/>
      <c r="B2279" s="77"/>
      <c r="C2279" s="76"/>
      <c r="D2279" s="78"/>
      <c r="E2279" s="12"/>
      <c r="F2279" s="79"/>
      <c r="G2279" s="78"/>
      <c r="H2279" s="80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6"/>
      <c r="B2280" s="77"/>
      <c r="C2280" s="76"/>
      <c r="D2280" s="78"/>
      <c r="E2280" s="12"/>
      <c r="F2280" s="79"/>
      <c r="G2280" s="78"/>
      <c r="H2280" s="80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6"/>
      <c r="B2281" s="77"/>
      <c r="C2281" s="76"/>
      <c r="D2281" s="78"/>
      <c r="E2281" s="12"/>
      <c r="F2281" s="79"/>
      <c r="G2281" s="78"/>
      <c r="H2281" s="80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6"/>
      <c r="B2282" s="77"/>
      <c r="C2282" s="76"/>
      <c r="D2282" s="78"/>
      <c r="E2282" s="12"/>
      <c r="F2282" s="79"/>
      <c r="G2282" s="78"/>
      <c r="H2282" s="80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6"/>
      <c r="B2283" s="77"/>
      <c r="C2283" s="76"/>
      <c r="D2283" s="78"/>
      <c r="E2283" s="12"/>
      <c r="F2283" s="79"/>
      <c r="G2283" s="78"/>
      <c r="H2283" s="80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6"/>
      <c r="B2284" s="77"/>
      <c r="C2284" s="76"/>
      <c r="D2284" s="78"/>
      <c r="E2284" s="12"/>
      <c r="F2284" s="79"/>
      <c r="G2284" s="78"/>
      <c r="H2284" s="80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6"/>
      <c r="B2285" s="77"/>
      <c r="C2285" s="76"/>
      <c r="D2285" s="78"/>
      <c r="E2285" s="12"/>
      <c r="F2285" s="79"/>
      <c r="G2285" s="78"/>
      <c r="H2285" s="80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6"/>
      <c r="B2286" s="77"/>
      <c r="C2286" s="76"/>
      <c r="D2286" s="78"/>
      <c r="E2286" s="12"/>
      <c r="F2286" s="79"/>
      <c r="G2286" s="78"/>
      <c r="H2286" s="80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6"/>
      <c r="B2287" s="77"/>
      <c r="C2287" s="76"/>
      <c r="D2287" s="78"/>
      <c r="E2287" s="12"/>
      <c r="F2287" s="79"/>
      <c r="G2287" s="78"/>
      <c r="H2287" s="80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6"/>
      <c r="B2288" s="77"/>
      <c r="C2288" s="76"/>
      <c r="D2288" s="78"/>
      <c r="E2288" s="12"/>
      <c r="F2288" s="79"/>
      <c r="G2288" s="78"/>
      <c r="H2288" s="80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6"/>
      <c r="B2289" s="77"/>
      <c r="C2289" s="76"/>
      <c r="D2289" s="78"/>
      <c r="E2289" s="12"/>
      <c r="F2289" s="79"/>
      <c r="G2289" s="78"/>
      <c r="H2289" s="80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6"/>
      <c r="B2290" s="77"/>
      <c r="C2290" s="76"/>
      <c r="D2290" s="78"/>
      <c r="E2290" s="12"/>
      <c r="F2290" s="79"/>
      <c r="G2290" s="78"/>
      <c r="H2290" s="80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6"/>
      <c r="B2291" s="77"/>
      <c r="C2291" s="76"/>
      <c r="D2291" s="78"/>
      <c r="E2291" s="12"/>
      <c r="F2291" s="79"/>
      <c r="G2291" s="78"/>
      <c r="H2291" s="80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6"/>
      <c r="B2292" s="77"/>
      <c r="C2292" s="76"/>
      <c r="D2292" s="78"/>
      <c r="E2292" s="12"/>
      <c r="F2292" s="79"/>
      <c r="G2292" s="78"/>
      <c r="H2292" s="80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6"/>
      <c r="B2293" s="77"/>
      <c r="C2293" s="76"/>
      <c r="D2293" s="78"/>
      <c r="E2293" s="12"/>
      <c r="F2293" s="79"/>
      <c r="G2293" s="78"/>
      <c r="H2293" s="80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6"/>
      <c r="B2294" s="77"/>
      <c r="C2294" s="76"/>
      <c r="D2294" s="78"/>
      <c r="E2294" s="12"/>
      <c r="F2294" s="79"/>
      <c r="G2294" s="78"/>
      <c r="H2294" s="80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6"/>
      <c r="B2295" s="77"/>
      <c r="C2295" s="76"/>
      <c r="D2295" s="78"/>
      <c r="E2295" s="12"/>
      <c r="F2295" s="79"/>
      <c r="G2295" s="78"/>
      <c r="H2295" s="80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6"/>
      <c r="B2296" s="77"/>
      <c r="C2296" s="76"/>
      <c r="D2296" s="78"/>
      <c r="E2296" s="12"/>
      <c r="F2296" s="79"/>
      <c r="G2296" s="78"/>
      <c r="H2296" s="80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6"/>
      <c r="B2297" s="77"/>
      <c r="C2297" s="76"/>
      <c r="D2297" s="78"/>
      <c r="E2297" s="12"/>
      <c r="F2297" s="79"/>
      <c r="G2297" s="78"/>
      <c r="H2297" s="80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6"/>
      <c r="B2298" s="77"/>
      <c r="C2298" s="76"/>
      <c r="D2298" s="78"/>
      <c r="E2298" s="12"/>
      <c r="F2298" s="79"/>
      <c r="G2298" s="78"/>
      <c r="H2298" s="80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6"/>
      <c r="B2299" s="77"/>
      <c r="C2299" s="76"/>
      <c r="D2299" s="78"/>
      <c r="E2299" s="12"/>
      <c r="F2299" s="79"/>
      <c r="G2299" s="78"/>
      <c r="H2299" s="80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6"/>
      <c r="B2300" s="77"/>
      <c r="C2300" s="76"/>
      <c r="D2300" s="78"/>
      <c r="E2300" s="12"/>
      <c r="F2300" s="79"/>
      <c r="G2300" s="78"/>
      <c r="H2300" s="80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6"/>
      <c r="B2301" s="77"/>
      <c r="C2301" s="76"/>
      <c r="D2301" s="78"/>
      <c r="E2301" s="12"/>
      <c r="F2301" s="79"/>
      <c r="G2301" s="78"/>
      <c r="H2301" s="80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6"/>
      <c r="B2302" s="77"/>
      <c r="C2302" s="76"/>
      <c r="D2302" s="78"/>
      <c r="E2302" s="12"/>
      <c r="F2302" s="79"/>
      <c r="G2302" s="78"/>
      <c r="H2302" s="80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6"/>
      <c r="B2303" s="77"/>
      <c r="C2303" s="76"/>
      <c r="D2303" s="78"/>
      <c r="E2303" s="12"/>
      <c r="F2303" s="79"/>
      <c r="G2303" s="78"/>
      <c r="H2303" s="80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6"/>
      <c r="B2304" s="77"/>
      <c r="C2304" s="76"/>
      <c r="D2304" s="78"/>
      <c r="E2304" s="12"/>
      <c r="F2304" s="79"/>
      <c r="G2304" s="78"/>
      <c r="H2304" s="80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6"/>
      <c r="B2305" s="77"/>
      <c r="C2305" s="76"/>
      <c r="D2305" s="78"/>
      <c r="E2305" s="12"/>
      <c r="F2305" s="79"/>
      <c r="G2305" s="78"/>
      <c r="H2305" s="80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6"/>
      <c r="B2306" s="77"/>
      <c r="C2306" s="76"/>
      <c r="D2306" s="78"/>
      <c r="E2306" s="12"/>
      <c r="F2306" s="79"/>
      <c r="G2306" s="78"/>
      <c r="H2306" s="80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6"/>
      <c r="B2307" s="77"/>
      <c r="C2307" s="76"/>
      <c r="D2307" s="78"/>
      <c r="E2307" s="12"/>
      <c r="F2307" s="79"/>
      <c r="G2307" s="78"/>
      <c r="H2307" s="80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6"/>
      <c r="B2308" s="77"/>
      <c r="C2308" s="76"/>
      <c r="D2308" s="78"/>
      <c r="E2308" s="12"/>
      <c r="F2308" s="79"/>
      <c r="G2308" s="78"/>
      <c r="H2308" s="80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6"/>
      <c r="B2309" s="77"/>
      <c r="C2309" s="76"/>
      <c r="D2309" s="78"/>
      <c r="E2309" s="12"/>
      <c r="F2309" s="79"/>
      <c r="G2309" s="78"/>
      <c r="H2309" s="80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6"/>
      <c r="B2310" s="77"/>
      <c r="C2310" s="76"/>
      <c r="D2310" s="78"/>
      <c r="E2310" s="12"/>
      <c r="F2310" s="79"/>
      <c r="G2310" s="78"/>
      <c r="H2310" s="80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6"/>
      <c r="B2311" s="77"/>
      <c r="C2311" s="76"/>
      <c r="D2311" s="78"/>
      <c r="E2311" s="12"/>
      <c r="F2311" s="79"/>
      <c r="G2311" s="78"/>
      <c r="H2311" s="80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6"/>
      <c r="B2312" s="77"/>
      <c r="C2312" s="76"/>
      <c r="D2312" s="78"/>
      <c r="E2312" s="12"/>
      <c r="F2312" s="79"/>
      <c r="G2312" s="78"/>
      <c r="H2312" s="80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6"/>
      <c r="B2313" s="77"/>
      <c r="C2313" s="76"/>
      <c r="D2313" s="78"/>
      <c r="E2313" s="12"/>
      <c r="F2313" s="79"/>
      <c r="G2313" s="78"/>
      <c r="H2313" s="80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6"/>
      <c r="B2314" s="77"/>
      <c r="C2314" s="76"/>
      <c r="D2314" s="78"/>
      <c r="E2314" s="12"/>
      <c r="F2314" s="79"/>
      <c r="G2314" s="78"/>
      <c r="H2314" s="80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6"/>
      <c r="B2315" s="77"/>
      <c r="C2315" s="76"/>
      <c r="D2315" s="78"/>
      <c r="E2315" s="12"/>
      <c r="F2315" s="79"/>
      <c r="G2315" s="78"/>
      <c r="H2315" s="80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6"/>
      <c r="B2316" s="77"/>
      <c r="C2316" s="76"/>
      <c r="D2316" s="78"/>
      <c r="E2316" s="12"/>
      <c r="F2316" s="79"/>
      <c r="G2316" s="78"/>
      <c r="H2316" s="80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6"/>
      <c r="B2317" s="77"/>
      <c r="C2317" s="76"/>
      <c r="D2317" s="78"/>
      <c r="E2317" s="12"/>
      <c r="F2317" s="79"/>
      <c r="G2317" s="78"/>
      <c r="H2317" s="80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6"/>
      <c r="B2318" s="77"/>
      <c r="C2318" s="76"/>
      <c r="D2318" s="78"/>
      <c r="E2318" s="12"/>
      <c r="F2318" s="79"/>
      <c r="G2318" s="78"/>
      <c r="H2318" s="80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6"/>
      <c r="B2319" s="77"/>
      <c r="C2319" s="76"/>
      <c r="D2319" s="78"/>
      <c r="E2319" s="12"/>
      <c r="F2319" s="79"/>
      <c r="G2319" s="78"/>
      <c r="H2319" s="80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6"/>
      <c r="B2320" s="77"/>
      <c r="C2320" s="76"/>
      <c r="D2320" s="78"/>
      <c r="E2320" s="12"/>
      <c r="F2320" s="79"/>
      <c r="G2320" s="78"/>
      <c r="H2320" s="80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6"/>
      <c r="B2321" s="77"/>
      <c r="C2321" s="76"/>
      <c r="D2321" s="78"/>
      <c r="E2321" s="12"/>
      <c r="F2321" s="79"/>
      <c r="G2321" s="78"/>
      <c r="H2321" s="80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6"/>
      <c r="B2322" s="77"/>
      <c r="C2322" s="76"/>
      <c r="D2322" s="78"/>
      <c r="E2322" s="12"/>
      <c r="F2322" s="79"/>
      <c r="G2322" s="78"/>
      <c r="H2322" s="80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6"/>
      <c r="B2323" s="77"/>
      <c r="C2323" s="76"/>
      <c r="D2323" s="78"/>
      <c r="E2323" s="12"/>
      <c r="F2323" s="79"/>
      <c r="G2323" s="78"/>
      <c r="H2323" s="80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6"/>
      <c r="B2324" s="77"/>
      <c r="C2324" s="76"/>
      <c r="D2324" s="78"/>
      <c r="E2324" s="12"/>
      <c r="F2324" s="79"/>
      <c r="G2324" s="78"/>
      <c r="H2324" s="80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6"/>
      <c r="B2325" s="77"/>
      <c r="C2325" s="76"/>
      <c r="D2325" s="78"/>
      <c r="E2325" s="12"/>
      <c r="F2325" s="79"/>
      <c r="G2325" s="78"/>
      <c r="H2325" s="80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6"/>
      <c r="B2326" s="77"/>
      <c r="C2326" s="76"/>
      <c r="D2326" s="78"/>
      <c r="E2326" s="12"/>
      <c r="F2326" s="79"/>
      <c r="G2326" s="78"/>
      <c r="H2326" s="80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6"/>
      <c r="B2327" s="77"/>
      <c r="C2327" s="76"/>
      <c r="D2327" s="78"/>
      <c r="E2327" s="12"/>
      <c r="F2327" s="79"/>
      <c r="G2327" s="78"/>
      <c r="H2327" s="80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6"/>
      <c r="B2328" s="77"/>
      <c r="C2328" s="76"/>
      <c r="D2328" s="78"/>
      <c r="E2328" s="12"/>
      <c r="F2328" s="79"/>
      <c r="G2328" s="78"/>
      <c r="H2328" s="80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6"/>
      <c r="B2329" s="77"/>
      <c r="C2329" s="76"/>
      <c r="D2329" s="78"/>
      <c r="E2329" s="12"/>
      <c r="F2329" s="79"/>
      <c r="G2329" s="78"/>
      <c r="H2329" s="80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6"/>
      <c r="B2330" s="77"/>
      <c r="C2330" s="76"/>
      <c r="D2330" s="78"/>
      <c r="E2330" s="12"/>
      <c r="F2330" s="79"/>
      <c r="G2330" s="78"/>
      <c r="H2330" s="80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6"/>
      <c r="B2331" s="77"/>
      <c r="C2331" s="76"/>
      <c r="D2331" s="78"/>
      <c r="E2331" s="12"/>
      <c r="F2331" s="79"/>
      <c r="G2331" s="78"/>
      <c r="H2331" s="80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6"/>
      <c r="B2332" s="77"/>
      <c r="C2332" s="76"/>
      <c r="D2332" s="78"/>
      <c r="E2332" s="12"/>
      <c r="F2332" s="79"/>
      <c r="G2332" s="78"/>
      <c r="H2332" s="80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6"/>
      <c r="B2333" s="77"/>
      <c r="C2333" s="76"/>
      <c r="D2333" s="78"/>
      <c r="E2333" s="12"/>
      <c r="F2333" s="79"/>
      <c r="G2333" s="78"/>
      <c r="H2333" s="80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6"/>
      <c r="B2334" s="77"/>
      <c r="C2334" s="76"/>
      <c r="D2334" s="78"/>
      <c r="E2334" s="12"/>
      <c r="F2334" s="79"/>
      <c r="G2334" s="78"/>
      <c r="H2334" s="80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6"/>
      <c r="B2335" s="77"/>
      <c r="C2335" s="76"/>
      <c r="D2335" s="78"/>
      <c r="E2335" s="12"/>
      <c r="F2335" s="79"/>
      <c r="G2335" s="78"/>
      <c r="H2335" s="80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6"/>
      <c r="B2336" s="77"/>
      <c r="C2336" s="76"/>
      <c r="D2336" s="78"/>
      <c r="E2336" s="12"/>
      <c r="F2336" s="79"/>
      <c r="G2336" s="78"/>
      <c r="H2336" s="80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6"/>
      <c r="B2337" s="77"/>
      <c r="C2337" s="76"/>
      <c r="D2337" s="78"/>
      <c r="E2337" s="12"/>
      <c r="F2337" s="79"/>
      <c r="G2337" s="78"/>
      <c r="H2337" s="80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6"/>
      <c r="B2338" s="77"/>
      <c r="C2338" s="76"/>
      <c r="D2338" s="78"/>
      <c r="E2338" s="12"/>
      <c r="F2338" s="79"/>
      <c r="G2338" s="78"/>
      <c r="H2338" s="80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6"/>
      <c r="B2339" s="77"/>
      <c r="C2339" s="76"/>
      <c r="D2339" s="78"/>
      <c r="E2339" s="12"/>
      <c r="F2339" s="79"/>
      <c r="G2339" s="78"/>
      <c r="H2339" s="80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6"/>
      <c r="B2340" s="77"/>
      <c r="C2340" s="76"/>
      <c r="D2340" s="78"/>
      <c r="E2340" s="12"/>
      <c r="F2340" s="79"/>
      <c r="G2340" s="78"/>
      <c r="H2340" s="80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6"/>
      <c r="B2341" s="77"/>
      <c r="C2341" s="76"/>
      <c r="D2341" s="78"/>
      <c r="E2341" s="12"/>
      <c r="F2341" s="79"/>
      <c r="G2341" s="78"/>
      <c r="H2341" s="80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6"/>
      <c r="B2342" s="77"/>
      <c r="C2342" s="76"/>
      <c r="D2342" s="78"/>
      <c r="E2342" s="12"/>
      <c r="F2342" s="79"/>
      <c r="G2342" s="78"/>
      <c r="H2342" s="80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6"/>
      <c r="B2343" s="77"/>
      <c r="C2343" s="76"/>
      <c r="D2343" s="78"/>
      <c r="E2343" s="12"/>
      <c r="F2343" s="79"/>
      <c r="G2343" s="78"/>
      <c r="H2343" s="80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6"/>
      <c r="B2344" s="77"/>
      <c r="C2344" s="76"/>
      <c r="D2344" s="78"/>
      <c r="E2344" s="12"/>
      <c r="F2344" s="79"/>
      <c r="G2344" s="78"/>
      <c r="H2344" s="80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6"/>
      <c r="B2345" s="77"/>
      <c r="C2345" s="76"/>
      <c r="D2345" s="78"/>
      <c r="E2345" s="12"/>
      <c r="F2345" s="79"/>
      <c r="G2345" s="78"/>
      <c r="H2345" s="80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6"/>
      <c r="B2346" s="77"/>
      <c r="C2346" s="76"/>
      <c r="D2346" s="78"/>
      <c r="E2346" s="12"/>
      <c r="F2346" s="79"/>
      <c r="G2346" s="78"/>
      <c r="H2346" s="80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6"/>
      <c r="B2347" s="77"/>
      <c r="C2347" s="76"/>
      <c r="D2347" s="78"/>
      <c r="E2347" s="12"/>
      <c r="F2347" s="79"/>
      <c r="G2347" s="78"/>
      <c r="H2347" s="80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6"/>
      <c r="B2348" s="77"/>
      <c r="C2348" s="76"/>
      <c r="D2348" s="78"/>
      <c r="E2348" s="12"/>
      <c r="F2348" s="79"/>
      <c r="G2348" s="78"/>
      <c r="H2348" s="80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6"/>
      <c r="B2349" s="77"/>
      <c r="C2349" s="76"/>
      <c r="D2349" s="78"/>
      <c r="E2349" s="12"/>
      <c r="F2349" s="79"/>
      <c r="G2349" s="78"/>
      <c r="H2349" s="80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6"/>
      <c r="B2350" s="77"/>
      <c r="C2350" s="76"/>
      <c r="D2350" s="78"/>
      <c r="E2350" s="12"/>
      <c r="F2350" s="79"/>
      <c r="G2350" s="78"/>
      <c r="H2350" s="80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6"/>
      <c r="B2351" s="77"/>
      <c r="C2351" s="76"/>
      <c r="D2351" s="78"/>
      <c r="E2351" s="12"/>
      <c r="F2351" s="79"/>
      <c r="G2351" s="78"/>
      <c r="H2351" s="80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6"/>
      <c r="B2352" s="77"/>
      <c r="C2352" s="76"/>
      <c r="D2352" s="78"/>
      <c r="E2352" s="12"/>
      <c r="F2352" s="79"/>
      <c r="G2352" s="78"/>
      <c r="H2352" s="80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6"/>
      <c r="B2353" s="77"/>
      <c r="C2353" s="76"/>
      <c r="D2353" s="78"/>
      <c r="E2353" s="12"/>
      <c r="F2353" s="79"/>
      <c r="G2353" s="78"/>
      <c r="H2353" s="80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6"/>
      <c r="B2354" s="77"/>
      <c r="C2354" s="76"/>
      <c r="D2354" s="78"/>
      <c r="E2354" s="12"/>
      <c r="F2354" s="79"/>
      <c r="G2354" s="78"/>
      <c r="H2354" s="80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6"/>
      <c r="B2355" s="77"/>
      <c r="C2355" s="76"/>
      <c r="D2355" s="78"/>
      <c r="E2355" s="12"/>
      <c r="F2355" s="79"/>
      <c r="G2355" s="78"/>
      <c r="H2355" s="80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6"/>
      <c r="B2356" s="77"/>
      <c r="C2356" s="76"/>
      <c r="D2356" s="78"/>
      <c r="E2356" s="12"/>
      <c r="F2356" s="79"/>
      <c r="G2356" s="78"/>
      <c r="H2356" s="80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6"/>
      <c r="B2357" s="77"/>
      <c r="C2357" s="76"/>
      <c r="D2357" s="78"/>
      <c r="E2357" s="12"/>
      <c r="F2357" s="79"/>
      <c r="G2357" s="78"/>
      <c r="H2357" s="80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6"/>
      <c r="B2358" s="77"/>
      <c r="C2358" s="76"/>
      <c r="D2358" s="78"/>
      <c r="E2358" s="12"/>
      <c r="F2358" s="79"/>
      <c r="G2358" s="78"/>
      <c r="H2358" s="80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6"/>
      <c r="B2359" s="77"/>
      <c r="C2359" s="76"/>
      <c r="D2359" s="78"/>
      <c r="E2359" s="12"/>
      <c r="F2359" s="79"/>
      <c r="G2359" s="78"/>
      <c r="H2359" s="80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6"/>
      <c r="B2360" s="77"/>
      <c r="C2360" s="76"/>
      <c r="D2360" s="78"/>
      <c r="E2360" s="12"/>
      <c r="F2360" s="79"/>
      <c r="G2360" s="78"/>
      <c r="H2360" s="80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6"/>
      <c r="B2361" s="77"/>
      <c r="C2361" s="76"/>
      <c r="D2361" s="78"/>
      <c r="E2361" s="12"/>
      <c r="F2361" s="79"/>
      <c r="G2361" s="78"/>
      <c r="H2361" s="80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6"/>
      <c r="B2362" s="77"/>
      <c r="C2362" s="76"/>
      <c r="D2362" s="78"/>
      <c r="E2362" s="12"/>
      <c r="F2362" s="79"/>
      <c r="G2362" s="78"/>
      <c r="H2362" s="80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6"/>
      <c r="B2363" s="77"/>
      <c r="C2363" s="76"/>
      <c r="D2363" s="78"/>
      <c r="E2363" s="12"/>
      <c r="F2363" s="79"/>
      <c r="G2363" s="78"/>
      <c r="H2363" s="80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6"/>
      <c r="B2364" s="77"/>
      <c r="C2364" s="76"/>
      <c r="D2364" s="78"/>
      <c r="E2364" s="12"/>
      <c r="F2364" s="79"/>
      <c r="G2364" s="78"/>
      <c r="H2364" s="80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6"/>
      <c r="B2365" s="77"/>
      <c r="C2365" s="76"/>
      <c r="D2365" s="78"/>
      <c r="E2365" s="12"/>
      <c r="F2365" s="79"/>
      <c r="G2365" s="78"/>
      <c r="H2365" s="80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6"/>
      <c r="B2366" s="77"/>
      <c r="C2366" s="76"/>
      <c r="D2366" s="78"/>
      <c r="E2366" s="12"/>
      <c r="F2366" s="79"/>
      <c r="G2366" s="78"/>
      <c r="H2366" s="80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6"/>
      <c r="B2367" s="77"/>
      <c r="C2367" s="76"/>
      <c r="D2367" s="78"/>
      <c r="E2367" s="12"/>
      <c r="F2367" s="79"/>
      <c r="G2367" s="78"/>
      <c r="H2367" s="80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6"/>
      <c r="B2368" s="77"/>
      <c r="C2368" s="76"/>
      <c r="D2368" s="78"/>
      <c r="E2368" s="12"/>
      <c r="F2368" s="79"/>
      <c r="G2368" s="78"/>
      <c r="H2368" s="80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6"/>
      <c r="B2369" s="77"/>
      <c r="C2369" s="76"/>
      <c r="D2369" s="78"/>
      <c r="E2369" s="12"/>
      <c r="F2369" s="79"/>
      <c r="G2369" s="78"/>
      <c r="H2369" s="80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6"/>
      <c r="B2370" s="77"/>
      <c r="C2370" s="76"/>
      <c r="D2370" s="78"/>
      <c r="E2370" s="12"/>
      <c r="F2370" s="79"/>
      <c r="G2370" s="78"/>
      <c r="H2370" s="80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6"/>
      <c r="B2371" s="77"/>
      <c r="C2371" s="76"/>
      <c r="D2371" s="78"/>
      <c r="E2371" s="12"/>
      <c r="F2371" s="79"/>
      <c r="G2371" s="78"/>
      <c r="H2371" s="80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6"/>
      <c r="B2372" s="77"/>
      <c r="C2372" s="76"/>
      <c r="D2372" s="78"/>
      <c r="E2372" s="12"/>
      <c r="F2372" s="79"/>
      <c r="G2372" s="78"/>
      <c r="H2372" s="80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6"/>
      <c r="B2373" s="77"/>
      <c r="C2373" s="76"/>
      <c r="D2373" s="78"/>
      <c r="E2373" s="12"/>
      <c r="F2373" s="79"/>
      <c r="G2373" s="78"/>
      <c r="H2373" s="80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6"/>
      <c r="B2374" s="77"/>
      <c r="C2374" s="76"/>
      <c r="D2374" s="78"/>
      <c r="E2374" s="12"/>
      <c r="F2374" s="79"/>
      <c r="G2374" s="78"/>
      <c r="H2374" s="80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6"/>
      <c r="B2375" s="77"/>
      <c r="C2375" s="76"/>
      <c r="D2375" s="78"/>
      <c r="E2375" s="12"/>
      <c r="F2375" s="79"/>
      <c r="G2375" s="78"/>
      <c r="H2375" s="80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6"/>
      <c r="B2376" s="77"/>
      <c r="C2376" s="76"/>
      <c r="D2376" s="78"/>
      <c r="E2376" s="12"/>
      <c r="F2376" s="79"/>
      <c r="G2376" s="78"/>
      <c r="H2376" s="80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6"/>
      <c r="B2377" s="77"/>
      <c r="C2377" s="76"/>
      <c r="D2377" s="78"/>
      <c r="E2377" s="12"/>
      <c r="F2377" s="79"/>
      <c r="G2377" s="78"/>
      <c r="H2377" s="80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6"/>
      <c r="B2378" s="77"/>
      <c r="C2378" s="76"/>
      <c r="D2378" s="78"/>
      <c r="E2378" s="12"/>
      <c r="F2378" s="79"/>
      <c r="G2378" s="78"/>
      <c r="H2378" s="80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6"/>
      <c r="B2379" s="77"/>
      <c r="C2379" s="76"/>
      <c r="D2379" s="78"/>
      <c r="E2379" s="12"/>
      <c r="F2379" s="79"/>
      <c r="G2379" s="78"/>
      <c r="H2379" s="80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6"/>
      <c r="B2380" s="77"/>
      <c r="C2380" s="76"/>
      <c r="D2380" s="78"/>
      <c r="E2380" s="12"/>
      <c r="F2380" s="79"/>
      <c r="G2380" s="78"/>
      <c r="H2380" s="80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6"/>
      <c r="B2381" s="77"/>
      <c r="C2381" s="76"/>
      <c r="D2381" s="78"/>
      <c r="E2381" s="12"/>
      <c r="F2381" s="79"/>
      <c r="G2381" s="78"/>
      <c r="H2381" s="80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6"/>
      <c r="B2382" s="77"/>
      <c r="C2382" s="76"/>
      <c r="D2382" s="78"/>
      <c r="E2382" s="12"/>
      <c r="F2382" s="79"/>
      <c r="G2382" s="78"/>
      <c r="H2382" s="80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6"/>
      <c r="B2383" s="77"/>
      <c r="C2383" s="76"/>
      <c r="D2383" s="78"/>
      <c r="E2383" s="12"/>
      <c r="F2383" s="79"/>
      <c r="G2383" s="78"/>
      <c r="H2383" s="80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6"/>
      <c r="B2384" s="77"/>
      <c r="C2384" s="76"/>
      <c r="D2384" s="78"/>
      <c r="E2384" s="12"/>
      <c r="F2384" s="79"/>
      <c r="G2384" s="78"/>
      <c r="H2384" s="80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6"/>
      <c r="B2385" s="77"/>
      <c r="C2385" s="76"/>
      <c r="D2385" s="78"/>
      <c r="E2385" s="12"/>
      <c r="F2385" s="79"/>
      <c r="G2385" s="78"/>
      <c r="H2385" s="80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6"/>
      <c r="B2386" s="77"/>
      <c r="C2386" s="76"/>
      <c r="D2386" s="78"/>
      <c r="E2386" s="12"/>
      <c r="F2386" s="79"/>
      <c r="G2386" s="78"/>
      <c r="H2386" s="80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6"/>
      <c r="B2387" s="77"/>
      <c r="C2387" s="76"/>
      <c r="D2387" s="78"/>
      <c r="E2387" s="12"/>
      <c r="F2387" s="79"/>
      <c r="G2387" s="78"/>
      <c r="H2387" s="80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6"/>
      <c r="B2388" s="77"/>
      <c r="C2388" s="76"/>
      <c r="D2388" s="78"/>
      <c r="E2388" s="12"/>
      <c r="F2388" s="79"/>
      <c r="G2388" s="78"/>
      <c r="H2388" s="80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6"/>
      <c r="B2389" s="77"/>
      <c r="C2389" s="76"/>
      <c r="D2389" s="78"/>
      <c r="E2389" s="12"/>
      <c r="F2389" s="79"/>
      <c r="G2389" s="78"/>
      <c r="H2389" s="80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6"/>
      <c r="B2390" s="77"/>
      <c r="C2390" s="76"/>
      <c r="D2390" s="78"/>
      <c r="E2390" s="12"/>
      <c r="F2390" s="79"/>
      <c r="G2390" s="78"/>
      <c r="H2390" s="80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6"/>
      <c r="B2391" s="77"/>
      <c r="C2391" s="76"/>
      <c r="D2391" s="78"/>
      <c r="E2391" s="12"/>
      <c r="F2391" s="79"/>
      <c r="G2391" s="78"/>
      <c r="H2391" s="80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6"/>
      <c r="B2392" s="77"/>
      <c r="C2392" s="76"/>
      <c r="D2392" s="78"/>
      <c r="E2392" s="12"/>
      <c r="F2392" s="79"/>
      <c r="G2392" s="78"/>
      <c r="H2392" s="80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6"/>
      <c r="B2393" s="77"/>
      <c r="C2393" s="76"/>
      <c r="D2393" s="78"/>
      <c r="E2393" s="12"/>
      <c r="F2393" s="79"/>
      <c r="G2393" s="78"/>
      <c r="H2393" s="80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6"/>
      <c r="B2394" s="77"/>
      <c r="C2394" s="76"/>
      <c r="D2394" s="78"/>
      <c r="E2394" s="12"/>
      <c r="F2394" s="79"/>
      <c r="G2394" s="78"/>
      <c r="H2394" s="80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6"/>
      <c r="B2395" s="77"/>
      <c r="C2395" s="76"/>
      <c r="D2395" s="78"/>
      <c r="E2395" s="12"/>
      <c r="F2395" s="79"/>
      <c r="G2395" s="78"/>
      <c r="H2395" s="80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6"/>
      <c r="B2396" s="77"/>
      <c r="C2396" s="76"/>
      <c r="D2396" s="78"/>
      <c r="E2396" s="12"/>
      <c r="F2396" s="79"/>
      <c r="G2396" s="78"/>
      <c r="H2396" s="80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6"/>
      <c r="B2397" s="77"/>
      <c r="C2397" s="76"/>
      <c r="D2397" s="78"/>
      <c r="E2397" s="12"/>
      <c r="F2397" s="79"/>
      <c r="G2397" s="78"/>
      <c r="H2397" s="80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6"/>
      <c r="B2398" s="77"/>
      <c r="C2398" s="76"/>
      <c r="D2398" s="78"/>
      <c r="E2398" s="12"/>
      <c r="F2398" s="79"/>
      <c r="G2398" s="78"/>
      <c r="H2398" s="80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6"/>
      <c r="B2399" s="77"/>
      <c r="C2399" s="76"/>
      <c r="D2399" s="78"/>
      <c r="E2399" s="12"/>
      <c r="F2399" s="79"/>
      <c r="G2399" s="78"/>
      <c r="H2399" s="80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6"/>
      <c r="B2400" s="77"/>
      <c r="C2400" s="76"/>
      <c r="D2400" s="78"/>
      <c r="E2400" s="12"/>
      <c r="F2400" s="79"/>
      <c r="G2400" s="78"/>
      <c r="H2400" s="80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6"/>
      <c r="B2401" s="77"/>
      <c r="C2401" s="76"/>
      <c r="D2401" s="78"/>
      <c r="E2401" s="12"/>
      <c r="F2401" s="79"/>
      <c r="G2401" s="78"/>
      <c r="H2401" s="80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6"/>
      <c r="B2402" s="77"/>
      <c r="C2402" s="76"/>
      <c r="D2402" s="78"/>
      <c r="E2402" s="12"/>
      <c r="F2402" s="79"/>
      <c r="G2402" s="78"/>
      <c r="H2402" s="80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6"/>
      <c r="B2403" s="77"/>
      <c r="C2403" s="76"/>
      <c r="D2403" s="78"/>
      <c r="E2403" s="12"/>
      <c r="F2403" s="79"/>
      <c r="G2403" s="78"/>
      <c r="H2403" s="80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6"/>
      <c r="B2404" s="77"/>
      <c r="C2404" s="76"/>
      <c r="D2404" s="78"/>
      <c r="E2404" s="12"/>
      <c r="F2404" s="79"/>
      <c r="G2404" s="78"/>
      <c r="H2404" s="80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6"/>
      <c r="B2405" s="77"/>
      <c r="C2405" s="76"/>
      <c r="D2405" s="78"/>
      <c r="E2405" s="12"/>
      <c r="F2405" s="79"/>
      <c r="G2405" s="78"/>
      <c r="H2405" s="80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6"/>
      <c r="B2406" s="77"/>
      <c r="C2406" s="76"/>
      <c r="D2406" s="78"/>
      <c r="E2406" s="12"/>
      <c r="F2406" s="79"/>
      <c r="G2406" s="78"/>
      <c r="H2406" s="80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6"/>
      <c r="B2407" s="77"/>
      <c r="C2407" s="76"/>
      <c r="D2407" s="78"/>
      <c r="E2407" s="12"/>
      <c r="F2407" s="79"/>
      <c r="G2407" s="78"/>
      <c r="H2407" s="80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6"/>
      <c r="B2408" s="77"/>
      <c r="C2408" s="76"/>
      <c r="D2408" s="78"/>
      <c r="E2408" s="12"/>
      <c r="F2408" s="79"/>
      <c r="G2408" s="78"/>
      <c r="H2408" s="80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6"/>
      <c r="B2409" s="77"/>
      <c r="C2409" s="76"/>
      <c r="D2409" s="78"/>
      <c r="E2409" s="12"/>
      <c r="F2409" s="79"/>
      <c r="G2409" s="78"/>
      <c r="H2409" s="80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6"/>
      <c r="B2410" s="77"/>
      <c r="C2410" s="76"/>
      <c r="D2410" s="78"/>
      <c r="E2410" s="12"/>
      <c r="F2410" s="79"/>
      <c r="G2410" s="78"/>
      <c r="H2410" s="80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6"/>
      <c r="B2411" s="77"/>
      <c r="C2411" s="76"/>
      <c r="D2411" s="78"/>
      <c r="E2411" s="12"/>
      <c r="F2411" s="79"/>
      <c r="G2411" s="78"/>
      <c r="H2411" s="80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6"/>
      <c r="B2412" s="77"/>
      <c r="C2412" s="76"/>
      <c r="D2412" s="78"/>
      <c r="E2412" s="12"/>
      <c r="F2412" s="79"/>
      <c r="G2412" s="78"/>
      <c r="H2412" s="80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6"/>
      <c r="B2413" s="77"/>
      <c r="C2413" s="76"/>
      <c r="D2413" s="78"/>
      <c r="E2413" s="12"/>
      <c r="F2413" s="79"/>
      <c r="G2413" s="78"/>
      <c r="H2413" s="80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6"/>
      <c r="B2414" s="77"/>
      <c r="C2414" s="76"/>
      <c r="D2414" s="78"/>
      <c r="E2414" s="12"/>
      <c r="F2414" s="79"/>
      <c r="G2414" s="78"/>
      <c r="H2414" s="80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6"/>
      <c r="B2415" s="77"/>
      <c r="C2415" s="76"/>
      <c r="D2415" s="78"/>
      <c r="E2415" s="12"/>
      <c r="F2415" s="79"/>
      <c r="G2415" s="78"/>
      <c r="H2415" s="80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6"/>
      <c r="B2416" s="77"/>
      <c r="C2416" s="76"/>
      <c r="D2416" s="78"/>
      <c r="E2416" s="12"/>
      <c r="F2416" s="79"/>
      <c r="G2416" s="78"/>
      <c r="H2416" s="80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6"/>
      <c r="B2417" s="77"/>
      <c r="C2417" s="76"/>
      <c r="D2417" s="78"/>
      <c r="E2417" s="12"/>
      <c r="F2417" s="79"/>
      <c r="G2417" s="78"/>
      <c r="H2417" s="80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6"/>
      <c r="B2418" s="77"/>
      <c r="C2418" s="76"/>
      <c r="D2418" s="78"/>
      <c r="E2418" s="12"/>
      <c r="F2418" s="79"/>
      <c r="G2418" s="78"/>
      <c r="H2418" s="80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6"/>
      <c r="B2419" s="77"/>
      <c r="C2419" s="76"/>
      <c r="D2419" s="78"/>
      <c r="E2419" s="12"/>
      <c r="F2419" s="79"/>
      <c r="G2419" s="78"/>
      <c r="H2419" s="80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6"/>
      <c r="B2420" s="77"/>
      <c r="C2420" s="76"/>
      <c r="D2420" s="78"/>
      <c r="E2420" s="12"/>
      <c r="F2420" s="79"/>
      <c r="G2420" s="78"/>
      <c r="H2420" s="80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6"/>
      <c r="B2421" s="77"/>
      <c r="C2421" s="76"/>
      <c r="D2421" s="78"/>
      <c r="E2421" s="12"/>
      <c r="F2421" s="79"/>
      <c r="G2421" s="78"/>
      <c r="H2421" s="80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6"/>
      <c r="B2422" s="77"/>
      <c r="C2422" s="76"/>
      <c r="D2422" s="78"/>
      <c r="E2422" s="12"/>
      <c r="F2422" s="79"/>
      <c r="G2422" s="78"/>
      <c r="H2422" s="80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6"/>
      <c r="B2423" s="77"/>
      <c r="C2423" s="76"/>
      <c r="D2423" s="78"/>
      <c r="E2423" s="12"/>
      <c r="F2423" s="79"/>
      <c r="G2423" s="78"/>
      <c r="H2423" s="80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6"/>
      <c r="B2424" s="77"/>
      <c r="C2424" s="76"/>
      <c r="D2424" s="78"/>
      <c r="E2424" s="12"/>
      <c r="F2424" s="79"/>
      <c r="G2424" s="78"/>
      <c r="H2424" s="80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6"/>
      <c r="B2425" s="77"/>
      <c r="C2425" s="76"/>
      <c r="D2425" s="78"/>
      <c r="E2425" s="12"/>
      <c r="F2425" s="79"/>
      <c r="G2425" s="78"/>
      <c r="H2425" s="80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6"/>
      <c r="B2426" s="77"/>
      <c r="C2426" s="76"/>
      <c r="D2426" s="78"/>
      <c r="E2426" s="12"/>
      <c r="F2426" s="79"/>
      <c r="G2426" s="78"/>
      <c r="H2426" s="80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6"/>
      <c r="B2427" s="77"/>
      <c r="C2427" s="76"/>
      <c r="D2427" s="78"/>
      <c r="E2427" s="12"/>
      <c r="F2427" s="79"/>
      <c r="G2427" s="78"/>
      <c r="H2427" s="80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6"/>
      <c r="B2428" s="77"/>
      <c r="C2428" s="76"/>
      <c r="D2428" s="78"/>
      <c r="E2428" s="12"/>
      <c r="F2428" s="79"/>
      <c r="G2428" s="78"/>
      <c r="H2428" s="80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6"/>
      <c r="B2429" s="77"/>
      <c r="C2429" s="76"/>
      <c r="D2429" s="78"/>
      <c r="E2429" s="12"/>
      <c r="F2429" s="79"/>
      <c r="G2429" s="78"/>
      <c r="H2429" s="80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6"/>
      <c r="B2430" s="77"/>
      <c r="C2430" s="76"/>
      <c r="D2430" s="78"/>
      <c r="E2430" s="12"/>
      <c r="F2430" s="79"/>
      <c r="G2430" s="78"/>
      <c r="H2430" s="80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6"/>
      <c r="B2431" s="77"/>
      <c r="C2431" s="76"/>
      <c r="D2431" s="78"/>
      <c r="E2431" s="12"/>
      <c r="F2431" s="79"/>
      <c r="G2431" s="78"/>
      <c r="H2431" s="80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6"/>
      <c r="B2432" s="77"/>
      <c r="C2432" s="76"/>
      <c r="D2432" s="78"/>
      <c r="E2432" s="12"/>
      <c r="F2432" s="79"/>
      <c r="G2432" s="78"/>
      <c r="H2432" s="80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6"/>
      <c r="B2433" s="77"/>
      <c r="C2433" s="76"/>
      <c r="D2433" s="78"/>
      <c r="E2433" s="12"/>
      <c r="F2433" s="79"/>
      <c r="G2433" s="78"/>
      <c r="H2433" s="80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6"/>
      <c r="B2434" s="77"/>
      <c r="C2434" s="76"/>
      <c r="D2434" s="78"/>
      <c r="E2434" s="12"/>
      <c r="F2434" s="79"/>
      <c r="G2434" s="78"/>
      <c r="H2434" s="80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6"/>
      <c r="B2435" s="77"/>
      <c r="C2435" s="76"/>
      <c r="D2435" s="78"/>
      <c r="E2435" s="12"/>
      <c r="F2435" s="79"/>
      <c r="G2435" s="78"/>
      <c r="H2435" s="80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6"/>
      <c r="B2436" s="77"/>
      <c r="C2436" s="76"/>
      <c r="D2436" s="78"/>
      <c r="E2436" s="12"/>
      <c r="F2436" s="79"/>
      <c r="G2436" s="78"/>
      <c r="H2436" s="80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6"/>
      <c r="B2437" s="77"/>
      <c r="C2437" s="76"/>
      <c r="D2437" s="78"/>
      <c r="E2437" s="12"/>
      <c r="F2437" s="79"/>
      <c r="G2437" s="78"/>
      <c r="H2437" s="80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6"/>
      <c r="B2438" s="77"/>
      <c r="C2438" s="76"/>
      <c r="D2438" s="78"/>
      <c r="E2438" s="12"/>
      <c r="F2438" s="79"/>
      <c r="G2438" s="78"/>
      <c r="H2438" s="80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6"/>
      <c r="B2439" s="77"/>
      <c r="C2439" s="76"/>
      <c r="D2439" s="78"/>
      <c r="E2439" s="12"/>
      <c r="F2439" s="79"/>
      <c r="G2439" s="78"/>
      <c r="H2439" s="80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6"/>
      <c r="B2440" s="77"/>
      <c r="C2440" s="76"/>
      <c r="D2440" s="78"/>
      <c r="E2440" s="12"/>
      <c r="F2440" s="79"/>
      <c r="G2440" s="78"/>
      <c r="H2440" s="80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6"/>
      <c r="B2441" s="77"/>
      <c r="C2441" s="76"/>
      <c r="D2441" s="78"/>
      <c r="E2441" s="12"/>
      <c r="F2441" s="79"/>
      <c r="G2441" s="78"/>
      <c r="H2441" s="80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6"/>
      <c r="B2442" s="77"/>
      <c r="C2442" s="76"/>
      <c r="D2442" s="78"/>
      <c r="E2442" s="12"/>
      <c r="F2442" s="79"/>
      <c r="G2442" s="78"/>
      <c r="H2442" s="80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6"/>
      <c r="B2443" s="77"/>
      <c r="C2443" s="76"/>
      <c r="D2443" s="78"/>
      <c r="E2443" s="12"/>
      <c r="F2443" s="79"/>
      <c r="G2443" s="78"/>
      <c r="H2443" s="80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6"/>
      <c r="B2444" s="77"/>
      <c r="C2444" s="76"/>
      <c r="D2444" s="78"/>
      <c r="E2444" s="12"/>
      <c r="F2444" s="79"/>
      <c r="G2444" s="78"/>
      <c r="H2444" s="80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6"/>
      <c r="B2445" s="77"/>
      <c r="C2445" s="76"/>
      <c r="D2445" s="78"/>
      <c r="E2445" s="12"/>
      <c r="F2445" s="79"/>
      <c r="G2445" s="78"/>
      <c r="H2445" s="80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6"/>
      <c r="B2446" s="77"/>
      <c r="C2446" s="76"/>
      <c r="D2446" s="78"/>
      <c r="E2446" s="12"/>
      <c r="F2446" s="79"/>
      <c r="G2446" s="78"/>
      <c r="H2446" s="80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6"/>
      <c r="B2447" s="77"/>
      <c r="C2447" s="76"/>
      <c r="D2447" s="78"/>
      <c r="E2447" s="12"/>
      <c r="F2447" s="79"/>
      <c r="G2447" s="78"/>
      <c r="H2447" s="80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6"/>
      <c r="B2448" s="77"/>
      <c r="C2448" s="76"/>
      <c r="D2448" s="78"/>
      <c r="E2448" s="12"/>
      <c r="F2448" s="79"/>
      <c r="G2448" s="78"/>
      <c r="H2448" s="80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6"/>
      <c r="B2449" s="77"/>
      <c r="C2449" s="76"/>
      <c r="D2449" s="78"/>
      <c r="E2449" s="12"/>
      <c r="F2449" s="79"/>
      <c r="G2449" s="78"/>
      <c r="H2449" s="80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6"/>
      <c r="B2450" s="77"/>
      <c r="C2450" s="76"/>
      <c r="D2450" s="78"/>
      <c r="E2450" s="12"/>
      <c r="F2450" s="79"/>
      <c r="G2450" s="78"/>
      <c r="H2450" s="80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6"/>
      <c r="B2451" s="77"/>
      <c r="C2451" s="76"/>
      <c r="D2451" s="78"/>
      <c r="E2451" s="12"/>
      <c r="F2451" s="79"/>
      <c r="G2451" s="78"/>
      <c r="H2451" s="80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6"/>
      <c r="B2452" s="77"/>
      <c r="C2452" s="76"/>
      <c r="D2452" s="78"/>
      <c r="E2452" s="12"/>
      <c r="F2452" s="79"/>
      <c r="G2452" s="78"/>
      <c r="H2452" s="80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6"/>
      <c r="B2453" s="77"/>
      <c r="C2453" s="76"/>
      <c r="D2453" s="78"/>
      <c r="E2453" s="12"/>
      <c r="F2453" s="79"/>
      <c r="G2453" s="78"/>
      <c r="H2453" s="80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6"/>
      <c r="B2454" s="77"/>
      <c r="C2454" s="76"/>
      <c r="D2454" s="78"/>
      <c r="E2454" s="12"/>
      <c r="F2454" s="79"/>
      <c r="G2454" s="78"/>
      <c r="H2454" s="80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6"/>
      <c r="B2455" s="77"/>
      <c r="C2455" s="76"/>
      <c r="D2455" s="78"/>
      <c r="E2455" s="12"/>
      <c r="F2455" s="79"/>
      <c r="G2455" s="78"/>
      <c r="H2455" s="80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6"/>
      <c r="B2456" s="77"/>
      <c r="C2456" s="76"/>
      <c r="D2456" s="78"/>
      <c r="E2456" s="12"/>
      <c r="F2456" s="79"/>
      <c r="G2456" s="78"/>
      <c r="H2456" s="80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6"/>
      <c r="B2457" s="77"/>
      <c r="C2457" s="76"/>
      <c r="D2457" s="78"/>
      <c r="E2457" s="12"/>
      <c r="F2457" s="79"/>
      <c r="G2457" s="78"/>
      <c r="H2457" s="80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6"/>
      <c r="B2458" s="77"/>
      <c r="C2458" s="76"/>
      <c r="D2458" s="78"/>
      <c r="E2458" s="12"/>
      <c r="F2458" s="79"/>
      <c r="G2458" s="78"/>
      <c r="H2458" s="80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6"/>
      <c r="B2459" s="77"/>
      <c r="C2459" s="76"/>
      <c r="D2459" s="78"/>
      <c r="E2459" s="12"/>
      <c r="F2459" s="79"/>
      <c r="G2459" s="78"/>
      <c r="H2459" s="80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6"/>
      <c r="B2460" s="77"/>
      <c r="C2460" s="76"/>
      <c r="D2460" s="78"/>
      <c r="E2460" s="12"/>
      <c r="F2460" s="79"/>
      <c r="G2460" s="78"/>
      <c r="H2460" s="80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6"/>
      <c r="B2461" s="77"/>
      <c r="C2461" s="76"/>
      <c r="D2461" s="78"/>
      <c r="E2461" s="12"/>
      <c r="F2461" s="79"/>
      <c r="G2461" s="78"/>
      <c r="H2461" s="80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6"/>
      <c r="B2462" s="77"/>
      <c r="C2462" s="76"/>
      <c r="D2462" s="78"/>
      <c r="E2462" s="12"/>
      <c r="F2462" s="79"/>
      <c r="G2462" s="78"/>
      <c r="H2462" s="80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6"/>
      <c r="B2463" s="77"/>
      <c r="C2463" s="76"/>
      <c r="D2463" s="78"/>
      <c r="E2463" s="12"/>
      <c r="F2463" s="79"/>
      <c r="G2463" s="78"/>
      <c r="H2463" s="80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6"/>
      <c r="B2464" s="77"/>
      <c r="C2464" s="76"/>
      <c r="D2464" s="78"/>
      <c r="E2464" s="12"/>
      <c r="F2464" s="79"/>
      <c r="G2464" s="78"/>
      <c r="H2464" s="80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6"/>
      <c r="B2465" s="77"/>
      <c r="C2465" s="76"/>
      <c r="D2465" s="78"/>
      <c r="E2465" s="12"/>
      <c r="F2465" s="79"/>
      <c r="G2465" s="78"/>
      <c r="H2465" s="80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6"/>
      <c r="B2466" s="77"/>
      <c r="C2466" s="76"/>
      <c r="D2466" s="78"/>
      <c r="E2466" s="12"/>
      <c r="F2466" s="79"/>
      <c r="G2466" s="78"/>
      <c r="H2466" s="80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6"/>
      <c r="B2467" s="77"/>
      <c r="C2467" s="76"/>
      <c r="D2467" s="78"/>
      <c r="E2467" s="12"/>
      <c r="F2467" s="79"/>
      <c r="G2467" s="78"/>
      <c r="H2467" s="80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6"/>
      <c r="B2468" s="77"/>
      <c r="C2468" s="76"/>
      <c r="D2468" s="78"/>
      <c r="E2468" s="12"/>
      <c r="F2468" s="79"/>
      <c r="G2468" s="78"/>
      <c r="H2468" s="80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6"/>
      <c r="B2469" s="77"/>
      <c r="C2469" s="76"/>
      <c r="D2469" s="78"/>
      <c r="E2469" s="12"/>
      <c r="F2469" s="79"/>
      <c r="G2469" s="78"/>
      <c r="H2469" s="80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6"/>
      <c r="B2470" s="77"/>
      <c r="C2470" s="76"/>
      <c r="D2470" s="78"/>
      <c r="E2470" s="12"/>
      <c r="F2470" s="79"/>
      <c r="G2470" s="78"/>
      <c r="H2470" s="80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6"/>
      <c r="B2471" s="77"/>
      <c r="C2471" s="76"/>
      <c r="D2471" s="78"/>
      <c r="E2471" s="12"/>
      <c r="F2471" s="79"/>
      <c r="G2471" s="78"/>
      <c r="H2471" s="80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6"/>
      <c r="B2472" s="77"/>
      <c r="C2472" s="76"/>
      <c r="D2472" s="78"/>
      <c r="E2472" s="12"/>
      <c r="F2472" s="79"/>
      <c r="G2472" s="78"/>
      <c r="H2472" s="80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6"/>
      <c r="B2473" s="77"/>
      <c r="C2473" s="76"/>
      <c r="D2473" s="78"/>
      <c r="E2473" s="12"/>
      <c r="F2473" s="79"/>
      <c r="G2473" s="78"/>
      <c r="H2473" s="80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6"/>
      <c r="B2474" s="77"/>
      <c r="C2474" s="76"/>
      <c r="D2474" s="78"/>
      <c r="E2474" s="12"/>
      <c r="F2474" s="79"/>
      <c r="G2474" s="78"/>
      <c r="H2474" s="80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6"/>
      <c r="B2475" s="77"/>
      <c r="C2475" s="76"/>
      <c r="D2475" s="78"/>
      <c r="E2475" s="12"/>
      <c r="F2475" s="79"/>
      <c r="G2475" s="78"/>
      <c r="H2475" s="80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6"/>
      <c r="B2476" s="77"/>
      <c r="C2476" s="76"/>
      <c r="D2476" s="78"/>
      <c r="E2476" s="12"/>
      <c r="F2476" s="79"/>
      <c r="G2476" s="78"/>
      <c r="H2476" s="80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6"/>
      <c r="B2477" s="77"/>
      <c r="C2477" s="76"/>
      <c r="D2477" s="78"/>
      <c r="E2477" s="12"/>
      <c r="F2477" s="79"/>
      <c r="G2477" s="78"/>
      <c r="H2477" s="80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6"/>
      <c r="B2478" s="77"/>
      <c r="C2478" s="76"/>
      <c r="D2478" s="78"/>
      <c r="E2478" s="12"/>
      <c r="F2478" s="79"/>
      <c r="G2478" s="78"/>
      <c r="H2478" s="80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6"/>
      <c r="B2479" s="77"/>
      <c r="C2479" s="76"/>
      <c r="D2479" s="78"/>
      <c r="E2479" s="12"/>
      <c r="F2479" s="79"/>
      <c r="G2479" s="78"/>
      <c r="H2479" s="80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6"/>
      <c r="B2480" s="77"/>
      <c r="C2480" s="76"/>
      <c r="D2480" s="78"/>
      <c r="E2480" s="12"/>
      <c r="F2480" s="79"/>
      <c r="G2480" s="78"/>
      <c r="H2480" s="80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6"/>
      <c r="B2481" s="77"/>
      <c r="C2481" s="76"/>
      <c r="D2481" s="78"/>
      <c r="E2481" s="12"/>
      <c r="F2481" s="79"/>
      <c r="G2481" s="78"/>
      <c r="H2481" s="80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6"/>
      <c r="B2482" s="77"/>
      <c r="C2482" s="76"/>
      <c r="D2482" s="78"/>
      <c r="E2482" s="12"/>
      <c r="F2482" s="79"/>
      <c r="G2482" s="78"/>
      <c r="H2482" s="80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6"/>
      <c r="B2483" s="77"/>
      <c r="C2483" s="76"/>
      <c r="D2483" s="78"/>
      <c r="E2483" s="12"/>
      <c r="F2483" s="79"/>
      <c r="G2483" s="78"/>
      <c r="H2483" s="80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6"/>
      <c r="B2484" s="77"/>
      <c r="C2484" s="76"/>
      <c r="D2484" s="78"/>
      <c r="E2484" s="12"/>
      <c r="F2484" s="79"/>
      <c r="G2484" s="78"/>
      <c r="H2484" s="80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6"/>
      <c r="B2485" s="77"/>
      <c r="C2485" s="76"/>
      <c r="D2485" s="78"/>
      <c r="E2485" s="12"/>
      <c r="F2485" s="79"/>
      <c r="G2485" s="78"/>
      <c r="H2485" s="80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6"/>
      <c r="B2486" s="77"/>
      <c r="C2486" s="76"/>
      <c r="D2486" s="78"/>
      <c r="E2486" s="12"/>
      <c r="F2486" s="79"/>
      <c r="G2486" s="78"/>
      <c r="H2486" s="80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6"/>
      <c r="B2487" s="77"/>
      <c r="C2487" s="76"/>
      <c r="D2487" s="78"/>
      <c r="E2487" s="12"/>
      <c r="F2487" s="79"/>
      <c r="G2487" s="78"/>
      <c r="H2487" s="80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6"/>
      <c r="B2488" s="77"/>
      <c r="C2488" s="76"/>
      <c r="D2488" s="78"/>
      <c r="E2488" s="12"/>
      <c r="F2488" s="79"/>
      <c r="G2488" s="78"/>
      <c r="H2488" s="80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6"/>
      <c r="B2489" s="77"/>
      <c r="C2489" s="76"/>
      <c r="D2489" s="78"/>
      <c r="E2489" s="12"/>
      <c r="F2489" s="79"/>
      <c r="G2489" s="78"/>
      <c r="H2489" s="80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6"/>
      <c r="B2490" s="77"/>
      <c r="C2490" s="76"/>
      <c r="D2490" s="78"/>
      <c r="E2490" s="12"/>
      <c r="F2490" s="79"/>
      <c r="G2490" s="78"/>
      <c r="H2490" s="80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6"/>
      <c r="B2491" s="77"/>
      <c r="C2491" s="76"/>
      <c r="D2491" s="78"/>
      <c r="E2491" s="12"/>
      <c r="F2491" s="79"/>
      <c r="G2491" s="78"/>
      <c r="H2491" s="80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6"/>
      <c r="B2492" s="77"/>
      <c r="C2492" s="76"/>
      <c r="D2492" s="78"/>
      <c r="E2492" s="12"/>
      <c r="F2492" s="79"/>
      <c r="G2492" s="78"/>
      <c r="H2492" s="80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6"/>
      <c r="B2493" s="77"/>
      <c r="C2493" s="76"/>
      <c r="D2493" s="78"/>
      <c r="E2493" s="12"/>
      <c r="F2493" s="79"/>
      <c r="G2493" s="78"/>
      <c r="H2493" s="80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6"/>
      <c r="B2494" s="77"/>
      <c r="C2494" s="76"/>
      <c r="D2494" s="78"/>
      <c r="E2494" s="12"/>
      <c r="F2494" s="79"/>
      <c r="G2494" s="78"/>
      <c r="H2494" s="80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6"/>
      <c r="B2495" s="77"/>
      <c r="C2495" s="76"/>
      <c r="D2495" s="78"/>
      <c r="E2495" s="12"/>
      <c r="F2495" s="79"/>
      <c r="G2495" s="78"/>
      <c r="H2495" s="80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6"/>
      <c r="B2496" s="77"/>
      <c r="C2496" s="76"/>
      <c r="D2496" s="78"/>
      <c r="E2496" s="12"/>
      <c r="F2496" s="79"/>
      <c r="G2496" s="78"/>
      <c r="H2496" s="80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6"/>
      <c r="B2497" s="77"/>
      <c r="C2497" s="76"/>
      <c r="D2497" s="78"/>
      <c r="E2497" s="12"/>
      <c r="F2497" s="79"/>
      <c r="G2497" s="78"/>
      <c r="H2497" s="80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6"/>
      <c r="B2498" s="77"/>
      <c r="C2498" s="76"/>
      <c r="D2498" s="78"/>
      <c r="E2498" s="12"/>
      <c r="F2498" s="79"/>
      <c r="G2498" s="78"/>
      <c r="H2498" s="80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6"/>
      <c r="B2499" s="77"/>
      <c r="C2499" s="76"/>
      <c r="D2499" s="78"/>
      <c r="E2499" s="12"/>
      <c r="F2499" s="79"/>
      <c r="G2499" s="78"/>
      <c r="H2499" s="80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6"/>
      <c r="B2500" s="77"/>
      <c r="C2500" s="76"/>
      <c r="D2500" s="78"/>
      <c r="E2500" s="12"/>
      <c r="F2500" s="79"/>
      <c r="G2500" s="78"/>
      <c r="H2500" s="80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6"/>
      <c r="B2501" s="77"/>
      <c r="C2501" s="76"/>
      <c r="D2501" s="78"/>
      <c r="E2501" s="12"/>
      <c r="F2501" s="79"/>
      <c r="G2501" s="78"/>
      <c r="H2501" s="80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6"/>
      <c r="B2502" s="77"/>
      <c r="C2502" s="76"/>
      <c r="D2502" s="78"/>
      <c r="E2502" s="12"/>
      <c r="F2502" s="79"/>
      <c r="G2502" s="78"/>
      <c r="H2502" s="80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6"/>
      <c r="B2503" s="77"/>
      <c r="C2503" s="76"/>
      <c r="D2503" s="78"/>
      <c r="E2503" s="12"/>
      <c r="F2503" s="79"/>
      <c r="G2503" s="78"/>
      <c r="H2503" s="80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6"/>
      <c r="B2504" s="77"/>
      <c r="C2504" s="76"/>
      <c r="D2504" s="78"/>
      <c r="E2504" s="12"/>
      <c r="F2504" s="79"/>
      <c r="G2504" s="78"/>
      <c r="H2504" s="80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6"/>
      <c r="B2505" s="77"/>
      <c r="C2505" s="76"/>
      <c r="D2505" s="78"/>
      <c r="E2505" s="12"/>
      <c r="F2505" s="79"/>
      <c r="G2505" s="78"/>
      <c r="H2505" s="80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6"/>
      <c r="B2506" s="77"/>
      <c r="C2506" s="76"/>
      <c r="D2506" s="78"/>
      <c r="E2506" s="12"/>
      <c r="F2506" s="79"/>
      <c r="G2506" s="78"/>
      <c r="H2506" s="80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6"/>
      <c r="B2507" s="77"/>
      <c r="C2507" s="76"/>
      <c r="D2507" s="78"/>
      <c r="E2507" s="12"/>
      <c r="F2507" s="79"/>
      <c r="G2507" s="78"/>
      <c r="H2507" s="80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6"/>
      <c r="B2508" s="77"/>
      <c r="C2508" s="76"/>
      <c r="D2508" s="78"/>
      <c r="E2508" s="12"/>
      <c r="F2508" s="79"/>
      <c r="G2508" s="78"/>
      <c r="H2508" s="80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6"/>
      <c r="B2509" s="77"/>
      <c r="C2509" s="76"/>
      <c r="D2509" s="78"/>
      <c r="E2509" s="12"/>
      <c r="F2509" s="79"/>
      <c r="G2509" s="78"/>
      <c r="H2509" s="80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6"/>
      <c r="B2510" s="77"/>
      <c r="C2510" s="76"/>
      <c r="D2510" s="78"/>
      <c r="E2510" s="12"/>
      <c r="F2510" s="79"/>
      <c r="G2510" s="78"/>
      <c r="H2510" s="80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6"/>
      <c r="B2511" s="77"/>
      <c r="C2511" s="76"/>
      <c r="D2511" s="78"/>
      <c r="E2511" s="12"/>
      <c r="F2511" s="79"/>
      <c r="G2511" s="78"/>
      <c r="H2511" s="80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6"/>
      <c r="B2512" s="77"/>
      <c r="C2512" s="76"/>
      <c r="D2512" s="78"/>
      <c r="E2512" s="12"/>
      <c r="F2512" s="79"/>
      <c r="G2512" s="78"/>
      <c r="H2512" s="80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6"/>
      <c r="B2513" s="77"/>
      <c r="C2513" s="76"/>
      <c r="D2513" s="78"/>
      <c r="E2513" s="12"/>
      <c r="F2513" s="79"/>
      <c r="G2513" s="78"/>
      <c r="H2513" s="80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6"/>
      <c r="B2514" s="77"/>
      <c r="C2514" s="76"/>
      <c r="D2514" s="78"/>
      <c r="E2514" s="12"/>
      <c r="F2514" s="79"/>
      <c r="G2514" s="78"/>
      <c r="H2514" s="80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6"/>
      <c r="B2515" s="77"/>
      <c r="C2515" s="76"/>
      <c r="D2515" s="78"/>
      <c r="E2515" s="12"/>
      <c r="F2515" s="79"/>
      <c r="G2515" s="78"/>
      <c r="H2515" s="80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6"/>
      <c r="B2516" s="77"/>
      <c r="C2516" s="76"/>
      <c r="D2516" s="78"/>
      <c r="E2516" s="12"/>
      <c r="F2516" s="79"/>
      <c r="G2516" s="78"/>
      <c r="H2516" s="80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6"/>
      <c r="B2517" s="77"/>
      <c r="C2517" s="76"/>
      <c r="D2517" s="78"/>
      <c r="E2517" s="12"/>
      <c r="F2517" s="79"/>
      <c r="G2517" s="78"/>
      <c r="H2517" s="80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6"/>
      <c r="B2518" s="77"/>
      <c r="C2518" s="76"/>
      <c r="D2518" s="78"/>
      <c r="E2518" s="12"/>
      <c r="F2518" s="79"/>
      <c r="G2518" s="78"/>
      <c r="H2518" s="80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6"/>
      <c r="B2519" s="77"/>
      <c r="C2519" s="76"/>
      <c r="D2519" s="78"/>
      <c r="E2519" s="12"/>
      <c r="F2519" s="79"/>
      <c r="G2519" s="78"/>
      <c r="H2519" s="80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6"/>
      <c r="B2520" s="77"/>
      <c r="C2520" s="76"/>
      <c r="D2520" s="78"/>
      <c r="E2520" s="12"/>
      <c r="F2520" s="79"/>
      <c r="G2520" s="78"/>
      <c r="H2520" s="80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6"/>
      <c r="B2521" s="77"/>
      <c r="C2521" s="76"/>
      <c r="D2521" s="78"/>
      <c r="E2521" s="12"/>
      <c r="F2521" s="79"/>
      <c r="G2521" s="78"/>
      <c r="H2521" s="80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6"/>
      <c r="B2522" s="77"/>
      <c r="C2522" s="76"/>
      <c r="D2522" s="78"/>
      <c r="E2522" s="12"/>
      <c r="F2522" s="79"/>
      <c r="G2522" s="78"/>
      <c r="H2522" s="80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6"/>
      <c r="B2523" s="77"/>
      <c r="C2523" s="76"/>
      <c r="D2523" s="78"/>
      <c r="E2523" s="12"/>
      <c r="F2523" s="79"/>
      <c r="G2523" s="78"/>
      <c r="H2523" s="80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6"/>
      <c r="B2524" s="77"/>
      <c r="C2524" s="76"/>
      <c r="D2524" s="78"/>
      <c r="E2524" s="12"/>
      <c r="F2524" s="79"/>
      <c r="G2524" s="78"/>
      <c r="H2524" s="80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6"/>
      <c r="B2525" s="77"/>
      <c r="C2525" s="76"/>
      <c r="D2525" s="78"/>
      <c r="E2525" s="12"/>
      <c r="F2525" s="79"/>
      <c r="G2525" s="78"/>
      <c r="H2525" s="80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6"/>
      <c r="B2526" s="77"/>
      <c r="C2526" s="76"/>
      <c r="D2526" s="78"/>
      <c r="E2526" s="12"/>
      <c r="F2526" s="79"/>
      <c r="G2526" s="78"/>
      <c r="H2526" s="80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6"/>
      <c r="B2527" s="77"/>
      <c r="C2527" s="76"/>
      <c r="D2527" s="78"/>
      <c r="E2527" s="12"/>
      <c r="F2527" s="79"/>
      <c r="G2527" s="78"/>
      <c r="H2527" s="80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6"/>
      <c r="B2528" s="77"/>
      <c r="C2528" s="76"/>
      <c r="D2528" s="78"/>
      <c r="E2528" s="12"/>
      <c r="F2528" s="79"/>
      <c r="G2528" s="78"/>
      <c r="H2528" s="80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6"/>
      <c r="B2529" s="77"/>
      <c r="C2529" s="76"/>
      <c r="D2529" s="78"/>
      <c r="E2529" s="12"/>
      <c r="F2529" s="79"/>
      <c r="G2529" s="78"/>
      <c r="H2529" s="80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6"/>
      <c r="B2530" s="77"/>
      <c r="C2530" s="76"/>
      <c r="D2530" s="78"/>
      <c r="E2530" s="12"/>
      <c r="F2530" s="79"/>
      <c r="G2530" s="78"/>
      <c r="H2530" s="80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6"/>
      <c r="B2531" s="77"/>
      <c r="C2531" s="76"/>
      <c r="D2531" s="78"/>
      <c r="E2531" s="12"/>
      <c r="F2531" s="79"/>
      <c r="G2531" s="78"/>
      <c r="H2531" s="80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6"/>
      <c r="B2532" s="77"/>
      <c r="C2532" s="76"/>
      <c r="D2532" s="78"/>
      <c r="E2532" s="12"/>
      <c r="F2532" s="79"/>
      <c r="G2532" s="78"/>
      <c r="H2532" s="80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6"/>
      <c r="B2533" s="77"/>
      <c r="C2533" s="76"/>
      <c r="D2533" s="78"/>
      <c r="E2533" s="12"/>
      <c r="F2533" s="79"/>
      <c r="G2533" s="78"/>
      <c r="H2533" s="80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6"/>
      <c r="B2534" s="77"/>
      <c r="C2534" s="76"/>
      <c r="D2534" s="78"/>
      <c r="E2534" s="12"/>
      <c r="F2534" s="79"/>
      <c r="G2534" s="78"/>
      <c r="H2534" s="80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6"/>
      <c r="B2535" s="77"/>
      <c r="C2535" s="76"/>
      <c r="D2535" s="78"/>
      <c r="E2535" s="12"/>
      <c r="F2535" s="79"/>
      <c r="G2535" s="78"/>
      <c r="H2535" s="80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6"/>
      <c r="B2536" s="77"/>
      <c r="C2536" s="76"/>
      <c r="D2536" s="78"/>
      <c r="E2536" s="12"/>
      <c r="F2536" s="79"/>
      <c r="G2536" s="78"/>
      <c r="H2536" s="80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6"/>
      <c r="B2537" s="77"/>
      <c r="C2537" s="76"/>
      <c r="D2537" s="78"/>
      <c r="E2537" s="12"/>
      <c r="F2537" s="79"/>
      <c r="G2537" s="78"/>
      <c r="H2537" s="80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6"/>
      <c r="B2538" s="77"/>
      <c r="C2538" s="76"/>
      <c r="D2538" s="78"/>
      <c r="E2538" s="12"/>
      <c r="F2538" s="79"/>
      <c r="G2538" s="78"/>
      <c r="H2538" s="80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6"/>
      <c r="B2539" s="77"/>
      <c r="C2539" s="76"/>
      <c r="D2539" s="78"/>
      <c r="E2539" s="12"/>
      <c r="F2539" s="79"/>
      <c r="G2539" s="78"/>
      <c r="H2539" s="80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6"/>
      <c r="B2540" s="77"/>
      <c r="C2540" s="76"/>
      <c r="D2540" s="78"/>
      <c r="E2540" s="12"/>
      <c r="F2540" s="79"/>
      <c r="G2540" s="78"/>
      <c r="H2540" s="80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6"/>
      <c r="B2541" s="77"/>
      <c r="C2541" s="76"/>
      <c r="D2541" s="78"/>
      <c r="E2541" s="12"/>
      <c r="F2541" s="79"/>
      <c r="G2541" s="78"/>
      <c r="H2541" s="80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6"/>
      <c r="B2542" s="77"/>
      <c r="C2542" s="76"/>
      <c r="D2542" s="78"/>
      <c r="E2542" s="12"/>
      <c r="F2542" s="79"/>
      <c r="G2542" s="78"/>
      <c r="H2542" s="80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6"/>
      <c r="B2543" s="77"/>
      <c r="C2543" s="76"/>
      <c r="D2543" s="78"/>
      <c r="E2543" s="12"/>
      <c r="F2543" s="79"/>
      <c r="G2543" s="78"/>
      <c r="H2543" s="80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6"/>
      <c r="B2544" s="77"/>
      <c r="C2544" s="76"/>
      <c r="D2544" s="78"/>
      <c r="E2544" s="12"/>
      <c r="F2544" s="79"/>
      <c r="G2544" s="78"/>
      <c r="H2544" s="80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6"/>
      <c r="B2545" s="77"/>
      <c r="C2545" s="76"/>
      <c r="D2545" s="78"/>
      <c r="E2545" s="12"/>
      <c r="F2545" s="79"/>
      <c r="G2545" s="78"/>
      <c r="H2545" s="80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6"/>
      <c r="B2546" s="77"/>
      <c r="C2546" s="76"/>
      <c r="D2546" s="78"/>
      <c r="E2546" s="12"/>
      <c r="F2546" s="79"/>
      <c r="G2546" s="78"/>
      <c r="H2546" s="80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6"/>
      <c r="B2547" s="77"/>
      <c r="C2547" s="76"/>
      <c r="D2547" s="78"/>
      <c r="E2547" s="12"/>
      <c r="F2547" s="79"/>
      <c r="G2547" s="78"/>
      <c r="H2547" s="80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6"/>
      <c r="B2548" s="77"/>
      <c r="C2548" s="76"/>
      <c r="D2548" s="78"/>
      <c r="E2548" s="12"/>
      <c r="F2548" s="79"/>
      <c r="G2548" s="78"/>
      <c r="H2548" s="80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6"/>
      <c r="B2549" s="77"/>
      <c r="C2549" s="76"/>
      <c r="D2549" s="78"/>
      <c r="E2549" s="12"/>
      <c r="F2549" s="79"/>
      <c r="G2549" s="78"/>
      <c r="H2549" s="80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6"/>
      <c r="B2550" s="77"/>
      <c r="C2550" s="76"/>
      <c r="D2550" s="78"/>
      <c r="E2550" s="12"/>
      <c r="F2550" s="79"/>
      <c r="G2550" s="78"/>
      <c r="H2550" s="80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6"/>
      <c r="B2551" s="77"/>
      <c r="C2551" s="76"/>
      <c r="D2551" s="78"/>
      <c r="E2551" s="12"/>
      <c r="F2551" s="79"/>
      <c r="G2551" s="78"/>
      <c r="H2551" s="80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6"/>
      <c r="B2552" s="77"/>
      <c r="C2552" s="76"/>
      <c r="D2552" s="78"/>
      <c r="E2552" s="12"/>
      <c r="F2552" s="79"/>
      <c r="G2552" s="78"/>
      <c r="H2552" s="80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6"/>
      <c r="B2553" s="77"/>
      <c r="C2553" s="76"/>
      <c r="D2553" s="78"/>
      <c r="E2553" s="12"/>
      <c r="F2553" s="79"/>
      <c r="G2553" s="78"/>
      <c r="H2553" s="80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6"/>
      <c r="B2554" s="77"/>
      <c r="C2554" s="76"/>
      <c r="D2554" s="78"/>
      <c r="E2554" s="12"/>
      <c r="F2554" s="79"/>
      <c r="G2554" s="78"/>
      <c r="H2554" s="80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6"/>
      <c r="B2555" s="77"/>
      <c r="C2555" s="76"/>
      <c r="D2555" s="78"/>
      <c r="E2555" s="12"/>
      <c r="F2555" s="79"/>
      <c r="G2555" s="78"/>
      <c r="H2555" s="80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6"/>
      <c r="B2556" s="77"/>
      <c r="C2556" s="76"/>
      <c r="D2556" s="78"/>
      <c r="E2556" s="12"/>
      <c r="F2556" s="79"/>
      <c r="G2556" s="78"/>
      <c r="H2556" s="80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6"/>
      <c r="B2557" s="77"/>
      <c r="C2557" s="76"/>
      <c r="D2557" s="78"/>
      <c r="E2557" s="12"/>
      <c r="F2557" s="79"/>
      <c r="G2557" s="78"/>
      <c r="H2557" s="80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6"/>
      <c r="B2558" s="77"/>
      <c r="C2558" s="76"/>
      <c r="D2558" s="78"/>
      <c r="E2558" s="12"/>
      <c r="F2558" s="79"/>
      <c r="G2558" s="78"/>
      <c r="H2558" s="80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6"/>
      <c r="B2559" s="77"/>
      <c r="C2559" s="76"/>
      <c r="D2559" s="78"/>
      <c r="E2559" s="12"/>
      <c r="F2559" s="79"/>
      <c r="G2559" s="78"/>
      <c r="H2559" s="80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6"/>
      <c r="B2560" s="77"/>
      <c r="C2560" s="76"/>
      <c r="D2560" s="78"/>
      <c r="E2560" s="12"/>
      <c r="F2560" s="79"/>
      <c r="G2560" s="78"/>
      <c r="H2560" s="80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6"/>
      <c r="B2561" s="77"/>
      <c r="C2561" s="76"/>
      <c r="D2561" s="78"/>
      <c r="E2561" s="12"/>
      <c r="F2561" s="79"/>
      <c r="G2561" s="78"/>
      <c r="H2561" s="80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6"/>
      <c r="B2562" s="77"/>
      <c r="C2562" s="76"/>
      <c r="D2562" s="78"/>
      <c r="E2562" s="12"/>
      <c r="F2562" s="79"/>
      <c r="G2562" s="78"/>
      <c r="H2562" s="80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6"/>
      <c r="B2563" s="77"/>
      <c r="C2563" s="76"/>
      <c r="D2563" s="78"/>
      <c r="E2563" s="12"/>
      <c r="F2563" s="79"/>
      <c r="G2563" s="78"/>
      <c r="H2563" s="80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6"/>
      <c r="B2564" s="77"/>
      <c r="C2564" s="76"/>
      <c r="D2564" s="78"/>
      <c r="E2564" s="12"/>
      <c r="F2564" s="79"/>
      <c r="G2564" s="78"/>
      <c r="H2564" s="80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6"/>
      <c r="B2565" s="77"/>
      <c r="C2565" s="76"/>
      <c r="D2565" s="78"/>
      <c r="E2565" s="12"/>
      <c r="F2565" s="79"/>
      <c r="G2565" s="78"/>
      <c r="H2565" s="80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6"/>
      <c r="B2566" s="77"/>
      <c r="C2566" s="76"/>
      <c r="D2566" s="78"/>
      <c r="E2566" s="12"/>
      <c r="F2566" s="79"/>
      <c r="G2566" s="78"/>
      <c r="H2566" s="80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6"/>
      <c r="B2567" s="77"/>
      <c r="C2567" s="76"/>
      <c r="D2567" s="78"/>
      <c r="E2567" s="12"/>
      <c r="F2567" s="79"/>
      <c r="G2567" s="78"/>
      <c r="H2567" s="80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6"/>
      <c r="B2568" s="77"/>
      <c r="C2568" s="76"/>
      <c r="D2568" s="78"/>
      <c r="E2568" s="12"/>
      <c r="F2568" s="79"/>
      <c r="G2568" s="78"/>
      <c r="H2568" s="80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6"/>
      <c r="B2569" s="77"/>
      <c r="C2569" s="76"/>
      <c r="D2569" s="78"/>
      <c r="E2569" s="12"/>
      <c r="F2569" s="79"/>
      <c r="G2569" s="78"/>
      <c r="H2569" s="80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6"/>
      <c r="B2570" s="77"/>
      <c r="C2570" s="76"/>
      <c r="D2570" s="78"/>
      <c r="E2570" s="12"/>
      <c r="F2570" s="79"/>
      <c r="G2570" s="78"/>
      <c r="H2570" s="80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6"/>
      <c r="B2571" s="77"/>
      <c r="C2571" s="76"/>
      <c r="D2571" s="78"/>
      <c r="E2571" s="12"/>
      <c r="F2571" s="79"/>
      <c r="G2571" s="78"/>
      <c r="H2571" s="80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6"/>
      <c r="B2572" s="77"/>
      <c r="C2572" s="76"/>
      <c r="D2572" s="78"/>
      <c r="E2572" s="12"/>
      <c r="F2572" s="79"/>
      <c r="G2572" s="78"/>
      <c r="H2572" s="80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6"/>
      <c r="B2573" s="77"/>
      <c r="C2573" s="76"/>
      <c r="D2573" s="78"/>
      <c r="E2573" s="12"/>
      <c r="F2573" s="79"/>
      <c r="G2573" s="78"/>
      <c r="H2573" s="80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6"/>
      <c r="B2574" s="77"/>
      <c r="C2574" s="76"/>
      <c r="D2574" s="78"/>
      <c r="E2574" s="12"/>
      <c r="F2574" s="79"/>
      <c r="G2574" s="78"/>
      <c r="H2574" s="80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6"/>
      <c r="B2575" s="77"/>
      <c r="C2575" s="76"/>
      <c r="D2575" s="78"/>
      <c r="E2575" s="12"/>
      <c r="F2575" s="79"/>
      <c r="G2575" s="78"/>
      <c r="H2575" s="80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6"/>
      <c r="B2576" s="77"/>
      <c r="C2576" s="76"/>
      <c r="D2576" s="78"/>
      <c r="E2576" s="12"/>
      <c r="F2576" s="79"/>
      <c r="G2576" s="78"/>
      <c r="H2576" s="80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6"/>
      <c r="B2577" s="77"/>
      <c r="C2577" s="76"/>
      <c r="D2577" s="78"/>
      <c r="E2577" s="12"/>
      <c r="F2577" s="79"/>
      <c r="G2577" s="78"/>
      <c r="H2577" s="80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6"/>
      <c r="B2578" s="77"/>
      <c r="C2578" s="76"/>
      <c r="D2578" s="78"/>
      <c r="E2578" s="12"/>
      <c r="F2578" s="79"/>
      <c r="G2578" s="78"/>
      <c r="H2578" s="80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6"/>
      <c r="B2579" s="77"/>
      <c r="C2579" s="76"/>
      <c r="D2579" s="78"/>
      <c r="E2579" s="12"/>
      <c r="F2579" s="79"/>
      <c r="G2579" s="78"/>
      <c r="H2579" s="80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6"/>
      <c r="B2580" s="77"/>
      <c r="C2580" s="76"/>
      <c r="D2580" s="78"/>
      <c r="E2580" s="12"/>
      <c r="F2580" s="79"/>
      <c r="G2580" s="78"/>
      <c r="H2580" s="80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6"/>
      <c r="B2581" s="77"/>
      <c r="C2581" s="76"/>
      <c r="D2581" s="78"/>
      <c r="E2581" s="12"/>
      <c r="F2581" s="79"/>
      <c r="G2581" s="78"/>
      <c r="H2581" s="80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6"/>
      <c r="B2582" s="77"/>
      <c r="C2582" s="76"/>
      <c r="D2582" s="78"/>
      <c r="E2582" s="12"/>
      <c r="F2582" s="79"/>
      <c r="G2582" s="78"/>
      <c r="H2582" s="80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6"/>
      <c r="B2583" s="77"/>
      <c r="C2583" s="76"/>
      <c r="D2583" s="78"/>
      <c r="E2583" s="12"/>
      <c r="F2583" s="79"/>
      <c r="G2583" s="78"/>
      <c r="H2583" s="80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6"/>
      <c r="B2584" s="77"/>
      <c r="C2584" s="76"/>
      <c r="D2584" s="78"/>
      <c r="E2584" s="12"/>
      <c r="F2584" s="79"/>
      <c r="G2584" s="78"/>
      <c r="H2584" s="80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6"/>
      <c r="B2585" s="77"/>
      <c r="C2585" s="76"/>
      <c r="D2585" s="78"/>
      <c r="E2585" s="12"/>
      <c r="F2585" s="79"/>
      <c r="G2585" s="78"/>
      <c r="H2585" s="80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6"/>
      <c r="B2586" s="77"/>
      <c r="C2586" s="76"/>
      <c r="D2586" s="78"/>
      <c r="E2586" s="12"/>
      <c r="F2586" s="79"/>
      <c r="G2586" s="78"/>
      <c r="H2586" s="80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6"/>
      <c r="B2587" s="77"/>
      <c r="C2587" s="76"/>
      <c r="D2587" s="78"/>
      <c r="E2587" s="12"/>
      <c r="F2587" s="79"/>
      <c r="G2587" s="78"/>
      <c r="H2587" s="80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6"/>
      <c r="B2588" s="77"/>
      <c r="C2588" s="76"/>
      <c r="D2588" s="78"/>
      <c r="E2588" s="12"/>
      <c r="F2588" s="79"/>
      <c r="G2588" s="78"/>
      <c r="H2588" s="80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6"/>
      <c r="B2589" s="77"/>
      <c r="C2589" s="76"/>
      <c r="D2589" s="78"/>
      <c r="E2589" s="12"/>
      <c r="F2589" s="79"/>
      <c r="G2589" s="78"/>
      <c r="H2589" s="80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6"/>
      <c r="B2590" s="77"/>
      <c r="C2590" s="76"/>
      <c r="D2590" s="78"/>
      <c r="E2590" s="12"/>
      <c r="F2590" s="79"/>
      <c r="G2590" s="78"/>
      <c r="H2590" s="80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6"/>
      <c r="B2591" s="77"/>
      <c r="C2591" s="76"/>
      <c r="D2591" s="78"/>
      <c r="E2591" s="12"/>
      <c r="F2591" s="79"/>
      <c r="G2591" s="78"/>
      <c r="H2591" s="80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6"/>
      <c r="B2592" s="77"/>
      <c r="C2592" s="76"/>
      <c r="D2592" s="78"/>
      <c r="E2592" s="12"/>
      <c r="F2592" s="79"/>
      <c r="G2592" s="78"/>
      <c r="H2592" s="80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6"/>
      <c r="B2593" s="77"/>
      <c r="C2593" s="76"/>
      <c r="D2593" s="78"/>
      <c r="E2593" s="12"/>
      <c r="F2593" s="79"/>
      <c r="G2593" s="78"/>
      <c r="H2593" s="80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6"/>
      <c r="B2594" s="77"/>
      <c r="C2594" s="76"/>
      <c r="D2594" s="78"/>
      <c r="E2594" s="12"/>
      <c r="F2594" s="79"/>
      <c r="G2594" s="78"/>
      <c r="H2594" s="80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6"/>
      <c r="B2595" s="77"/>
      <c r="C2595" s="76"/>
      <c r="D2595" s="78"/>
      <c r="E2595" s="12"/>
      <c r="F2595" s="79"/>
      <c r="G2595" s="78"/>
      <c r="H2595" s="80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6"/>
      <c r="B2596" s="77"/>
      <c r="C2596" s="76"/>
      <c r="D2596" s="78"/>
      <c r="E2596" s="12"/>
      <c r="F2596" s="79"/>
      <c r="G2596" s="78"/>
      <c r="H2596" s="80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6"/>
      <c r="B2597" s="77"/>
      <c r="C2597" s="76"/>
      <c r="D2597" s="78"/>
      <c r="E2597" s="12"/>
      <c r="F2597" s="79"/>
      <c r="G2597" s="78"/>
      <c r="H2597" s="80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6"/>
      <c r="B2598" s="77"/>
      <c r="C2598" s="76"/>
      <c r="D2598" s="78"/>
      <c r="E2598" s="12"/>
      <c r="F2598" s="79"/>
      <c r="G2598" s="78"/>
      <c r="H2598" s="80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6"/>
      <c r="B2599" s="77"/>
      <c r="C2599" s="76"/>
      <c r="D2599" s="78"/>
      <c r="E2599" s="12"/>
      <c r="F2599" s="79"/>
      <c r="G2599" s="78"/>
      <c r="H2599" s="80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6"/>
      <c r="B2600" s="77"/>
      <c r="C2600" s="76"/>
      <c r="D2600" s="78"/>
      <c r="E2600" s="12"/>
      <c r="F2600" s="79"/>
      <c r="G2600" s="78"/>
      <c r="H2600" s="80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6"/>
      <c r="B2601" s="77"/>
      <c r="C2601" s="76"/>
      <c r="D2601" s="78"/>
      <c r="E2601" s="12"/>
      <c r="F2601" s="79"/>
      <c r="G2601" s="78"/>
      <c r="H2601" s="80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6"/>
      <c r="B2602" s="77"/>
      <c r="C2602" s="76"/>
      <c r="D2602" s="78"/>
      <c r="E2602" s="12"/>
      <c r="F2602" s="79"/>
      <c r="G2602" s="78"/>
      <c r="H2602" s="80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6"/>
      <c r="B2603" s="77"/>
      <c r="C2603" s="76"/>
      <c r="D2603" s="78"/>
      <c r="E2603" s="12"/>
      <c r="F2603" s="79"/>
      <c r="G2603" s="78"/>
      <c r="H2603" s="80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6"/>
      <c r="B2604" s="77"/>
      <c r="C2604" s="76"/>
      <c r="D2604" s="78"/>
      <c r="E2604" s="12"/>
      <c r="F2604" s="79"/>
      <c r="G2604" s="78"/>
      <c r="H2604" s="80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6"/>
      <c r="B2605" s="77"/>
      <c r="C2605" s="76"/>
      <c r="D2605" s="78"/>
      <c r="E2605" s="12"/>
      <c r="F2605" s="79"/>
      <c r="G2605" s="78"/>
      <c r="H2605" s="80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6"/>
      <c r="B2606" s="77"/>
      <c r="C2606" s="76"/>
      <c r="D2606" s="78"/>
      <c r="E2606" s="12"/>
      <c r="F2606" s="79"/>
      <c r="G2606" s="78"/>
      <c r="H2606" s="80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6"/>
      <c r="B2607" s="77"/>
      <c r="C2607" s="76"/>
      <c r="D2607" s="78"/>
      <c r="E2607" s="12"/>
      <c r="F2607" s="79"/>
      <c r="G2607" s="78"/>
      <c r="H2607" s="80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6"/>
      <c r="B2608" s="77"/>
      <c r="C2608" s="76"/>
      <c r="D2608" s="78"/>
      <c r="E2608" s="12"/>
      <c r="F2608" s="79"/>
      <c r="G2608" s="78"/>
      <c r="H2608" s="80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6"/>
      <c r="B2609" s="77"/>
      <c r="C2609" s="76"/>
      <c r="D2609" s="78"/>
      <c r="E2609" s="12"/>
      <c r="F2609" s="79"/>
      <c r="G2609" s="78"/>
      <c r="H2609" s="80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6"/>
      <c r="B2610" s="77"/>
      <c r="C2610" s="76"/>
      <c r="D2610" s="78"/>
      <c r="E2610" s="12"/>
      <c r="F2610" s="79"/>
      <c r="G2610" s="78"/>
      <c r="H2610" s="80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6"/>
      <c r="B2611" s="77"/>
      <c r="C2611" s="76"/>
      <c r="D2611" s="78"/>
      <c r="E2611" s="12"/>
      <c r="F2611" s="79"/>
      <c r="G2611" s="78"/>
      <c r="H2611" s="80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6"/>
      <c r="B2612" s="77"/>
      <c r="C2612" s="76"/>
      <c r="D2612" s="78"/>
      <c r="E2612" s="12"/>
      <c r="F2612" s="79"/>
      <c r="G2612" s="78"/>
      <c r="H2612" s="80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6"/>
      <c r="B2613" s="77"/>
      <c r="C2613" s="76"/>
      <c r="D2613" s="78"/>
      <c r="E2613" s="12"/>
      <c r="F2613" s="79"/>
      <c r="G2613" s="78"/>
      <c r="H2613" s="80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6"/>
      <c r="B2614" s="77"/>
      <c r="C2614" s="76"/>
      <c r="D2614" s="78"/>
      <c r="E2614" s="12"/>
      <c r="F2614" s="79"/>
      <c r="G2614" s="78"/>
      <c r="H2614" s="80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6"/>
      <c r="B2615" s="77"/>
      <c r="C2615" s="76"/>
      <c r="D2615" s="78"/>
      <c r="E2615" s="12"/>
      <c r="F2615" s="79"/>
      <c r="G2615" s="78"/>
      <c r="H2615" s="80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6"/>
      <c r="B2616" s="77"/>
      <c r="C2616" s="76"/>
      <c r="D2616" s="78"/>
      <c r="E2616" s="12"/>
      <c r="F2616" s="79"/>
      <c r="G2616" s="78"/>
      <c r="H2616" s="80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6"/>
      <c r="B2617" s="77"/>
      <c r="C2617" s="76"/>
      <c r="D2617" s="78"/>
      <c r="E2617" s="12"/>
      <c r="F2617" s="79"/>
      <c r="G2617" s="78"/>
      <c r="H2617" s="80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6"/>
      <c r="B2618" s="77"/>
      <c r="C2618" s="76"/>
      <c r="D2618" s="78"/>
      <c r="E2618" s="12"/>
      <c r="F2618" s="79"/>
      <c r="G2618" s="78"/>
      <c r="H2618" s="80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6"/>
      <c r="B2619" s="77"/>
      <c r="C2619" s="76"/>
      <c r="D2619" s="78"/>
      <c r="E2619" s="12"/>
      <c r="F2619" s="79"/>
      <c r="G2619" s="78"/>
      <c r="H2619" s="80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6"/>
      <c r="B2620" s="77"/>
      <c r="C2620" s="76"/>
      <c r="D2620" s="78"/>
      <c r="E2620" s="12"/>
      <c r="F2620" s="79"/>
      <c r="G2620" s="78"/>
      <c r="H2620" s="80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6"/>
      <c r="B2621" s="77"/>
      <c r="C2621" s="76"/>
      <c r="D2621" s="78"/>
      <c r="E2621" s="12"/>
      <c r="F2621" s="79"/>
      <c r="G2621" s="78"/>
      <c r="H2621" s="80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6"/>
      <c r="B2622" s="77"/>
      <c r="C2622" s="76"/>
      <c r="D2622" s="78"/>
      <c r="E2622" s="12"/>
      <c r="F2622" s="79"/>
      <c r="G2622" s="78"/>
      <c r="H2622" s="80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6"/>
      <c r="B2623" s="77"/>
      <c r="C2623" s="76"/>
      <c r="D2623" s="78"/>
      <c r="E2623" s="12"/>
      <c r="F2623" s="79"/>
      <c r="G2623" s="78"/>
      <c r="H2623" s="80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6"/>
      <c r="B2624" s="77"/>
      <c r="C2624" s="76"/>
      <c r="D2624" s="78"/>
      <c r="E2624" s="12"/>
      <c r="F2624" s="79"/>
      <c r="G2624" s="78"/>
      <c r="H2624" s="80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6"/>
      <c r="B2625" s="77"/>
      <c r="C2625" s="76"/>
      <c r="D2625" s="78"/>
      <c r="E2625" s="12"/>
      <c r="F2625" s="79"/>
      <c r="G2625" s="78"/>
      <c r="H2625" s="80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6"/>
      <c r="B2626" s="77"/>
      <c r="C2626" s="76"/>
      <c r="D2626" s="78"/>
      <c r="E2626" s="12"/>
      <c r="F2626" s="79"/>
      <c r="G2626" s="78"/>
      <c r="H2626" s="80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6"/>
      <c r="B2627" s="77"/>
      <c r="C2627" s="76"/>
      <c r="D2627" s="78"/>
      <c r="E2627" s="12"/>
      <c r="F2627" s="79"/>
      <c r="G2627" s="78"/>
      <c r="H2627" s="80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6"/>
      <c r="B2628" s="77"/>
      <c r="C2628" s="76"/>
      <c r="D2628" s="78"/>
      <c r="E2628" s="12"/>
      <c r="F2628" s="79"/>
      <c r="G2628" s="78"/>
      <c r="H2628" s="80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6"/>
      <c r="B2629" s="77"/>
      <c r="C2629" s="76"/>
      <c r="D2629" s="78"/>
      <c r="E2629" s="12"/>
      <c r="F2629" s="79"/>
      <c r="G2629" s="78"/>
      <c r="H2629" s="80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6"/>
      <c r="B2630" s="77"/>
      <c r="C2630" s="76"/>
      <c r="D2630" s="78"/>
      <c r="E2630" s="12"/>
      <c r="F2630" s="79"/>
      <c r="G2630" s="78"/>
      <c r="H2630" s="80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6"/>
      <c r="B2631" s="77"/>
      <c r="C2631" s="76"/>
      <c r="D2631" s="78"/>
      <c r="E2631" s="12"/>
      <c r="F2631" s="79"/>
      <c r="G2631" s="78"/>
      <c r="H2631" s="80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6"/>
      <c r="B2632" s="77"/>
      <c r="C2632" s="76"/>
      <c r="D2632" s="78"/>
      <c r="E2632" s="12"/>
      <c r="F2632" s="79"/>
      <c r="G2632" s="78"/>
      <c r="H2632" s="80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6"/>
      <c r="B2633" s="77"/>
      <c r="C2633" s="76"/>
      <c r="D2633" s="78"/>
      <c r="E2633" s="12"/>
      <c r="F2633" s="79"/>
      <c r="G2633" s="78"/>
      <c r="H2633" s="80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6"/>
      <c r="B2634" s="77"/>
      <c r="C2634" s="76"/>
      <c r="D2634" s="78"/>
      <c r="E2634" s="12"/>
      <c r="F2634" s="79"/>
      <c r="G2634" s="78"/>
      <c r="H2634" s="80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6"/>
      <c r="B2635" s="77"/>
      <c r="C2635" s="76"/>
      <c r="D2635" s="78"/>
      <c r="E2635" s="12"/>
      <c r="F2635" s="79"/>
      <c r="G2635" s="78"/>
      <c r="H2635" s="80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6"/>
      <c r="B2636" s="77"/>
      <c r="C2636" s="76"/>
      <c r="D2636" s="78"/>
      <c r="E2636" s="12"/>
      <c r="F2636" s="79"/>
      <c r="G2636" s="78"/>
      <c r="H2636" s="80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6"/>
      <c r="B2637" s="77"/>
      <c r="C2637" s="76"/>
      <c r="D2637" s="78"/>
      <c r="E2637" s="12"/>
      <c r="F2637" s="79"/>
      <c r="G2637" s="78"/>
      <c r="H2637" s="80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6"/>
      <c r="B2638" s="77"/>
      <c r="C2638" s="76"/>
      <c r="D2638" s="78"/>
      <c r="E2638" s="12"/>
      <c r="F2638" s="79"/>
      <c r="G2638" s="78"/>
      <c r="H2638" s="80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6"/>
      <c r="B2639" s="77"/>
      <c r="C2639" s="76"/>
      <c r="D2639" s="78"/>
      <c r="E2639" s="12"/>
      <c r="F2639" s="79"/>
      <c r="G2639" s="78"/>
      <c r="H2639" s="80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6"/>
      <c r="B2640" s="77"/>
      <c r="C2640" s="76"/>
      <c r="D2640" s="78"/>
      <c r="E2640" s="12"/>
      <c r="F2640" s="79"/>
      <c r="G2640" s="78"/>
      <c r="H2640" s="80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6"/>
      <c r="B2641" s="77"/>
      <c r="C2641" s="76"/>
      <c r="D2641" s="78"/>
      <c r="E2641" s="12"/>
      <c r="F2641" s="79"/>
      <c r="G2641" s="78"/>
      <c r="H2641" s="80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6"/>
      <c r="B2642" s="77"/>
      <c r="C2642" s="76"/>
      <c r="D2642" s="78"/>
      <c r="E2642" s="12"/>
      <c r="F2642" s="79"/>
      <c r="G2642" s="78"/>
      <c r="H2642" s="80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6"/>
      <c r="B2643" s="77"/>
      <c r="C2643" s="76"/>
      <c r="D2643" s="78"/>
      <c r="E2643" s="12"/>
      <c r="F2643" s="79"/>
      <c r="G2643" s="78"/>
      <c r="H2643" s="80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6"/>
      <c r="B2644" s="77"/>
      <c r="C2644" s="76"/>
      <c r="D2644" s="78"/>
      <c r="E2644" s="12"/>
      <c r="F2644" s="79"/>
      <c r="G2644" s="78"/>
      <c r="H2644" s="80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6"/>
      <c r="B2645" s="77"/>
      <c r="C2645" s="76"/>
      <c r="D2645" s="78"/>
      <c r="E2645" s="12"/>
      <c r="F2645" s="79"/>
      <c r="G2645" s="78"/>
      <c r="H2645" s="80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6"/>
      <c r="B2646" s="77"/>
      <c r="C2646" s="76"/>
      <c r="D2646" s="78"/>
      <c r="E2646" s="12"/>
      <c r="F2646" s="79"/>
      <c r="G2646" s="78"/>
      <c r="H2646" s="80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6"/>
      <c r="B2647" s="77"/>
      <c r="C2647" s="76"/>
      <c r="D2647" s="78"/>
      <c r="E2647" s="12"/>
      <c r="F2647" s="79"/>
      <c r="G2647" s="78"/>
      <c r="H2647" s="80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6"/>
      <c r="B2648" s="77"/>
      <c r="C2648" s="76"/>
      <c r="D2648" s="78"/>
      <c r="E2648" s="12"/>
      <c r="F2648" s="79"/>
      <c r="G2648" s="78"/>
      <c r="H2648" s="80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6"/>
      <c r="B2649" s="77"/>
      <c r="C2649" s="76"/>
      <c r="D2649" s="78"/>
      <c r="E2649" s="12"/>
      <c r="F2649" s="79"/>
      <c r="G2649" s="78"/>
      <c r="H2649" s="80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6"/>
      <c r="B2650" s="77"/>
      <c r="C2650" s="76"/>
      <c r="D2650" s="78"/>
      <c r="E2650" s="12"/>
      <c r="F2650" s="79"/>
      <c r="G2650" s="78"/>
      <c r="H2650" s="80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6"/>
      <c r="B2651" s="77"/>
      <c r="C2651" s="76"/>
      <c r="D2651" s="78"/>
      <c r="E2651" s="12"/>
      <c r="F2651" s="79"/>
      <c r="G2651" s="78"/>
      <c r="H2651" s="80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6"/>
      <c r="B2652" s="77"/>
      <c r="C2652" s="76"/>
      <c r="D2652" s="78"/>
      <c r="E2652" s="12"/>
      <c r="F2652" s="79"/>
      <c r="G2652" s="78"/>
      <c r="H2652" s="80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6"/>
      <c r="B2653" s="77"/>
      <c r="C2653" s="76"/>
      <c r="D2653" s="78"/>
      <c r="E2653" s="12"/>
      <c r="F2653" s="79"/>
      <c r="G2653" s="78"/>
      <c r="H2653" s="80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6"/>
      <c r="B2654" s="77"/>
      <c r="C2654" s="76"/>
      <c r="D2654" s="78"/>
      <c r="E2654" s="12"/>
      <c r="F2654" s="79"/>
      <c r="G2654" s="78"/>
      <c r="H2654" s="80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6"/>
      <c r="B2655" s="77"/>
      <c r="C2655" s="76"/>
      <c r="D2655" s="78"/>
      <c r="E2655" s="12"/>
      <c r="F2655" s="79"/>
      <c r="G2655" s="78"/>
      <c r="H2655" s="80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6"/>
      <c r="B2656" s="77"/>
      <c r="C2656" s="76"/>
      <c r="D2656" s="78"/>
      <c r="E2656" s="12"/>
      <c r="F2656" s="79"/>
      <c r="G2656" s="78"/>
      <c r="H2656" s="80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6"/>
      <c r="B2657" s="77"/>
      <c r="C2657" s="76"/>
      <c r="D2657" s="78"/>
      <c r="E2657" s="12"/>
      <c r="F2657" s="79"/>
      <c r="G2657" s="78"/>
      <c r="H2657" s="80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6"/>
      <c r="B2658" s="77"/>
      <c r="C2658" s="76"/>
      <c r="D2658" s="78"/>
      <c r="E2658" s="12"/>
      <c r="F2658" s="79"/>
      <c r="G2658" s="78"/>
      <c r="H2658" s="80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6"/>
      <c r="B2659" s="77"/>
      <c r="C2659" s="76"/>
      <c r="D2659" s="78"/>
      <c r="E2659" s="12"/>
      <c r="F2659" s="79"/>
      <c r="G2659" s="78"/>
      <c r="H2659" s="80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6"/>
      <c r="B2660" s="77"/>
      <c r="C2660" s="76"/>
      <c r="D2660" s="78"/>
      <c r="E2660" s="12"/>
      <c r="F2660" s="79"/>
      <c r="G2660" s="78"/>
      <c r="H2660" s="80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6"/>
      <c r="B2661" s="77"/>
      <c r="C2661" s="76"/>
      <c r="D2661" s="78"/>
      <c r="E2661" s="12"/>
      <c r="F2661" s="79"/>
      <c r="G2661" s="78"/>
      <c r="H2661" s="80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6"/>
      <c r="B2662" s="77"/>
      <c r="C2662" s="76"/>
      <c r="D2662" s="78"/>
      <c r="E2662" s="12"/>
      <c r="F2662" s="79"/>
      <c r="G2662" s="78"/>
      <c r="H2662" s="80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6"/>
      <c r="B2663" s="77"/>
      <c r="C2663" s="76"/>
      <c r="D2663" s="78"/>
      <c r="E2663" s="12"/>
      <c r="F2663" s="79"/>
      <c r="G2663" s="78"/>
      <c r="H2663" s="80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6"/>
      <c r="B2664" s="77"/>
      <c r="C2664" s="76"/>
      <c r="D2664" s="78"/>
      <c r="E2664" s="12"/>
      <c r="F2664" s="79"/>
      <c r="G2664" s="78"/>
      <c r="H2664" s="80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6"/>
      <c r="B2665" s="77"/>
      <c r="C2665" s="76"/>
      <c r="D2665" s="78"/>
      <c r="E2665" s="12"/>
      <c r="F2665" s="79"/>
      <c r="G2665" s="78"/>
      <c r="H2665" s="80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6"/>
      <c r="B2666" s="77"/>
      <c r="C2666" s="76"/>
      <c r="D2666" s="78"/>
      <c r="E2666" s="12"/>
      <c r="F2666" s="79"/>
      <c r="G2666" s="78"/>
      <c r="H2666" s="80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6"/>
      <c r="B2667" s="77"/>
      <c r="C2667" s="76"/>
      <c r="D2667" s="78"/>
      <c r="E2667" s="12"/>
      <c r="F2667" s="79"/>
      <c r="G2667" s="78"/>
      <c r="H2667" s="80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6"/>
      <c r="B2668" s="77"/>
      <c r="C2668" s="76"/>
      <c r="D2668" s="78"/>
      <c r="E2668" s="12"/>
      <c r="F2668" s="79"/>
      <c r="G2668" s="78"/>
      <c r="H2668" s="80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6"/>
      <c r="B2669" s="77"/>
      <c r="C2669" s="76"/>
      <c r="D2669" s="78"/>
      <c r="E2669" s="12"/>
      <c r="F2669" s="79"/>
      <c r="G2669" s="78"/>
      <c r="H2669" s="80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6"/>
      <c r="B2670" s="77"/>
      <c r="C2670" s="76"/>
      <c r="D2670" s="78"/>
      <c r="E2670" s="12"/>
      <c r="F2670" s="79"/>
      <c r="G2670" s="78"/>
      <c r="H2670" s="80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6"/>
      <c r="B2671" s="77"/>
      <c r="C2671" s="76"/>
      <c r="D2671" s="78"/>
      <c r="E2671" s="12"/>
      <c r="F2671" s="79"/>
      <c r="G2671" s="78"/>
      <c r="H2671" s="80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6"/>
      <c r="B2672" s="77"/>
      <c r="C2672" s="76"/>
      <c r="D2672" s="78"/>
      <c r="E2672" s="12"/>
      <c r="F2672" s="79"/>
      <c r="G2672" s="78"/>
      <c r="H2672" s="80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6"/>
      <c r="B2673" s="77"/>
      <c r="C2673" s="76"/>
      <c r="D2673" s="78"/>
      <c r="E2673" s="12"/>
      <c r="F2673" s="79"/>
      <c r="G2673" s="78"/>
      <c r="H2673" s="80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6"/>
      <c r="B2674" s="77"/>
      <c r="C2674" s="76"/>
      <c r="D2674" s="78"/>
      <c r="E2674" s="12"/>
      <c r="F2674" s="79"/>
      <c r="G2674" s="78"/>
      <c r="H2674" s="80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6"/>
      <c r="B2675" s="77"/>
      <c r="C2675" s="76"/>
      <c r="D2675" s="78"/>
      <c r="E2675" s="12"/>
      <c r="F2675" s="79"/>
      <c r="G2675" s="78"/>
      <c r="H2675" s="80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6"/>
      <c r="B2676" s="77"/>
      <c r="C2676" s="76"/>
      <c r="D2676" s="78"/>
      <c r="E2676" s="12"/>
      <c r="F2676" s="79"/>
      <c r="G2676" s="78"/>
      <c r="H2676" s="80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6"/>
      <c r="B2677" s="77"/>
      <c r="C2677" s="76"/>
      <c r="D2677" s="78"/>
      <c r="E2677" s="12"/>
      <c r="F2677" s="79"/>
      <c r="G2677" s="78"/>
      <c r="H2677" s="80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6"/>
      <c r="B2678" s="77"/>
      <c r="C2678" s="76"/>
      <c r="D2678" s="78"/>
      <c r="E2678" s="12"/>
      <c r="F2678" s="79"/>
      <c r="G2678" s="78"/>
      <c r="H2678" s="80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6"/>
      <c r="B2679" s="77"/>
      <c r="C2679" s="76"/>
      <c r="D2679" s="78"/>
      <c r="E2679" s="12"/>
      <c r="F2679" s="79"/>
      <c r="G2679" s="78"/>
      <c r="H2679" s="80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6"/>
      <c r="B2680" s="77"/>
      <c r="C2680" s="76"/>
      <c r="D2680" s="78"/>
      <c r="E2680" s="12"/>
      <c r="F2680" s="79"/>
      <c r="G2680" s="78"/>
      <c r="H2680" s="80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6"/>
      <c r="B2681" s="77"/>
      <c r="C2681" s="76"/>
      <c r="D2681" s="78"/>
      <c r="E2681" s="12"/>
      <c r="F2681" s="79"/>
      <c r="G2681" s="78"/>
      <c r="H2681" s="80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6"/>
      <c r="B2682" s="77"/>
      <c r="C2682" s="76"/>
      <c r="D2682" s="78"/>
      <c r="E2682" s="12"/>
      <c r="F2682" s="79"/>
      <c r="G2682" s="78"/>
      <c r="H2682" s="80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6"/>
      <c r="B2683" s="77"/>
      <c r="C2683" s="76"/>
      <c r="D2683" s="78"/>
      <c r="E2683" s="12"/>
      <c r="F2683" s="79"/>
      <c r="G2683" s="78"/>
      <c r="H2683" s="80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6"/>
      <c r="B2684" s="77"/>
      <c r="C2684" s="76"/>
      <c r="D2684" s="78"/>
      <c r="E2684" s="12"/>
      <c r="F2684" s="79"/>
      <c r="G2684" s="78"/>
      <c r="H2684" s="80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6"/>
      <c r="B2685" s="77"/>
      <c r="C2685" s="76"/>
      <c r="D2685" s="78"/>
      <c r="E2685" s="12"/>
      <c r="F2685" s="79"/>
      <c r="G2685" s="78"/>
      <c r="H2685" s="80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6"/>
      <c r="B2686" s="77"/>
      <c r="C2686" s="76"/>
      <c r="D2686" s="78"/>
      <c r="E2686" s="12"/>
      <c r="F2686" s="79"/>
      <c r="G2686" s="78"/>
      <c r="H2686" s="80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6"/>
      <c r="B2687" s="77"/>
      <c r="C2687" s="76"/>
      <c r="D2687" s="78"/>
      <c r="E2687" s="12"/>
      <c r="F2687" s="79"/>
      <c r="G2687" s="78"/>
      <c r="H2687" s="80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6"/>
      <c r="B2688" s="77"/>
      <c r="C2688" s="76"/>
      <c r="D2688" s="78"/>
      <c r="E2688" s="12"/>
      <c r="F2688" s="79"/>
      <c r="G2688" s="78"/>
      <c r="H2688" s="80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6"/>
      <c r="B2689" s="77"/>
      <c r="C2689" s="76"/>
      <c r="D2689" s="78"/>
      <c r="E2689" s="12"/>
      <c r="F2689" s="79"/>
      <c r="G2689" s="78"/>
      <c r="H2689" s="80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6"/>
      <c r="B2690" s="77"/>
      <c r="C2690" s="76"/>
      <c r="D2690" s="78"/>
      <c r="E2690" s="12"/>
      <c r="F2690" s="79"/>
      <c r="G2690" s="78"/>
      <c r="H2690" s="80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6"/>
      <c r="B2691" s="77"/>
      <c r="C2691" s="76"/>
      <c r="D2691" s="78"/>
      <c r="E2691" s="12"/>
      <c r="F2691" s="79"/>
      <c r="G2691" s="78"/>
      <c r="H2691" s="80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6"/>
      <c r="B2692" s="77"/>
      <c r="C2692" s="76"/>
      <c r="D2692" s="78"/>
      <c r="E2692" s="12"/>
      <c r="F2692" s="79"/>
      <c r="G2692" s="78"/>
      <c r="H2692" s="80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6"/>
      <c r="B2693" s="77"/>
      <c r="C2693" s="76"/>
      <c r="D2693" s="78"/>
      <c r="E2693" s="12"/>
      <c r="F2693" s="79"/>
      <c r="G2693" s="78"/>
      <c r="H2693" s="80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6"/>
      <c r="B2694" s="77"/>
      <c r="C2694" s="76"/>
      <c r="D2694" s="78"/>
      <c r="E2694" s="12"/>
      <c r="F2694" s="79"/>
      <c r="G2694" s="78"/>
      <c r="H2694" s="80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6"/>
      <c r="B2695" s="77"/>
      <c r="C2695" s="76"/>
      <c r="D2695" s="78"/>
      <c r="E2695" s="12"/>
      <c r="F2695" s="79"/>
      <c r="G2695" s="78"/>
      <c r="H2695" s="80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6"/>
      <c r="B2696" s="77"/>
      <c r="C2696" s="76"/>
      <c r="D2696" s="78"/>
      <c r="E2696" s="12"/>
      <c r="F2696" s="79"/>
      <c r="G2696" s="78"/>
      <c r="H2696" s="80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6"/>
      <c r="B2697" s="77"/>
      <c r="C2697" s="76"/>
      <c r="D2697" s="78"/>
      <c r="E2697" s="12"/>
      <c r="F2697" s="79"/>
      <c r="G2697" s="78"/>
      <c r="H2697" s="80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6"/>
      <c r="B2698" s="77"/>
      <c r="C2698" s="76"/>
      <c r="D2698" s="78"/>
      <c r="E2698" s="12"/>
      <c r="F2698" s="79"/>
      <c r="G2698" s="78"/>
      <c r="H2698" s="80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6"/>
      <c r="B2699" s="77"/>
      <c r="C2699" s="76"/>
      <c r="D2699" s="78"/>
      <c r="E2699" s="12"/>
      <c r="F2699" s="79"/>
      <c r="G2699" s="78"/>
      <c r="H2699" s="80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6"/>
      <c r="B2700" s="77"/>
      <c r="C2700" s="76"/>
      <c r="D2700" s="78"/>
      <c r="E2700" s="12"/>
      <c r="F2700" s="79"/>
      <c r="G2700" s="78"/>
      <c r="H2700" s="80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6"/>
      <c r="B2701" s="77"/>
      <c r="C2701" s="76"/>
      <c r="D2701" s="78"/>
      <c r="E2701" s="12"/>
      <c r="F2701" s="79"/>
      <c r="G2701" s="78"/>
      <c r="H2701" s="80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6"/>
      <c r="B2702" s="77"/>
      <c r="C2702" s="76"/>
      <c r="D2702" s="78"/>
      <c r="E2702" s="12"/>
      <c r="F2702" s="79"/>
      <c r="G2702" s="78"/>
      <c r="H2702" s="80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6"/>
      <c r="B2703" s="77"/>
      <c r="C2703" s="76"/>
      <c r="D2703" s="78"/>
      <c r="E2703" s="12"/>
      <c r="F2703" s="79"/>
      <c r="G2703" s="78"/>
      <c r="H2703" s="80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6"/>
      <c r="B2704" s="77"/>
      <c r="C2704" s="76"/>
      <c r="D2704" s="78"/>
      <c r="E2704" s="12"/>
      <c r="F2704" s="79"/>
      <c r="G2704" s="78"/>
      <c r="H2704" s="80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6"/>
      <c r="B2705" s="77"/>
      <c r="C2705" s="76"/>
      <c r="D2705" s="78"/>
      <c r="E2705" s="12"/>
      <c r="F2705" s="79"/>
      <c r="G2705" s="78"/>
      <c r="H2705" s="80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6"/>
      <c r="B2706" s="77"/>
      <c r="C2706" s="76"/>
      <c r="D2706" s="78"/>
      <c r="E2706" s="12"/>
      <c r="F2706" s="79"/>
      <c r="G2706" s="78"/>
      <c r="H2706" s="80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6"/>
      <c r="B2707" s="77"/>
      <c r="C2707" s="76"/>
      <c r="D2707" s="78"/>
      <c r="E2707" s="12"/>
      <c r="F2707" s="79"/>
      <c r="G2707" s="78"/>
      <c r="H2707" s="80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6"/>
      <c r="B2708" s="77"/>
      <c r="C2708" s="76"/>
      <c r="D2708" s="78"/>
      <c r="E2708" s="12"/>
      <c r="F2708" s="79"/>
      <c r="G2708" s="78"/>
      <c r="H2708" s="80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6"/>
      <c r="B2709" s="77"/>
      <c r="C2709" s="76"/>
      <c r="D2709" s="78"/>
      <c r="E2709" s="12"/>
      <c r="F2709" s="79"/>
      <c r="G2709" s="78"/>
      <c r="H2709" s="80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6"/>
      <c r="B2710" s="77"/>
      <c r="C2710" s="76"/>
      <c r="D2710" s="78"/>
      <c r="E2710" s="12"/>
      <c r="F2710" s="79"/>
      <c r="G2710" s="78"/>
      <c r="H2710" s="80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6"/>
      <c r="B2711" s="77"/>
      <c r="C2711" s="76"/>
      <c r="D2711" s="78"/>
      <c r="E2711" s="12"/>
      <c r="F2711" s="79"/>
      <c r="G2711" s="78"/>
      <c r="H2711" s="80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6"/>
      <c r="B2712" s="77"/>
      <c r="C2712" s="76"/>
      <c r="D2712" s="78"/>
      <c r="E2712" s="12"/>
      <c r="F2712" s="79"/>
      <c r="G2712" s="78"/>
      <c r="H2712" s="80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6"/>
      <c r="B2713" s="77"/>
      <c r="C2713" s="76"/>
      <c r="D2713" s="78"/>
      <c r="E2713" s="12"/>
      <c r="F2713" s="79"/>
      <c r="G2713" s="78"/>
      <c r="H2713" s="80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6"/>
      <c r="B2714" s="77"/>
      <c r="C2714" s="76"/>
      <c r="D2714" s="78"/>
      <c r="E2714" s="12"/>
      <c r="F2714" s="79"/>
      <c r="G2714" s="78"/>
      <c r="H2714" s="80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6"/>
      <c r="B2715" s="77"/>
      <c r="C2715" s="76"/>
      <c r="D2715" s="78"/>
      <c r="E2715" s="12"/>
      <c r="F2715" s="79"/>
      <c r="G2715" s="78"/>
      <c r="H2715" s="80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6"/>
      <c r="B2716" s="77"/>
      <c r="C2716" s="76"/>
      <c r="D2716" s="78"/>
      <c r="E2716" s="12"/>
      <c r="F2716" s="79"/>
      <c r="G2716" s="78"/>
      <c r="H2716" s="80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6"/>
      <c r="B2717" s="77"/>
      <c r="C2717" s="76"/>
      <c r="D2717" s="78"/>
      <c r="E2717" s="12"/>
      <c r="F2717" s="79"/>
      <c r="G2717" s="78"/>
      <c r="H2717" s="80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6"/>
      <c r="B2718" s="77"/>
      <c r="C2718" s="76"/>
      <c r="D2718" s="78"/>
      <c r="E2718" s="12"/>
      <c r="F2718" s="79"/>
      <c r="G2718" s="78"/>
      <c r="H2718" s="80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6"/>
      <c r="B2719" s="77"/>
      <c r="C2719" s="76"/>
      <c r="D2719" s="78"/>
      <c r="E2719" s="12"/>
      <c r="F2719" s="79"/>
      <c r="G2719" s="78"/>
      <c r="H2719" s="80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6"/>
      <c r="B2720" s="77"/>
      <c r="C2720" s="76"/>
      <c r="D2720" s="78"/>
      <c r="E2720" s="12"/>
      <c r="F2720" s="79"/>
      <c r="G2720" s="78"/>
      <c r="H2720" s="80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6"/>
      <c r="B2721" s="77"/>
      <c r="C2721" s="76"/>
      <c r="D2721" s="78"/>
      <c r="E2721" s="12"/>
      <c r="F2721" s="79"/>
      <c r="G2721" s="78"/>
      <c r="H2721" s="80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6"/>
      <c r="B2722" s="77"/>
      <c r="C2722" s="76"/>
      <c r="D2722" s="78"/>
      <c r="E2722" s="12"/>
      <c r="F2722" s="79"/>
      <c r="G2722" s="78"/>
      <c r="H2722" s="80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6"/>
      <c r="B2723" s="77"/>
      <c r="C2723" s="76"/>
      <c r="D2723" s="78"/>
      <c r="E2723" s="12"/>
      <c r="F2723" s="79"/>
      <c r="G2723" s="78"/>
      <c r="H2723" s="80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6"/>
      <c r="B2724" s="77"/>
      <c r="C2724" s="76"/>
      <c r="D2724" s="78"/>
      <c r="E2724" s="12"/>
      <c r="F2724" s="79"/>
      <c r="G2724" s="78"/>
      <c r="H2724" s="80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6"/>
      <c r="B2725" s="77"/>
      <c r="C2725" s="76"/>
      <c r="D2725" s="78"/>
      <c r="E2725" s="12"/>
      <c r="F2725" s="79"/>
      <c r="G2725" s="78"/>
      <c r="H2725" s="80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6"/>
      <c r="B2726" s="77"/>
      <c r="C2726" s="76"/>
      <c r="D2726" s="78"/>
      <c r="E2726" s="12"/>
      <c r="F2726" s="79"/>
      <c r="G2726" s="78"/>
      <c r="H2726" s="80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6"/>
      <c r="B2727" s="77"/>
      <c r="C2727" s="76"/>
      <c r="D2727" s="78"/>
      <c r="E2727" s="12"/>
      <c r="F2727" s="79"/>
      <c r="G2727" s="78"/>
      <c r="H2727" s="80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6"/>
      <c r="B2728" s="77"/>
      <c r="C2728" s="76"/>
      <c r="D2728" s="78"/>
      <c r="E2728" s="12"/>
      <c r="F2728" s="79"/>
      <c r="G2728" s="78"/>
      <c r="H2728" s="80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6"/>
      <c r="B2729" s="77"/>
      <c r="C2729" s="76"/>
      <c r="D2729" s="78"/>
      <c r="E2729" s="12"/>
      <c r="F2729" s="79"/>
      <c r="G2729" s="78"/>
      <c r="H2729" s="80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6"/>
      <c r="B2730" s="77"/>
      <c r="C2730" s="76"/>
      <c r="D2730" s="78"/>
      <c r="E2730" s="12"/>
      <c r="F2730" s="79"/>
      <c r="G2730" s="78"/>
      <c r="H2730" s="80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6"/>
      <c r="B2731" s="77"/>
      <c r="C2731" s="76"/>
      <c r="D2731" s="78"/>
      <c r="E2731" s="12"/>
      <c r="F2731" s="79"/>
      <c r="G2731" s="78"/>
      <c r="H2731" s="80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6"/>
      <c r="B2732" s="77"/>
      <c r="C2732" s="76"/>
      <c r="D2732" s="78"/>
      <c r="E2732" s="12"/>
      <c r="F2732" s="79"/>
      <c r="G2732" s="78"/>
      <c r="H2732" s="80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6"/>
      <c r="B2733" s="77"/>
      <c r="C2733" s="76"/>
      <c r="D2733" s="78"/>
      <c r="E2733" s="12"/>
      <c r="F2733" s="79"/>
      <c r="G2733" s="78"/>
      <c r="H2733" s="80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6"/>
      <c r="B2734" s="77"/>
      <c r="C2734" s="76"/>
      <c r="D2734" s="78"/>
      <c r="E2734" s="12"/>
      <c r="F2734" s="79"/>
      <c r="G2734" s="78"/>
      <c r="H2734" s="80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6"/>
      <c r="B2735" s="77"/>
      <c r="C2735" s="76"/>
      <c r="D2735" s="78"/>
      <c r="E2735" s="12"/>
      <c r="F2735" s="79"/>
      <c r="G2735" s="78"/>
      <c r="H2735" s="80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6"/>
      <c r="B2736" s="77"/>
      <c r="C2736" s="76"/>
      <c r="D2736" s="78"/>
      <c r="E2736" s="12"/>
      <c r="F2736" s="79"/>
      <c r="G2736" s="78"/>
      <c r="H2736" s="80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6"/>
      <c r="B2737" s="77"/>
      <c r="C2737" s="76"/>
      <c r="D2737" s="78"/>
      <c r="E2737" s="12"/>
      <c r="F2737" s="79"/>
      <c r="G2737" s="78"/>
      <c r="H2737" s="80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6"/>
      <c r="B2738" s="77"/>
      <c r="C2738" s="76"/>
      <c r="D2738" s="78"/>
      <c r="E2738" s="12"/>
      <c r="F2738" s="79"/>
      <c r="G2738" s="78"/>
      <c r="H2738" s="80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6"/>
      <c r="B2739" s="77"/>
      <c r="C2739" s="76"/>
      <c r="D2739" s="78"/>
      <c r="E2739" s="12"/>
      <c r="F2739" s="79"/>
      <c r="G2739" s="78"/>
      <c r="H2739" s="80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6"/>
      <c r="B2740" s="77"/>
      <c r="C2740" s="76"/>
      <c r="D2740" s="78"/>
      <c r="E2740" s="12"/>
      <c r="F2740" s="79"/>
      <c r="G2740" s="78"/>
      <c r="H2740" s="80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6"/>
      <c r="B2741" s="77"/>
      <c r="C2741" s="76"/>
      <c r="D2741" s="78"/>
      <c r="E2741" s="12"/>
      <c r="F2741" s="79"/>
      <c r="G2741" s="78"/>
      <c r="H2741" s="80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6"/>
      <c r="B2742" s="77"/>
      <c r="C2742" s="76"/>
      <c r="D2742" s="78"/>
      <c r="E2742" s="12"/>
      <c r="F2742" s="79"/>
      <c r="G2742" s="78"/>
      <c r="H2742" s="80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6"/>
      <c r="B2743" s="77"/>
      <c r="C2743" s="76"/>
      <c r="D2743" s="78"/>
      <c r="E2743" s="12"/>
      <c r="F2743" s="79"/>
      <c r="G2743" s="78"/>
      <c r="H2743" s="80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6"/>
      <c r="B2744" s="77"/>
      <c r="C2744" s="76"/>
      <c r="D2744" s="78"/>
      <c r="E2744" s="12"/>
      <c r="F2744" s="79"/>
      <c r="G2744" s="78"/>
      <c r="H2744" s="80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6"/>
      <c r="B2745" s="77"/>
      <c r="C2745" s="76"/>
      <c r="D2745" s="78"/>
      <c r="E2745" s="12"/>
      <c r="F2745" s="79"/>
      <c r="G2745" s="78"/>
      <c r="H2745" s="80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6"/>
      <c r="B2746" s="77"/>
      <c r="C2746" s="76"/>
      <c r="D2746" s="78"/>
      <c r="E2746" s="12"/>
      <c r="F2746" s="79"/>
      <c r="G2746" s="78"/>
      <c r="H2746" s="80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6"/>
      <c r="B2747" s="77"/>
      <c r="C2747" s="76"/>
      <c r="D2747" s="78"/>
      <c r="E2747" s="12"/>
      <c r="F2747" s="79"/>
      <c r="G2747" s="78"/>
      <c r="H2747" s="80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6"/>
      <c r="B2748" s="77"/>
      <c r="C2748" s="76"/>
      <c r="D2748" s="78"/>
      <c r="E2748" s="12"/>
      <c r="F2748" s="79"/>
      <c r="G2748" s="78"/>
      <c r="H2748" s="80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6"/>
      <c r="B2749" s="77"/>
      <c r="C2749" s="76"/>
      <c r="D2749" s="78"/>
      <c r="E2749" s="12"/>
      <c r="F2749" s="79"/>
      <c r="G2749" s="78"/>
      <c r="H2749" s="80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6"/>
      <c r="B2750" s="77"/>
      <c r="C2750" s="76"/>
      <c r="D2750" s="78"/>
      <c r="E2750" s="12"/>
      <c r="F2750" s="79"/>
      <c r="G2750" s="78"/>
      <c r="H2750" s="80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6"/>
      <c r="B2751" s="77"/>
      <c r="C2751" s="76"/>
      <c r="D2751" s="78"/>
      <c r="E2751" s="12"/>
      <c r="F2751" s="79"/>
      <c r="G2751" s="78"/>
      <c r="H2751" s="80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6"/>
      <c r="B2752" s="77"/>
      <c r="C2752" s="76"/>
      <c r="D2752" s="78"/>
      <c r="E2752" s="12"/>
      <c r="F2752" s="79"/>
      <c r="G2752" s="78"/>
      <c r="H2752" s="80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6"/>
      <c r="B2753" s="77"/>
      <c r="C2753" s="76"/>
      <c r="D2753" s="78"/>
      <c r="E2753" s="12"/>
      <c r="F2753" s="79"/>
      <c r="G2753" s="78"/>
      <c r="H2753" s="80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6"/>
      <c r="B2754" s="77"/>
      <c r="C2754" s="76"/>
      <c r="D2754" s="78"/>
      <c r="E2754" s="12"/>
      <c r="F2754" s="79"/>
      <c r="G2754" s="78"/>
      <c r="H2754" s="80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6"/>
      <c r="B2755" s="77"/>
      <c r="C2755" s="76"/>
      <c r="D2755" s="78"/>
      <c r="E2755" s="12"/>
      <c r="F2755" s="79"/>
      <c r="G2755" s="78"/>
      <c r="H2755" s="80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6"/>
      <c r="B2756" s="77"/>
      <c r="C2756" s="76"/>
      <c r="D2756" s="78"/>
      <c r="E2756" s="12"/>
      <c r="F2756" s="79"/>
      <c r="G2756" s="78"/>
      <c r="H2756" s="80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6"/>
      <c r="B2757" s="77"/>
      <c r="C2757" s="76"/>
      <c r="D2757" s="78"/>
      <c r="E2757" s="12"/>
      <c r="F2757" s="79"/>
      <c r="G2757" s="78"/>
      <c r="H2757" s="80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6"/>
      <c r="B2758" s="77"/>
      <c r="C2758" s="76"/>
      <c r="D2758" s="78"/>
      <c r="E2758" s="12"/>
      <c r="F2758" s="79"/>
      <c r="G2758" s="78"/>
      <c r="H2758" s="80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6"/>
      <c r="B2759" s="77"/>
      <c r="C2759" s="76"/>
      <c r="D2759" s="78"/>
      <c r="E2759" s="12"/>
      <c r="F2759" s="79"/>
      <c r="G2759" s="78"/>
      <c r="H2759" s="80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6"/>
      <c r="B2760" s="77"/>
      <c r="C2760" s="76"/>
      <c r="D2760" s="78"/>
      <c r="E2760" s="12"/>
      <c r="F2760" s="79"/>
      <c r="G2760" s="78"/>
      <c r="H2760" s="80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6"/>
      <c r="B2761" s="77"/>
      <c r="C2761" s="76"/>
      <c r="D2761" s="78"/>
      <c r="E2761" s="12"/>
      <c r="F2761" s="79"/>
      <c r="G2761" s="78"/>
      <c r="H2761" s="80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6"/>
      <c r="B2762" s="77"/>
      <c r="C2762" s="76"/>
      <c r="D2762" s="78"/>
      <c r="E2762" s="12"/>
      <c r="F2762" s="79"/>
      <c r="G2762" s="78"/>
      <c r="H2762" s="80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6"/>
      <c r="B2763" s="77"/>
      <c r="C2763" s="76"/>
      <c r="D2763" s="78"/>
      <c r="E2763" s="12"/>
      <c r="F2763" s="79"/>
      <c r="G2763" s="78"/>
      <c r="H2763" s="80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6"/>
      <c r="B2764" s="77"/>
      <c r="C2764" s="76"/>
      <c r="D2764" s="78"/>
      <c r="E2764" s="12"/>
      <c r="F2764" s="79"/>
      <c r="G2764" s="78"/>
      <c r="H2764" s="80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6"/>
      <c r="B2765" s="77"/>
      <c r="C2765" s="76"/>
      <c r="D2765" s="78"/>
      <c r="E2765" s="12"/>
      <c r="F2765" s="79"/>
      <c r="G2765" s="78"/>
      <c r="H2765" s="80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6"/>
      <c r="B2766" s="77"/>
      <c r="C2766" s="76"/>
      <c r="D2766" s="78"/>
      <c r="E2766" s="12"/>
      <c r="F2766" s="79"/>
      <c r="G2766" s="78"/>
      <c r="H2766" s="80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6"/>
      <c r="B2767" s="77"/>
      <c r="C2767" s="76"/>
      <c r="D2767" s="78"/>
      <c r="E2767" s="12"/>
      <c r="F2767" s="79"/>
      <c r="G2767" s="78"/>
      <c r="H2767" s="80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6"/>
      <c r="B2768" s="77"/>
      <c r="C2768" s="76"/>
      <c r="D2768" s="78"/>
      <c r="E2768" s="12"/>
      <c r="F2768" s="79"/>
      <c r="G2768" s="78"/>
      <c r="H2768" s="80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6"/>
      <c r="B2769" s="77"/>
      <c r="C2769" s="76"/>
      <c r="D2769" s="78"/>
      <c r="E2769" s="12"/>
      <c r="F2769" s="79"/>
      <c r="G2769" s="78"/>
      <c r="H2769" s="80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6"/>
      <c r="B2770" s="77"/>
      <c r="C2770" s="76"/>
      <c r="D2770" s="78"/>
      <c r="E2770" s="12"/>
      <c r="F2770" s="79"/>
      <c r="G2770" s="78"/>
      <c r="H2770" s="80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6"/>
      <c r="B2771" s="77"/>
      <c r="C2771" s="76"/>
      <c r="D2771" s="78"/>
      <c r="E2771" s="12"/>
      <c r="F2771" s="79"/>
      <c r="G2771" s="78"/>
      <c r="H2771" s="80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6"/>
      <c r="B2772" s="77"/>
      <c r="C2772" s="76"/>
      <c r="D2772" s="78"/>
      <c r="E2772" s="12"/>
      <c r="F2772" s="79"/>
      <c r="G2772" s="78"/>
      <c r="H2772" s="80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6"/>
      <c r="B2773" s="77"/>
      <c r="C2773" s="76"/>
      <c r="D2773" s="78"/>
      <c r="E2773" s="12"/>
      <c r="F2773" s="79"/>
      <c r="G2773" s="78"/>
      <c r="H2773" s="80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6"/>
      <c r="B2774" s="77"/>
      <c r="C2774" s="76"/>
      <c r="D2774" s="78"/>
      <c r="E2774" s="12"/>
      <c r="F2774" s="79"/>
      <c r="G2774" s="78"/>
      <c r="H2774" s="80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6"/>
      <c r="B2775" s="77"/>
      <c r="C2775" s="76"/>
      <c r="D2775" s="78"/>
      <c r="E2775" s="12"/>
      <c r="F2775" s="79"/>
      <c r="G2775" s="78"/>
      <c r="H2775" s="80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6"/>
      <c r="B2776" s="77"/>
      <c r="C2776" s="76"/>
      <c r="D2776" s="78"/>
      <c r="E2776" s="12"/>
      <c r="F2776" s="79"/>
      <c r="G2776" s="78"/>
      <c r="H2776" s="80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6"/>
      <c r="B2777" s="77"/>
      <c r="C2777" s="76"/>
      <c r="D2777" s="78"/>
      <c r="E2777" s="12"/>
      <c r="F2777" s="79"/>
      <c r="G2777" s="78"/>
      <c r="H2777" s="80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6"/>
      <c r="B2778" s="77"/>
      <c r="C2778" s="76"/>
      <c r="D2778" s="78"/>
      <c r="E2778" s="12"/>
      <c r="F2778" s="79"/>
      <c r="G2778" s="78"/>
      <c r="H2778" s="80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6"/>
      <c r="B2779" s="77"/>
      <c r="C2779" s="76"/>
      <c r="D2779" s="78"/>
      <c r="E2779" s="12"/>
      <c r="F2779" s="79"/>
      <c r="G2779" s="78"/>
      <c r="H2779" s="80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6"/>
      <c r="B2780" s="77"/>
      <c r="C2780" s="76"/>
      <c r="D2780" s="78"/>
      <c r="E2780" s="12"/>
      <c r="F2780" s="79"/>
      <c r="G2780" s="78"/>
      <c r="H2780" s="80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6"/>
      <c r="B2781" s="77"/>
      <c r="C2781" s="76"/>
      <c r="D2781" s="78"/>
      <c r="E2781" s="12"/>
      <c r="F2781" s="79"/>
      <c r="G2781" s="78"/>
      <c r="H2781" s="80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6"/>
      <c r="B2782" s="77"/>
      <c r="C2782" s="76"/>
      <c r="D2782" s="78"/>
      <c r="E2782" s="12"/>
      <c r="F2782" s="79"/>
      <c r="G2782" s="78"/>
      <c r="H2782" s="80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6"/>
      <c r="B2783" s="77"/>
      <c r="C2783" s="76"/>
      <c r="D2783" s="78"/>
      <c r="E2783" s="12"/>
      <c r="F2783" s="79"/>
      <c r="G2783" s="78"/>
      <c r="H2783" s="80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6"/>
      <c r="B2784" s="77"/>
      <c r="C2784" s="76"/>
      <c r="D2784" s="78"/>
      <c r="E2784" s="12"/>
      <c r="F2784" s="79"/>
      <c r="G2784" s="78"/>
      <c r="H2784" s="80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6"/>
      <c r="B2785" s="77"/>
      <c r="C2785" s="76"/>
      <c r="D2785" s="78"/>
      <c r="E2785" s="12"/>
      <c r="F2785" s="79"/>
      <c r="G2785" s="78"/>
      <c r="H2785" s="80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6"/>
      <c r="B2786" s="77"/>
      <c r="C2786" s="76"/>
      <c r="D2786" s="78"/>
      <c r="E2786" s="12"/>
      <c r="F2786" s="79"/>
      <c r="G2786" s="78"/>
      <c r="H2786" s="80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6"/>
      <c r="B2787" s="77"/>
      <c r="C2787" s="76"/>
      <c r="D2787" s="78"/>
      <c r="E2787" s="12"/>
      <c r="F2787" s="79"/>
      <c r="G2787" s="78"/>
      <c r="H2787" s="80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6"/>
      <c r="B2788" s="77"/>
      <c r="C2788" s="76"/>
      <c r="D2788" s="78"/>
      <c r="E2788" s="12"/>
      <c r="F2788" s="79"/>
      <c r="G2788" s="78"/>
      <c r="H2788" s="80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6"/>
      <c r="B2789" s="77"/>
      <c r="C2789" s="76"/>
      <c r="D2789" s="78"/>
      <c r="E2789" s="12"/>
      <c r="F2789" s="79"/>
      <c r="G2789" s="78"/>
      <c r="H2789" s="80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6"/>
      <c r="B2790" s="77"/>
      <c r="C2790" s="76"/>
      <c r="D2790" s="78"/>
      <c r="E2790" s="12"/>
      <c r="F2790" s="79"/>
      <c r="G2790" s="78"/>
      <c r="H2790" s="80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6"/>
      <c r="B2791" s="77"/>
      <c r="C2791" s="76"/>
      <c r="D2791" s="78"/>
      <c r="E2791" s="12"/>
      <c r="F2791" s="79"/>
      <c r="G2791" s="78"/>
      <c r="H2791" s="80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6"/>
      <c r="B2792" s="77"/>
      <c r="C2792" s="76"/>
      <c r="D2792" s="78"/>
      <c r="E2792" s="12"/>
      <c r="F2792" s="79"/>
      <c r="G2792" s="78"/>
      <c r="H2792" s="80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6"/>
      <c r="B2793" s="77"/>
      <c r="C2793" s="76"/>
      <c r="D2793" s="78"/>
      <c r="E2793" s="12"/>
      <c r="F2793" s="79"/>
      <c r="G2793" s="78"/>
      <c r="H2793" s="80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6"/>
      <c r="B2794" s="77"/>
      <c r="C2794" s="76"/>
      <c r="D2794" s="78"/>
      <c r="E2794" s="12"/>
      <c r="F2794" s="79"/>
      <c r="G2794" s="78"/>
      <c r="H2794" s="80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6"/>
      <c r="B2795" s="77"/>
      <c r="C2795" s="76"/>
      <c r="D2795" s="78"/>
      <c r="E2795" s="12"/>
      <c r="F2795" s="79"/>
      <c r="G2795" s="78"/>
      <c r="H2795" s="80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6"/>
      <c r="B2796" s="77"/>
      <c r="C2796" s="76"/>
      <c r="D2796" s="78"/>
      <c r="E2796" s="12"/>
      <c r="F2796" s="79"/>
      <c r="G2796" s="78"/>
      <c r="H2796" s="80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6"/>
      <c r="B2797" s="77"/>
      <c r="C2797" s="76"/>
      <c r="D2797" s="78"/>
      <c r="E2797" s="12"/>
      <c r="F2797" s="79"/>
      <c r="G2797" s="78"/>
      <c r="H2797" s="80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6"/>
      <c r="B2798" s="77"/>
      <c r="C2798" s="76"/>
      <c r="D2798" s="78"/>
      <c r="E2798" s="12"/>
      <c r="F2798" s="79"/>
      <c r="G2798" s="78"/>
      <c r="H2798" s="80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6"/>
      <c r="B2799" s="77"/>
      <c r="C2799" s="76"/>
      <c r="D2799" s="78"/>
      <c r="E2799" s="12"/>
      <c r="F2799" s="79"/>
      <c r="G2799" s="78"/>
      <c r="H2799" s="80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6"/>
      <c r="B2800" s="77"/>
      <c r="C2800" s="76"/>
      <c r="D2800" s="78"/>
      <c r="E2800" s="12"/>
      <c r="F2800" s="79"/>
      <c r="G2800" s="78"/>
      <c r="H2800" s="80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6"/>
      <c r="B2801" s="77"/>
      <c r="C2801" s="76"/>
      <c r="D2801" s="78"/>
      <c r="E2801" s="12"/>
      <c r="F2801" s="79"/>
      <c r="G2801" s="78"/>
      <c r="H2801" s="80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6"/>
      <c r="B2802" s="77"/>
      <c r="C2802" s="76"/>
      <c r="D2802" s="78"/>
      <c r="E2802" s="12"/>
      <c r="F2802" s="79"/>
      <c r="G2802" s="78"/>
      <c r="H2802" s="80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6"/>
      <c r="B2803" s="77"/>
      <c r="C2803" s="76"/>
      <c r="D2803" s="78"/>
      <c r="E2803" s="12"/>
      <c r="F2803" s="79"/>
      <c r="G2803" s="78"/>
      <c r="H2803" s="80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6"/>
      <c r="B2804" s="77"/>
      <c r="C2804" s="76"/>
      <c r="D2804" s="78"/>
      <c r="E2804" s="12"/>
      <c r="F2804" s="79"/>
      <c r="G2804" s="78"/>
      <c r="H2804" s="80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6"/>
      <c r="B2805" s="77"/>
      <c r="C2805" s="76"/>
      <c r="D2805" s="78"/>
      <c r="E2805" s="12"/>
      <c r="F2805" s="79"/>
      <c r="G2805" s="78"/>
      <c r="H2805" s="80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6"/>
      <c r="B2806" s="77"/>
      <c r="C2806" s="76"/>
      <c r="D2806" s="78"/>
      <c r="E2806" s="12"/>
      <c r="F2806" s="79"/>
      <c r="G2806" s="78"/>
      <c r="H2806" s="80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6"/>
      <c r="B2807" s="77"/>
      <c r="C2807" s="76"/>
      <c r="D2807" s="78"/>
      <c r="E2807" s="12"/>
      <c r="F2807" s="79"/>
      <c r="G2807" s="78"/>
      <c r="H2807" s="80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6"/>
      <c r="B2808" s="77"/>
      <c r="C2808" s="76"/>
      <c r="D2808" s="78"/>
      <c r="E2808" s="12"/>
      <c r="F2808" s="79"/>
      <c r="G2808" s="78"/>
      <c r="H2808" s="80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6"/>
      <c r="B2809" s="77"/>
      <c r="C2809" s="76"/>
      <c r="D2809" s="78"/>
      <c r="E2809" s="12"/>
      <c r="F2809" s="79"/>
      <c r="G2809" s="78"/>
      <c r="H2809" s="80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6"/>
      <c r="B2810" s="77"/>
      <c r="C2810" s="76"/>
      <c r="D2810" s="78"/>
      <c r="E2810" s="12"/>
      <c r="F2810" s="79"/>
      <c r="G2810" s="78"/>
      <c r="H2810" s="80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6"/>
      <c r="B2811" s="77"/>
      <c r="C2811" s="76"/>
      <c r="D2811" s="78"/>
      <c r="E2811" s="12"/>
      <c r="F2811" s="79"/>
      <c r="G2811" s="78"/>
      <c r="H2811" s="80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6"/>
      <c r="B2812" s="77"/>
      <c r="C2812" s="76"/>
      <c r="D2812" s="78"/>
      <c r="E2812" s="12"/>
      <c r="F2812" s="79"/>
      <c r="G2812" s="78"/>
      <c r="H2812" s="80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6"/>
      <c r="B2813" s="77"/>
      <c r="C2813" s="76"/>
      <c r="D2813" s="78"/>
      <c r="E2813" s="12"/>
      <c r="F2813" s="79"/>
      <c r="G2813" s="78"/>
      <c r="H2813" s="80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6"/>
      <c r="B2814" s="77"/>
      <c r="C2814" s="76"/>
      <c r="D2814" s="78"/>
      <c r="E2814" s="12"/>
      <c r="F2814" s="79"/>
      <c r="G2814" s="78"/>
      <c r="H2814" s="80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6"/>
      <c r="B2815" s="77"/>
      <c r="C2815" s="76"/>
      <c r="D2815" s="78"/>
      <c r="E2815" s="12"/>
      <c r="F2815" s="79"/>
      <c r="G2815" s="78"/>
      <c r="H2815" s="80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6"/>
      <c r="B2816" s="77"/>
      <c r="C2816" s="76"/>
      <c r="D2816" s="78"/>
      <c r="E2816" s="12"/>
      <c r="F2816" s="79"/>
      <c r="G2816" s="78"/>
      <c r="H2816" s="80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6"/>
      <c r="B2817" s="77"/>
      <c r="C2817" s="76"/>
      <c r="D2817" s="78"/>
      <c r="E2817" s="12"/>
      <c r="F2817" s="79"/>
      <c r="G2817" s="78"/>
      <c r="H2817" s="80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6"/>
      <c r="B2818" s="77"/>
      <c r="C2818" s="76"/>
      <c r="D2818" s="78"/>
      <c r="E2818" s="12"/>
      <c r="F2818" s="79"/>
      <c r="G2818" s="78"/>
      <c r="H2818" s="80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6"/>
      <c r="B2819" s="77"/>
      <c r="C2819" s="76"/>
      <c r="D2819" s="78"/>
      <c r="E2819" s="12"/>
      <c r="F2819" s="79"/>
      <c r="G2819" s="78"/>
      <c r="H2819" s="80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6"/>
      <c r="B2820" s="77"/>
      <c r="C2820" s="76"/>
      <c r="D2820" s="78"/>
      <c r="E2820" s="12"/>
      <c r="F2820" s="79"/>
      <c r="G2820" s="78"/>
      <c r="H2820" s="80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6"/>
      <c r="B2821" s="77"/>
      <c r="C2821" s="76"/>
      <c r="D2821" s="78"/>
      <c r="E2821" s="12"/>
      <c r="F2821" s="79"/>
      <c r="G2821" s="78"/>
      <c r="H2821" s="80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6"/>
      <c r="B2822" s="77"/>
      <c r="C2822" s="76"/>
      <c r="D2822" s="78"/>
      <c r="E2822" s="12"/>
      <c r="F2822" s="79"/>
      <c r="G2822" s="78"/>
      <c r="H2822" s="80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6"/>
      <c r="B2823" s="77"/>
      <c r="C2823" s="76"/>
      <c r="D2823" s="78"/>
      <c r="E2823" s="12"/>
      <c r="F2823" s="79"/>
      <c r="G2823" s="78"/>
      <c r="H2823" s="80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6"/>
      <c r="B2824" s="77"/>
      <c r="C2824" s="76"/>
      <c r="D2824" s="78"/>
      <c r="E2824" s="12"/>
      <c r="F2824" s="79"/>
      <c r="G2824" s="78"/>
      <c r="H2824" s="80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6"/>
      <c r="B2825" s="77"/>
      <c r="C2825" s="76"/>
      <c r="D2825" s="78"/>
      <c r="E2825" s="12"/>
      <c r="F2825" s="79"/>
      <c r="G2825" s="78"/>
      <c r="H2825" s="80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6"/>
      <c r="B2826" s="77"/>
      <c r="C2826" s="76"/>
      <c r="D2826" s="78"/>
      <c r="E2826" s="12"/>
      <c r="F2826" s="79"/>
      <c r="G2826" s="78"/>
      <c r="H2826" s="80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6"/>
      <c r="B2827" s="77"/>
      <c r="C2827" s="76"/>
      <c r="D2827" s="78"/>
      <c r="E2827" s="12"/>
      <c r="F2827" s="79"/>
      <c r="G2827" s="78"/>
      <c r="H2827" s="80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6"/>
      <c r="B2828" s="77"/>
      <c r="C2828" s="76"/>
      <c r="D2828" s="78"/>
      <c r="E2828" s="12"/>
      <c r="F2828" s="79"/>
      <c r="G2828" s="78"/>
      <c r="H2828" s="80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6"/>
      <c r="B2829" s="77"/>
      <c r="C2829" s="76"/>
      <c r="D2829" s="78"/>
      <c r="E2829" s="12"/>
      <c r="F2829" s="79"/>
      <c r="G2829" s="78"/>
      <c r="H2829" s="80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6"/>
      <c r="B2830" s="77"/>
      <c r="C2830" s="76"/>
      <c r="D2830" s="78"/>
      <c r="E2830" s="12"/>
      <c r="F2830" s="79"/>
      <c r="G2830" s="78"/>
      <c r="H2830" s="80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6"/>
      <c r="B2831" s="77"/>
      <c r="C2831" s="76"/>
      <c r="D2831" s="78"/>
      <c r="E2831" s="12"/>
      <c r="F2831" s="79"/>
      <c r="G2831" s="78"/>
      <c r="H2831" s="80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6"/>
      <c r="B2832" s="77"/>
      <c r="C2832" s="76"/>
      <c r="D2832" s="78"/>
      <c r="E2832" s="12"/>
      <c r="F2832" s="79"/>
      <c r="G2832" s="78"/>
      <c r="H2832" s="80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6"/>
      <c r="B2833" s="77"/>
      <c r="C2833" s="76"/>
      <c r="D2833" s="78"/>
      <c r="E2833" s="12"/>
      <c r="F2833" s="79"/>
      <c r="G2833" s="78"/>
      <c r="H2833" s="80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6"/>
      <c r="B2834" s="77"/>
      <c r="C2834" s="76"/>
      <c r="D2834" s="78"/>
      <c r="E2834" s="12"/>
      <c r="F2834" s="79"/>
      <c r="G2834" s="78"/>
      <c r="H2834" s="80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6"/>
      <c r="B2835" s="77"/>
      <c r="C2835" s="76"/>
      <c r="D2835" s="78"/>
      <c r="E2835" s="12"/>
      <c r="F2835" s="79"/>
      <c r="G2835" s="78"/>
      <c r="H2835" s="80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6"/>
      <c r="B2836" s="77"/>
      <c r="C2836" s="76"/>
      <c r="D2836" s="78"/>
      <c r="E2836" s="12"/>
      <c r="F2836" s="79"/>
      <c r="G2836" s="78"/>
      <c r="H2836" s="80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6"/>
      <c r="B2837" s="77"/>
      <c r="C2837" s="76"/>
      <c r="D2837" s="78"/>
      <c r="E2837" s="12"/>
      <c r="F2837" s="79"/>
      <c r="G2837" s="78"/>
      <c r="H2837" s="80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6"/>
      <c r="B2838" s="77"/>
      <c r="C2838" s="76"/>
      <c r="D2838" s="78"/>
      <c r="E2838" s="12"/>
      <c r="F2838" s="79"/>
      <c r="G2838" s="78"/>
      <c r="H2838" s="80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6"/>
      <c r="B2839" s="77"/>
      <c r="C2839" s="76"/>
      <c r="D2839" s="78"/>
      <c r="E2839" s="12"/>
      <c r="F2839" s="79"/>
      <c r="G2839" s="78"/>
      <c r="H2839" s="80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6"/>
      <c r="B2840" s="77"/>
      <c r="C2840" s="76"/>
      <c r="D2840" s="78"/>
      <c r="E2840" s="12"/>
      <c r="F2840" s="79"/>
      <c r="G2840" s="78"/>
      <c r="H2840" s="80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6"/>
      <c r="B2841" s="77"/>
      <c r="C2841" s="76"/>
      <c r="D2841" s="78"/>
      <c r="E2841" s="12"/>
      <c r="F2841" s="79"/>
      <c r="G2841" s="78"/>
      <c r="H2841" s="80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6"/>
      <c r="B2842" s="77"/>
      <c r="C2842" s="76"/>
      <c r="D2842" s="78"/>
      <c r="E2842" s="12"/>
      <c r="F2842" s="79"/>
      <c r="G2842" s="78"/>
      <c r="H2842" s="80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6"/>
      <c r="B2843" s="77"/>
      <c r="C2843" s="76"/>
      <c r="D2843" s="78"/>
      <c r="E2843" s="12"/>
      <c r="F2843" s="79"/>
      <c r="G2843" s="78"/>
      <c r="H2843" s="80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6"/>
      <c r="B2844" s="77"/>
      <c r="C2844" s="76"/>
      <c r="D2844" s="78"/>
      <c r="E2844" s="12"/>
      <c r="F2844" s="79"/>
      <c r="G2844" s="78"/>
      <c r="H2844" s="80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6"/>
      <c r="B2845" s="77"/>
      <c r="C2845" s="76"/>
      <c r="D2845" s="78"/>
      <c r="E2845" s="12"/>
      <c r="F2845" s="79"/>
      <c r="G2845" s="78"/>
      <c r="H2845" s="80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6"/>
      <c r="B2846" s="77"/>
      <c r="C2846" s="76"/>
      <c r="D2846" s="78"/>
      <c r="E2846" s="12"/>
      <c r="F2846" s="79"/>
      <c r="G2846" s="78"/>
      <c r="H2846" s="80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6"/>
      <c r="B2847" s="77"/>
      <c r="C2847" s="76"/>
      <c r="D2847" s="78"/>
      <c r="E2847" s="12"/>
      <c r="F2847" s="79"/>
      <c r="G2847" s="78"/>
      <c r="H2847" s="80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6"/>
      <c r="B2848" s="77"/>
      <c r="C2848" s="76"/>
      <c r="D2848" s="78"/>
      <c r="E2848" s="12"/>
      <c r="F2848" s="79"/>
      <c r="G2848" s="78"/>
      <c r="H2848" s="80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6"/>
      <c r="B2849" s="77"/>
      <c r="C2849" s="76"/>
      <c r="D2849" s="78"/>
      <c r="E2849" s="12"/>
      <c r="F2849" s="79"/>
      <c r="G2849" s="78"/>
      <c r="H2849" s="80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6"/>
      <c r="B2850" s="77"/>
      <c r="C2850" s="76"/>
      <c r="D2850" s="78"/>
      <c r="E2850" s="12"/>
      <c r="F2850" s="79"/>
      <c r="G2850" s="78"/>
      <c r="H2850" s="80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6"/>
      <c r="B2851" s="77"/>
      <c r="C2851" s="76"/>
      <c r="D2851" s="78"/>
      <c r="E2851" s="12"/>
      <c r="F2851" s="79"/>
      <c r="G2851" s="78"/>
      <c r="H2851" s="80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6"/>
      <c r="B2852" s="77"/>
      <c r="C2852" s="76"/>
      <c r="D2852" s="78"/>
      <c r="E2852" s="12"/>
      <c r="F2852" s="79"/>
      <c r="G2852" s="78"/>
      <c r="H2852" s="80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6"/>
      <c r="B2853" s="77"/>
      <c r="C2853" s="76"/>
      <c r="D2853" s="78"/>
      <c r="E2853" s="12"/>
      <c r="F2853" s="79"/>
      <c r="G2853" s="78"/>
      <c r="H2853" s="80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6"/>
      <c r="B2854" s="77"/>
      <c r="C2854" s="76"/>
      <c r="D2854" s="78"/>
      <c r="E2854" s="12"/>
      <c r="F2854" s="79"/>
      <c r="G2854" s="78"/>
      <c r="H2854" s="80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6"/>
      <c r="B2855" s="77"/>
      <c r="C2855" s="76"/>
      <c r="D2855" s="78"/>
      <c r="E2855" s="12"/>
      <c r="F2855" s="79"/>
      <c r="G2855" s="78"/>
      <c r="H2855" s="80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6"/>
      <c r="B2856" s="77"/>
      <c r="C2856" s="76"/>
      <c r="D2856" s="78"/>
      <c r="E2856" s="12"/>
      <c r="F2856" s="79"/>
      <c r="G2856" s="78"/>
      <c r="H2856" s="80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6"/>
      <c r="B2857" s="77"/>
      <c r="C2857" s="76"/>
      <c r="D2857" s="78"/>
      <c r="E2857" s="12"/>
      <c r="F2857" s="79"/>
      <c r="G2857" s="78"/>
      <c r="H2857" s="80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6"/>
      <c r="B2858" s="77"/>
      <c r="C2858" s="76"/>
      <c r="D2858" s="78"/>
      <c r="E2858" s="12"/>
      <c r="F2858" s="79"/>
      <c r="G2858" s="78"/>
      <c r="H2858" s="80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6"/>
      <c r="B2859" s="77"/>
      <c r="C2859" s="76"/>
      <c r="D2859" s="78"/>
      <c r="E2859" s="12"/>
      <c r="F2859" s="79"/>
      <c r="G2859" s="78"/>
      <c r="H2859" s="80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6"/>
      <c r="B2860" s="77"/>
      <c r="C2860" s="76"/>
      <c r="D2860" s="78"/>
      <c r="E2860" s="12"/>
      <c r="F2860" s="79"/>
      <c r="G2860" s="78"/>
      <c r="H2860" s="80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6"/>
      <c r="B2861" s="77"/>
      <c r="C2861" s="76"/>
      <c r="D2861" s="78"/>
      <c r="E2861" s="12"/>
      <c r="F2861" s="79"/>
      <c r="G2861" s="78"/>
      <c r="H2861" s="80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6"/>
      <c r="B2862" s="77"/>
      <c r="C2862" s="76"/>
      <c r="D2862" s="78"/>
      <c r="E2862" s="12"/>
      <c r="F2862" s="79"/>
      <c r="G2862" s="78"/>
      <c r="H2862" s="80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6"/>
      <c r="B2863" s="77"/>
      <c r="C2863" s="76"/>
      <c r="D2863" s="78"/>
      <c r="E2863" s="12"/>
      <c r="F2863" s="79"/>
      <c r="G2863" s="78"/>
      <c r="H2863" s="80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6"/>
      <c r="B2864" s="77"/>
      <c r="C2864" s="76"/>
      <c r="D2864" s="78"/>
      <c r="E2864" s="12"/>
      <c r="F2864" s="79"/>
      <c r="G2864" s="78"/>
      <c r="H2864" s="80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6"/>
      <c r="B2865" s="77"/>
      <c r="C2865" s="76"/>
      <c r="D2865" s="78"/>
      <c r="E2865" s="12"/>
      <c r="F2865" s="79"/>
      <c r="G2865" s="78"/>
      <c r="H2865" s="80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6"/>
      <c r="B2866" s="77"/>
      <c r="C2866" s="76"/>
      <c r="D2866" s="78"/>
      <c r="E2866" s="12"/>
      <c r="F2866" s="79"/>
      <c r="G2866" s="78"/>
      <c r="H2866" s="80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6"/>
      <c r="B2867" s="77"/>
      <c r="C2867" s="76"/>
      <c r="D2867" s="78"/>
      <c r="E2867" s="12"/>
      <c r="F2867" s="79"/>
      <c r="G2867" s="78"/>
      <c r="H2867" s="80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6"/>
      <c r="B2868" s="77"/>
      <c r="C2868" s="76"/>
      <c r="D2868" s="78"/>
      <c r="E2868" s="12"/>
      <c r="F2868" s="79"/>
      <c r="G2868" s="78"/>
      <c r="H2868" s="80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6"/>
      <c r="B2869" s="77"/>
      <c r="C2869" s="76"/>
      <c r="D2869" s="78"/>
      <c r="E2869" s="12"/>
      <c r="F2869" s="79"/>
      <c r="G2869" s="78"/>
      <c r="H2869" s="80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6"/>
      <c r="B2870" s="77"/>
      <c r="C2870" s="76"/>
      <c r="D2870" s="78"/>
      <c r="E2870" s="12"/>
      <c r="F2870" s="79"/>
      <c r="G2870" s="78"/>
      <c r="H2870" s="80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6"/>
      <c r="B2871" s="77"/>
      <c r="C2871" s="76"/>
      <c r="D2871" s="78"/>
      <c r="E2871" s="12"/>
      <c r="F2871" s="79"/>
      <c r="G2871" s="78"/>
      <c r="H2871" s="80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6"/>
      <c r="B2872" s="77"/>
      <c r="C2872" s="76"/>
      <c r="D2872" s="78"/>
      <c r="E2872" s="12"/>
      <c r="F2872" s="79"/>
      <c r="G2872" s="78"/>
      <c r="H2872" s="80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6"/>
      <c r="B2873" s="77"/>
      <c r="C2873" s="76"/>
      <c r="D2873" s="78"/>
      <c r="E2873" s="12"/>
      <c r="F2873" s="79"/>
      <c r="G2873" s="78"/>
      <c r="H2873" s="80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6"/>
      <c r="B2874" s="77"/>
      <c r="C2874" s="76"/>
      <c r="D2874" s="78"/>
      <c r="E2874" s="12"/>
      <c r="F2874" s="79"/>
      <c r="G2874" s="78"/>
      <c r="H2874" s="80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6"/>
      <c r="B2875" s="77"/>
      <c r="C2875" s="76"/>
      <c r="D2875" s="78"/>
      <c r="E2875" s="12"/>
      <c r="F2875" s="79"/>
      <c r="G2875" s="78"/>
      <c r="H2875" s="80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6"/>
      <c r="B2876" s="77"/>
      <c r="C2876" s="76"/>
      <c r="D2876" s="78"/>
      <c r="E2876" s="12"/>
      <c r="F2876" s="79"/>
      <c r="G2876" s="78"/>
      <c r="H2876" s="80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6"/>
      <c r="B2877" s="77"/>
      <c r="C2877" s="76"/>
      <c r="D2877" s="78"/>
      <c r="E2877" s="12"/>
      <c r="F2877" s="79"/>
      <c r="G2877" s="78"/>
      <c r="H2877" s="80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6"/>
      <c r="B2878" s="77"/>
      <c r="C2878" s="76"/>
      <c r="D2878" s="78"/>
      <c r="E2878" s="12"/>
      <c r="F2878" s="79"/>
      <c r="G2878" s="78"/>
      <c r="H2878" s="80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6"/>
      <c r="B2879" s="77"/>
      <c r="C2879" s="76"/>
      <c r="D2879" s="78"/>
      <c r="E2879" s="12"/>
      <c r="F2879" s="79"/>
      <c r="G2879" s="78"/>
      <c r="H2879" s="80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6"/>
      <c r="B2880" s="77"/>
      <c r="C2880" s="76"/>
      <c r="D2880" s="78"/>
      <c r="E2880" s="12"/>
      <c r="F2880" s="79"/>
      <c r="G2880" s="78"/>
      <c r="H2880" s="80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6"/>
      <c r="B2881" s="77"/>
      <c r="C2881" s="76"/>
      <c r="D2881" s="78"/>
      <c r="E2881" s="12"/>
      <c r="F2881" s="79"/>
      <c r="G2881" s="78"/>
      <c r="H2881" s="80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6"/>
      <c r="B2882" s="77"/>
      <c r="C2882" s="76"/>
      <c r="D2882" s="78"/>
      <c r="E2882" s="12"/>
      <c r="F2882" s="79"/>
      <c r="G2882" s="78"/>
      <c r="H2882" s="80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6"/>
      <c r="B2883" s="77"/>
      <c r="C2883" s="76"/>
      <c r="D2883" s="78"/>
      <c r="E2883" s="12"/>
      <c r="F2883" s="79"/>
      <c r="G2883" s="78"/>
      <c r="H2883" s="80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6"/>
      <c r="B2884" s="77"/>
      <c r="C2884" s="76"/>
      <c r="D2884" s="78"/>
      <c r="E2884" s="12"/>
      <c r="F2884" s="79"/>
      <c r="G2884" s="78"/>
      <c r="H2884" s="80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6"/>
      <c r="B2885" s="77"/>
      <c r="C2885" s="76"/>
      <c r="D2885" s="78"/>
      <c r="E2885" s="12"/>
      <c r="F2885" s="79"/>
      <c r="G2885" s="78"/>
      <c r="H2885" s="80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6"/>
      <c r="B2886" s="77"/>
      <c r="C2886" s="76"/>
      <c r="D2886" s="78"/>
      <c r="E2886" s="12"/>
      <c r="F2886" s="79"/>
      <c r="G2886" s="78"/>
      <c r="H2886" s="80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6"/>
      <c r="B2887" s="77"/>
      <c r="C2887" s="76"/>
      <c r="D2887" s="78"/>
      <c r="E2887" s="12"/>
      <c r="F2887" s="79"/>
      <c r="G2887" s="78"/>
      <c r="H2887" s="80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6"/>
      <c r="B2888" s="77"/>
      <c r="C2888" s="76"/>
      <c r="D2888" s="78"/>
      <c r="E2888" s="12"/>
      <c r="F2888" s="79"/>
      <c r="G2888" s="78"/>
      <c r="H2888" s="80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6"/>
      <c r="B2889" s="77"/>
      <c r="C2889" s="76"/>
      <c r="D2889" s="78"/>
      <c r="E2889" s="12"/>
      <c r="F2889" s="79"/>
      <c r="G2889" s="78"/>
      <c r="H2889" s="80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6"/>
      <c r="B2890" s="77"/>
      <c r="C2890" s="76"/>
      <c r="D2890" s="78"/>
      <c r="E2890" s="12"/>
      <c r="F2890" s="79"/>
      <c r="G2890" s="78"/>
      <c r="H2890" s="80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6"/>
      <c r="B2891" s="77"/>
      <c r="C2891" s="76"/>
      <c r="D2891" s="78"/>
      <c r="E2891" s="12"/>
      <c r="F2891" s="79"/>
      <c r="G2891" s="78"/>
      <c r="H2891" s="80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6"/>
      <c r="B2892" s="77"/>
      <c r="C2892" s="76"/>
      <c r="D2892" s="78"/>
      <c r="E2892" s="12"/>
      <c r="F2892" s="79"/>
      <c r="G2892" s="78"/>
      <c r="H2892" s="80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6"/>
      <c r="B2893" s="77"/>
      <c r="C2893" s="76"/>
      <c r="D2893" s="78"/>
      <c r="E2893" s="12"/>
      <c r="F2893" s="79"/>
      <c r="G2893" s="78"/>
      <c r="H2893" s="80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6"/>
      <c r="B2894" s="77"/>
      <c r="C2894" s="76"/>
      <c r="D2894" s="78"/>
      <c r="E2894" s="12"/>
      <c r="F2894" s="79"/>
      <c r="G2894" s="78"/>
      <c r="H2894" s="80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6"/>
      <c r="B2895" s="77"/>
      <c r="C2895" s="76"/>
      <c r="D2895" s="78"/>
      <c r="E2895" s="12"/>
      <c r="F2895" s="79"/>
      <c r="G2895" s="78"/>
      <c r="H2895" s="80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6"/>
      <c r="B2896" s="77"/>
      <c r="C2896" s="76"/>
      <c r="D2896" s="78"/>
      <c r="E2896" s="12"/>
      <c r="F2896" s="79"/>
      <c r="G2896" s="78"/>
      <c r="H2896" s="80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6"/>
      <c r="B2897" s="77"/>
      <c r="C2897" s="76"/>
      <c r="D2897" s="78"/>
      <c r="E2897" s="12"/>
      <c r="F2897" s="79"/>
      <c r="G2897" s="78"/>
      <c r="H2897" s="80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6"/>
      <c r="B2898" s="77"/>
      <c r="C2898" s="76"/>
      <c r="D2898" s="78"/>
      <c r="E2898" s="12"/>
      <c r="F2898" s="79"/>
      <c r="G2898" s="78"/>
      <c r="H2898" s="80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6"/>
      <c r="B2899" s="77"/>
      <c r="C2899" s="76"/>
      <c r="D2899" s="78"/>
      <c r="E2899" s="12"/>
      <c r="F2899" s="79"/>
      <c r="G2899" s="78"/>
      <c r="H2899" s="80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6"/>
      <c r="B2900" s="77"/>
      <c r="C2900" s="76"/>
      <c r="D2900" s="78"/>
      <c r="E2900" s="12"/>
      <c r="F2900" s="79"/>
      <c r="G2900" s="78"/>
      <c r="H2900" s="80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6"/>
      <c r="B2901" s="77"/>
      <c r="C2901" s="76"/>
      <c r="D2901" s="78"/>
      <c r="E2901" s="12"/>
      <c r="F2901" s="79"/>
      <c r="G2901" s="78"/>
      <c r="H2901" s="80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6"/>
      <c r="B2902" s="77"/>
      <c r="C2902" s="76"/>
      <c r="D2902" s="78"/>
      <c r="E2902" s="12"/>
      <c r="F2902" s="79"/>
      <c r="G2902" s="78"/>
      <c r="H2902" s="80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6"/>
      <c r="B2903" s="77"/>
      <c r="C2903" s="76"/>
      <c r="D2903" s="78"/>
      <c r="E2903" s="12"/>
      <c r="F2903" s="79"/>
      <c r="G2903" s="78"/>
      <c r="H2903" s="80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6"/>
      <c r="B2904" s="77"/>
      <c r="C2904" s="76"/>
      <c r="D2904" s="78"/>
      <c r="E2904" s="12"/>
      <c r="F2904" s="79"/>
      <c r="G2904" s="78"/>
      <c r="H2904" s="80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6"/>
      <c r="B2905" s="77"/>
      <c r="C2905" s="76"/>
      <c r="D2905" s="78"/>
      <c r="E2905" s="12"/>
      <c r="F2905" s="79"/>
      <c r="G2905" s="78"/>
      <c r="H2905" s="80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6"/>
      <c r="B2906" s="77"/>
      <c r="C2906" s="76"/>
      <c r="D2906" s="78"/>
      <c r="E2906" s="12"/>
      <c r="F2906" s="79"/>
      <c r="G2906" s="78"/>
      <c r="H2906" s="80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6"/>
      <c r="B2907" s="77"/>
      <c r="C2907" s="76"/>
      <c r="D2907" s="78"/>
      <c r="E2907" s="12"/>
      <c r="F2907" s="79"/>
      <c r="G2907" s="78"/>
      <c r="H2907" s="80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6"/>
      <c r="B2908" s="77"/>
      <c r="C2908" s="76"/>
      <c r="D2908" s="78"/>
      <c r="E2908" s="12"/>
      <c r="F2908" s="79"/>
      <c r="G2908" s="78"/>
      <c r="H2908" s="80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6"/>
      <c r="B2909" s="77"/>
      <c r="C2909" s="76"/>
      <c r="D2909" s="78"/>
      <c r="E2909" s="12"/>
      <c r="F2909" s="79"/>
      <c r="G2909" s="78"/>
      <c r="H2909" s="80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6"/>
      <c r="B2910" s="77"/>
      <c r="C2910" s="76"/>
      <c r="D2910" s="78"/>
      <c r="E2910" s="12"/>
      <c r="F2910" s="79"/>
      <c r="G2910" s="78"/>
      <c r="H2910" s="80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6"/>
      <c r="B2911" s="77"/>
      <c r="C2911" s="76"/>
      <c r="D2911" s="78"/>
      <c r="E2911" s="12"/>
      <c r="F2911" s="79"/>
      <c r="G2911" s="78"/>
      <c r="H2911" s="80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6"/>
      <c r="B2912" s="77"/>
      <c r="C2912" s="76"/>
      <c r="D2912" s="78"/>
      <c r="E2912" s="12"/>
      <c r="F2912" s="79"/>
      <c r="G2912" s="78"/>
      <c r="H2912" s="80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6"/>
      <c r="B2913" s="77"/>
      <c r="C2913" s="76"/>
      <c r="D2913" s="78"/>
      <c r="E2913" s="12"/>
      <c r="F2913" s="79"/>
      <c r="G2913" s="78"/>
      <c r="H2913" s="80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6"/>
      <c r="B2914" s="77"/>
      <c r="C2914" s="76"/>
      <c r="D2914" s="78"/>
      <c r="E2914" s="12"/>
      <c r="F2914" s="79"/>
      <c r="G2914" s="78"/>
      <c r="H2914" s="80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6"/>
      <c r="B2915" s="77"/>
      <c r="C2915" s="76"/>
      <c r="D2915" s="78"/>
      <c r="E2915" s="12"/>
      <c r="F2915" s="79"/>
      <c r="G2915" s="78"/>
      <c r="H2915" s="80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6"/>
      <c r="B2916" s="77"/>
      <c r="C2916" s="76"/>
      <c r="D2916" s="78"/>
      <c r="E2916" s="12"/>
      <c r="F2916" s="79"/>
      <c r="G2916" s="78"/>
      <c r="H2916" s="80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6"/>
      <c r="B2917" s="77"/>
      <c r="C2917" s="76"/>
      <c r="D2917" s="78"/>
      <c r="E2917" s="12"/>
      <c r="F2917" s="79"/>
      <c r="G2917" s="78"/>
      <c r="H2917" s="80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6"/>
      <c r="B2918" s="77"/>
      <c r="C2918" s="76"/>
      <c r="D2918" s="78"/>
      <c r="E2918" s="12"/>
      <c r="F2918" s="79"/>
      <c r="G2918" s="78"/>
      <c r="H2918" s="80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6"/>
      <c r="B2919" s="77"/>
      <c r="C2919" s="76"/>
      <c r="D2919" s="78"/>
      <c r="E2919" s="12"/>
      <c r="F2919" s="79"/>
      <c r="G2919" s="78"/>
      <c r="H2919" s="80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6"/>
      <c r="B2920" s="77"/>
      <c r="C2920" s="76"/>
      <c r="D2920" s="78"/>
      <c r="E2920" s="12"/>
      <c r="F2920" s="79"/>
      <c r="G2920" s="78"/>
      <c r="H2920" s="80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6"/>
      <c r="B2921" s="77"/>
      <c r="C2921" s="76"/>
      <c r="D2921" s="78"/>
      <c r="E2921" s="12"/>
      <c r="F2921" s="79"/>
      <c r="G2921" s="78"/>
      <c r="H2921" s="80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6"/>
      <c r="B2922" s="77"/>
      <c r="C2922" s="76"/>
      <c r="D2922" s="78"/>
      <c r="E2922" s="12"/>
      <c r="F2922" s="79"/>
      <c r="G2922" s="78"/>
      <c r="H2922" s="80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6"/>
      <c r="B2923" s="77"/>
      <c r="C2923" s="76"/>
      <c r="D2923" s="78"/>
      <c r="E2923" s="12"/>
      <c r="F2923" s="79"/>
      <c r="G2923" s="78"/>
      <c r="H2923" s="80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6"/>
      <c r="B2924" s="77"/>
      <c r="C2924" s="76"/>
      <c r="D2924" s="78"/>
      <c r="E2924" s="12"/>
      <c r="F2924" s="79"/>
      <c r="G2924" s="78"/>
      <c r="H2924" s="80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6"/>
      <c r="B2925" s="77"/>
      <c r="C2925" s="76"/>
      <c r="D2925" s="78"/>
      <c r="E2925" s="12"/>
      <c r="F2925" s="79"/>
      <c r="G2925" s="78"/>
      <c r="H2925" s="80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6"/>
      <c r="B2926" s="77"/>
      <c r="C2926" s="76"/>
      <c r="D2926" s="78"/>
      <c r="E2926" s="12"/>
      <c r="F2926" s="79"/>
      <c r="G2926" s="78"/>
      <c r="H2926" s="80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6"/>
      <c r="B2927" s="77"/>
      <c r="C2927" s="76"/>
      <c r="D2927" s="78"/>
      <c r="E2927" s="12"/>
      <c r="F2927" s="79"/>
      <c r="G2927" s="78"/>
      <c r="H2927" s="80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6"/>
      <c r="B2928" s="77"/>
      <c r="C2928" s="76"/>
      <c r="D2928" s="78"/>
      <c r="E2928" s="12"/>
      <c r="F2928" s="79"/>
      <c r="G2928" s="78"/>
      <c r="H2928" s="80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6"/>
      <c r="B2929" s="77"/>
      <c r="C2929" s="76"/>
      <c r="D2929" s="78"/>
      <c r="E2929" s="12"/>
      <c r="F2929" s="79"/>
      <c r="G2929" s="78"/>
      <c r="H2929" s="80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6"/>
      <c r="B2930" s="77"/>
      <c r="C2930" s="76"/>
      <c r="D2930" s="78"/>
      <c r="E2930" s="12"/>
      <c r="F2930" s="79"/>
      <c r="G2930" s="78"/>
      <c r="H2930" s="80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6"/>
      <c r="B2931" s="77"/>
      <c r="C2931" s="76"/>
      <c r="D2931" s="78"/>
      <c r="E2931" s="12"/>
      <c r="F2931" s="79"/>
      <c r="G2931" s="78"/>
      <c r="H2931" s="80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6"/>
      <c r="B2932" s="77"/>
      <c r="C2932" s="76"/>
      <c r="D2932" s="78"/>
      <c r="E2932" s="12"/>
      <c r="F2932" s="79"/>
      <c r="G2932" s="78"/>
      <c r="H2932" s="80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6"/>
      <c r="B2933" s="77"/>
      <c r="C2933" s="76"/>
      <c r="D2933" s="78"/>
      <c r="E2933" s="12"/>
      <c r="F2933" s="79"/>
      <c r="G2933" s="78"/>
      <c r="H2933" s="80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6"/>
      <c r="B2934" s="77"/>
      <c r="C2934" s="76"/>
      <c r="D2934" s="78"/>
      <c r="E2934" s="12"/>
      <c r="F2934" s="79"/>
      <c r="G2934" s="78"/>
      <c r="H2934" s="80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6"/>
      <c r="B2935" s="77"/>
      <c r="C2935" s="76"/>
      <c r="D2935" s="78"/>
      <c r="E2935" s="12"/>
      <c r="F2935" s="79"/>
      <c r="G2935" s="78"/>
      <c r="H2935" s="80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6"/>
      <c r="B2936" s="77"/>
      <c r="C2936" s="76"/>
      <c r="D2936" s="78"/>
      <c r="E2936" s="12"/>
      <c r="F2936" s="79"/>
      <c r="G2936" s="78"/>
      <c r="H2936" s="80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6"/>
      <c r="B2937" s="77"/>
      <c r="C2937" s="76"/>
      <c r="D2937" s="78"/>
      <c r="E2937" s="12"/>
      <c r="F2937" s="79"/>
      <c r="G2937" s="78"/>
      <c r="H2937" s="80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6"/>
      <c r="B2938" s="77"/>
      <c r="C2938" s="76"/>
      <c r="D2938" s="78"/>
      <c r="E2938" s="12"/>
      <c r="F2938" s="79"/>
      <c r="G2938" s="78"/>
      <c r="H2938" s="80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6"/>
      <c r="B2939" s="77"/>
      <c r="C2939" s="76"/>
      <c r="D2939" s="78"/>
      <c r="E2939" s="12"/>
      <c r="F2939" s="79"/>
      <c r="G2939" s="78"/>
      <c r="H2939" s="80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6"/>
      <c r="B2940" s="77"/>
      <c r="C2940" s="76"/>
      <c r="D2940" s="78"/>
      <c r="E2940" s="12"/>
      <c r="F2940" s="79"/>
      <c r="G2940" s="78"/>
      <c r="H2940" s="80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6"/>
      <c r="B2941" s="77"/>
      <c r="C2941" s="76"/>
      <c r="D2941" s="78"/>
      <c r="E2941" s="12"/>
      <c r="F2941" s="79"/>
      <c r="G2941" s="78"/>
      <c r="H2941" s="80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6"/>
      <c r="B2942" s="77"/>
      <c r="C2942" s="76"/>
      <c r="D2942" s="78"/>
      <c r="E2942" s="12"/>
      <c r="F2942" s="79"/>
      <c r="G2942" s="78"/>
      <c r="H2942" s="80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6"/>
      <c r="B2943" s="77"/>
      <c r="C2943" s="76"/>
      <c r="D2943" s="78"/>
      <c r="E2943" s="12"/>
      <c r="F2943" s="79"/>
      <c r="G2943" s="78"/>
      <c r="H2943" s="80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6"/>
      <c r="B2944" s="77"/>
      <c r="C2944" s="76"/>
      <c r="D2944" s="78"/>
      <c r="E2944" s="12"/>
      <c r="F2944" s="79"/>
      <c r="G2944" s="78"/>
      <c r="H2944" s="80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6"/>
      <c r="B2945" s="77"/>
      <c r="C2945" s="76"/>
      <c r="D2945" s="78"/>
      <c r="E2945" s="12"/>
      <c r="F2945" s="79"/>
      <c r="G2945" s="78"/>
      <c r="H2945" s="80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6"/>
      <c r="B2946" s="77"/>
      <c r="C2946" s="76"/>
      <c r="D2946" s="78"/>
      <c r="E2946" s="12"/>
      <c r="F2946" s="79"/>
      <c r="G2946" s="78"/>
      <c r="H2946" s="80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6"/>
      <c r="B2947" s="77"/>
      <c r="C2947" s="76"/>
      <c r="D2947" s="78"/>
      <c r="E2947" s="12"/>
      <c r="F2947" s="79"/>
      <c r="G2947" s="78"/>
      <c r="H2947" s="80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6"/>
      <c r="B2948" s="77"/>
      <c r="C2948" s="76"/>
      <c r="D2948" s="78"/>
      <c r="E2948" s="12"/>
      <c r="F2948" s="79"/>
      <c r="G2948" s="78"/>
      <c r="H2948" s="80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6"/>
      <c r="B2949" s="77"/>
      <c r="C2949" s="76"/>
      <c r="D2949" s="78"/>
      <c r="E2949" s="12"/>
      <c r="F2949" s="79"/>
      <c r="G2949" s="78"/>
      <c r="H2949" s="80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6"/>
      <c r="B2950" s="77"/>
      <c r="C2950" s="76"/>
      <c r="D2950" s="78"/>
      <c r="E2950" s="12"/>
      <c r="F2950" s="79"/>
      <c r="G2950" s="78"/>
      <c r="H2950" s="80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6"/>
      <c r="B2951" s="77"/>
      <c r="C2951" s="76"/>
      <c r="D2951" s="78"/>
      <c r="E2951" s="12"/>
      <c r="F2951" s="79"/>
      <c r="G2951" s="78"/>
      <c r="H2951" s="80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6"/>
      <c r="B2952" s="77"/>
      <c r="C2952" s="76"/>
      <c r="D2952" s="78"/>
      <c r="E2952" s="12"/>
      <c r="F2952" s="79"/>
      <c r="G2952" s="78"/>
      <c r="H2952" s="80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6"/>
      <c r="B2953" s="77"/>
      <c r="C2953" s="76"/>
      <c r="D2953" s="78"/>
      <c r="E2953" s="12"/>
      <c r="F2953" s="79"/>
      <c r="G2953" s="78"/>
      <c r="H2953" s="80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6"/>
      <c r="B2954" s="77"/>
      <c r="C2954" s="76"/>
      <c r="D2954" s="78"/>
      <c r="E2954" s="12"/>
      <c r="F2954" s="79"/>
      <c r="G2954" s="78"/>
      <c r="H2954" s="80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6"/>
      <c r="B2955" s="77"/>
      <c r="C2955" s="76"/>
      <c r="D2955" s="78"/>
      <c r="E2955" s="12"/>
      <c r="F2955" s="79"/>
      <c r="G2955" s="78"/>
      <c r="H2955" s="80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6"/>
      <c r="B2956" s="77"/>
      <c r="C2956" s="76"/>
      <c r="D2956" s="78"/>
      <c r="E2956" s="12"/>
      <c r="F2956" s="79"/>
      <c r="G2956" s="78"/>
      <c r="H2956" s="80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6"/>
      <c r="B2957" s="77"/>
      <c r="C2957" s="76"/>
      <c r="D2957" s="78"/>
      <c r="E2957" s="12"/>
      <c r="F2957" s="79"/>
      <c r="G2957" s="78"/>
      <c r="H2957" s="80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6"/>
      <c r="B2958" s="77"/>
      <c r="C2958" s="76"/>
      <c r="D2958" s="78"/>
      <c r="E2958" s="12"/>
      <c r="F2958" s="79"/>
      <c r="G2958" s="78"/>
      <c r="H2958" s="80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6"/>
      <c r="B2959" s="77"/>
      <c r="C2959" s="76"/>
      <c r="D2959" s="78"/>
      <c r="E2959" s="12"/>
      <c r="F2959" s="79"/>
      <c r="G2959" s="78"/>
      <c r="H2959" s="80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6"/>
      <c r="B2960" s="77"/>
      <c r="C2960" s="76"/>
      <c r="D2960" s="78"/>
      <c r="E2960" s="12"/>
      <c r="F2960" s="79"/>
      <c r="G2960" s="78"/>
      <c r="H2960" s="80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6"/>
      <c r="B2961" s="77"/>
      <c r="C2961" s="76"/>
      <c r="D2961" s="78"/>
      <c r="E2961" s="12"/>
      <c r="F2961" s="79"/>
      <c r="G2961" s="78"/>
      <c r="H2961" s="80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6"/>
      <c r="B2962" s="77"/>
      <c r="C2962" s="76"/>
      <c r="D2962" s="78"/>
      <c r="E2962" s="12"/>
      <c r="F2962" s="79"/>
      <c r="G2962" s="78"/>
      <c r="H2962" s="80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6"/>
      <c r="B2963" s="77"/>
      <c r="C2963" s="76"/>
      <c r="D2963" s="78"/>
      <c r="E2963" s="12"/>
      <c r="F2963" s="79"/>
      <c r="G2963" s="78"/>
      <c r="H2963" s="80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6"/>
      <c r="B2964" s="77"/>
      <c r="C2964" s="76"/>
      <c r="D2964" s="78"/>
      <c r="E2964" s="12"/>
      <c r="F2964" s="79"/>
      <c r="G2964" s="78"/>
      <c r="H2964" s="80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6"/>
      <c r="B2965" s="77"/>
      <c r="C2965" s="76"/>
      <c r="D2965" s="78"/>
      <c r="E2965" s="12"/>
      <c r="F2965" s="79"/>
      <c r="G2965" s="78"/>
      <c r="H2965" s="80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6"/>
      <c r="B2966" s="77"/>
      <c r="C2966" s="76"/>
      <c r="D2966" s="78"/>
      <c r="E2966" s="12"/>
      <c r="F2966" s="79"/>
      <c r="G2966" s="78"/>
      <c r="H2966" s="80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6"/>
      <c r="B2967" s="77"/>
      <c r="C2967" s="76"/>
      <c r="D2967" s="78"/>
      <c r="E2967" s="12"/>
      <c r="F2967" s="79"/>
      <c r="G2967" s="78"/>
      <c r="H2967" s="80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6"/>
      <c r="B2968" s="77"/>
      <c r="C2968" s="76"/>
      <c r="D2968" s="78"/>
      <c r="E2968" s="12"/>
      <c r="F2968" s="79"/>
      <c r="G2968" s="78"/>
      <c r="H2968" s="80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6"/>
      <c r="B2969" s="77"/>
      <c r="C2969" s="76"/>
      <c r="D2969" s="78"/>
      <c r="E2969" s="12"/>
      <c r="F2969" s="79"/>
      <c r="G2969" s="78"/>
      <c r="H2969" s="80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6"/>
      <c r="B2970" s="77"/>
      <c r="C2970" s="76"/>
      <c r="D2970" s="78"/>
      <c r="E2970" s="12"/>
      <c r="F2970" s="79"/>
      <c r="G2970" s="78"/>
      <c r="H2970" s="80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6"/>
      <c r="B2971" s="77"/>
      <c r="C2971" s="76"/>
      <c r="D2971" s="78"/>
      <c r="E2971" s="12"/>
      <c r="F2971" s="79"/>
      <c r="G2971" s="78"/>
      <c r="H2971" s="80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6"/>
      <c r="B2972" s="77"/>
      <c r="C2972" s="76"/>
      <c r="D2972" s="78"/>
      <c r="E2972" s="12"/>
      <c r="F2972" s="79"/>
      <c r="G2972" s="78"/>
      <c r="H2972" s="80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6"/>
      <c r="B2973" s="77"/>
      <c r="C2973" s="76"/>
      <c r="D2973" s="78"/>
      <c r="E2973" s="12"/>
      <c r="F2973" s="79"/>
      <c r="G2973" s="78"/>
      <c r="H2973" s="80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6"/>
      <c r="B2974" s="77"/>
      <c r="C2974" s="76"/>
      <c r="D2974" s="78"/>
      <c r="E2974" s="12"/>
      <c r="F2974" s="79"/>
      <c r="G2974" s="78"/>
      <c r="H2974" s="80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6"/>
      <c r="B2975" s="77"/>
      <c r="C2975" s="76"/>
      <c r="D2975" s="78"/>
      <c r="E2975" s="12"/>
      <c r="F2975" s="79"/>
      <c r="G2975" s="78"/>
      <c r="H2975" s="80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6"/>
      <c r="B2976" s="77"/>
      <c r="C2976" s="76"/>
      <c r="D2976" s="78"/>
      <c r="E2976" s="12"/>
      <c r="F2976" s="79"/>
      <c r="G2976" s="78"/>
      <c r="H2976" s="80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6"/>
      <c r="B2977" s="77"/>
      <c r="C2977" s="76"/>
      <c r="D2977" s="78"/>
      <c r="E2977" s="12"/>
      <c r="F2977" s="79"/>
      <c r="G2977" s="78"/>
      <c r="H2977" s="80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6"/>
      <c r="B2978" s="77"/>
      <c r="C2978" s="76"/>
      <c r="D2978" s="78"/>
      <c r="E2978" s="12"/>
      <c r="F2978" s="79"/>
      <c r="G2978" s="78"/>
      <c r="H2978" s="80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6"/>
      <c r="B2979" s="77"/>
      <c r="C2979" s="76"/>
      <c r="D2979" s="78"/>
      <c r="E2979" s="12"/>
      <c r="F2979" s="79"/>
      <c r="G2979" s="78"/>
      <c r="H2979" s="80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6"/>
      <c r="B2980" s="77"/>
      <c r="C2980" s="76"/>
      <c r="D2980" s="78"/>
      <c r="E2980" s="12"/>
      <c r="F2980" s="79"/>
      <c r="G2980" s="78"/>
      <c r="H2980" s="80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6"/>
      <c r="B2981" s="77"/>
      <c r="C2981" s="76"/>
      <c r="D2981" s="78"/>
      <c r="E2981" s="12"/>
      <c r="F2981" s="79"/>
      <c r="G2981" s="78"/>
      <c r="H2981" s="80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6"/>
      <c r="B2982" s="77"/>
      <c r="C2982" s="76"/>
      <c r="D2982" s="78"/>
      <c r="E2982" s="12"/>
      <c r="F2982" s="79"/>
      <c r="G2982" s="78"/>
      <c r="H2982" s="80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6"/>
      <c r="B2983" s="77"/>
      <c r="C2983" s="76"/>
      <c r="D2983" s="78"/>
      <c r="E2983" s="12"/>
      <c r="F2983" s="79"/>
      <c r="G2983" s="78"/>
      <c r="H2983" s="80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6"/>
      <c r="B2984" s="77"/>
      <c r="C2984" s="76"/>
      <c r="D2984" s="78"/>
      <c r="E2984" s="12"/>
      <c r="F2984" s="79"/>
      <c r="G2984" s="78"/>
      <c r="H2984" s="80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6"/>
      <c r="B2985" s="77"/>
      <c r="C2985" s="76"/>
      <c r="D2985" s="78"/>
      <c r="E2985" s="12"/>
      <c r="F2985" s="79"/>
      <c r="G2985" s="78"/>
      <c r="H2985" s="80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6"/>
      <c r="B2986" s="77"/>
      <c r="C2986" s="76"/>
      <c r="D2986" s="78"/>
      <c r="E2986" s="12"/>
      <c r="F2986" s="79"/>
      <c r="G2986" s="78"/>
      <c r="H2986" s="80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6"/>
      <c r="B2987" s="77"/>
      <c r="C2987" s="76"/>
      <c r="D2987" s="78"/>
      <c r="E2987" s="12"/>
      <c r="F2987" s="79"/>
      <c r="G2987" s="78"/>
      <c r="H2987" s="80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6"/>
      <c r="B2988" s="77"/>
      <c r="C2988" s="76"/>
      <c r="D2988" s="78"/>
      <c r="E2988" s="12"/>
      <c r="F2988" s="79"/>
      <c r="G2988" s="78"/>
      <c r="H2988" s="80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6"/>
      <c r="B2989" s="77"/>
      <c r="C2989" s="76"/>
      <c r="D2989" s="78"/>
      <c r="E2989" s="12"/>
      <c r="F2989" s="79"/>
      <c r="G2989" s="78"/>
      <c r="H2989" s="80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6"/>
      <c r="B2990" s="77"/>
      <c r="C2990" s="76"/>
      <c r="D2990" s="78"/>
      <c r="E2990" s="12"/>
      <c r="F2990" s="79"/>
      <c r="G2990" s="78"/>
      <c r="H2990" s="80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6"/>
      <c r="B2991" s="77"/>
      <c r="C2991" s="76"/>
      <c r="D2991" s="78"/>
      <c r="E2991" s="12"/>
      <c r="F2991" s="79"/>
      <c r="G2991" s="78"/>
      <c r="H2991" s="80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6"/>
      <c r="B2992" s="77"/>
      <c r="C2992" s="76"/>
      <c r="D2992" s="78"/>
      <c r="E2992" s="12"/>
      <c r="F2992" s="79"/>
      <c r="G2992" s="78"/>
      <c r="H2992" s="80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6"/>
      <c r="B2993" s="77"/>
      <c r="C2993" s="76"/>
      <c r="D2993" s="78"/>
      <c r="E2993" s="12"/>
      <c r="F2993" s="79"/>
      <c r="G2993" s="78"/>
      <c r="H2993" s="80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6"/>
      <c r="B2994" s="77"/>
      <c r="C2994" s="76"/>
      <c r="D2994" s="78"/>
      <c r="E2994" s="12"/>
      <c r="F2994" s="79"/>
      <c r="G2994" s="78"/>
      <c r="H2994" s="80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6"/>
      <c r="B2995" s="77"/>
      <c r="C2995" s="76"/>
      <c r="D2995" s="78"/>
      <c r="E2995" s="12"/>
      <c r="F2995" s="79"/>
      <c r="G2995" s="78"/>
      <c r="H2995" s="80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6"/>
      <c r="B2996" s="77"/>
      <c r="C2996" s="76"/>
      <c r="D2996" s="78"/>
      <c r="E2996" s="12"/>
      <c r="F2996" s="79"/>
      <c r="G2996" s="78"/>
      <c r="H2996" s="80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6"/>
      <c r="B2997" s="77"/>
      <c r="C2997" s="76"/>
      <c r="D2997" s="78"/>
      <c r="E2997" s="12"/>
      <c r="F2997" s="79"/>
      <c r="G2997" s="78"/>
      <c r="H2997" s="80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6"/>
      <c r="B2998" s="77"/>
      <c r="C2998" s="76"/>
      <c r="D2998" s="78"/>
      <c r="E2998" s="12"/>
      <c r="F2998" s="79"/>
      <c r="G2998" s="78"/>
      <c r="H2998" s="80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6"/>
      <c r="B2999" s="77"/>
      <c r="C2999" s="76"/>
      <c r="D2999" s="78"/>
      <c r="E2999" s="12"/>
      <c r="F2999" s="79"/>
      <c r="G2999" s="78"/>
      <c r="H2999" s="80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6"/>
      <c r="B3000" s="77"/>
      <c r="C3000" s="76"/>
      <c r="D3000" s="78"/>
      <c r="E3000" s="12"/>
      <c r="F3000" s="79"/>
      <c r="G3000" s="78"/>
      <c r="H3000" s="80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6"/>
      <c r="B3001" s="77"/>
      <c r="C3001" s="76"/>
      <c r="D3001" s="78"/>
      <c r="E3001" s="12"/>
      <c r="F3001" s="79"/>
      <c r="G3001" s="78"/>
      <c r="H3001" s="80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6"/>
      <c r="B3002" s="77"/>
      <c r="C3002" s="76"/>
      <c r="D3002" s="78"/>
      <c r="E3002" s="12"/>
      <c r="F3002" s="79"/>
      <c r="G3002" s="78"/>
      <c r="H3002" s="80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6"/>
      <c r="B3003" s="77"/>
      <c r="C3003" s="76"/>
      <c r="D3003" s="78"/>
      <c r="E3003" s="12"/>
      <c r="F3003" s="79"/>
      <c r="G3003" s="78"/>
      <c r="H3003" s="80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6"/>
      <c r="B3004" s="77"/>
      <c r="C3004" s="76"/>
      <c r="D3004" s="78"/>
      <c r="E3004" s="12"/>
      <c r="F3004" s="79"/>
      <c r="G3004" s="78"/>
      <c r="H3004" s="80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6"/>
      <c r="B3005" s="77"/>
      <c r="C3005" s="76"/>
      <c r="D3005" s="78"/>
      <c r="E3005" s="12"/>
      <c r="F3005" s="79"/>
      <c r="G3005" s="78"/>
      <c r="H3005" s="80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6"/>
      <c r="B3006" s="77"/>
      <c r="C3006" s="76"/>
      <c r="D3006" s="78"/>
      <c r="E3006" s="12"/>
      <c r="F3006" s="79"/>
      <c r="G3006" s="78"/>
      <c r="H3006" s="80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6"/>
      <c r="B3007" s="77"/>
      <c r="C3007" s="76"/>
      <c r="D3007" s="78"/>
      <c r="E3007" s="12"/>
      <c r="F3007" s="79"/>
      <c r="G3007" s="78"/>
      <c r="H3007" s="80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6"/>
      <c r="B3008" s="77"/>
      <c r="C3008" s="76"/>
      <c r="D3008" s="78"/>
      <c r="E3008" s="12"/>
      <c r="F3008" s="79"/>
      <c r="G3008" s="78"/>
      <c r="H3008" s="80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6"/>
      <c r="B3009" s="77"/>
      <c r="C3009" s="76"/>
      <c r="D3009" s="78"/>
      <c r="E3009" s="12"/>
      <c r="F3009" s="79"/>
      <c r="G3009" s="78"/>
      <c r="H3009" s="80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6"/>
      <c r="B3010" s="77"/>
      <c r="C3010" s="76"/>
      <c r="D3010" s="78"/>
      <c r="E3010" s="12"/>
      <c r="F3010" s="79"/>
      <c r="G3010" s="78"/>
      <c r="H3010" s="80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6"/>
      <c r="B3011" s="77"/>
      <c r="C3011" s="76"/>
      <c r="D3011" s="78"/>
      <c r="E3011" s="12"/>
      <c r="F3011" s="79"/>
      <c r="G3011" s="78"/>
      <c r="H3011" s="80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6"/>
      <c r="B3012" s="77"/>
      <c r="C3012" s="76"/>
      <c r="D3012" s="78"/>
      <c r="E3012" s="12"/>
      <c r="F3012" s="79"/>
      <c r="G3012" s="78"/>
      <c r="H3012" s="80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6"/>
      <c r="B3013" s="77"/>
      <c r="C3013" s="76"/>
      <c r="D3013" s="78"/>
      <c r="E3013" s="12"/>
      <c r="F3013" s="79"/>
      <c r="G3013" s="78"/>
      <c r="H3013" s="80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6"/>
      <c r="B3014" s="77"/>
      <c r="C3014" s="76"/>
      <c r="D3014" s="78"/>
      <c r="E3014" s="12"/>
      <c r="F3014" s="79"/>
      <c r="G3014" s="78"/>
      <c r="H3014" s="80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6"/>
      <c r="B3015" s="77"/>
      <c r="C3015" s="76"/>
      <c r="D3015" s="78"/>
      <c r="E3015" s="12"/>
      <c r="F3015" s="79"/>
      <c r="G3015" s="78"/>
      <c r="H3015" s="80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6"/>
      <c r="B3016" s="77"/>
      <c r="C3016" s="76"/>
      <c r="D3016" s="78"/>
      <c r="E3016" s="12"/>
      <c r="F3016" s="79"/>
      <c r="G3016" s="78"/>
      <c r="H3016" s="80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6"/>
      <c r="B3017" s="77"/>
      <c r="C3017" s="76"/>
      <c r="D3017" s="78"/>
      <c r="E3017" s="12"/>
      <c r="F3017" s="79"/>
      <c r="G3017" s="78"/>
      <c r="H3017" s="80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6"/>
      <c r="B3018" s="77"/>
      <c r="C3018" s="76"/>
      <c r="D3018" s="78"/>
      <c r="E3018" s="12"/>
      <c r="F3018" s="79"/>
      <c r="G3018" s="78"/>
      <c r="H3018" s="80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6"/>
      <c r="B3019" s="77"/>
      <c r="C3019" s="76"/>
      <c r="D3019" s="78"/>
      <c r="E3019" s="12"/>
      <c r="F3019" s="79"/>
      <c r="G3019" s="78"/>
      <c r="H3019" s="80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6"/>
      <c r="B3020" s="77"/>
      <c r="C3020" s="76"/>
      <c r="D3020" s="78"/>
      <c r="E3020" s="12"/>
      <c r="F3020" s="79"/>
      <c r="G3020" s="78"/>
      <c r="H3020" s="80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6"/>
      <c r="B3021" s="77"/>
      <c r="C3021" s="76"/>
      <c r="D3021" s="78"/>
      <c r="E3021" s="12"/>
      <c r="F3021" s="79"/>
      <c r="G3021" s="78"/>
      <c r="H3021" s="80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6"/>
      <c r="B3022" s="77"/>
      <c r="C3022" s="76"/>
      <c r="D3022" s="78"/>
      <c r="E3022" s="12"/>
      <c r="F3022" s="79"/>
      <c r="G3022" s="78"/>
      <c r="H3022" s="80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6"/>
      <c r="B3023" s="77"/>
      <c r="C3023" s="76"/>
      <c r="D3023" s="78"/>
      <c r="E3023" s="12"/>
      <c r="F3023" s="79"/>
      <c r="G3023" s="78"/>
      <c r="H3023" s="80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6"/>
      <c r="B3024" s="77"/>
      <c r="C3024" s="76"/>
      <c r="D3024" s="78"/>
      <c r="E3024" s="12"/>
      <c r="F3024" s="79"/>
      <c r="G3024" s="78"/>
      <c r="H3024" s="80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6"/>
      <c r="B3025" s="77"/>
      <c r="C3025" s="76"/>
      <c r="D3025" s="78"/>
      <c r="E3025" s="12"/>
      <c r="F3025" s="79"/>
      <c r="G3025" s="78"/>
      <c r="H3025" s="80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6"/>
      <c r="B3026" s="77"/>
      <c r="C3026" s="76"/>
      <c r="D3026" s="78"/>
      <c r="E3026" s="12"/>
      <c r="F3026" s="79"/>
      <c r="G3026" s="78"/>
      <c r="H3026" s="80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6"/>
      <c r="B3027" s="77"/>
      <c r="C3027" s="76"/>
      <c r="D3027" s="78"/>
      <c r="E3027" s="12"/>
      <c r="F3027" s="79"/>
      <c r="G3027" s="78"/>
      <c r="H3027" s="80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6"/>
      <c r="B3028" s="77"/>
      <c r="C3028" s="76"/>
      <c r="D3028" s="78"/>
      <c r="E3028" s="12"/>
      <c r="F3028" s="79"/>
      <c r="G3028" s="78"/>
      <c r="H3028" s="80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6"/>
      <c r="B3029" s="77"/>
      <c r="C3029" s="76"/>
      <c r="D3029" s="78"/>
      <c r="E3029" s="12"/>
      <c r="F3029" s="79"/>
      <c r="G3029" s="78"/>
      <c r="H3029" s="80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6"/>
      <c r="B3030" s="77"/>
      <c r="C3030" s="76"/>
      <c r="D3030" s="78"/>
      <c r="E3030" s="12"/>
      <c r="F3030" s="79"/>
      <c r="G3030" s="78"/>
      <c r="H3030" s="80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6"/>
      <c r="B3031" s="77"/>
      <c r="C3031" s="76"/>
      <c r="D3031" s="78"/>
      <c r="E3031" s="12"/>
      <c r="F3031" s="79"/>
      <c r="G3031" s="78"/>
      <c r="H3031" s="80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6"/>
      <c r="B3032" s="77"/>
      <c r="C3032" s="76"/>
      <c r="D3032" s="78"/>
      <c r="E3032" s="12"/>
      <c r="F3032" s="79"/>
      <c r="G3032" s="78"/>
      <c r="H3032" s="80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6"/>
      <c r="B3033" s="77"/>
      <c r="C3033" s="76"/>
      <c r="D3033" s="78"/>
      <c r="E3033" s="12"/>
      <c r="F3033" s="79"/>
      <c r="G3033" s="78"/>
      <c r="H3033" s="80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6"/>
      <c r="B3034" s="77"/>
      <c r="C3034" s="76"/>
      <c r="D3034" s="78"/>
      <c r="E3034" s="12"/>
      <c r="F3034" s="79"/>
      <c r="G3034" s="78"/>
      <c r="H3034" s="80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6"/>
      <c r="B3035" s="77"/>
      <c r="C3035" s="76"/>
      <c r="D3035" s="78"/>
      <c r="E3035" s="12"/>
      <c r="F3035" s="79"/>
      <c r="G3035" s="78"/>
      <c r="H3035" s="80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6"/>
      <c r="B3036" s="77"/>
      <c r="C3036" s="76"/>
      <c r="D3036" s="78"/>
      <c r="E3036" s="12"/>
      <c r="F3036" s="79"/>
      <c r="G3036" s="78"/>
      <c r="H3036" s="80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6"/>
      <c r="B3037" s="77"/>
      <c r="C3037" s="76"/>
      <c r="D3037" s="78"/>
      <c r="E3037" s="12"/>
      <c r="F3037" s="79"/>
      <c r="G3037" s="78"/>
      <c r="H3037" s="80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6"/>
      <c r="B3038" s="77"/>
      <c r="C3038" s="76"/>
      <c r="D3038" s="78"/>
      <c r="E3038" s="12"/>
      <c r="F3038" s="79"/>
      <c r="G3038" s="78"/>
      <c r="H3038" s="80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6"/>
      <c r="B3039" s="77"/>
      <c r="C3039" s="76"/>
      <c r="D3039" s="78"/>
      <c r="E3039" s="12"/>
      <c r="F3039" s="79"/>
      <c r="G3039" s="78"/>
      <c r="H3039" s="80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6"/>
      <c r="B3040" s="77"/>
      <c r="C3040" s="76"/>
      <c r="D3040" s="78"/>
      <c r="E3040" s="12"/>
      <c r="F3040" s="79"/>
      <c r="G3040" s="78"/>
      <c r="H3040" s="80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6"/>
      <c r="B3041" s="77"/>
      <c r="C3041" s="76"/>
      <c r="D3041" s="78"/>
      <c r="E3041" s="12"/>
      <c r="F3041" s="79"/>
      <c r="G3041" s="78"/>
      <c r="H3041" s="80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6"/>
      <c r="B3042" s="77"/>
      <c r="C3042" s="76"/>
      <c r="D3042" s="78"/>
      <c r="E3042" s="12"/>
      <c r="F3042" s="79"/>
      <c r="G3042" s="78"/>
      <c r="H3042" s="80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6"/>
      <c r="B3043" s="77"/>
      <c r="C3043" s="76"/>
      <c r="D3043" s="78"/>
      <c r="E3043" s="12"/>
      <c r="F3043" s="79"/>
      <c r="G3043" s="78"/>
      <c r="H3043" s="80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6"/>
      <c r="B3044" s="77"/>
      <c r="C3044" s="76"/>
      <c r="D3044" s="78"/>
      <c r="E3044" s="12"/>
      <c r="F3044" s="79"/>
      <c r="G3044" s="78"/>
      <c r="H3044" s="80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6"/>
      <c r="B3045" s="77"/>
      <c r="C3045" s="76"/>
      <c r="D3045" s="78"/>
      <c r="E3045" s="12"/>
      <c r="F3045" s="79"/>
      <c r="G3045" s="78"/>
      <c r="H3045" s="80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6"/>
      <c r="B3046" s="77"/>
      <c r="C3046" s="76"/>
      <c r="D3046" s="78"/>
      <c r="E3046" s="12"/>
      <c r="F3046" s="79"/>
      <c r="G3046" s="78"/>
      <c r="H3046" s="80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6"/>
      <c r="B3047" s="77"/>
      <c r="C3047" s="76"/>
      <c r="D3047" s="78"/>
      <c r="E3047" s="12"/>
      <c r="F3047" s="79"/>
      <c r="G3047" s="78"/>
      <c r="H3047" s="80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6"/>
      <c r="B3048" s="77"/>
      <c r="C3048" s="76"/>
      <c r="D3048" s="78"/>
      <c r="E3048" s="12"/>
      <c r="F3048" s="79"/>
      <c r="G3048" s="78"/>
      <c r="H3048" s="80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6"/>
      <c r="B3049" s="77"/>
      <c r="C3049" s="76"/>
      <c r="D3049" s="78"/>
      <c r="E3049" s="12"/>
      <c r="F3049" s="79"/>
      <c r="G3049" s="78"/>
      <c r="H3049" s="80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6"/>
      <c r="B3050" s="77"/>
      <c r="C3050" s="76"/>
      <c r="D3050" s="78"/>
      <c r="E3050" s="12"/>
      <c r="F3050" s="79"/>
      <c r="G3050" s="78"/>
      <c r="H3050" s="80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6"/>
      <c r="B3051" s="77"/>
      <c r="C3051" s="76"/>
      <c r="D3051" s="78"/>
      <c r="E3051" s="12"/>
      <c r="F3051" s="79"/>
      <c r="G3051" s="78"/>
      <c r="H3051" s="80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6"/>
      <c r="B3052" s="77"/>
      <c r="C3052" s="76"/>
      <c r="D3052" s="78"/>
      <c r="E3052" s="12"/>
      <c r="F3052" s="79"/>
      <c r="G3052" s="78"/>
      <c r="H3052" s="80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6"/>
      <c r="B3053" s="77"/>
      <c r="C3053" s="76"/>
      <c r="D3053" s="78"/>
      <c r="E3053" s="12"/>
      <c r="F3053" s="79"/>
      <c r="G3053" s="78"/>
      <c r="H3053" s="80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6"/>
      <c r="B3054" s="77"/>
      <c r="C3054" s="76"/>
      <c r="D3054" s="78"/>
      <c r="E3054" s="12"/>
      <c r="F3054" s="79"/>
      <c r="G3054" s="78"/>
      <c r="H3054" s="80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6"/>
      <c r="B3055" s="77"/>
      <c r="C3055" s="76"/>
      <c r="D3055" s="78"/>
      <c r="E3055" s="12"/>
      <c r="F3055" s="79"/>
      <c r="G3055" s="78"/>
      <c r="H3055" s="80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6"/>
      <c r="B3056" s="77"/>
      <c r="C3056" s="76"/>
      <c r="D3056" s="78"/>
      <c r="E3056" s="12"/>
      <c r="F3056" s="79"/>
      <c r="G3056" s="78"/>
      <c r="H3056" s="80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6"/>
      <c r="B3057" s="77"/>
      <c r="C3057" s="76"/>
      <c r="D3057" s="78"/>
      <c r="E3057" s="12"/>
      <c r="F3057" s="79"/>
      <c r="G3057" s="78"/>
      <c r="H3057" s="80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6"/>
      <c r="B3058" s="77"/>
      <c r="C3058" s="76"/>
      <c r="D3058" s="78"/>
      <c r="E3058" s="12"/>
      <c r="F3058" s="79"/>
      <c r="G3058" s="78"/>
      <c r="H3058" s="80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6"/>
      <c r="B3059" s="77"/>
      <c r="C3059" s="76"/>
      <c r="D3059" s="78"/>
      <c r="E3059" s="12"/>
      <c r="F3059" s="79"/>
      <c r="G3059" s="78"/>
      <c r="H3059" s="80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6"/>
      <c r="B3060" s="77"/>
      <c r="C3060" s="76"/>
      <c r="D3060" s="78"/>
      <c r="E3060" s="12"/>
      <c r="F3060" s="79"/>
      <c r="G3060" s="78"/>
      <c r="H3060" s="80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6"/>
      <c r="B3061" s="77"/>
      <c r="C3061" s="76"/>
      <c r="D3061" s="78"/>
      <c r="E3061" s="12"/>
      <c r="F3061" s="79"/>
      <c r="G3061" s="78"/>
      <c r="H3061" s="80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6"/>
      <c r="B3062" s="77"/>
      <c r="C3062" s="76"/>
      <c r="D3062" s="78"/>
      <c r="E3062" s="12"/>
      <c r="F3062" s="79"/>
      <c r="G3062" s="78"/>
      <c r="H3062" s="80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6"/>
      <c r="B3063" s="77"/>
      <c r="C3063" s="76"/>
      <c r="D3063" s="78"/>
      <c r="E3063" s="12"/>
      <c r="F3063" s="79"/>
      <c r="G3063" s="78"/>
      <c r="H3063" s="80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6"/>
      <c r="B3064" s="77"/>
      <c r="C3064" s="76"/>
      <c r="D3064" s="78"/>
      <c r="E3064" s="12"/>
      <c r="F3064" s="79"/>
      <c r="G3064" s="78"/>
      <c r="H3064" s="80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6"/>
      <c r="B3065" s="77"/>
      <c r="C3065" s="76"/>
      <c r="D3065" s="78"/>
      <c r="E3065" s="12"/>
      <c r="F3065" s="79"/>
      <c r="G3065" s="78"/>
      <c r="H3065" s="80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6"/>
      <c r="B3066" s="77"/>
      <c r="C3066" s="76"/>
      <c r="D3066" s="78"/>
      <c r="E3066" s="12"/>
      <c r="F3066" s="79"/>
      <c r="G3066" s="78"/>
      <c r="H3066" s="80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6"/>
      <c r="B3067" s="77"/>
      <c r="C3067" s="76"/>
      <c r="D3067" s="78"/>
      <c r="E3067" s="12"/>
      <c r="F3067" s="79"/>
      <c r="G3067" s="78"/>
      <c r="H3067" s="80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6"/>
      <c r="B3068" s="77"/>
      <c r="C3068" s="76"/>
      <c r="D3068" s="78"/>
      <c r="E3068" s="12"/>
      <c r="F3068" s="79"/>
      <c r="G3068" s="78"/>
      <c r="H3068" s="80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6"/>
      <c r="B3069" s="77"/>
      <c r="C3069" s="76"/>
      <c r="D3069" s="78"/>
      <c r="E3069" s="12"/>
      <c r="F3069" s="79"/>
      <c r="G3069" s="78"/>
      <c r="H3069" s="80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6"/>
      <c r="B3070" s="77"/>
      <c r="C3070" s="76"/>
      <c r="D3070" s="78"/>
      <c r="E3070" s="12"/>
      <c r="F3070" s="79"/>
      <c r="G3070" s="78"/>
      <c r="H3070" s="80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6"/>
      <c r="B3071" s="77"/>
      <c r="C3071" s="76"/>
      <c r="D3071" s="78"/>
      <c r="E3071" s="12"/>
      <c r="F3071" s="79"/>
      <c r="G3071" s="78"/>
      <c r="H3071" s="80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6"/>
      <c r="B3072" s="77"/>
      <c r="C3072" s="76"/>
      <c r="D3072" s="78"/>
      <c r="E3072" s="12"/>
      <c r="F3072" s="79"/>
      <c r="G3072" s="78"/>
      <c r="H3072" s="80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6"/>
      <c r="B3073" s="77"/>
      <c r="C3073" s="76"/>
      <c r="D3073" s="78"/>
      <c r="E3073" s="12"/>
      <c r="F3073" s="79"/>
      <c r="G3073" s="78"/>
      <c r="H3073" s="80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6"/>
      <c r="B3074" s="77"/>
      <c r="C3074" s="76"/>
      <c r="D3074" s="78"/>
      <c r="E3074" s="12"/>
      <c r="F3074" s="79"/>
      <c r="G3074" s="78"/>
      <c r="H3074" s="80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6"/>
      <c r="B3075" s="77"/>
      <c r="C3075" s="76"/>
      <c r="D3075" s="78"/>
      <c r="E3075" s="12"/>
      <c r="F3075" s="79"/>
      <c r="G3075" s="78"/>
      <c r="H3075" s="80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6"/>
      <c r="B3076" s="77"/>
      <c r="C3076" s="76"/>
      <c r="D3076" s="78"/>
      <c r="E3076" s="12"/>
      <c r="F3076" s="79"/>
      <c r="G3076" s="78"/>
      <c r="H3076" s="80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6"/>
      <c r="B3077" s="77"/>
      <c r="C3077" s="76"/>
      <c r="D3077" s="78"/>
      <c r="E3077" s="12"/>
      <c r="F3077" s="79"/>
      <c r="G3077" s="78"/>
      <c r="H3077" s="80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6"/>
      <c r="B3078" s="77"/>
      <c r="C3078" s="76"/>
      <c r="D3078" s="78"/>
      <c r="E3078" s="12"/>
      <c r="F3078" s="79"/>
      <c r="G3078" s="78"/>
      <c r="H3078" s="80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6"/>
      <c r="B3079" s="77"/>
      <c r="C3079" s="76"/>
      <c r="D3079" s="78"/>
      <c r="E3079" s="12"/>
      <c r="F3079" s="79"/>
      <c r="G3079" s="78"/>
      <c r="H3079" s="80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6"/>
      <c r="B3080" s="77"/>
      <c r="C3080" s="76"/>
      <c r="D3080" s="78"/>
      <c r="E3080" s="12"/>
      <c r="F3080" s="79"/>
      <c r="G3080" s="78"/>
      <c r="H3080" s="80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6"/>
      <c r="B3081" s="77"/>
      <c r="C3081" s="76"/>
      <c r="D3081" s="78"/>
      <c r="E3081" s="12"/>
      <c r="F3081" s="79"/>
      <c r="G3081" s="78"/>
      <c r="H3081" s="80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6"/>
      <c r="B3082" s="77"/>
      <c r="C3082" s="76"/>
      <c r="D3082" s="78"/>
      <c r="E3082" s="12"/>
      <c r="F3082" s="79"/>
      <c r="G3082" s="78"/>
      <c r="H3082" s="80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6"/>
      <c r="B3083" s="77"/>
      <c r="C3083" s="76"/>
      <c r="D3083" s="78"/>
      <c r="E3083" s="12"/>
      <c r="F3083" s="79"/>
      <c r="G3083" s="78"/>
      <c r="H3083" s="80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6"/>
      <c r="B3084" s="77"/>
      <c r="C3084" s="76"/>
      <c r="D3084" s="78"/>
      <c r="E3084" s="12"/>
      <c r="F3084" s="79"/>
      <c r="G3084" s="78"/>
      <c r="H3084" s="80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6"/>
      <c r="B3085" s="77"/>
      <c r="C3085" s="76"/>
      <c r="D3085" s="78"/>
      <c r="E3085" s="12"/>
      <c r="F3085" s="79"/>
      <c r="G3085" s="78"/>
      <c r="H3085" s="80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6"/>
      <c r="B3086" s="77"/>
      <c r="C3086" s="76"/>
      <c r="D3086" s="78"/>
      <c r="E3086" s="12"/>
      <c r="F3086" s="79"/>
      <c r="G3086" s="78"/>
      <c r="H3086" s="80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6"/>
      <c r="B3087" s="77"/>
      <c r="C3087" s="76"/>
      <c r="D3087" s="78"/>
      <c r="E3087" s="12"/>
      <c r="F3087" s="79"/>
      <c r="G3087" s="78"/>
      <c r="H3087" s="80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6"/>
      <c r="B3088" s="77"/>
      <c r="C3088" s="76"/>
      <c r="D3088" s="78"/>
      <c r="E3088" s="12"/>
      <c r="F3088" s="79"/>
      <c r="G3088" s="78"/>
      <c r="H3088" s="80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6"/>
      <c r="B3089" s="77"/>
      <c r="C3089" s="76"/>
      <c r="D3089" s="78"/>
      <c r="E3089" s="12"/>
      <c r="F3089" s="79"/>
      <c r="G3089" s="78"/>
      <c r="H3089" s="80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6"/>
      <c r="B3090" s="77"/>
      <c r="C3090" s="76"/>
      <c r="D3090" s="78"/>
      <c r="E3090" s="12"/>
      <c r="F3090" s="79"/>
      <c r="G3090" s="78"/>
      <c r="H3090" s="80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6"/>
      <c r="B3091" s="77"/>
      <c r="C3091" s="76"/>
      <c r="D3091" s="78"/>
      <c r="E3091" s="12"/>
      <c r="F3091" s="79"/>
      <c r="G3091" s="78"/>
      <c r="H3091" s="80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6"/>
      <c r="B3092" s="77"/>
      <c r="C3092" s="76"/>
      <c r="D3092" s="78"/>
      <c r="E3092" s="12"/>
      <c r="F3092" s="79"/>
      <c r="G3092" s="78"/>
      <c r="H3092" s="80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6"/>
      <c r="B3093" s="77"/>
      <c r="C3093" s="76"/>
      <c r="D3093" s="78"/>
      <c r="E3093" s="12"/>
      <c r="F3093" s="79"/>
      <c r="G3093" s="78"/>
      <c r="H3093" s="80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6"/>
      <c r="B3094" s="77"/>
      <c r="C3094" s="76"/>
      <c r="D3094" s="78"/>
      <c r="E3094" s="12"/>
      <c r="F3094" s="79"/>
      <c r="G3094" s="78"/>
      <c r="H3094" s="80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6"/>
      <c r="B3095" s="77"/>
      <c r="C3095" s="76"/>
      <c r="D3095" s="78"/>
      <c r="E3095" s="12"/>
      <c r="F3095" s="79"/>
      <c r="G3095" s="78"/>
      <c r="H3095" s="80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6"/>
      <c r="B3096" s="77"/>
      <c r="C3096" s="76"/>
      <c r="D3096" s="78"/>
      <c r="E3096" s="12"/>
      <c r="F3096" s="79"/>
      <c r="G3096" s="78"/>
      <c r="H3096" s="80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6"/>
      <c r="B3097" s="77"/>
      <c r="C3097" s="76"/>
      <c r="D3097" s="78"/>
      <c r="E3097" s="12"/>
      <c r="F3097" s="79"/>
      <c r="G3097" s="78"/>
      <c r="H3097" s="80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6"/>
      <c r="B3098" s="77"/>
      <c r="C3098" s="76"/>
      <c r="D3098" s="78"/>
      <c r="E3098" s="12"/>
      <c r="F3098" s="79"/>
      <c r="G3098" s="78"/>
      <c r="H3098" s="80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6"/>
      <c r="B3099" s="77"/>
      <c r="C3099" s="76"/>
      <c r="D3099" s="78"/>
      <c r="E3099" s="12"/>
      <c r="F3099" s="79"/>
      <c r="G3099" s="78"/>
      <c r="H3099" s="80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6"/>
      <c r="B3100" s="77"/>
      <c r="C3100" s="76"/>
      <c r="D3100" s="78"/>
      <c r="E3100" s="12"/>
      <c r="F3100" s="79"/>
      <c r="G3100" s="78"/>
      <c r="H3100" s="80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6"/>
      <c r="B3101" s="77"/>
      <c r="C3101" s="76"/>
      <c r="D3101" s="78"/>
      <c r="E3101" s="12"/>
      <c r="F3101" s="79"/>
      <c r="G3101" s="78"/>
      <c r="H3101" s="80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6"/>
      <c r="B3102" s="77"/>
      <c r="C3102" s="76"/>
      <c r="D3102" s="78"/>
      <c r="E3102" s="12"/>
      <c r="F3102" s="79"/>
      <c r="G3102" s="78"/>
      <c r="H3102" s="80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6"/>
      <c r="B3103" s="77"/>
      <c r="C3103" s="76"/>
      <c r="D3103" s="78"/>
      <c r="E3103" s="12"/>
      <c r="F3103" s="79"/>
      <c r="G3103" s="78"/>
      <c r="H3103" s="80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6"/>
      <c r="B3104" s="77"/>
      <c r="C3104" s="76"/>
      <c r="D3104" s="78"/>
      <c r="E3104" s="12"/>
      <c r="F3104" s="79"/>
      <c r="G3104" s="78"/>
      <c r="H3104" s="80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6"/>
      <c r="B3105" s="77"/>
      <c r="C3105" s="76"/>
      <c r="D3105" s="78"/>
      <c r="E3105" s="12"/>
      <c r="F3105" s="79"/>
      <c r="G3105" s="78"/>
      <c r="H3105" s="80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6"/>
      <c r="B3106" s="77"/>
      <c r="C3106" s="76"/>
      <c r="D3106" s="78"/>
      <c r="E3106" s="12"/>
      <c r="F3106" s="79"/>
      <c r="G3106" s="78"/>
      <c r="H3106" s="80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6"/>
      <c r="B3107" s="77"/>
      <c r="C3107" s="76"/>
      <c r="D3107" s="78"/>
      <c r="E3107" s="12"/>
      <c r="F3107" s="79"/>
      <c r="G3107" s="78"/>
      <c r="H3107" s="80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6"/>
      <c r="B3108" s="77"/>
      <c r="C3108" s="76"/>
      <c r="D3108" s="78"/>
      <c r="E3108" s="12"/>
      <c r="F3108" s="79"/>
      <c r="G3108" s="78"/>
      <c r="H3108" s="80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6"/>
      <c r="B3109" s="77"/>
      <c r="C3109" s="76"/>
      <c r="D3109" s="78"/>
      <c r="E3109" s="12"/>
      <c r="F3109" s="79"/>
      <c r="G3109" s="78"/>
      <c r="H3109" s="80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6"/>
      <c r="B3110" s="77"/>
      <c r="C3110" s="76"/>
      <c r="D3110" s="78"/>
      <c r="E3110" s="12"/>
      <c r="F3110" s="79"/>
      <c r="G3110" s="78"/>
      <c r="H3110" s="80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6"/>
      <c r="B3111" s="77"/>
      <c r="C3111" s="76"/>
      <c r="D3111" s="78"/>
      <c r="E3111" s="12"/>
      <c r="F3111" s="79"/>
      <c r="G3111" s="78"/>
      <c r="H3111" s="80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6"/>
      <c r="B3112" s="77"/>
      <c r="C3112" s="76"/>
      <c r="D3112" s="78"/>
      <c r="E3112" s="12"/>
      <c r="F3112" s="79"/>
      <c r="G3112" s="78"/>
      <c r="H3112" s="80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6"/>
      <c r="B3113" s="77"/>
      <c r="C3113" s="76"/>
      <c r="D3113" s="78"/>
      <c r="E3113" s="12"/>
      <c r="F3113" s="79"/>
      <c r="G3113" s="78"/>
      <c r="H3113" s="80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6"/>
      <c r="B3114" s="77"/>
      <c r="C3114" s="76"/>
      <c r="D3114" s="78"/>
      <c r="E3114" s="12"/>
      <c r="F3114" s="79"/>
      <c r="G3114" s="78"/>
      <c r="H3114" s="80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6"/>
      <c r="B3115" s="77"/>
      <c r="C3115" s="76"/>
      <c r="D3115" s="78"/>
      <c r="E3115" s="12"/>
      <c r="F3115" s="79"/>
      <c r="G3115" s="78"/>
      <c r="H3115" s="80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6"/>
      <c r="B3116" s="77"/>
      <c r="C3116" s="76"/>
      <c r="D3116" s="78"/>
      <c r="E3116" s="12"/>
      <c r="F3116" s="79"/>
      <c r="G3116" s="78"/>
      <c r="H3116" s="80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6"/>
      <c r="B3117" s="77"/>
      <c r="C3117" s="76"/>
      <c r="D3117" s="78"/>
      <c r="E3117" s="12"/>
      <c r="F3117" s="79"/>
      <c r="G3117" s="78"/>
      <c r="H3117" s="80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6"/>
      <c r="B3118" s="77"/>
      <c r="C3118" s="76"/>
      <c r="D3118" s="78"/>
      <c r="E3118" s="12"/>
      <c r="F3118" s="79"/>
      <c r="G3118" s="78"/>
      <c r="H3118" s="80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6"/>
      <c r="B3119" s="77"/>
      <c r="C3119" s="76"/>
      <c r="D3119" s="78"/>
      <c r="E3119" s="12"/>
      <c r="F3119" s="79"/>
      <c r="G3119" s="78"/>
      <c r="H3119" s="80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6"/>
      <c r="B3120" s="77"/>
      <c r="C3120" s="76"/>
      <c r="D3120" s="78"/>
      <c r="E3120" s="12"/>
      <c r="F3120" s="79"/>
      <c r="G3120" s="78"/>
      <c r="H3120" s="80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6"/>
      <c r="B3121" s="77"/>
      <c r="C3121" s="76"/>
      <c r="D3121" s="78"/>
      <c r="E3121" s="12"/>
      <c r="F3121" s="79"/>
      <c r="G3121" s="78"/>
      <c r="H3121" s="80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6"/>
      <c r="B3122" s="77"/>
      <c r="C3122" s="76"/>
      <c r="D3122" s="78"/>
      <c r="E3122" s="12"/>
      <c r="F3122" s="79"/>
      <c r="G3122" s="78"/>
      <c r="H3122" s="80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6"/>
      <c r="B3123" s="77"/>
      <c r="C3123" s="76"/>
      <c r="D3123" s="78"/>
      <c r="E3123" s="12"/>
      <c r="F3123" s="79"/>
      <c r="G3123" s="78"/>
      <c r="H3123" s="80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6"/>
      <c r="B3124" s="77"/>
      <c r="C3124" s="76"/>
      <c r="D3124" s="78"/>
      <c r="E3124" s="12"/>
      <c r="F3124" s="79"/>
      <c r="G3124" s="78"/>
      <c r="H3124" s="80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6"/>
      <c r="B3125" s="77"/>
      <c r="C3125" s="76"/>
      <c r="D3125" s="78"/>
      <c r="E3125" s="12"/>
      <c r="F3125" s="79"/>
      <c r="G3125" s="78"/>
      <c r="H3125" s="80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6"/>
      <c r="B3126" s="77"/>
      <c r="C3126" s="76"/>
      <c r="D3126" s="78"/>
      <c r="E3126" s="12"/>
      <c r="F3126" s="79"/>
      <c r="G3126" s="78"/>
      <c r="H3126" s="80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6"/>
      <c r="B3127" s="77"/>
      <c r="C3127" s="76"/>
      <c r="D3127" s="78"/>
      <c r="E3127" s="12"/>
      <c r="F3127" s="79"/>
      <c r="G3127" s="78"/>
      <c r="H3127" s="80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6"/>
      <c r="B3128" s="77"/>
      <c r="C3128" s="76"/>
      <c r="D3128" s="78"/>
      <c r="E3128" s="12"/>
      <c r="F3128" s="79"/>
      <c r="G3128" s="78"/>
      <c r="H3128" s="80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6"/>
      <c r="B3129" s="77"/>
      <c r="C3129" s="76"/>
      <c r="D3129" s="78"/>
      <c r="E3129" s="12"/>
      <c r="F3129" s="79"/>
      <c r="G3129" s="78"/>
      <c r="H3129" s="80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6"/>
      <c r="B3130" s="77"/>
      <c r="C3130" s="76"/>
      <c r="D3130" s="78"/>
      <c r="E3130" s="12"/>
      <c r="F3130" s="79"/>
      <c r="G3130" s="78"/>
      <c r="H3130" s="80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6"/>
      <c r="B3131" s="77"/>
      <c r="C3131" s="76"/>
      <c r="D3131" s="78"/>
      <c r="E3131" s="12"/>
      <c r="F3131" s="79"/>
      <c r="G3131" s="78"/>
      <c r="H3131" s="80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6"/>
      <c r="B3132" s="77"/>
      <c r="C3132" s="76"/>
      <c r="D3132" s="78"/>
      <c r="E3132" s="12"/>
      <c r="F3132" s="79"/>
      <c r="G3132" s="78"/>
      <c r="H3132" s="80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6"/>
      <c r="B3133" s="77"/>
      <c r="C3133" s="76"/>
      <c r="D3133" s="78"/>
      <c r="E3133" s="12"/>
      <c r="F3133" s="79"/>
      <c r="G3133" s="78"/>
      <c r="H3133" s="80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6"/>
      <c r="B3134" s="77"/>
      <c r="C3134" s="76"/>
      <c r="D3134" s="78"/>
      <c r="E3134" s="12"/>
      <c r="F3134" s="79"/>
      <c r="G3134" s="78"/>
      <c r="H3134" s="80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6"/>
      <c r="B3135" s="77"/>
      <c r="C3135" s="76"/>
      <c r="D3135" s="78"/>
      <c r="E3135" s="12"/>
      <c r="F3135" s="79"/>
      <c r="G3135" s="78"/>
      <c r="H3135" s="80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6"/>
      <c r="B3136" s="77"/>
      <c r="C3136" s="76"/>
      <c r="D3136" s="78"/>
      <c r="E3136" s="12"/>
      <c r="F3136" s="79"/>
      <c r="G3136" s="78"/>
      <c r="H3136" s="80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6"/>
      <c r="B3137" s="77"/>
      <c r="C3137" s="76"/>
      <c r="D3137" s="78"/>
      <c r="E3137" s="12"/>
      <c r="F3137" s="79"/>
      <c r="G3137" s="78"/>
      <c r="H3137" s="80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6"/>
      <c r="B3138" s="77"/>
      <c r="C3138" s="76"/>
      <c r="D3138" s="78"/>
      <c r="E3138" s="12"/>
      <c r="F3138" s="79"/>
      <c r="G3138" s="78"/>
      <c r="H3138" s="80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6"/>
      <c r="B3139" s="77"/>
      <c r="C3139" s="76"/>
      <c r="D3139" s="78"/>
      <c r="E3139" s="12"/>
      <c r="F3139" s="79"/>
      <c r="G3139" s="78"/>
      <c r="H3139" s="80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6"/>
      <c r="B3140" s="77"/>
      <c r="C3140" s="76"/>
      <c r="D3140" s="78"/>
      <c r="E3140" s="12"/>
      <c r="F3140" s="79"/>
      <c r="G3140" s="78"/>
      <c r="H3140" s="80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6"/>
      <c r="B3141" s="77"/>
      <c r="C3141" s="76"/>
      <c r="D3141" s="78"/>
      <c r="E3141" s="12"/>
      <c r="F3141" s="79"/>
      <c r="G3141" s="78"/>
      <c r="H3141" s="80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6"/>
      <c r="B3142" s="77"/>
      <c r="C3142" s="76"/>
      <c r="D3142" s="78"/>
      <c r="E3142" s="12"/>
      <c r="F3142" s="79"/>
      <c r="G3142" s="78"/>
      <c r="H3142" s="80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6"/>
      <c r="B3143" s="77"/>
      <c r="C3143" s="76"/>
      <c r="D3143" s="78"/>
      <c r="E3143" s="12"/>
      <c r="F3143" s="79"/>
      <c r="G3143" s="78"/>
      <c r="H3143" s="80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6"/>
      <c r="B3144" s="77"/>
      <c r="C3144" s="76"/>
      <c r="D3144" s="78"/>
      <c r="E3144" s="12"/>
      <c r="F3144" s="79"/>
      <c r="G3144" s="78"/>
      <c r="H3144" s="80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6"/>
      <c r="B3145" s="77"/>
      <c r="C3145" s="76"/>
      <c r="D3145" s="78"/>
      <c r="E3145" s="12"/>
      <c r="F3145" s="79"/>
      <c r="G3145" s="78"/>
      <c r="H3145" s="80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6"/>
      <c r="B3146" s="77"/>
      <c r="C3146" s="76"/>
      <c r="D3146" s="78"/>
      <c r="E3146" s="12"/>
      <c r="F3146" s="79"/>
      <c r="G3146" s="78"/>
      <c r="H3146" s="80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6"/>
      <c r="B3147" s="77"/>
      <c r="C3147" s="76"/>
      <c r="D3147" s="78"/>
      <c r="E3147" s="12"/>
      <c r="F3147" s="79"/>
      <c r="G3147" s="78"/>
      <c r="H3147" s="80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6"/>
      <c r="B3148" s="77"/>
      <c r="C3148" s="76"/>
      <c r="D3148" s="78"/>
      <c r="E3148" s="12"/>
      <c r="F3148" s="79"/>
      <c r="G3148" s="78"/>
      <c r="H3148" s="80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6"/>
      <c r="B3149" s="77"/>
      <c r="C3149" s="76"/>
      <c r="D3149" s="78"/>
      <c r="E3149" s="12"/>
      <c r="F3149" s="79"/>
      <c r="G3149" s="78"/>
      <c r="H3149" s="80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6"/>
      <c r="B3150" s="77"/>
      <c r="C3150" s="76"/>
      <c r="D3150" s="78"/>
      <c r="E3150" s="12"/>
      <c r="F3150" s="79"/>
      <c r="G3150" s="78"/>
      <c r="H3150" s="80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6"/>
      <c r="B3151" s="77"/>
      <c r="C3151" s="76"/>
      <c r="D3151" s="78"/>
      <c r="E3151" s="12"/>
      <c r="F3151" s="79"/>
      <c r="G3151" s="78"/>
      <c r="H3151" s="80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6"/>
      <c r="B3152" s="77"/>
      <c r="C3152" s="76"/>
      <c r="D3152" s="78"/>
      <c r="E3152" s="12"/>
      <c r="F3152" s="79"/>
      <c r="G3152" s="78"/>
      <c r="H3152" s="80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6"/>
      <c r="B3153" s="77"/>
      <c r="C3153" s="76"/>
      <c r="D3153" s="78"/>
      <c r="E3153" s="12"/>
      <c r="F3153" s="79"/>
      <c r="G3153" s="78"/>
      <c r="H3153" s="80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6"/>
      <c r="B3154" s="77"/>
      <c r="C3154" s="76"/>
      <c r="D3154" s="78"/>
      <c r="E3154" s="12"/>
      <c r="F3154" s="79"/>
      <c r="G3154" s="78"/>
      <c r="H3154" s="80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6"/>
      <c r="B3155" s="77"/>
      <c r="C3155" s="76"/>
      <c r="D3155" s="78"/>
      <c r="E3155" s="12"/>
      <c r="F3155" s="79"/>
      <c r="G3155" s="78"/>
      <c r="H3155" s="80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6"/>
      <c r="B3156" s="77"/>
      <c r="C3156" s="76"/>
      <c r="D3156" s="78"/>
      <c r="E3156" s="12"/>
      <c r="F3156" s="79"/>
      <c r="G3156" s="78"/>
      <c r="H3156" s="80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6"/>
      <c r="B3157" s="77"/>
      <c r="C3157" s="76"/>
      <c r="D3157" s="78"/>
      <c r="E3157" s="12"/>
      <c r="F3157" s="79"/>
      <c r="G3157" s="78"/>
      <c r="H3157" s="80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6"/>
      <c r="B3158" s="77"/>
      <c r="C3158" s="76"/>
      <c r="D3158" s="78"/>
      <c r="E3158" s="12"/>
      <c r="F3158" s="79"/>
      <c r="G3158" s="78"/>
      <c r="H3158" s="80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6"/>
      <c r="B3159" s="77"/>
      <c r="C3159" s="76"/>
      <c r="D3159" s="78"/>
      <c r="E3159" s="12"/>
      <c r="F3159" s="79"/>
      <c r="G3159" s="78"/>
      <c r="H3159" s="80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6"/>
      <c r="B3160" s="77"/>
      <c r="C3160" s="76"/>
      <c r="D3160" s="78"/>
      <c r="E3160" s="12"/>
      <c r="F3160" s="79"/>
      <c r="G3160" s="78"/>
      <c r="H3160" s="80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6"/>
      <c r="B3161" s="77"/>
      <c r="C3161" s="76"/>
      <c r="D3161" s="78"/>
      <c r="E3161" s="12"/>
      <c r="F3161" s="79"/>
      <c r="G3161" s="78"/>
      <c r="H3161" s="80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6"/>
      <c r="B3162" s="77"/>
      <c r="C3162" s="76"/>
      <c r="D3162" s="78"/>
      <c r="E3162" s="12"/>
      <c r="F3162" s="79"/>
      <c r="G3162" s="78"/>
      <c r="H3162" s="80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6"/>
      <c r="B3163" s="77"/>
      <c r="C3163" s="76"/>
      <c r="D3163" s="78"/>
      <c r="E3163" s="12"/>
      <c r="F3163" s="79"/>
      <c r="G3163" s="78"/>
      <c r="H3163" s="80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6"/>
      <c r="B3164" s="77"/>
      <c r="C3164" s="76"/>
      <c r="D3164" s="78"/>
      <c r="E3164" s="12"/>
      <c r="F3164" s="79"/>
      <c r="G3164" s="78"/>
      <c r="H3164" s="80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6"/>
      <c r="B3165" s="77"/>
      <c r="C3165" s="76"/>
      <c r="D3165" s="78"/>
      <c r="E3165" s="12"/>
      <c r="F3165" s="79"/>
      <c r="G3165" s="78"/>
      <c r="H3165" s="80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6"/>
      <c r="B3166" s="77"/>
      <c r="C3166" s="76"/>
      <c r="D3166" s="78"/>
      <c r="E3166" s="12"/>
      <c r="F3166" s="79"/>
      <c r="G3166" s="78"/>
      <c r="H3166" s="80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6"/>
      <c r="B3167" s="77"/>
      <c r="C3167" s="76"/>
      <c r="D3167" s="78"/>
      <c r="E3167" s="12"/>
      <c r="F3167" s="79"/>
      <c r="G3167" s="78"/>
      <c r="H3167" s="80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6"/>
      <c r="B3168" s="77"/>
      <c r="C3168" s="76"/>
      <c r="D3168" s="78"/>
      <c r="E3168" s="12"/>
      <c r="F3168" s="79"/>
      <c r="G3168" s="78"/>
      <c r="H3168" s="80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6"/>
      <c r="B3169" s="77"/>
      <c r="C3169" s="76"/>
      <c r="D3169" s="78"/>
      <c r="E3169" s="12"/>
      <c r="F3169" s="79"/>
      <c r="G3169" s="78"/>
      <c r="H3169" s="80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6"/>
      <c r="B3170" s="77"/>
      <c r="C3170" s="76"/>
      <c r="D3170" s="78"/>
      <c r="E3170" s="12"/>
      <c r="F3170" s="79"/>
      <c r="G3170" s="78"/>
      <c r="H3170" s="80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6"/>
      <c r="B3171" s="77"/>
      <c r="C3171" s="76"/>
      <c r="D3171" s="78"/>
      <c r="E3171" s="12"/>
      <c r="F3171" s="79"/>
      <c r="G3171" s="78"/>
      <c r="H3171" s="80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6"/>
      <c r="B3172" s="77"/>
      <c r="C3172" s="76"/>
      <c r="D3172" s="78"/>
      <c r="E3172" s="12"/>
      <c r="F3172" s="79"/>
      <c r="G3172" s="78"/>
      <c r="H3172" s="80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6"/>
      <c r="B3173" s="77"/>
      <c r="C3173" s="76"/>
      <c r="D3173" s="78"/>
      <c r="E3173" s="12"/>
      <c r="F3173" s="79"/>
      <c r="G3173" s="78"/>
      <c r="H3173" s="80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6"/>
      <c r="B3174" s="77"/>
      <c r="C3174" s="76"/>
      <c r="D3174" s="78"/>
      <c r="E3174" s="12"/>
      <c r="F3174" s="79"/>
      <c r="G3174" s="78"/>
      <c r="H3174" s="80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6"/>
      <c r="B3175" s="77"/>
      <c r="C3175" s="76"/>
      <c r="D3175" s="78"/>
      <c r="E3175" s="12"/>
      <c r="F3175" s="79"/>
      <c r="G3175" s="78"/>
      <c r="H3175" s="80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6"/>
      <c r="B3176" s="77"/>
      <c r="C3176" s="76"/>
      <c r="D3176" s="78"/>
      <c r="E3176" s="12"/>
      <c r="F3176" s="79"/>
      <c r="G3176" s="78"/>
      <c r="H3176" s="80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6"/>
      <c r="B3177" s="77"/>
      <c r="C3177" s="76"/>
      <c r="D3177" s="78"/>
      <c r="E3177" s="12"/>
      <c r="F3177" s="79"/>
      <c r="G3177" s="78"/>
      <c r="H3177" s="80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6"/>
      <c r="B3178" s="77"/>
      <c r="C3178" s="76"/>
      <c r="D3178" s="78"/>
      <c r="E3178" s="12"/>
      <c r="F3178" s="79"/>
      <c r="G3178" s="78"/>
      <c r="H3178" s="80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6"/>
      <c r="B3179" s="77"/>
      <c r="C3179" s="76"/>
      <c r="D3179" s="78"/>
      <c r="E3179" s="12"/>
      <c r="F3179" s="79"/>
      <c r="G3179" s="78"/>
      <c r="H3179" s="80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6"/>
      <c r="B3180" s="77"/>
      <c r="C3180" s="76"/>
      <c r="D3180" s="78"/>
      <c r="E3180" s="12"/>
      <c r="F3180" s="79"/>
      <c r="G3180" s="78"/>
      <c r="H3180" s="80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6"/>
      <c r="B3181" s="77"/>
      <c r="C3181" s="76"/>
      <c r="D3181" s="78"/>
      <c r="E3181" s="12"/>
      <c r="F3181" s="79"/>
      <c r="G3181" s="78"/>
      <c r="H3181" s="80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6"/>
      <c r="B3182" s="77"/>
      <c r="C3182" s="76"/>
      <c r="D3182" s="78"/>
      <c r="E3182" s="12"/>
      <c r="F3182" s="79"/>
      <c r="G3182" s="78"/>
      <c r="H3182" s="80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6"/>
      <c r="B3183" s="77"/>
      <c r="C3183" s="76"/>
      <c r="D3183" s="78"/>
      <c r="E3183" s="12"/>
      <c r="F3183" s="79"/>
      <c r="G3183" s="78"/>
      <c r="H3183" s="80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6"/>
      <c r="B3184" s="77"/>
      <c r="C3184" s="76"/>
      <c r="D3184" s="78"/>
      <c r="E3184" s="12"/>
      <c r="F3184" s="79"/>
      <c r="G3184" s="78"/>
      <c r="H3184" s="80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6"/>
      <c r="B3185" s="77"/>
      <c r="C3185" s="76"/>
      <c r="D3185" s="78"/>
      <c r="E3185" s="12"/>
      <c r="F3185" s="79"/>
      <c r="G3185" s="78"/>
      <c r="H3185" s="80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6"/>
      <c r="B3186" s="77"/>
      <c r="C3186" s="76"/>
      <c r="D3186" s="78"/>
      <c r="E3186" s="12"/>
      <c r="F3186" s="79"/>
      <c r="G3186" s="78"/>
      <c r="H3186" s="80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6"/>
      <c r="B3187" s="77"/>
      <c r="C3187" s="76"/>
      <c r="D3187" s="78"/>
      <c r="E3187" s="12"/>
      <c r="F3187" s="79"/>
      <c r="G3187" s="78"/>
      <c r="H3187" s="80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6"/>
      <c r="B3188" s="77"/>
      <c r="C3188" s="76"/>
      <c r="D3188" s="78"/>
      <c r="E3188" s="12"/>
      <c r="F3188" s="79"/>
      <c r="G3188" s="78"/>
      <c r="H3188" s="80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6"/>
      <c r="B3189" s="77"/>
      <c r="C3189" s="76"/>
      <c r="D3189" s="78"/>
      <c r="E3189" s="12"/>
      <c r="F3189" s="79"/>
      <c r="G3189" s="78"/>
      <c r="H3189" s="80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6"/>
      <c r="B3190" s="77"/>
      <c r="C3190" s="76"/>
      <c r="D3190" s="78"/>
      <c r="E3190" s="12"/>
      <c r="F3190" s="79"/>
      <c r="G3190" s="78"/>
      <c r="H3190" s="80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6"/>
      <c r="B3191" s="77"/>
      <c r="C3191" s="76"/>
      <c r="D3191" s="78"/>
      <c r="E3191" s="12"/>
      <c r="F3191" s="79"/>
      <c r="G3191" s="78"/>
      <c r="H3191" s="80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6"/>
      <c r="B3192" s="77"/>
      <c r="C3192" s="76"/>
      <c r="D3192" s="78"/>
      <c r="E3192" s="12"/>
      <c r="F3192" s="79"/>
      <c r="G3192" s="78"/>
      <c r="H3192" s="80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6"/>
      <c r="B3193" s="77"/>
      <c r="C3193" s="76"/>
      <c r="D3193" s="78"/>
      <c r="E3193" s="12"/>
      <c r="F3193" s="79"/>
      <c r="G3193" s="78"/>
      <c r="H3193" s="80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6"/>
      <c r="B3194" s="77"/>
      <c r="C3194" s="76"/>
      <c r="D3194" s="78"/>
      <c r="E3194" s="12"/>
      <c r="F3194" s="79"/>
      <c r="G3194" s="78"/>
      <c r="H3194" s="80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6"/>
      <c r="B3195" s="77"/>
      <c r="C3195" s="76"/>
      <c r="D3195" s="78"/>
      <c r="E3195" s="12"/>
      <c r="F3195" s="79"/>
      <c r="G3195" s="78"/>
      <c r="H3195" s="80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6"/>
      <c r="B3196" s="77"/>
      <c r="C3196" s="76"/>
      <c r="D3196" s="78"/>
      <c r="E3196" s="12"/>
      <c r="F3196" s="79"/>
      <c r="G3196" s="78"/>
      <c r="H3196" s="80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6"/>
      <c r="B3197" s="77"/>
      <c r="C3197" s="76"/>
      <c r="D3197" s="78"/>
      <c r="E3197" s="12"/>
      <c r="F3197" s="79"/>
      <c r="G3197" s="78"/>
      <c r="H3197" s="80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6"/>
      <c r="B3198" s="77"/>
      <c r="C3198" s="76"/>
      <c r="D3198" s="78"/>
      <c r="E3198" s="12"/>
      <c r="F3198" s="79"/>
      <c r="G3198" s="78"/>
      <c r="H3198" s="80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6"/>
      <c r="B3199" s="77"/>
      <c r="C3199" s="76"/>
      <c r="D3199" s="78"/>
      <c r="E3199" s="12"/>
      <c r="F3199" s="79"/>
      <c r="G3199" s="78"/>
      <c r="H3199" s="80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6"/>
      <c r="B3200" s="77"/>
      <c r="C3200" s="76"/>
      <c r="D3200" s="78"/>
      <c r="E3200" s="12"/>
      <c r="F3200" s="79"/>
      <c r="G3200" s="78"/>
      <c r="H3200" s="80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6"/>
      <c r="B3201" s="77"/>
      <c r="C3201" s="76"/>
      <c r="D3201" s="78"/>
      <c r="E3201" s="12"/>
      <c r="F3201" s="79"/>
      <c r="G3201" s="78"/>
      <c r="H3201" s="80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6"/>
      <c r="B3202" s="77"/>
      <c r="C3202" s="76"/>
      <c r="D3202" s="78"/>
      <c r="E3202" s="12"/>
      <c r="F3202" s="79"/>
      <c r="G3202" s="78"/>
      <c r="H3202" s="80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6"/>
      <c r="B3203" s="77"/>
      <c r="C3203" s="76"/>
      <c r="D3203" s="78"/>
      <c r="E3203" s="12"/>
      <c r="F3203" s="79"/>
      <c r="G3203" s="78"/>
      <c r="H3203" s="80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6"/>
      <c r="B3204" s="77"/>
      <c r="C3204" s="76"/>
      <c r="D3204" s="78"/>
      <c r="E3204" s="12"/>
      <c r="F3204" s="79"/>
      <c r="G3204" s="78"/>
      <c r="H3204" s="80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6"/>
      <c r="B3205" s="77"/>
      <c r="C3205" s="76"/>
      <c r="D3205" s="78"/>
      <c r="E3205" s="12"/>
      <c r="F3205" s="79"/>
      <c r="G3205" s="78"/>
      <c r="H3205" s="80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6"/>
      <c r="B3206" s="77"/>
      <c r="C3206" s="76"/>
      <c r="D3206" s="78"/>
      <c r="E3206" s="12"/>
      <c r="F3206" s="79"/>
      <c r="G3206" s="78"/>
      <c r="H3206" s="80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6"/>
      <c r="B3207" s="77"/>
      <c r="C3207" s="76"/>
      <c r="D3207" s="78"/>
      <c r="E3207" s="12"/>
      <c r="F3207" s="79"/>
      <c r="G3207" s="78"/>
      <c r="H3207" s="80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6"/>
      <c r="B3208" s="77"/>
      <c r="C3208" s="76"/>
      <c r="D3208" s="78"/>
      <c r="E3208" s="12"/>
      <c r="F3208" s="79"/>
      <c r="G3208" s="78"/>
      <c r="H3208" s="80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6"/>
      <c r="B3209" s="77"/>
      <c r="C3209" s="76"/>
      <c r="D3209" s="78"/>
      <c r="E3209" s="12"/>
      <c r="F3209" s="79"/>
      <c r="G3209" s="78"/>
      <c r="H3209" s="80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6"/>
      <c r="B3210" s="77"/>
      <c r="C3210" s="76"/>
      <c r="D3210" s="78"/>
      <c r="E3210" s="12"/>
      <c r="F3210" s="79"/>
      <c r="G3210" s="78"/>
      <c r="H3210" s="80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6"/>
      <c r="B3211" s="77"/>
      <c r="C3211" s="76"/>
      <c r="D3211" s="78"/>
      <c r="E3211" s="12"/>
      <c r="F3211" s="79"/>
      <c r="G3211" s="78"/>
      <c r="H3211" s="80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6"/>
      <c r="B3212" s="77"/>
      <c r="C3212" s="76"/>
      <c r="D3212" s="78"/>
      <c r="E3212" s="12"/>
      <c r="F3212" s="79"/>
      <c r="G3212" s="78"/>
      <c r="H3212" s="80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6"/>
      <c r="B3213" s="77"/>
      <c r="C3213" s="76"/>
      <c r="D3213" s="78"/>
      <c r="E3213" s="12"/>
      <c r="F3213" s="79"/>
      <c r="G3213" s="78"/>
      <c r="H3213" s="80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6"/>
      <c r="B3214" s="77"/>
      <c r="C3214" s="76"/>
      <c r="D3214" s="78"/>
      <c r="E3214" s="12"/>
      <c r="F3214" s="79"/>
      <c r="G3214" s="78"/>
      <c r="H3214" s="80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6"/>
      <c r="B3215" s="77"/>
      <c r="C3215" s="76"/>
      <c r="D3215" s="78"/>
      <c r="E3215" s="12"/>
      <c r="F3215" s="79"/>
      <c r="G3215" s="78"/>
      <c r="H3215" s="80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6"/>
      <c r="B3216" s="77"/>
      <c r="C3216" s="76"/>
      <c r="D3216" s="78"/>
      <c r="E3216" s="12"/>
      <c r="F3216" s="79"/>
      <c r="G3216" s="78"/>
      <c r="H3216" s="80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6"/>
      <c r="B3217" s="77"/>
      <c r="C3217" s="76"/>
      <c r="D3217" s="78"/>
      <c r="E3217" s="12"/>
      <c r="F3217" s="79"/>
      <c r="G3217" s="78"/>
      <c r="H3217" s="80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6"/>
      <c r="B3218" s="77"/>
      <c r="C3218" s="76"/>
      <c r="D3218" s="78"/>
      <c r="E3218" s="12"/>
      <c r="F3218" s="79"/>
      <c r="G3218" s="78"/>
      <c r="H3218" s="80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6"/>
      <c r="B3219" s="77"/>
      <c r="C3219" s="76"/>
      <c r="D3219" s="78"/>
      <c r="E3219" s="12"/>
      <c r="F3219" s="79"/>
      <c r="G3219" s="78"/>
      <c r="H3219" s="80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6"/>
      <c r="B3220" s="77"/>
      <c r="C3220" s="76"/>
      <c r="D3220" s="78"/>
      <c r="E3220" s="12"/>
      <c r="F3220" s="79"/>
      <c r="G3220" s="78"/>
      <c r="H3220" s="80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6"/>
      <c r="B3221" s="77"/>
      <c r="C3221" s="76"/>
      <c r="D3221" s="78"/>
      <c r="E3221" s="12"/>
      <c r="F3221" s="79"/>
      <c r="G3221" s="78"/>
      <c r="H3221" s="80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6"/>
      <c r="B3222" s="77"/>
      <c r="C3222" s="76"/>
      <c r="D3222" s="78"/>
      <c r="E3222" s="12"/>
      <c r="F3222" s="79"/>
      <c r="G3222" s="78"/>
      <c r="H3222" s="80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6"/>
      <c r="B3223" s="77"/>
      <c r="C3223" s="76"/>
      <c r="D3223" s="78"/>
      <c r="E3223" s="12"/>
      <c r="F3223" s="79"/>
      <c r="G3223" s="78"/>
      <c r="H3223" s="80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6"/>
      <c r="B3224" s="77"/>
      <c r="C3224" s="76"/>
      <c r="D3224" s="78"/>
      <c r="E3224" s="12"/>
      <c r="F3224" s="79"/>
      <c r="G3224" s="78"/>
      <c r="H3224" s="80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6"/>
      <c r="B3225" s="77"/>
      <c r="C3225" s="76"/>
      <c r="D3225" s="78"/>
      <c r="E3225" s="12"/>
      <c r="F3225" s="79"/>
      <c r="G3225" s="78"/>
      <c r="H3225" s="80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6"/>
      <c r="B3226" s="77"/>
      <c r="C3226" s="76"/>
      <c r="D3226" s="78"/>
      <c r="E3226" s="12"/>
      <c r="F3226" s="79"/>
      <c r="G3226" s="78"/>
      <c r="H3226" s="80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6"/>
      <c r="B3227" s="77"/>
      <c r="C3227" s="76"/>
      <c r="D3227" s="78"/>
      <c r="E3227" s="12"/>
      <c r="F3227" s="79"/>
      <c r="G3227" s="78"/>
      <c r="H3227" s="80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6"/>
      <c r="B3228" s="77"/>
      <c r="C3228" s="76"/>
      <c r="D3228" s="78"/>
      <c r="E3228" s="12"/>
      <c r="F3228" s="79"/>
      <c r="G3228" s="78"/>
      <c r="H3228" s="80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6"/>
      <c r="B3229" s="77"/>
      <c r="C3229" s="76"/>
      <c r="D3229" s="78"/>
      <c r="E3229" s="12"/>
      <c r="F3229" s="79"/>
      <c r="G3229" s="78"/>
      <c r="H3229" s="80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6"/>
      <c r="B3230" s="77"/>
      <c r="C3230" s="76"/>
      <c r="D3230" s="78"/>
      <c r="E3230" s="12"/>
      <c r="F3230" s="79"/>
      <c r="G3230" s="78"/>
      <c r="H3230" s="80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6"/>
      <c r="B3231" s="77"/>
      <c r="C3231" s="76"/>
      <c r="D3231" s="78"/>
      <c r="E3231" s="12"/>
      <c r="F3231" s="79"/>
      <c r="G3231" s="78"/>
      <c r="H3231" s="80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6"/>
      <c r="B3232" s="77"/>
      <c r="C3232" s="76"/>
      <c r="D3232" s="78"/>
      <c r="E3232" s="12"/>
      <c r="F3232" s="79"/>
      <c r="G3232" s="78"/>
      <c r="H3232" s="80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6"/>
      <c r="B3233" s="77"/>
      <c r="C3233" s="76"/>
      <c r="D3233" s="78"/>
      <c r="E3233" s="12"/>
      <c r="F3233" s="79"/>
      <c r="G3233" s="78"/>
      <c r="H3233" s="80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6"/>
      <c r="B3234" s="77"/>
      <c r="C3234" s="76"/>
      <c r="D3234" s="78"/>
      <c r="E3234" s="12"/>
      <c r="F3234" s="79"/>
      <c r="G3234" s="78"/>
      <c r="H3234" s="80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6"/>
      <c r="B3235" s="77"/>
      <c r="C3235" s="76"/>
      <c r="D3235" s="78"/>
      <c r="E3235" s="12"/>
      <c r="F3235" s="79"/>
      <c r="G3235" s="78"/>
      <c r="H3235" s="80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6"/>
      <c r="B3236" s="77"/>
      <c r="C3236" s="76"/>
      <c r="D3236" s="78"/>
      <c r="E3236" s="12"/>
      <c r="F3236" s="79"/>
      <c r="G3236" s="78"/>
      <c r="H3236" s="80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6"/>
      <c r="B3237" s="77"/>
      <c r="C3237" s="76"/>
      <c r="D3237" s="78"/>
      <c r="E3237" s="12"/>
      <c r="F3237" s="79"/>
      <c r="G3237" s="78"/>
      <c r="H3237" s="80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6"/>
      <c r="B3238" s="77"/>
      <c r="C3238" s="76"/>
      <c r="D3238" s="78"/>
      <c r="E3238" s="12"/>
      <c r="F3238" s="79"/>
      <c r="G3238" s="78"/>
      <c r="H3238" s="80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6"/>
      <c r="B3239" s="77"/>
      <c r="C3239" s="76"/>
      <c r="D3239" s="78"/>
      <c r="E3239" s="12"/>
      <c r="F3239" s="79"/>
      <c r="G3239" s="78"/>
      <c r="H3239" s="80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6"/>
      <c r="B3240" s="77"/>
      <c r="C3240" s="76"/>
      <c r="D3240" s="78"/>
      <c r="E3240" s="12"/>
      <c r="F3240" s="79"/>
      <c r="G3240" s="78"/>
      <c r="H3240" s="80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6"/>
      <c r="B3241" s="77"/>
      <c r="C3241" s="76"/>
      <c r="D3241" s="78"/>
      <c r="E3241" s="12"/>
      <c r="F3241" s="79"/>
      <c r="G3241" s="78"/>
      <c r="H3241" s="80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6"/>
      <c r="B3242" s="77"/>
      <c r="C3242" s="76"/>
      <c r="D3242" s="78"/>
      <c r="E3242" s="12"/>
      <c r="F3242" s="79"/>
      <c r="G3242" s="78"/>
      <c r="H3242" s="80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6"/>
      <c r="B3243" s="77"/>
      <c r="C3243" s="76"/>
      <c r="D3243" s="78"/>
      <c r="E3243" s="12"/>
      <c r="F3243" s="79"/>
      <c r="G3243" s="78"/>
      <c r="H3243" s="80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6"/>
      <c r="B3244" s="77"/>
      <c r="C3244" s="76"/>
      <c r="D3244" s="78"/>
      <c r="E3244" s="12"/>
      <c r="F3244" s="79"/>
      <c r="G3244" s="78"/>
      <c r="H3244" s="80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6"/>
      <c r="B3245" s="77"/>
      <c r="C3245" s="76"/>
      <c r="D3245" s="78"/>
      <c r="E3245" s="12"/>
      <c r="F3245" s="79"/>
      <c r="G3245" s="78"/>
      <c r="H3245" s="80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6"/>
      <c r="B3246" s="77"/>
      <c r="C3246" s="76"/>
      <c r="D3246" s="78"/>
      <c r="E3246" s="12"/>
      <c r="F3246" s="79"/>
      <c r="G3246" s="78"/>
      <c r="H3246" s="80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6"/>
      <c r="B3247" s="77"/>
      <c r="C3247" s="76"/>
      <c r="D3247" s="78"/>
      <c r="E3247" s="12"/>
      <c r="F3247" s="79"/>
      <c r="G3247" s="78"/>
      <c r="H3247" s="80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6"/>
      <c r="B3248" s="77"/>
      <c r="C3248" s="76"/>
      <c r="D3248" s="78"/>
      <c r="E3248" s="12"/>
      <c r="F3248" s="79"/>
      <c r="G3248" s="78"/>
      <c r="H3248" s="80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6"/>
      <c r="B3249" s="77"/>
      <c r="C3249" s="76"/>
      <c r="D3249" s="78"/>
      <c r="E3249" s="12"/>
      <c r="F3249" s="79"/>
      <c r="G3249" s="78"/>
      <c r="H3249" s="80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6"/>
      <c r="B3250" s="77"/>
      <c r="C3250" s="76"/>
      <c r="D3250" s="78"/>
      <c r="E3250" s="12"/>
      <c r="F3250" s="79"/>
      <c r="G3250" s="78"/>
      <c r="H3250" s="80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6"/>
      <c r="B3251" s="77"/>
      <c r="C3251" s="76"/>
      <c r="D3251" s="78"/>
      <c r="E3251" s="12"/>
      <c r="F3251" s="79"/>
      <c r="G3251" s="78"/>
      <c r="H3251" s="80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6"/>
      <c r="B3252" s="77"/>
      <c r="C3252" s="76"/>
      <c r="D3252" s="78"/>
      <c r="E3252" s="12"/>
      <c r="F3252" s="79"/>
      <c r="G3252" s="78"/>
      <c r="H3252" s="80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6"/>
      <c r="B3253" s="77"/>
      <c r="C3253" s="76"/>
      <c r="D3253" s="78"/>
      <c r="E3253" s="12"/>
      <c r="F3253" s="79"/>
      <c r="G3253" s="78"/>
      <c r="H3253" s="80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6"/>
      <c r="B3254" s="77"/>
      <c r="C3254" s="76"/>
      <c r="D3254" s="78"/>
      <c r="E3254" s="12"/>
      <c r="F3254" s="79"/>
      <c r="G3254" s="78"/>
      <c r="H3254" s="80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6"/>
      <c r="B3255" s="77"/>
      <c r="C3255" s="76"/>
      <c r="D3255" s="78"/>
      <c r="E3255" s="12"/>
      <c r="F3255" s="79"/>
      <c r="G3255" s="78"/>
      <c r="H3255" s="80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6"/>
      <c r="B3256" s="77"/>
      <c r="C3256" s="76"/>
      <c r="D3256" s="78"/>
      <c r="E3256" s="12"/>
      <c r="F3256" s="79"/>
      <c r="G3256" s="78"/>
      <c r="H3256" s="80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6"/>
      <c r="B3257" s="77"/>
      <c r="C3257" s="76"/>
      <c r="D3257" s="78"/>
      <c r="E3257" s="12"/>
      <c r="F3257" s="79"/>
      <c r="G3257" s="78"/>
      <c r="H3257" s="80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6"/>
      <c r="B3258" s="77"/>
      <c r="C3258" s="76"/>
      <c r="D3258" s="78"/>
      <c r="E3258" s="12"/>
      <c r="F3258" s="79"/>
      <c r="G3258" s="78"/>
      <c r="H3258" s="80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6"/>
      <c r="B3259" s="77"/>
      <c r="C3259" s="76"/>
      <c r="D3259" s="78"/>
      <c r="E3259" s="12"/>
      <c r="F3259" s="79"/>
      <c r="G3259" s="78"/>
      <c r="H3259" s="80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6"/>
      <c r="B3260" s="77"/>
      <c r="C3260" s="76"/>
      <c r="D3260" s="78"/>
      <c r="E3260" s="12"/>
      <c r="F3260" s="79"/>
      <c r="G3260" s="78"/>
      <c r="H3260" s="80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6"/>
      <c r="B3261" s="77"/>
      <c r="C3261" s="76"/>
      <c r="D3261" s="78"/>
      <c r="E3261" s="12"/>
      <c r="F3261" s="79"/>
      <c r="G3261" s="78"/>
      <c r="H3261" s="80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6"/>
      <c r="B3262" s="77"/>
      <c r="C3262" s="76"/>
      <c r="D3262" s="78"/>
      <c r="E3262" s="12"/>
      <c r="F3262" s="79"/>
      <c r="G3262" s="78"/>
      <c r="H3262" s="80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6"/>
      <c r="B3263" s="77"/>
      <c r="C3263" s="76"/>
      <c r="D3263" s="78"/>
      <c r="E3263" s="12"/>
      <c r="F3263" s="79"/>
      <c r="G3263" s="78"/>
      <c r="H3263" s="80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6"/>
      <c r="B3264" s="77"/>
      <c r="C3264" s="76"/>
      <c r="D3264" s="78"/>
      <c r="E3264" s="12"/>
      <c r="F3264" s="79"/>
      <c r="G3264" s="78"/>
      <c r="H3264" s="80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6"/>
      <c r="B3265" s="77"/>
      <c r="C3265" s="76"/>
      <c r="D3265" s="78"/>
      <c r="E3265" s="12"/>
      <c r="F3265" s="79"/>
      <c r="G3265" s="78"/>
      <c r="H3265" s="80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6"/>
      <c r="B3266" s="77"/>
      <c r="C3266" s="76"/>
      <c r="D3266" s="78"/>
      <c r="E3266" s="12"/>
      <c r="F3266" s="79"/>
      <c r="G3266" s="78"/>
      <c r="H3266" s="80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6"/>
      <c r="B3267" s="77"/>
      <c r="C3267" s="76"/>
      <c r="D3267" s="78"/>
      <c r="E3267" s="12"/>
      <c r="F3267" s="79"/>
      <c r="G3267" s="78"/>
      <c r="H3267" s="80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6"/>
      <c r="B3268" s="77"/>
      <c r="C3268" s="76"/>
      <c r="D3268" s="78"/>
      <c r="E3268" s="12"/>
      <c r="F3268" s="79"/>
      <c r="G3268" s="78"/>
      <c r="H3268" s="80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6"/>
      <c r="B3269" s="77"/>
      <c r="C3269" s="76"/>
      <c r="D3269" s="78"/>
      <c r="E3269" s="12"/>
      <c r="F3269" s="79"/>
      <c r="G3269" s="78"/>
      <c r="H3269" s="80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6"/>
      <c r="B3270" s="77"/>
      <c r="C3270" s="76"/>
      <c r="D3270" s="78"/>
      <c r="E3270" s="12"/>
      <c r="F3270" s="79"/>
      <c r="G3270" s="78"/>
      <c r="H3270" s="80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6"/>
      <c r="B3271" s="77"/>
      <c r="C3271" s="76"/>
      <c r="D3271" s="78"/>
      <c r="E3271" s="12"/>
      <c r="F3271" s="79"/>
      <c r="G3271" s="78"/>
      <c r="H3271" s="80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6"/>
      <c r="B3272" s="77"/>
      <c r="C3272" s="76"/>
      <c r="D3272" s="78"/>
      <c r="E3272" s="12"/>
      <c r="F3272" s="79"/>
      <c r="G3272" s="78"/>
      <c r="H3272" s="80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6"/>
      <c r="B3273" s="77"/>
      <c r="C3273" s="76"/>
      <c r="D3273" s="78"/>
      <c r="E3273" s="12"/>
      <c r="F3273" s="79"/>
      <c r="G3273" s="78"/>
      <c r="H3273" s="80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6"/>
      <c r="B3274" s="77"/>
      <c r="C3274" s="76"/>
      <c r="D3274" s="78"/>
      <c r="E3274" s="12"/>
      <c r="F3274" s="79"/>
      <c r="G3274" s="78"/>
      <c r="H3274" s="80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6"/>
      <c r="B3275" s="77"/>
      <c r="C3275" s="76"/>
      <c r="D3275" s="78"/>
      <c r="E3275" s="12"/>
      <c r="F3275" s="79"/>
      <c r="G3275" s="78"/>
      <c r="H3275" s="80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6"/>
      <c r="B3276" s="77"/>
      <c r="C3276" s="76"/>
      <c r="D3276" s="78"/>
      <c r="E3276" s="12"/>
      <c r="F3276" s="79"/>
      <c r="G3276" s="78"/>
      <c r="H3276" s="80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6"/>
      <c r="B3277" s="77"/>
      <c r="C3277" s="76"/>
      <c r="D3277" s="78"/>
      <c r="E3277" s="12"/>
      <c r="F3277" s="79"/>
      <c r="G3277" s="78"/>
      <c r="H3277" s="80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6"/>
      <c r="B3278" s="77"/>
      <c r="C3278" s="76"/>
      <c r="D3278" s="78"/>
      <c r="E3278" s="12"/>
      <c r="F3278" s="79"/>
      <c r="G3278" s="78"/>
      <c r="H3278" s="80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6"/>
      <c r="B3279" s="77"/>
      <c r="C3279" s="76"/>
      <c r="D3279" s="78"/>
      <c r="E3279" s="12"/>
      <c r="F3279" s="79"/>
      <c r="G3279" s="78"/>
      <c r="H3279" s="80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6"/>
      <c r="B3280" s="77"/>
      <c r="C3280" s="76"/>
      <c r="D3280" s="78"/>
      <c r="E3280" s="12"/>
      <c r="F3280" s="79"/>
      <c r="G3280" s="78"/>
      <c r="H3280" s="80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6"/>
      <c r="B3281" s="77"/>
      <c r="C3281" s="76"/>
      <c r="D3281" s="78"/>
      <c r="E3281" s="12"/>
      <c r="F3281" s="79"/>
      <c r="G3281" s="78"/>
      <c r="H3281" s="80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6"/>
      <c r="B3282" s="77"/>
      <c r="C3282" s="76"/>
      <c r="D3282" s="78"/>
      <c r="E3282" s="12"/>
      <c r="F3282" s="79"/>
      <c r="G3282" s="78"/>
      <c r="H3282" s="80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6"/>
      <c r="B3283" s="77"/>
      <c r="C3283" s="76"/>
      <c r="D3283" s="78"/>
      <c r="E3283" s="12"/>
      <c r="F3283" s="79"/>
      <c r="G3283" s="78"/>
      <c r="H3283" s="80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6"/>
      <c r="B3284" s="77"/>
      <c r="C3284" s="76"/>
      <c r="D3284" s="78"/>
      <c r="E3284" s="12"/>
      <c r="F3284" s="79"/>
      <c r="G3284" s="78"/>
      <c r="H3284" s="80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6"/>
      <c r="B3285" s="77"/>
      <c r="C3285" s="76"/>
      <c r="D3285" s="78"/>
      <c r="E3285" s="12"/>
      <c r="F3285" s="79"/>
      <c r="G3285" s="78"/>
      <c r="H3285" s="80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6"/>
      <c r="B3286" s="77"/>
      <c r="C3286" s="76"/>
      <c r="D3286" s="78"/>
      <c r="E3286" s="12"/>
      <c r="F3286" s="79"/>
      <c r="G3286" s="78"/>
      <c r="H3286" s="80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6"/>
      <c r="B3287" s="77"/>
      <c r="C3287" s="76"/>
      <c r="D3287" s="78"/>
      <c r="E3287" s="12"/>
      <c r="F3287" s="79"/>
      <c r="G3287" s="78"/>
      <c r="H3287" s="80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6"/>
      <c r="B3288" s="77"/>
      <c r="C3288" s="76"/>
      <c r="D3288" s="78"/>
      <c r="E3288" s="12"/>
      <c r="F3288" s="79"/>
      <c r="G3288" s="78"/>
      <c r="H3288" s="80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6"/>
      <c r="B3289" s="77"/>
      <c r="C3289" s="76"/>
      <c r="D3289" s="78"/>
      <c r="E3289" s="12"/>
      <c r="F3289" s="79"/>
      <c r="G3289" s="78"/>
      <c r="H3289" s="80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6"/>
      <c r="B3290" s="77"/>
      <c r="C3290" s="76"/>
      <c r="D3290" s="78"/>
      <c r="E3290" s="12"/>
      <c r="F3290" s="79"/>
      <c r="G3290" s="78"/>
      <c r="H3290" s="80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6"/>
      <c r="B3291" s="77"/>
      <c r="C3291" s="76"/>
      <c r="D3291" s="78"/>
      <c r="E3291" s="12"/>
      <c r="F3291" s="79"/>
      <c r="G3291" s="78"/>
      <c r="H3291" s="80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6"/>
      <c r="B3292" s="77"/>
      <c r="C3292" s="76"/>
      <c r="D3292" s="78"/>
      <c r="E3292" s="12"/>
      <c r="F3292" s="79"/>
      <c r="G3292" s="78"/>
      <c r="H3292" s="80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6"/>
      <c r="B3293" s="77"/>
      <c r="C3293" s="76"/>
      <c r="D3293" s="78"/>
      <c r="E3293" s="12"/>
      <c r="F3293" s="79"/>
      <c r="G3293" s="78"/>
      <c r="H3293" s="80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6"/>
      <c r="B3294" s="77"/>
      <c r="C3294" s="76"/>
      <c r="D3294" s="78"/>
      <c r="E3294" s="12"/>
      <c r="F3294" s="79"/>
      <c r="G3294" s="78"/>
      <c r="H3294" s="80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6"/>
      <c r="B3295" s="77"/>
      <c r="C3295" s="76"/>
      <c r="D3295" s="78"/>
      <c r="E3295" s="12"/>
      <c r="F3295" s="79"/>
      <c r="G3295" s="78"/>
      <c r="H3295" s="80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6"/>
      <c r="B3296" s="77"/>
      <c r="C3296" s="76"/>
      <c r="D3296" s="78"/>
      <c r="E3296" s="12"/>
      <c r="F3296" s="79"/>
      <c r="G3296" s="78"/>
      <c r="H3296" s="80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6"/>
      <c r="B3297" s="77"/>
      <c r="C3297" s="76"/>
      <c r="D3297" s="78"/>
      <c r="E3297" s="12"/>
      <c r="F3297" s="79"/>
      <c r="G3297" s="78"/>
      <c r="H3297" s="80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6"/>
      <c r="B3298" s="77"/>
      <c r="C3298" s="76"/>
      <c r="D3298" s="78"/>
      <c r="E3298" s="12"/>
      <c r="F3298" s="79"/>
      <c r="G3298" s="78"/>
      <c r="H3298" s="80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6"/>
      <c r="B3299" s="77"/>
      <c r="C3299" s="76"/>
      <c r="D3299" s="78"/>
      <c r="E3299" s="12"/>
      <c r="F3299" s="79"/>
      <c r="G3299" s="78"/>
      <c r="H3299" s="80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6"/>
      <c r="B3300" s="77"/>
      <c r="C3300" s="76"/>
      <c r="D3300" s="78"/>
      <c r="E3300" s="12"/>
      <c r="F3300" s="79"/>
      <c r="G3300" s="78"/>
      <c r="H3300" s="80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6"/>
      <c r="B3301" s="77"/>
      <c r="C3301" s="76"/>
      <c r="D3301" s="78"/>
      <c r="E3301" s="12"/>
      <c r="F3301" s="79"/>
      <c r="G3301" s="78"/>
      <c r="H3301" s="80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6"/>
      <c r="B3302" s="77"/>
      <c r="C3302" s="76"/>
      <c r="D3302" s="78"/>
      <c r="E3302" s="12"/>
      <c r="F3302" s="79"/>
      <c r="G3302" s="78"/>
      <c r="H3302" s="80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6"/>
      <c r="B3303" s="77"/>
      <c r="C3303" s="76"/>
      <c r="D3303" s="78"/>
      <c r="E3303" s="12"/>
      <c r="F3303" s="79"/>
      <c r="G3303" s="78"/>
      <c r="H3303" s="80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6"/>
      <c r="B3304" s="77"/>
      <c r="C3304" s="76"/>
      <c r="D3304" s="78"/>
      <c r="E3304" s="12"/>
      <c r="F3304" s="79"/>
      <c r="G3304" s="78"/>
      <c r="H3304" s="80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6"/>
      <c r="B3305" s="77"/>
      <c r="C3305" s="76"/>
      <c r="D3305" s="78"/>
      <c r="E3305" s="12"/>
      <c r="F3305" s="79"/>
      <c r="G3305" s="78"/>
      <c r="H3305" s="80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6"/>
      <c r="B3306" s="77"/>
      <c r="C3306" s="76"/>
      <c r="D3306" s="78"/>
      <c r="E3306" s="12"/>
      <c r="F3306" s="79"/>
      <c r="G3306" s="78"/>
      <c r="H3306" s="80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6"/>
      <c r="B3307" s="77"/>
      <c r="C3307" s="76"/>
      <c r="D3307" s="78"/>
      <c r="E3307" s="12"/>
      <c r="F3307" s="79"/>
      <c r="G3307" s="78"/>
      <c r="H3307" s="80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6"/>
      <c r="B3308" s="77"/>
      <c r="C3308" s="76"/>
      <c r="D3308" s="78"/>
      <c r="E3308" s="12"/>
      <c r="F3308" s="79"/>
      <c r="G3308" s="78"/>
      <c r="H3308" s="80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6"/>
      <c r="B3309" s="77"/>
      <c r="C3309" s="76"/>
      <c r="D3309" s="78"/>
      <c r="E3309" s="12"/>
      <c r="F3309" s="79"/>
      <c r="G3309" s="78"/>
      <c r="H3309" s="80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6"/>
      <c r="B3310" s="77"/>
      <c r="C3310" s="76"/>
      <c r="D3310" s="78"/>
      <c r="E3310" s="12"/>
      <c r="F3310" s="79"/>
      <c r="G3310" s="78"/>
      <c r="H3310" s="80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6"/>
      <c r="B3311" s="77"/>
      <c r="C3311" s="76"/>
      <c r="D3311" s="78"/>
      <c r="E3311" s="12"/>
      <c r="F3311" s="79"/>
      <c r="G3311" s="78"/>
      <c r="H3311" s="80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6"/>
      <c r="B3312" s="77"/>
      <c r="C3312" s="76"/>
      <c r="D3312" s="78"/>
      <c r="E3312" s="12"/>
      <c r="F3312" s="79"/>
      <c r="G3312" s="78"/>
      <c r="H3312" s="80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6"/>
      <c r="B3313" s="77"/>
      <c r="C3313" s="76"/>
      <c r="D3313" s="78"/>
      <c r="E3313" s="12"/>
      <c r="F3313" s="79"/>
      <c r="G3313" s="78"/>
      <c r="H3313" s="80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6"/>
      <c r="B3314" s="77"/>
      <c r="C3314" s="76"/>
      <c r="D3314" s="78"/>
      <c r="E3314" s="12"/>
      <c r="F3314" s="79"/>
      <c r="G3314" s="78"/>
      <c r="H3314" s="80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6"/>
      <c r="B3315" s="77"/>
      <c r="C3315" s="76"/>
      <c r="D3315" s="78"/>
      <c r="E3315" s="12"/>
      <c r="F3315" s="79"/>
      <c r="G3315" s="78"/>
      <c r="H3315" s="80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6"/>
      <c r="B3316" s="77"/>
      <c r="C3316" s="76"/>
      <c r="D3316" s="78"/>
      <c r="E3316" s="12"/>
      <c r="F3316" s="79"/>
      <c r="G3316" s="78"/>
      <c r="H3316" s="80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6"/>
      <c r="B3317" s="77"/>
      <c r="C3317" s="76"/>
      <c r="D3317" s="78"/>
      <c r="E3317" s="12"/>
      <c r="F3317" s="79"/>
      <c r="G3317" s="78"/>
      <c r="H3317" s="80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6"/>
      <c r="B3318" s="77"/>
      <c r="C3318" s="76"/>
      <c r="D3318" s="78"/>
      <c r="E3318" s="12"/>
      <c r="F3318" s="79"/>
      <c r="G3318" s="78"/>
      <c r="H3318" s="80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6"/>
      <c r="B3319" s="77"/>
      <c r="C3319" s="76"/>
      <c r="D3319" s="78"/>
      <c r="E3319" s="12"/>
      <c r="F3319" s="79"/>
      <c r="G3319" s="78"/>
      <c r="H3319" s="80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6"/>
      <c r="B3320" s="77"/>
      <c r="C3320" s="76"/>
      <c r="D3320" s="78"/>
      <c r="E3320" s="12"/>
      <c r="F3320" s="79"/>
      <c r="G3320" s="78"/>
      <c r="H3320" s="80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6"/>
      <c r="B3321" s="77"/>
      <c r="C3321" s="76"/>
      <c r="D3321" s="78"/>
      <c r="E3321" s="12"/>
      <c r="F3321" s="79"/>
      <c r="G3321" s="78"/>
      <c r="H3321" s="80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6"/>
      <c r="B3322" s="77"/>
      <c r="C3322" s="76"/>
      <c r="D3322" s="78"/>
      <c r="E3322" s="12"/>
      <c r="F3322" s="79"/>
      <c r="G3322" s="78"/>
      <c r="H3322" s="80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6"/>
      <c r="B3323" s="77"/>
      <c r="C3323" s="76"/>
      <c r="D3323" s="78"/>
      <c r="E3323" s="12"/>
      <c r="F3323" s="79"/>
      <c r="G3323" s="78"/>
      <c r="H3323" s="80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6"/>
      <c r="B3324" s="77"/>
      <c r="C3324" s="76"/>
      <c r="D3324" s="78"/>
      <c r="E3324" s="12"/>
      <c r="F3324" s="79"/>
      <c r="G3324" s="78"/>
      <c r="H3324" s="80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6"/>
      <c r="B3325" s="77"/>
      <c r="C3325" s="76"/>
      <c r="D3325" s="78"/>
      <c r="E3325" s="12"/>
      <c r="F3325" s="79"/>
      <c r="G3325" s="78"/>
      <c r="H3325" s="80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6"/>
      <c r="B3326" s="77"/>
      <c r="C3326" s="76"/>
      <c r="D3326" s="78"/>
      <c r="E3326" s="12"/>
      <c r="F3326" s="79"/>
      <c r="G3326" s="78"/>
      <c r="H3326" s="80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6"/>
      <c r="B3327" s="77"/>
      <c r="C3327" s="76"/>
      <c r="D3327" s="78"/>
      <c r="E3327" s="12"/>
      <c r="F3327" s="79"/>
      <c r="G3327" s="78"/>
      <c r="H3327" s="80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6"/>
      <c r="B3328" s="77"/>
      <c r="C3328" s="76"/>
      <c r="D3328" s="78"/>
      <c r="E3328" s="12"/>
      <c r="F3328" s="79"/>
      <c r="G3328" s="78"/>
      <c r="H3328" s="80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6"/>
      <c r="B3329" s="77"/>
      <c r="C3329" s="76"/>
      <c r="D3329" s="78"/>
      <c r="E3329" s="12"/>
      <c r="F3329" s="79"/>
      <c r="G3329" s="78"/>
      <c r="H3329" s="80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6"/>
      <c r="B3330" s="77"/>
      <c r="C3330" s="76"/>
      <c r="D3330" s="78"/>
      <c r="E3330" s="12"/>
      <c r="F3330" s="79"/>
      <c r="G3330" s="78"/>
      <c r="H3330" s="80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6"/>
      <c r="B3331" s="77"/>
      <c r="C3331" s="76"/>
      <c r="D3331" s="78"/>
      <c r="E3331" s="12"/>
      <c r="F3331" s="79"/>
      <c r="G3331" s="78"/>
      <c r="H3331" s="80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6"/>
      <c r="B3332" s="77"/>
      <c r="C3332" s="76"/>
      <c r="D3332" s="78"/>
      <c r="E3332" s="12"/>
      <c r="F3332" s="79"/>
      <c r="G3332" s="78"/>
      <c r="H3332" s="80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6"/>
      <c r="B3333" s="77"/>
      <c r="C3333" s="76"/>
      <c r="D3333" s="78"/>
      <c r="E3333" s="12"/>
      <c r="F3333" s="79"/>
      <c r="G3333" s="78"/>
      <c r="H3333" s="80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6"/>
      <c r="B3334" s="77"/>
      <c r="C3334" s="76"/>
      <c r="D3334" s="78"/>
      <c r="E3334" s="12"/>
      <c r="F3334" s="79"/>
      <c r="G3334" s="78"/>
      <c r="H3334" s="80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6"/>
      <c r="B3335" s="77"/>
      <c r="C3335" s="76"/>
      <c r="D3335" s="78"/>
      <c r="E3335" s="12"/>
      <c r="F3335" s="79"/>
      <c r="G3335" s="78"/>
      <c r="H3335" s="80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6"/>
      <c r="B3336" s="77"/>
      <c r="C3336" s="76"/>
      <c r="D3336" s="78"/>
      <c r="E3336" s="12"/>
      <c r="F3336" s="79"/>
      <c r="G3336" s="78"/>
      <c r="H3336" s="80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6"/>
      <c r="B3337" s="77"/>
      <c r="C3337" s="76"/>
      <c r="D3337" s="78"/>
      <c r="E3337" s="12"/>
      <c r="F3337" s="79"/>
      <c r="G3337" s="78"/>
      <c r="H3337" s="80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6"/>
      <c r="B3338" s="77"/>
      <c r="C3338" s="76"/>
      <c r="D3338" s="78"/>
      <c r="E3338" s="12"/>
      <c r="F3338" s="79"/>
      <c r="G3338" s="78"/>
      <c r="H3338" s="80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6"/>
      <c r="B3339" s="77"/>
      <c r="C3339" s="76"/>
      <c r="D3339" s="78"/>
      <c r="E3339" s="12"/>
      <c r="F3339" s="79"/>
      <c r="G3339" s="78"/>
      <c r="H3339" s="80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6"/>
      <c r="B3340" s="77"/>
      <c r="C3340" s="76"/>
      <c r="D3340" s="78"/>
      <c r="E3340" s="12"/>
      <c r="F3340" s="79"/>
      <c r="G3340" s="78"/>
      <c r="H3340" s="80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6"/>
      <c r="B3341" s="77"/>
      <c r="C3341" s="76"/>
      <c r="D3341" s="78"/>
      <c r="E3341" s="12"/>
      <c r="F3341" s="79"/>
      <c r="G3341" s="78"/>
      <c r="H3341" s="80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6"/>
      <c r="B3342" s="77"/>
      <c r="C3342" s="76"/>
      <c r="D3342" s="78"/>
      <c r="E3342" s="12"/>
      <c r="F3342" s="79"/>
      <c r="G3342" s="78"/>
      <c r="H3342" s="80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6"/>
      <c r="B3343" s="77"/>
      <c r="C3343" s="76"/>
      <c r="D3343" s="78"/>
      <c r="E3343" s="12"/>
      <c r="F3343" s="79"/>
      <c r="G3343" s="78"/>
      <c r="H3343" s="80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6"/>
      <c r="B3344" s="77"/>
      <c r="C3344" s="76"/>
      <c r="D3344" s="78"/>
      <c r="E3344" s="12"/>
      <c r="F3344" s="79"/>
      <c r="G3344" s="78"/>
      <c r="H3344" s="80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6"/>
      <c r="B3345" s="77"/>
      <c r="C3345" s="76"/>
      <c r="D3345" s="78"/>
      <c r="E3345" s="12"/>
      <c r="F3345" s="79"/>
      <c r="G3345" s="78"/>
      <c r="H3345" s="80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6"/>
      <c r="B3346" s="77"/>
      <c r="C3346" s="76"/>
      <c r="D3346" s="78"/>
      <c r="E3346" s="12"/>
      <c r="F3346" s="79"/>
      <c r="G3346" s="78"/>
      <c r="H3346" s="80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6"/>
      <c r="B3347" s="77"/>
      <c r="C3347" s="76"/>
      <c r="D3347" s="78"/>
      <c r="E3347" s="12"/>
      <c r="F3347" s="79"/>
      <c r="G3347" s="78"/>
      <c r="H3347" s="80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6"/>
      <c r="B3348" s="77"/>
      <c r="C3348" s="76"/>
      <c r="D3348" s="78"/>
      <c r="E3348" s="12"/>
      <c r="F3348" s="79"/>
      <c r="G3348" s="78"/>
      <c r="H3348" s="80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6"/>
      <c r="B3349" s="77"/>
      <c r="C3349" s="76"/>
      <c r="D3349" s="78"/>
      <c r="E3349" s="12"/>
      <c r="F3349" s="79"/>
      <c r="G3349" s="78"/>
      <c r="H3349" s="80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6"/>
      <c r="B3350" s="77"/>
      <c r="C3350" s="76"/>
      <c r="D3350" s="78"/>
      <c r="E3350" s="12"/>
      <c r="F3350" s="79"/>
      <c r="G3350" s="78"/>
      <c r="H3350" s="80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6"/>
      <c r="B3351" s="77"/>
      <c r="C3351" s="76"/>
      <c r="D3351" s="78"/>
      <c r="E3351" s="12"/>
      <c r="F3351" s="79"/>
      <c r="G3351" s="78"/>
      <c r="H3351" s="80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6"/>
      <c r="B3352" s="77"/>
      <c r="C3352" s="76"/>
      <c r="D3352" s="78"/>
      <c r="E3352" s="12"/>
      <c r="F3352" s="79"/>
      <c r="G3352" s="78"/>
      <c r="H3352" s="80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6"/>
      <c r="B3353" s="77"/>
      <c r="C3353" s="76"/>
      <c r="D3353" s="78"/>
      <c r="E3353" s="12"/>
      <c r="F3353" s="79"/>
      <c r="G3353" s="78"/>
      <c r="H3353" s="80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6"/>
      <c r="B3354" s="77"/>
      <c r="C3354" s="76"/>
      <c r="D3354" s="78"/>
      <c r="E3354" s="12"/>
      <c r="F3354" s="79"/>
      <c r="G3354" s="78"/>
      <c r="H3354" s="80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6"/>
      <c r="B3355" s="77"/>
      <c r="C3355" s="76"/>
      <c r="D3355" s="78"/>
      <c r="E3355" s="12"/>
      <c r="F3355" s="79"/>
      <c r="G3355" s="78"/>
      <c r="H3355" s="80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6"/>
      <c r="B3356" s="77"/>
      <c r="C3356" s="76"/>
      <c r="D3356" s="78"/>
      <c r="E3356" s="12"/>
      <c r="F3356" s="79"/>
      <c r="G3356" s="78"/>
      <c r="H3356" s="80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6"/>
      <c r="B3357" s="77"/>
      <c r="C3357" s="76"/>
      <c r="D3357" s="78"/>
      <c r="E3357" s="12"/>
      <c r="F3357" s="79"/>
      <c r="G3357" s="78"/>
      <c r="H3357" s="80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6"/>
      <c r="B3358" s="77"/>
      <c r="C3358" s="76"/>
      <c r="D3358" s="78"/>
      <c r="E3358" s="12"/>
      <c r="F3358" s="79"/>
      <c r="G3358" s="78"/>
      <c r="H3358" s="80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6"/>
      <c r="B3359" s="77"/>
      <c r="C3359" s="76"/>
      <c r="D3359" s="78"/>
      <c r="E3359" s="12"/>
      <c r="F3359" s="79"/>
      <c r="G3359" s="78"/>
      <c r="H3359" s="80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6"/>
      <c r="B3360" s="77"/>
      <c r="C3360" s="76"/>
      <c r="D3360" s="78"/>
      <c r="E3360" s="12"/>
      <c r="F3360" s="79"/>
      <c r="G3360" s="78"/>
      <c r="H3360" s="80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6"/>
      <c r="B3361" s="77"/>
      <c r="C3361" s="76"/>
      <c r="D3361" s="78"/>
      <c r="E3361" s="12"/>
      <c r="F3361" s="79"/>
      <c r="G3361" s="78"/>
      <c r="H3361" s="80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6"/>
      <c r="B3362" s="77"/>
      <c r="C3362" s="76"/>
      <c r="D3362" s="78"/>
      <c r="E3362" s="12"/>
      <c r="F3362" s="79"/>
      <c r="G3362" s="78"/>
      <c r="H3362" s="80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6"/>
      <c r="B3363" s="77"/>
      <c r="C3363" s="76"/>
      <c r="D3363" s="78"/>
      <c r="E3363" s="12"/>
      <c r="F3363" s="79"/>
      <c r="G3363" s="78"/>
      <c r="H3363" s="80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6"/>
      <c r="B3364" s="77"/>
      <c r="C3364" s="76"/>
      <c r="D3364" s="78"/>
      <c r="E3364" s="12"/>
      <c r="F3364" s="79"/>
      <c r="G3364" s="78"/>
      <c r="H3364" s="80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6"/>
      <c r="B3365" s="77"/>
      <c r="C3365" s="76"/>
      <c r="D3365" s="78"/>
      <c r="E3365" s="12"/>
      <c r="F3365" s="79"/>
      <c r="G3365" s="78"/>
      <c r="H3365" s="80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6"/>
      <c r="B3366" s="77"/>
      <c r="C3366" s="76"/>
      <c r="D3366" s="78"/>
      <c r="E3366" s="12"/>
      <c r="F3366" s="79"/>
      <c r="G3366" s="78"/>
      <c r="H3366" s="80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6"/>
      <c r="B3367" s="77"/>
      <c r="C3367" s="76"/>
      <c r="D3367" s="78"/>
      <c r="E3367" s="12"/>
      <c r="F3367" s="79"/>
      <c r="G3367" s="78"/>
      <c r="H3367" s="80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6"/>
      <c r="B3368" s="77"/>
      <c r="C3368" s="76"/>
      <c r="D3368" s="78"/>
      <c r="E3368" s="12"/>
      <c r="F3368" s="79"/>
      <c r="G3368" s="78"/>
      <c r="H3368" s="80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6"/>
      <c r="B3369" s="77"/>
      <c r="C3369" s="76"/>
      <c r="D3369" s="78"/>
      <c r="E3369" s="12"/>
      <c r="F3369" s="79"/>
      <c r="G3369" s="78"/>
      <c r="H3369" s="80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6"/>
      <c r="B3370" s="77"/>
      <c r="C3370" s="76"/>
      <c r="D3370" s="78"/>
      <c r="E3370" s="12"/>
      <c r="F3370" s="79"/>
      <c r="G3370" s="78"/>
      <c r="H3370" s="80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6"/>
      <c r="B3371" s="77"/>
      <c r="C3371" s="76"/>
      <c r="D3371" s="78"/>
      <c r="E3371" s="12"/>
      <c r="F3371" s="79"/>
      <c r="G3371" s="78"/>
      <c r="H3371" s="80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6"/>
      <c r="B3372" s="77"/>
      <c r="C3372" s="76"/>
      <c r="D3372" s="78"/>
      <c r="E3372" s="12"/>
      <c r="F3372" s="79"/>
      <c r="G3372" s="78"/>
      <c r="H3372" s="80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6"/>
      <c r="B3373" s="77"/>
      <c r="C3373" s="76"/>
      <c r="D3373" s="78"/>
      <c r="E3373" s="12"/>
      <c r="F3373" s="79"/>
      <c r="G3373" s="78"/>
      <c r="H3373" s="80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6"/>
      <c r="B3374" s="77"/>
      <c r="C3374" s="76"/>
      <c r="D3374" s="78"/>
      <c r="E3374" s="12"/>
      <c r="F3374" s="79"/>
      <c r="G3374" s="78"/>
      <c r="H3374" s="80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6"/>
      <c r="B3375" s="77"/>
      <c r="C3375" s="76"/>
      <c r="D3375" s="78"/>
      <c r="E3375" s="12"/>
      <c r="F3375" s="79"/>
      <c r="G3375" s="78"/>
      <c r="H3375" s="80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6"/>
      <c r="B3376" s="77"/>
      <c r="C3376" s="76"/>
      <c r="D3376" s="78"/>
      <c r="E3376" s="12"/>
      <c r="F3376" s="79"/>
      <c r="G3376" s="78"/>
      <c r="H3376" s="80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6"/>
      <c r="B3377" s="77"/>
      <c r="C3377" s="76"/>
      <c r="D3377" s="78"/>
      <c r="E3377" s="12"/>
      <c r="F3377" s="79"/>
      <c r="G3377" s="78"/>
      <c r="H3377" s="80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6"/>
      <c r="B3378" s="77"/>
      <c r="C3378" s="76"/>
      <c r="D3378" s="78"/>
      <c r="E3378" s="12"/>
      <c r="F3378" s="79"/>
      <c r="G3378" s="78"/>
      <c r="H3378" s="80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6"/>
      <c r="B3379" s="77"/>
      <c r="C3379" s="76"/>
      <c r="D3379" s="78"/>
      <c r="E3379" s="12"/>
      <c r="F3379" s="79"/>
      <c r="G3379" s="78"/>
      <c r="H3379" s="80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6"/>
      <c r="B3380" s="77"/>
      <c r="C3380" s="76"/>
      <c r="D3380" s="78"/>
      <c r="E3380" s="12"/>
      <c r="F3380" s="79"/>
      <c r="G3380" s="78"/>
      <c r="H3380" s="80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6"/>
      <c r="B3381" s="77"/>
      <c r="C3381" s="76"/>
      <c r="D3381" s="78"/>
      <c r="E3381" s="12"/>
      <c r="F3381" s="79"/>
      <c r="G3381" s="78"/>
      <c r="H3381" s="80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6"/>
      <c r="B3382" s="77"/>
      <c r="C3382" s="76"/>
      <c r="D3382" s="78"/>
      <c r="E3382" s="12"/>
      <c r="F3382" s="79"/>
      <c r="G3382" s="78"/>
      <c r="H3382" s="80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6"/>
      <c r="B3383" s="77"/>
      <c r="C3383" s="76"/>
      <c r="D3383" s="78"/>
      <c r="E3383" s="12"/>
      <c r="F3383" s="79"/>
      <c r="G3383" s="78"/>
      <c r="H3383" s="80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6"/>
      <c r="B3384" s="77"/>
      <c r="C3384" s="76"/>
      <c r="D3384" s="78"/>
      <c r="E3384" s="12"/>
      <c r="F3384" s="79"/>
      <c r="G3384" s="78"/>
      <c r="H3384" s="80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6"/>
      <c r="B3385" s="77"/>
      <c r="C3385" s="76"/>
      <c r="D3385" s="78"/>
      <c r="E3385" s="12"/>
      <c r="F3385" s="79"/>
      <c r="G3385" s="78"/>
      <c r="H3385" s="80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6"/>
      <c r="B3386" s="77"/>
      <c r="C3386" s="76"/>
      <c r="D3386" s="78"/>
      <c r="E3386" s="12"/>
      <c r="F3386" s="79"/>
      <c r="G3386" s="78"/>
      <c r="H3386" s="80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6"/>
      <c r="B3387" s="77"/>
      <c r="C3387" s="76"/>
      <c r="D3387" s="78"/>
      <c r="E3387" s="12"/>
      <c r="F3387" s="79"/>
      <c r="G3387" s="78"/>
      <c r="H3387" s="80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6"/>
      <c r="B3388" s="77"/>
      <c r="C3388" s="76"/>
      <c r="D3388" s="78"/>
      <c r="E3388" s="12"/>
      <c r="F3388" s="79"/>
      <c r="G3388" s="78"/>
      <c r="H3388" s="80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6"/>
      <c r="B3389" s="77"/>
      <c r="C3389" s="76"/>
      <c r="D3389" s="78"/>
      <c r="E3389" s="12"/>
      <c r="F3389" s="79"/>
      <c r="G3389" s="78"/>
      <c r="H3389" s="80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6"/>
      <c r="B3390" s="77"/>
      <c r="C3390" s="76"/>
      <c r="D3390" s="78"/>
      <c r="E3390" s="12"/>
      <c r="F3390" s="79"/>
      <c r="G3390" s="78"/>
      <c r="H3390" s="80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6"/>
      <c r="B3391" s="77"/>
      <c r="C3391" s="76"/>
      <c r="D3391" s="78"/>
      <c r="E3391" s="12"/>
      <c r="F3391" s="79"/>
      <c r="G3391" s="78"/>
      <c r="H3391" s="80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6"/>
      <c r="B3392" s="77"/>
      <c r="C3392" s="76"/>
      <c r="D3392" s="78"/>
      <c r="E3392" s="12"/>
      <c r="F3392" s="79"/>
      <c r="G3392" s="78"/>
      <c r="H3392" s="80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6"/>
      <c r="B3393" s="77"/>
      <c r="C3393" s="76"/>
      <c r="D3393" s="78"/>
      <c r="E3393" s="12"/>
      <c r="F3393" s="79"/>
      <c r="G3393" s="78"/>
      <c r="H3393" s="80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6"/>
      <c r="B3394" s="77"/>
      <c r="C3394" s="76"/>
      <c r="D3394" s="78"/>
      <c r="E3394" s="12"/>
      <c r="F3394" s="79"/>
      <c r="G3394" s="78"/>
      <c r="H3394" s="80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6"/>
      <c r="B3395" s="77"/>
      <c r="C3395" s="76"/>
      <c r="D3395" s="78"/>
      <c r="E3395" s="12"/>
      <c r="F3395" s="79"/>
      <c r="G3395" s="78"/>
      <c r="H3395" s="80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6"/>
      <c r="B3396" s="77"/>
      <c r="C3396" s="76"/>
      <c r="D3396" s="78"/>
      <c r="E3396" s="12"/>
      <c r="F3396" s="79"/>
      <c r="G3396" s="78"/>
      <c r="H3396" s="80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6"/>
      <c r="B3397" s="77"/>
      <c r="C3397" s="76"/>
      <c r="D3397" s="78"/>
      <c r="E3397" s="12"/>
      <c r="F3397" s="79"/>
      <c r="G3397" s="78"/>
      <c r="H3397" s="80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6"/>
      <c r="B3398" s="77"/>
      <c r="C3398" s="76"/>
      <c r="D3398" s="78"/>
      <c r="E3398" s="12"/>
      <c r="F3398" s="79"/>
      <c r="G3398" s="78"/>
      <c r="H3398" s="80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6"/>
      <c r="B3399" s="77"/>
      <c r="C3399" s="76"/>
      <c r="D3399" s="78"/>
      <c r="E3399" s="12"/>
      <c r="F3399" s="79"/>
      <c r="G3399" s="78"/>
      <c r="H3399" s="80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6"/>
      <c r="B3400" s="77"/>
      <c r="C3400" s="76"/>
      <c r="D3400" s="78"/>
      <c r="E3400" s="12"/>
      <c r="F3400" s="79"/>
      <c r="G3400" s="78"/>
      <c r="H3400" s="80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6"/>
      <c r="B3401" s="77"/>
      <c r="C3401" s="76"/>
      <c r="D3401" s="78"/>
      <c r="E3401" s="12"/>
      <c r="F3401" s="79"/>
      <c r="G3401" s="78"/>
      <c r="H3401" s="80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6"/>
      <c r="B3402" s="77"/>
      <c r="C3402" s="76"/>
      <c r="D3402" s="78"/>
      <c r="E3402" s="12"/>
      <c r="F3402" s="79"/>
      <c r="G3402" s="78"/>
      <c r="H3402" s="80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6"/>
      <c r="B3403" s="77"/>
      <c r="C3403" s="76"/>
      <c r="D3403" s="78"/>
      <c r="E3403" s="12"/>
      <c r="F3403" s="79"/>
      <c r="G3403" s="78"/>
      <c r="H3403" s="80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6"/>
      <c r="B3404" s="77"/>
      <c r="C3404" s="76"/>
      <c r="D3404" s="78"/>
      <c r="E3404" s="12"/>
      <c r="F3404" s="79"/>
      <c r="G3404" s="78"/>
      <c r="H3404" s="80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6"/>
      <c r="B3405" s="77"/>
      <c r="C3405" s="76"/>
      <c r="D3405" s="78"/>
      <c r="E3405" s="12"/>
      <c r="F3405" s="79"/>
      <c r="G3405" s="78"/>
      <c r="H3405" s="80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6"/>
      <c r="B3406" s="77"/>
      <c r="C3406" s="76"/>
      <c r="D3406" s="78"/>
      <c r="E3406" s="12"/>
      <c r="F3406" s="79"/>
      <c r="G3406" s="78"/>
      <c r="H3406" s="80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6"/>
      <c r="B3407" s="77"/>
      <c r="C3407" s="76"/>
      <c r="D3407" s="78"/>
      <c r="E3407" s="12"/>
      <c r="F3407" s="79"/>
      <c r="G3407" s="78"/>
      <c r="H3407" s="80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6"/>
      <c r="B3408" s="77"/>
      <c r="C3408" s="76"/>
      <c r="D3408" s="78"/>
      <c r="E3408" s="12"/>
      <c r="F3408" s="79"/>
      <c r="G3408" s="78"/>
      <c r="H3408" s="80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6"/>
      <c r="B3409" s="77"/>
      <c r="C3409" s="76"/>
      <c r="D3409" s="78"/>
      <c r="E3409" s="12"/>
      <c r="F3409" s="79"/>
      <c r="G3409" s="78"/>
      <c r="H3409" s="80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6"/>
      <c r="B3410" s="77"/>
      <c r="C3410" s="76"/>
      <c r="D3410" s="78"/>
      <c r="E3410" s="12"/>
      <c r="F3410" s="79"/>
      <c r="G3410" s="78"/>
      <c r="H3410" s="80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6"/>
      <c r="B3411" s="77"/>
      <c r="C3411" s="76"/>
      <c r="D3411" s="78"/>
      <c r="E3411" s="12"/>
      <c r="F3411" s="79"/>
      <c r="G3411" s="78"/>
      <c r="H3411" s="80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6"/>
      <c r="B3412" s="77"/>
      <c r="C3412" s="76"/>
      <c r="D3412" s="78"/>
      <c r="E3412" s="12"/>
      <c r="F3412" s="79"/>
      <c r="G3412" s="78"/>
      <c r="H3412" s="80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6"/>
      <c r="B3413" s="77"/>
      <c r="C3413" s="76"/>
      <c r="D3413" s="78"/>
      <c r="E3413" s="12"/>
      <c r="F3413" s="79"/>
      <c r="G3413" s="78"/>
      <c r="H3413" s="80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6"/>
      <c r="B3414" s="77"/>
      <c r="C3414" s="76"/>
      <c r="D3414" s="78"/>
      <c r="E3414" s="12"/>
      <c r="F3414" s="79"/>
      <c r="G3414" s="78"/>
      <c r="H3414" s="80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6"/>
      <c r="B3415" s="77"/>
      <c r="C3415" s="76"/>
      <c r="D3415" s="78"/>
      <c r="E3415" s="12"/>
      <c r="F3415" s="79"/>
      <c r="G3415" s="78"/>
      <c r="H3415" s="80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6"/>
      <c r="B3416" s="77"/>
      <c r="C3416" s="76"/>
      <c r="D3416" s="78"/>
      <c r="E3416" s="12"/>
      <c r="F3416" s="79"/>
      <c r="G3416" s="78"/>
      <c r="H3416" s="80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6"/>
      <c r="B3417" s="77"/>
      <c r="C3417" s="76"/>
      <c r="D3417" s="78"/>
      <c r="E3417" s="12"/>
      <c r="F3417" s="79"/>
      <c r="G3417" s="78"/>
      <c r="H3417" s="80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6"/>
      <c r="B3418" s="77"/>
      <c r="C3418" s="76"/>
      <c r="D3418" s="78"/>
      <c r="E3418" s="12"/>
      <c r="F3418" s="79"/>
      <c r="G3418" s="78"/>
      <c r="H3418" s="80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6"/>
      <c r="B3419" s="77"/>
      <c r="C3419" s="76"/>
      <c r="D3419" s="78"/>
      <c r="E3419" s="12"/>
      <c r="F3419" s="79"/>
      <c r="G3419" s="78"/>
      <c r="H3419" s="80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6"/>
      <c r="B3420" s="77"/>
      <c r="C3420" s="76"/>
      <c r="D3420" s="78"/>
      <c r="E3420" s="12"/>
      <c r="F3420" s="79"/>
      <c r="G3420" s="78"/>
      <c r="H3420" s="80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6"/>
      <c r="B3421" s="77"/>
      <c r="C3421" s="76"/>
      <c r="D3421" s="78"/>
      <c r="E3421" s="12"/>
      <c r="F3421" s="79"/>
      <c r="G3421" s="78"/>
      <c r="H3421" s="80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6"/>
      <c r="B3422" s="77"/>
      <c r="C3422" s="76"/>
      <c r="D3422" s="78"/>
      <c r="E3422" s="12"/>
      <c r="F3422" s="79"/>
      <c r="G3422" s="78"/>
      <c r="H3422" s="80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6"/>
      <c r="B3423" s="77"/>
      <c r="C3423" s="76"/>
      <c r="D3423" s="78"/>
      <c r="E3423" s="12"/>
      <c r="F3423" s="79"/>
      <c r="G3423" s="78"/>
      <c r="H3423" s="80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6"/>
      <c r="B3424" s="77"/>
      <c r="C3424" s="76"/>
      <c r="D3424" s="78"/>
      <c r="E3424" s="12"/>
      <c r="F3424" s="79"/>
      <c r="G3424" s="78"/>
      <c r="H3424" s="80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6"/>
      <c r="B3425" s="77"/>
      <c r="C3425" s="76"/>
      <c r="D3425" s="78"/>
      <c r="E3425" s="12"/>
      <c r="F3425" s="79"/>
      <c r="G3425" s="78"/>
      <c r="H3425" s="80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6"/>
      <c r="B3426" s="77"/>
      <c r="C3426" s="76"/>
      <c r="D3426" s="78"/>
      <c r="E3426" s="12"/>
      <c r="F3426" s="79"/>
      <c r="G3426" s="78"/>
      <c r="H3426" s="80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6"/>
      <c r="B3427" s="77"/>
      <c r="C3427" s="76"/>
      <c r="D3427" s="78"/>
      <c r="E3427" s="12"/>
      <c r="F3427" s="79"/>
      <c r="G3427" s="78"/>
      <c r="H3427" s="80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6"/>
      <c r="B3428" s="77"/>
      <c r="C3428" s="76"/>
      <c r="D3428" s="78"/>
      <c r="E3428" s="12"/>
      <c r="F3428" s="79"/>
      <c r="G3428" s="78"/>
      <c r="H3428" s="80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6"/>
      <c r="B3429" s="77"/>
      <c r="C3429" s="76"/>
      <c r="D3429" s="78"/>
      <c r="E3429" s="12"/>
      <c r="F3429" s="79"/>
      <c r="G3429" s="78"/>
      <c r="H3429" s="80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6"/>
      <c r="B3430" s="77"/>
      <c r="C3430" s="76"/>
      <c r="D3430" s="78"/>
      <c r="E3430" s="12"/>
      <c r="F3430" s="79"/>
      <c r="G3430" s="78"/>
      <c r="H3430" s="80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6"/>
      <c r="B3431" s="77"/>
      <c r="C3431" s="76"/>
      <c r="D3431" s="78"/>
      <c r="E3431" s="12"/>
      <c r="F3431" s="79"/>
      <c r="G3431" s="78"/>
      <c r="H3431" s="80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6"/>
      <c r="B3432" s="77"/>
      <c r="C3432" s="76"/>
      <c r="D3432" s="78"/>
      <c r="E3432" s="12"/>
      <c r="F3432" s="79"/>
      <c r="G3432" s="78"/>
      <c r="H3432" s="80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6"/>
      <c r="B3433" s="77"/>
      <c r="C3433" s="76"/>
      <c r="D3433" s="78"/>
      <c r="E3433" s="12"/>
      <c r="F3433" s="79"/>
      <c r="G3433" s="78"/>
      <c r="H3433" s="80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6"/>
      <c r="B3434" s="77"/>
      <c r="C3434" s="76"/>
      <c r="D3434" s="78"/>
      <c r="E3434" s="12"/>
      <c r="F3434" s="79"/>
      <c r="G3434" s="78"/>
      <c r="H3434" s="80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6"/>
      <c r="B3435" s="77"/>
      <c r="C3435" s="76"/>
      <c r="D3435" s="78"/>
      <c r="E3435" s="12"/>
      <c r="F3435" s="79"/>
      <c r="G3435" s="78"/>
      <c r="H3435" s="80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6"/>
      <c r="B3436" s="77"/>
      <c r="C3436" s="76"/>
      <c r="D3436" s="78"/>
      <c r="E3436" s="12"/>
      <c r="F3436" s="79"/>
      <c r="G3436" s="78"/>
      <c r="H3436" s="80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6"/>
      <c r="B3437" s="77"/>
      <c r="C3437" s="76"/>
      <c r="D3437" s="78"/>
      <c r="E3437" s="12"/>
      <c r="F3437" s="79"/>
      <c r="G3437" s="78"/>
      <c r="H3437" s="80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6"/>
      <c r="B3438" s="77"/>
      <c r="C3438" s="76"/>
      <c r="D3438" s="78"/>
      <c r="E3438" s="12"/>
      <c r="F3438" s="79"/>
      <c r="G3438" s="78"/>
      <c r="H3438" s="80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6"/>
      <c r="B3439" s="77"/>
      <c r="C3439" s="76"/>
      <c r="D3439" s="78"/>
      <c r="E3439" s="12"/>
      <c r="F3439" s="79"/>
      <c r="G3439" s="78"/>
      <c r="H3439" s="80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6"/>
      <c r="B3440" s="77"/>
      <c r="C3440" s="76"/>
      <c r="D3440" s="78"/>
      <c r="E3440" s="12"/>
      <c r="F3440" s="79"/>
      <c r="G3440" s="78"/>
      <c r="H3440" s="80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6"/>
      <c r="B3441" s="77"/>
      <c r="C3441" s="76"/>
      <c r="D3441" s="78"/>
      <c r="E3441" s="12"/>
      <c r="F3441" s="79"/>
      <c r="G3441" s="78"/>
      <c r="H3441" s="80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6"/>
      <c r="B3442" s="77"/>
      <c r="C3442" s="76"/>
      <c r="D3442" s="78"/>
      <c r="E3442" s="12"/>
      <c r="F3442" s="79"/>
      <c r="G3442" s="78"/>
      <c r="H3442" s="80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6"/>
      <c r="B3443" s="77"/>
      <c r="C3443" s="76"/>
      <c r="D3443" s="78"/>
      <c r="E3443" s="12"/>
      <c r="F3443" s="79"/>
      <c r="G3443" s="78"/>
      <c r="H3443" s="80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6"/>
      <c r="B3444" s="77"/>
      <c r="C3444" s="76"/>
      <c r="D3444" s="78"/>
      <c r="E3444" s="12"/>
      <c r="F3444" s="79"/>
      <c r="G3444" s="78"/>
      <c r="H3444" s="80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6"/>
      <c r="B3445" s="77"/>
      <c r="C3445" s="76"/>
      <c r="D3445" s="78"/>
      <c r="E3445" s="12"/>
      <c r="F3445" s="79"/>
      <c r="G3445" s="78"/>
      <c r="H3445" s="80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6"/>
      <c r="B3446" s="77"/>
      <c r="C3446" s="76"/>
      <c r="D3446" s="78"/>
      <c r="E3446" s="12"/>
      <c r="F3446" s="79"/>
      <c r="G3446" s="78"/>
      <c r="H3446" s="80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6"/>
      <c r="B3447" s="77"/>
      <c r="C3447" s="76"/>
      <c r="D3447" s="78"/>
      <c r="E3447" s="12"/>
      <c r="F3447" s="79"/>
      <c r="G3447" s="78"/>
      <c r="H3447" s="80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6"/>
      <c r="B3448" s="77"/>
      <c r="C3448" s="76"/>
      <c r="D3448" s="78"/>
      <c r="E3448" s="12"/>
      <c r="F3448" s="79"/>
      <c r="G3448" s="78"/>
      <c r="H3448" s="80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6"/>
      <c r="B3449" s="77"/>
      <c r="C3449" s="76"/>
      <c r="D3449" s="78"/>
      <c r="E3449" s="12"/>
      <c r="F3449" s="79"/>
      <c r="G3449" s="78"/>
      <c r="H3449" s="80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6"/>
      <c r="B3450" s="77"/>
      <c r="C3450" s="76"/>
      <c r="D3450" s="78"/>
      <c r="E3450" s="12"/>
      <c r="F3450" s="79"/>
      <c r="G3450" s="78"/>
      <c r="H3450" s="80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6"/>
      <c r="B3451" s="77"/>
      <c r="C3451" s="76"/>
      <c r="D3451" s="78"/>
      <c r="E3451" s="12"/>
      <c r="F3451" s="79"/>
      <c r="G3451" s="78"/>
      <c r="H3451" s="80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6"/>
      <c r="B3452" s="77"/>
      <c r="C3452" s="76"/>
      <c r="D3452" s="78"/>
      <c r="E3452" s="12"/>
      <c r="F3452" s="79"/>
      <c r="G3452" s="78"/>
      <c r="H3452" s="80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6"/>
      <c r="B3453" s="77"/>
      <c r="C3453" s="76"/>
      <c r="D3453" s="78"/>
      <c r="E3453" s="12"/>
      <c r="F3453" s="79"/>
      <c r="G3453" s="78"/>
      <c r="H3453" s="80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6"/>
      <c r="B3454" s="77"/>
      <c r="C3454" s="76"/>
      <c r="D3454" s="78"/>
      <c r="E3454" s="12"/>
      <c r="F3454" s="79"/>
      <c r="G3454" s="78"/>
      <c r="H3454" s="80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6"/>
      <c r="B3455" s="77"/>
      <c r="C3455" s="76"/>
      <c r="D3455" s="78"/>
      <c r="E3455" s="12"/>
      <c r="F3455" s="79"/>
      <c r="G3455" s="78"/>
      <c r="H3455" s="80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6"/>
      <c r="B3456" s="77"/>
      <c r="C3456" s="76"/>
      <c r="D3456" s="78"/>
      <c r="E3456" s="12"/>
      <c r="F3456" s="79"/>
      <c r="G3456" s="78"/>
      <c r="H3456" s="80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6"/>
      <c r="B3457" s="77"/>
      <c r="C3457" s="76"/>
      <c r="D3457" s="78"/>
      <c r="E3457" s="12"/>
      <c r="F3457" s="79"/>
      <c r="G3457" s="78"/>
      <c r="H3457" s="80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6"/>
      <c r="B3458" s="77"/>
      <c r="C3458" s="76"/>
      <c r="D3458" s="78"/>
      <c r="E3458" s="12"/>
      <c r="F3458" s="79"/>
      <c r="G3458" s="78"/>
      <c r="H3458" s="80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6"/>
      <c r="B3459" s="77"/>
      <c r="C3459" s="76"/>
      <c r="D3459" s="78"/>
      <c r="E3459" s="12"/>
      <c r="F3459" s="79"/>
      <c r="G3459" s="78"/>
      <c r="H3459" s="80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6"/>
      <c r="B3460" s="77"/>
      <c r="C3460" s="76"/>
      <c r="D3460" s="78"/>
      <c r="E3460" s="12"/>
      <c r="F3460" s="79"/>
      <c r="G3460" s="78"/>
      <c r="H3460" s="80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6"/>
      <c r="B3461" s="77"/>
      <c r="C3461" s="76"/>
      <c r="D3461" s="78"/>
      <c r="E3461" s="12"/>
      <c r="F3461" s="79"/>
      <c r="G3461" s="78"/>
      <c r="H3461" s="80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6"/>
      <c r="B3462" s="77"/>
      <c r="C3462" s="76"/>
      <c r="D3462" s="78"/>
      <c r="E3462" s="12"/>
      <c r="F3462" s="79"/>
      <c r="G3462" s="78"/>
      <c r="H3462" s="80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6"/>
      <c r="B3463" s="77"/>
      <c r="C3463" s="76"/>
      <c r="D3463" s="78"/>
      <c r="E3463" s="12"/>
      <c r="F3463" s="79"/>
      <c r="G3463" s="78"/>
      <c r="H3463" s="80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6"/>
      <c r="B3464" s="77"/>
      <c r="C3464" s="76"/>
      <c r="D3464" s="78"/>
      <c r="E3464" s="12"/>
      <c r="F3464" s="79"/>
      <c r="G3464" s="78"/>
      <c r="H3464" s="80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6"/>
      <c r="B3465" s="77"/>
      <c r="C3465" s="76"/>
      <c r="D3465" s="78"/>
      <c r="E3465" s="12"/>
      <c r="F3465" s="79"/>
      <c r="G3465" s="78"/>
      <c r="H3465" s="80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6"/>
      <c r="B3466" s="77"/>
      <c r="C3466" s="76"/>
      <c r="D3466" s="78"/>
      <c r="E3466" s="12"/>
      <c r="F3466" s="79"/>
      <c r="G3466" s="78"/>
      <c r="H3466" s="80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6"/>
      <c r="B3467" s="77"/>
      <c r="C3467" s="76"/>
      <c r="D3467" s="78"/>
      <c r="E3467" s="12"/>
      <c r="F3467" s="79"/>
      <c r="G3467" s="78"/>
      <c r="H3467" s="80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6"/>
      <c r="B3468" s="77"/>
      <c r="C3468" s="76"/>
      <c r="D3468" s="78"/>
      <c r="E3468" s="12"/>
      <c r="F3468" s="79"/>
      <c r="G3468" s="78"/>
      <c r="H3468" s="80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6"/>
      <c r="B3469" s="77"/>
      <c r="C3469" s="76"/>
      <c r="D3469" s="78"/>
      <c r="E3469" s="12"/>
      <c r="F3469" s="79"/>
      <c r="G3469" s="78"/>
      <c r="H3469" s="80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6"/>
      <c r="B3470" s="77"/>
      <c r="C3470" s="76"/>
      <c r="D3470" s="78"/>
      <c r="E3470" s="12"/>
      <c r="F3470" s="79"/>
      <c r="G3470" s="78"/>
      <c r="H3470" s="80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6"/>
      <c r="B3471" s="77"/>
      <c r="C3471" s="76"/>
      <c r="D3471" s="78"/>
      <c r="E3471" s="12"/>
      <c r="F3471" s="79"/>
      <c r="G3471" s="78"/>
      <c r="H3471" s="80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6"/>
      <c r="B3472" s="77"/>
      <c r="C3472" s="76"/>
      <c r="D3472" s="78"/>
      <c r="E3472" s="12"/>
      <c r="F3472" s="79"/>
      <c r="G3472" s="78"/>
      <c r="H3472" s="80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6"/>
      <c r="B3473" s="77"/>
      <c r="C3473" s="76"/>
      <c r="D3473" s="78"/>
      <c r="E3473" s="12"/>
      <c r="F3473" s="79"/>
      <c r="G3473" s="78"/>
      <c r="H3473" s="80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6"/>
      <c r="B3474" s="77"/>
      <c r="C3474" s="76"/>
      <c r="D3474" s="78"/>
      <c r="E3474" s="12"/>
      <c r="F3474" s="79"/>
      <c r="G3474" s="78"/>
      <c r="H3474" s="80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6"/>
      <c r="B3475" s="77"/>
      <c r="C3475" s="76"/>
      <c r="D3475" s="78"/>
      <c r="E3475" s="12"/>
      <c r="F3475" s="79"/>
      <c r="G3475" s="78"/>
      <c r="H3475" s="80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6"/>
      <c r="B3476" s="77"/>
      <c r="C3476" s="76"/>
      <c r="D3476" s="78"/>
      <c r="E3476" s="12"/>
      <c r="F3476" s="79"/>
      <c r="G3476" s="78"/>
      <c r="H3476" s="80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6"/>
      <c r="B3477" s="77"/>
      <c r="C3477" s="76"/>
      <c r="D3477" s="78"/>
      <c r="E3477" s="12"/>
      <c r="F3477" s="79"/>
      <c r="G3477" s="78"/>
      <c r="H3477" s="80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6"/>
      <c r="B3478" s="77"/>
      <c r="C3478" s="76"/>
      <c r="D3478" s="78"/>
      <c r="E3478" s="12"/>
      <c r="F3478" s="79"/>
      <c r="G3478" s="78"/>
      <c r="H3478" s="80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6"/>
      <c r="B3479" s="77"/>
      <c r="C3479" s="76"/>
      <c r="D3479" s="78"/>
      <c r="E3479" s="12"/>
      <c r="F3479" s="79"/>
      <c r="G3479" s="78"/>
      <c r="H3479" s="80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6"/>
      <c r="B3480" s="77"/>
      <c r="C3480" s="76"/>
      <c r="D3480" s="78"/>
      <c r="E3480" s="12"/>
      <c r="F3480" s="79"/>
      <c r="G3480" s="78"/>
      <c r="H3480" s="80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6"/>
      <c r="B3481" s="77"/>
      <c r="C3481" s="76"/>
      <c r="D3481" s="78"/>
      <c r="E3481" s="12"/>
      <c r="F3481" s="79"/>
      <c r="G3481" s="78"/>
      <c r="H3481" s="80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6"/>
      <c r="B3482" s="77"/>
      <c r="C3482" s="76"/>
      <c r="D3482" s="78"/>
      <c r="E3482" s="12"/>
      <c r="F3482" s="79"/>
      <c r="G3482" s="78"/>
      <c r="H3482" s="80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6"/>
      <c r="B3483" s="77"/>
      <c r="C3483" s="76"/>
      <c r="D3483" s="78"/>
      <c r="E3483" s="12"/>
      <c r="F3483" s="79"/>
      <c r="G3483" s="78"/>
      <c r="H3483" s="80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6"/>
      <c r="B3484" s="77"/>
      <c r="C3484" s="76"/>
      <c r="D3484" s="78"/>
      <c r="E3484" s="12"/>
      <c r="F3484" s="79"/>
      <c r="G3484" s="78"/>
      <c r="H3484" s="80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6"/>
      <c r="B3485" s="77"/>
      <c r="C3485" s="76"/>
      <c r="D3485" s="78"/>
      <c r="E3485" s="12"/>
      <c r="F3485" s="79"/>
      <c r="G3485" s="78"/>
      <c r="H3485" s="80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6"/>
      <c r="B3486" s="77"/>
      <c r="C3486" s="76"/>
      <c r="D3486" s="78"/>
      <c r="E3486" s="12"/>
      <c r="F3486" s="79"/>
      <c r="G3486" s="78"/>
      <c r="H3486" s="80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6"/>
      <c r="B3487" s="77"/>
      <c r="C3487" s="76"/>
      <c r="D3487" s="78"/>
      <c r="E3487" s="12"/>
      <c r="F3487" s="79"/>
      <c r="G3487" s="78"/>
      <c r="H3487" s="80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6"/>
      <c r="B3488" s="77"/>
      <c r="C3488" s="76"/>
      <c r="D3488" s="78"/>
      <c r="E3488" s="12"/>
      <c r="F3488" s="79"/>
      <c r="G3488" s="78"/>
      <c r="H3488" s="80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6"/>
      <c r="B3489" s="77"/>
      <c r="C3489" s="76"/>
      <c r="D3489" s="78"/>
      <c r="E3489" s="12"/>
      <c r="F3489" s="79"/>
      <c r="G3489" s="78"/>
      <c r="H3489" s="80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6"/>
      <c r="B3490" s="77"/>
      <c r="C3490" s="76"/>
      <c r="D3490" s="78"/>
      <c r="E3490" s="12"/>
      <c r="F3490" s="79"/>
      <c r="G3490" s="78"/>
      <c r="H3490" s="80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6"/>
      <c r="B3491" s="77"/>
      <c r="C3491" s="76"/>
      <c r="D3491" s="78"/>
      <c r="E3491" s="12"/>
      <c r="F3491" s="79"/>
      <c r="G3491" s="78"/>
      <c r="H3491" s="80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6"/>
      <c r="B3492" s="77"/>
      <c r="C3492" s="76"/>
      <c r="D3492" s="78"/>
      <c r="E3492" s="12"/>
      <c r="F3492" s="79"/>
      <c r="G3492" s="78"/>
      <c r="H3492" s="80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6"/>
      <c r="B3493" s="77"/>
      <c r="C3493" s="76"/>
      <c r="D3493" s="78"/>
      <c r="E3493" s="12"/>
      <c r="F3493" s="79"/>
      <c r="G3493" s="78"/>
      <c r="H3493" s="80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6"/>
      <c r="B3494" s="77"/>
      <c r="C3494" s="76"/>
      <c r="D3494" s="78"/>
      <c r="E3494" s="12"/>
      <c r="F3494" s="79"/>
      <c r="G3494" s="78"/>
      <c r="H3494" s="80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6"/>
      <c r="B3495" s="77"/>
      <c r="C3495" s="76"/>
      <c r="D3495" s="78"/>
      <c r="E3495" s="12"/>
      <c r="F3495" s="79"/>
      <c r="G3495" s="78"/>
      <c r="H3495" s="80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6"/>
      <c r="B3496" s="77"/>
      <c r="C3496" s="76"/>
      <c r="D3496" s="78"/>
      <c r="E3496" s="12"/>
      <c r="F3496" s="79"/>
      <c r="G3496" s="78"/>
      <c r="H3496" s="80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6"/>
      <c r="B3497" s="77"/>
      <c r="C3497" s="76"/>
      <c r="D3497" s="78"/>
      <c r="E3497" s="12"/>
      <c r="F3497" s="79"/>
      <c r="G3497" s="78"/>
      <c r="H3497" s="80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6"/>
      <c r="B3498" s="77"/>
      <c r="C3498" s="76"/>
      <c r="D3498" s="78"/>
      <c r="E3498" s="12"/>
      <c r="F3498" s="79"/>
      <c r="G3498" s="78"/>
      <c r="H3498" s="80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6"/>
      <c r="B3499" s="77"/>
      <c r="C3499" s="76"/>
      <c r="D3499" s="78"/>
      <c r="E3499" s="12"/>
      <c r="F3499" s="79"/>
      <c r="G3499" s="78"/>
      <c r="H3499" s="80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6"/>
      <c r="B3500" s="77"/>
      <c r="C3500" s="76"/>
      <c r="D3500" s="78"/>
      <c r="E3500" s="12"/>
      <c r="F3500" s="79"/>
      <c r="G3500" s="78"/>
      <c r="H3500" s="80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6"/>
      <c r="B3501" s="77"/>
      <c r="C3501" s="76"/>
      <c r="D3501" s="78"/>
      <c r="E3501" s="12"/>
      <c r="F3501" s="79"/>
      <c r="G3501" s="78"/>
      <c r="H3501" s="80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6"/>
      <c r="B3502" s="77"/>
      <c r="C3502" s="76"/>
      <c r="D3502" s="78"/>
      <c r="E3502" s="12"/>
      <c r="F3502" s="79"/>
      <c r="G3502" s="78"/>
      <c r="H3502" s="80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6"/>
      <c r="B3503" s="77"/>
      <c r="C3503" s="76"/>
      <c r="D3503" s="78"/>
      <c r="E3503" s="12"/>
      <c r="F3503" s="79"/>
      <c r="G3503" s="78"/>
      <c r="H3503" s="80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6"/>
      <c r="B3504" s="77"/>
      <c r="C3504" s="76"/>
      <c r="D3504" s="78"/>
      <c r="E3504" s="12"/>
      <c r="F3504" s="79"/>
      <c r="G3504" s="78"/>
      <c r="H3504" s="80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6"/>
      <c r="B3505" s="77"/>
      <c r="C3505" s="76"/>
      <c r="D3505" s="78"/>
      <c r="E3505" s="12"/>
      <c r="F3505" s="79"/>
      <c r="G3505" s="78"/>
      <c r="H3505" s="80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6"/>
      <c r="B3506" s="77"/>
      <c r="C3506" s="76"/>
      <c r="D3506" s="78"/>
      <c r="E3506" s="12"/>
      <c r="F3506" s="79"/>
      <c r="G3506" s="78"/>
      <c r="H3506" s="80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6"/>
      <c r="B3507" s="77"/>
      <c r="C3507" s="76"/>
      <c r="D3507" s="78"/>
      <c r="E3507" s="12"/>
      <c r="F3507" s="79"/>
      <c r="G3507" s="78"/>
      <c r="H3507" s="80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6"/>
      <c r="B3508" s="77"/>
      <c r="C3508" s="76"/>
      <c r="D3508" s="78"/>
      <c r="E3508" s="12"/>
      <c r="F3508" s="79"/>
      <c r="G3508" s="78"/>
      <c r="H3508" s="80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6"/>
      <c r="B3509" s="77"/>
      <c r="C3509" s="76"/>
      <c r="D3509" s="78"/>
      <c r="E3509" s="12"/>
      <c r="F3509" s="79"/>
      <c r="G3509" s="78"/>
      <c r="H3509" s="80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6"/>
      <c r="B3510" s="77"/>
      <c r="C3510" s="76"/>
      <c r="D3510" s="78"/>
      <c r="E3510" s="12"/>
      <c r="F3510" s="79"/>
      <c r="G3510" s="78"/>
      <c r="H3510" s="80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6"/>
      <c r="B3511" s="77"/>
      <c r="C3511" s="76"/>
      <c r="D3511" s="78"/>
      <c r="E3511" s="12"/>
      <c r="F3511" s="79"/>
      <c r="G3511" s="78"/>
      <c r="H3511" s="80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6"/>
      <c r="B3512" s="77"/>
      <c r="C3512" s="76"/>
      <c r="D3512" s="78"/>
      <c r="E3512" s="12"/>
      <c r="F3512" s="79"/>
      <c r="G3512" s="78"/>
      <c r="H3512" s="80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6"/>
      <c r="B3513" s="77"/>
      <c r="C3513" s="76"/>
      <c r="D3513" s="78"/>
      <c r="E3513" s="12"/>
      <c r="F3513" s="79"/>
      <c r="G3513" s="78"/>
      <c r="H3513" s="80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6"/>
      <c r="B3514" s="77"/>
      <c r="C3514" s="76"/>
      <c r="D3514" s="78"/>
      <c r="E3514" s="12"/>
      <c r="F3514" s="79"/>
      <c r="G3514" s="78"/>
      <c r="H3514" s="80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6"/>
      <c r="B3515" s="77"/>
      <c r="C3515" s="76"/>
      <c r="D3515" s="78"/>
      <c r="E3515" s="12"/>
      <c r="F3515" s="79"/>
      <c r="G3515" s="78"/>
      <c r="H3515" s="80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6"/>
      <c r="B3516" s="77"/>
      <c r="C3516" s="76"/>
      <c r="D3516" s="78"/>
      <c r="E3516" s="12"/>
      <c r="F3516" s="79"/>
      <c r="G3516" s="78"/>
      <c r="H3516" s="80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6"/>
      <c r="B3517" s="77"/>
      <c r="C3517" s="76"/>
      <c r="D3517" s="78"/>
      <c r="E3517" s="12"/>
      <c r="F3517" s="79"/>
      <c r="G3517" s="78"/>
      <c r="H3517" s="80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6"/>
      <c r="B3518" s="77"/>
      <c r="C3518" s="76"/>
      <c r="D3518" s="78"/>
      <c r="E3518" s="12"/>
      <c r="F3518" s="79"/>
      <c r="G3518" s="78"/>
      <c r="H3518" s="80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6"/>
      <c r="B3519" s="77"/>
      <c r="C3519" s="76"/>
      <c r="D3519" s="78"/>
      <c r="E3519" s="12"/>
      <c r="F3519" s="79"/>
      <c r="G3519" s="78"/>
      <c r="H3519" s="80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6"/>
      <c r="B3520" s="77"/>
      <c r="C3520" s="76"/>
      <c r="D3520" s="78"/>
      <c r="E3520" s="12"/>
      <c r="F3520" s="79"/>
      <c r="G3520" s="78"/>
      <c r="H3520" s="80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6"/>
      <c r="B3521" s="77"/>
      <c r="C3521" s="76"/>
      <c r="D3521" s="78"/>
      <c r="E3521" s="12"/>
      <c r="F3521" s="79"/>
      <c r="G3521" s="78"/>
      <c r="H3521" s="80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6"/>
      <c r="B3522" s="77"/>
      <c r="C3522" s="76"/>
      <c r="D3522" s="78"/>
      <c r="E3522" s="12"/>
      <c r="F3522" s="79"/>
      <c r="G3522" s="78"/>
      <c r="H3522" s="80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6"/>
      <c r="B3523" s="77"/>
      <c r="C3523" s="76"/>
      <c r="D3523" s="78"/>
      <c r="E3523" s="12"/>
      <c r="F3523" s="79"/>
      <c r="G3523" s="78"/>
      <c r="H3523" s="80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6"/>
      <c r="B3524" s="77"/>
      <c r="C3524" s="76"/>
      <c r="D3524" s="78"/>
      <c r="E3524" s="12"/>
      <c r="F3524" s="79"/>
      <c r="G3524" s="78"/>
      <c r="H3524" s="80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6"/>
      <c r="B3525" s="77"/>
      <c r="C3525" s="76"/>
      <c r="D3525" s="78"/>
      <c r="E3525" s="12"/>
      <c r="F3525" s="79"/>
      <c r="G3525" s="78"/>
      <c r="H3525" s="80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6"/>
      <c r="B3526" s="77"/>
      <c r="C3526" s="76"/>
      <c r="D3526" s="78"/>
      <c r="E3526" s="12"/>
      <c r="F3526" s="79"/>
      <c r="G3526" s="78"/>
      <c r="H3526" s="80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6"/>
      <c r="B3527" s="77"/>
      <c r="C3527" s="76"/>
      <c r="D3527" s="78"/>
      <c r="E3527" s="12"/>
      <c r="F3527" s="79"/>
      <c r="G3527" s="78"/>
      <c r="H3527" s="80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6"/>
      <c r="B3528" s="77"/>
      <c r="C3528" s="76"/>
      <c r="D3528" s="78"/>
      <c r="E3528" s="12"/>
      <c r="F3528" s="79"/>
      <c r="G3528" s="78"/>
      <c r="H3528" s="80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6"/>
      <c r="B3529" s="77"/>
      <c r="C3529" s="76"/>
      <c r="D3529" s="78"/>
      <c r="E3529" s="12"/>
      <c r="F3529" s="79"/>
      <c r="G3529" s="78"/>
      <c r="H3529" s="80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6"/>
      <c r="B3530" s="77"/>
      <c r="C3530" s="76"/>
      <c r="D3530" s="78"/>
      <c r="E3530" s="12"/>
      <c r="F3530" s="79"/>
      <c r="G3530" s="78"/>
      <c r="H3530" s="80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6"/>
      <c r="B3531" s="77"/>
      <c r="C3531" s="76"/>
      <c r="D3531" s="78"/>
      <c r="E3531" s="12"/>
      <c r="F3531" s="79"/>
      <c r="G3531" s="78"/>
      <c r="H3531" s="80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6"/>
      <c r="B3532" s="77"/>
      <c r="C3532" s="76"/>
      <c r="D3532" s="78"/>
      <c r="E3532" s="12"/>
      <c r="F3532" s="79"/>
      <c r="G3532" s="78"/>
      <c r="H3532" s="80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6"/>
      <c r="B3533" s="77"/>
      <c r="C3533" s="76"/>
      <c r="D3533" s="78"/>
      <c r="E3533" s="12"/>
      <c r="F3533" s="79"/>
      <c r="G3533" s="78"/>
      <c r="H3533" s="80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6"/>
      <c r="B3534" s="77"/>
      <c r="C3534" s="76"/>
      <c r="D3534" s="78"/>
      <c r="E3534" s="12"/>
      <c r="F3534" s="79"/>
      <c r="G3534" s="78"/>
      <c r="H3534" s="80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6"/>
      <c r="B3535" s="77"/>
      <c r="C3535" s="76"/>
      <c r="D3535" s="78"/>
      <c r="E3535" s="12"/>
      <c r="F3535" s="79"/>
      <c r="G3535" s="78"/>
      <c r="H3535" s="80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6"/>
      <c r="B3536" s="77"/>
      <c r="C3536" s="76"/>
      <c r="D3536" s="78"/>
      <c r="E3536" s="12"/>
      <c r="F3536" s="79"/>
      <c r="G3536" s="78"/>
      <c r="H3536" s="80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6"/>
      <c r="B3537" s="77"/>
      <c r="C3537" s="76"/>
      <c r="D3537" s="78"/>
      <c r="E3537" s="12"/>
      <c r="F3537" s="79"/>
      <c r="G3537" s="78"/>
      <c r="H3537" s="80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6"/>
      <c r="B3538" s="77"/>
      <c r="C3538" s="76"/>
      <c r="D3538" s="78"/>
      <c r="E3538" s="12"/>
      <c r="F3538" s="79"/>
      <c r="G3538" s="78"/>
      <c r="H3538" s="80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6"/>
      <c r="B3539" s="77"/>
      <c r="C3539" s="76"/>
      <c r="D3539" s="78"/>
      <c r="E3539" s="12"/>
      <c r="F3539" s="79"/>
      <c r="G3539" s="78"/>
      <c r="H3539" s="80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6"/>
      <c r="B3540" s="77"/>
      <c r="C3540" s="76"/>
      <c r="D3540" s="78"/>
      <c r="E3540" s="12"/>
      <c r="F3540" s="79"/>
      <c r="G3540" s="78"/>
      <c r="H3540" s="80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6"/>
      <c r="B3541" s="77"/>
      <c r="C3541" s="76"/>
      <c r="D3541" s="78"/>
      <c r="E3541" s="12"/>
      <c r="F3541" s="79"/>
      <c r="G3541" s="78"/>
      <c r="H3541" s="80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6"/>
      <c r="B3542" s="77"/>
      <c r="C3542" s="76"/>
      <c r="D3542" s="78"/>
      <c r="E3542" s="12"/>
      <c r="F3542" s="79"/>
      <c r="G3542" s="78"/>
      <c r="H3542" s="80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6"/>
      <c r="B3543" s="77"/>
      <c r="C3543" s="76"/>
      <c r="D3543" s="78"/>
      <c r="E3543" s="12"/>
      <c r="F3543" s="79"/>
      <c r="G3543" s="78"/>
      <c r="H3543" s="80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6"/>
      <c r="B3544" s="77"/>
      <c r="C3544" s="76"/>
      <c r="D3544" s="78"/>
      <c r="E3544" s="12"/>
      <c r="F3544" s="79"/>
      <c r="G3544" s="78"/>
      <c r="H3544" s="80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6"/>
      <c r="B3545" s="77"/>
      <c r="C3545" s="76"/>
      <c r="D3545" s="78"/>
      <c r="E3545" s="12"/>
      <c r="F3545" s="79"/>
      <c r="G3545" s="78"/>
      <c r="H3545" s="80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6"/>
      <c r="B3546" s="77"/>
      <c r="C3546" s="76"/>
      <c r="D3546" s="78"/>
      <c r="E3546" s="12"/>
      <c r="F3546" s="79"/>
      <c r="G3546" s="78"/>
      <c r="H3546" s="80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6"/>
      <c r="B3547" s="77"/>
      <c r="C3547" s="76"/>
      <c r="D3547" s="78"/>
      <c r="E3547" s="12"/>
      <c r="F3547" s="79"/>
      <c r="G3547" s="78"/>
      <c r="H3547" s="80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6"/>
      <c r="B3548" s="77"/>
      <c r="C3548" s="76"/>
      <c r="D3548" s="78"/>
      <c r="E3548" s="12"/>
      <c r="F3548" s="79"/>
      <c r="G3548" s="78"/>
      <c r="H3548" s="80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6"/>
      <c r="B3549" s="77"/>
      <c r="C3549" s="76"/>
      <c r="D3549" s="78"/>
      <c r="E3549" s="12"/>
      <c r="F3549" s="79"/>
      <c r="G3549" s="78"/>
      <c r="H3549" s="80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6"/>
      <c r="B3550" s="77"/>
      <c r="C3550" s="76"/>
      <c r="D3550" s="78"/>
      <c r="E3550" s="12"/>
      <c r="F3550" s="79"/>
      <c r="G3550" s="78"/>
      <c r="H3550" s="80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6"/>
      <c r="B3551" s="77"/>
      <c r="C3551" s="76"/>
      <c r="D3551" s="78"/>
      <c r="E3551" s="12"/>
      <c r="F3551" s="79"/>
      <c r="G3551" s="78"/>
      <c r="H3551" s="80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6"/>
      <c r="B3552" s="77"/>
      <c r="C3552" s="76"/>
      <c r="D3552" s="78"/>
      <c r="E3552" s="12"/>
      <c r="F3552" s="79"/>
      <c r="G3552" s="78"/>
      <c r="H3552" s="80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6"/>
      <c r="B3553" s="77"/>
      <c r="C3553" s="76"/>
      <c r="D3553" s="78"/>
      <c r="E3553" s="12"/>
      <c r="F3553" s="79"/>
      <c r="G3553" s="78"/>
      <c r="H3553" s="80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6"/>
      <c r="B3554" s="77"/>
      <c r="C3554" s="76"/>
      <c r="D3554" s="78"/>
      <c r="E3554" s="12"/>
      <c r="F3554" s="79"/>
      <c r="G3554" s="78"/>
      <c r="H3554" s="80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6"/>
      <c r="B3555" s="77"/>
      <c r="C3555" s="76"/>
      <c r="D3555" s="78"/>
      <c r="E3555" s="12"/>
      <c r="F3555" s="79"/>
      <c r="G3555" s="78"/>
      <c r="H3555" s="80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6"/>
      <c r="B3556" s="77"/>
      <c r="C3556" s="76"/>
      <c r="D3556" s="78"/>
      <c r="E3556" s="12"/>
      <c r="F3556" s="79"/>
      <c r="G3556" s="78"/>
      <c r="H3556" s="80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6"/>
      <c r="B3557" s="77"/>
      <c r="C3557" s="76"/>
      <c r="D3557" s="78"/>
      <c r="E3557" s="12"/>
      <c r="F3557" s="79"/>
      <c r="G3557" s="78"/>
      <c r="H3557" s="80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6"/>
      <c r="B3558" s="77"/>
      <c r="C3558" s="76"/>
      <c r="D3558" s="78"/>
      <c r="E3558" s="12"/>
      <c r="F3558" s="79"/>
      <c r="G3558" s="78"/>
      <c r="H3558" s="80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6"/>
      <c r="B3559" s="77"/>
      <c r="C3559" s="76"/>
      <c r="D3559" s="78"/>
      <c r="E3559" s="12"/>
      <c r="F3559" s="79"/>
      <c r="G3559" s="78"/>
      <c r="H3559" s="80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6"/>
      <c r="B3560" s="77"/>
      <c r="C3560" s="76"/>
      <c r="D3560" s="78"/>
      <c r="E3560" s="12"/>
      <c r="F3560" s="79"/>
      <c r="G3560" s="78"/>
      <c r="H3560" s="80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6"/>
      <c r="B3561" s="77"/>
      <c r="C3561" s="76"/>
      <c r="D3561" s="78"/>
      <c r="E3561" s="12"/>
      <c r="F3561" s="79"/>
      <c r="G3561" s="78"/>
      <c r="H3561" s="80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6"/>
      <c r="B3562" s="77"/>
      <c r="C3562" s="76"/>
      <c r="D3562" s="78"/>
      <c r="E3562" s="12"/>
      <c r="F3562" s="79"/>
      <c r="G3562" s="78"/>
      <c r="H3562" s="80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6"/>
      <c r="B3563" s="77"/>
      <c r="C3563" s="76"/>
      <c r="D3563" s="78"/>
      <c r="E3563" s="12"/>
      <c r="F3563" s="79"/>
      <c r="G3563" s="78"/>
      <c r="H3563" s="80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6"/>
      <c r="B3564" s="77"/>
      <c r="C3564" s="76"/>
      <c r="D3564" s="78"/>
      <c r="E3564" s="12"/>
      <c r="F3564" s="79"/>
      <c r="G3564" s="78"/>
      <c r="H3564" s="80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6"/>
      <c r="B3565" s="77"/>
      <c r="C3565" s="76"/>
      <c r="D3565" s="78"/>
      <c r="E3565" s="12"/>
      <c r="F3565" s="79"/>
      <c r="G3565" s="78"/>
      <c r="H3565" s="80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6"/>
      <c r="B3566" s="77"/>
      <c r="C3566" s="76"/>
      <c r="D3566" s="78"/>
      <c r="E3566" s="12"/>
      <c r="F3566" s="79"/>
      <c r="G3566" s="78"/>
      <c r="H3566" s="80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6"/>
      <c r="B3567" s="77"/>
      <c r="C3567" s="76"/>
      <c r="D3567" s="78"/>
      <c r="E3567" s="12"/>
      <c r="F3567" s="79"/>
      <c r="G3567" s="78"/>
      <c r="H3567" s="80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6"/>
      <c r="B3568" s="77"/>
      <c r="C3568" s="76"/>
      <c r="D3568" s="78"/>
      <c r="E3568" s="12"/>
      <c r="F3568" s="79"/>
      <c r="G3568" s="78"/>
      <c r="H3568" s="80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6"/>
      <c r="B3569" s="77"/>
      <c r="C3569" s="76"/>
      <c r="D3569" s="78"/>
      <c r="E3569" s="12"/>
      <c r="F3569" s="79"/>
      <c r="G3569" s="78"/>
      <c r="H3569" s="80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6"/>
      <c r="B3570" s="77"/>
      <c r="C3570" s="76"/>
      <c r="D3570" s="78"/>
      <c r="E3570" s="12"/>
      <c r="F3570" s="79"/>
      <c r="G3570" s="78"/>
      <c r="H3570" s="80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6"/>
      <c r="B3571" s="77"/>
      <c r="C3571" s="76"/>
      <c r="D3571" s="78"/>
      <c r="E3571" s="12"/>
      <c r="F3571" s="79"/>
      <c r="G3571" s="78"/>
      <c r="H3571" s="80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6"/>
      <c r="B3572" s="77"/>
      <c r="C3572" s="76"/>
      <c r="D3572" s="78"/>
      <c r="E3572" s="12"/>
      <c r="F3572" s="79"/>
      <c r="G3572" s="78"/>
      <c r="H3572" s="80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6"/>
      <c r="B3573" s="77"/>
      <c r="C3573" s="76"/>
      <c r="D3573" s="78"/>
      <c r="E3573" s="12"/>
      <c r="F3573" s="79"/>
      <c r="G3573" s="78"/>
      <c r="H3573" s="80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6"/>
      <c r="B3574" s="77"/>
      <c r="C3574" s="76"/>
      <c r="D3574" s="78"/>
      <c r="E3574" s="12"/>
      <c r="F3574" s="79"/>
      <c r="G3574" s="78"/>
      <c r="H3574" s="80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6"/>
      <c r="B3575" s="77"/>
      <c r="C3575" s="76"/>
      <c r="D3575" s="78"/>
      <c r="E3575" s="12"/>
      <c r="F3575" s="79"/>
      <c r="G3575" s="78"/>
      <c r="H3575" s="80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6"/>
      <c r="B3576" s="77"/>
      <c r="C3576" s="76"/>
      <c r="D3576" s="78"/>
      <c r="E3576" s="12"/>
      <c r="F3576" s="79"/>
      <c r="G3576" s="78"/>
      <c r="H3576" s="80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6"/>
      <c r="B3577" s="77"/>
      <c r="C3577" s="76"/>
      <c r="D3577" s="78"/>
      <c r="E3577" s="12"/>
      <c r="F3577" s="79"/>
      <c r="G3577" s="78"/>
      <c r="H3577" s="80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6"/>
      <c r="B3578" s="77"/>
      <c r="C3578" s="76"/>
      <c r="D3578" s="78"/>
      <c r="E3578" s="12"/>
      <c r="F3578" s="79"/>
      <c r="G3578" s="78"/>
      <c r="H3578" s="80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6"/>
      <c r="B3579" s="77"/>
      <c r="C3579" s="76"/>
      <c r="D3579" s="78"/>
      <c r="E3579" s="12"/>
      <c r="F3579" s="79"/>
      <c r="G3579" s="78"/>
      <c r="H3579" s="80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6"/>
      <c r="B3580" s="77"/>
      <c r="C3580" s="76"/>
      <c r="D3580" s="78"/>
      <c r="E3580" s="12"/>
      <c r="F3580" s="79"/>
      <c r="G3580" s="78"/>
      <c r="H3580" s="80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6"/>
      <c r="B3581" s="77"/>
      <c r="C3581" s="76"/>
      <c r="D3581" s="78"/>
      <c r="E3581" s="12"/>
      <c r="F3581" s="79"/>
      <c r="G3581" s="78"/>
      <c r="H3581" s="80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6"/>
      <c r="B3582" s="77"/>
      <c r="C3582" s="76"/>
      <c r="D3582" s="78"/>
      <c r="E3582" s="12"/>
      <c r="F3582" s="79"/>
      <c r="G3582" s="78"/>
      <c r="H3582" s="80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6"/>
      <c r="B3583" s="77"/>
      <c r="C3583" s="76"/>
      <c r="D3583" s="78"/>
      <c r="E3583" s="12"/>
      <c r="F3583" s="79"/>
      <c r="G3583" s="78"/>
      <c r="H3583" s="80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6"/>
      <c r="B3584" s="77"/>
      <c r="C3584" s="76"/>
      <c r="D3584" s="78"/>
      <c r="E3584" s="12"/>
      <c r="F3584" s="79"/>
      <c r="G3584" s="78"/>
      <c r="H3584" s="80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6"/>
      <c r="B3585" s="77"/>
      <c r="C3585" s="76"/>
      <c r="D3585" s="78"/>
      <c r="E3585" s="12"/>
      <c r="F3585" s="79"/>
      <c r="G3585" s="78"/>
      <c r="H3585" s="80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6"/>
      <c r="B3586" s="77"/>
      <c r="C3586" s="76"/>
      <c r="D3586" s="78"/>
      <c r="E3586" s="12"/>
      <c r="F3586" s="79"/>
      <c r="G3586" s="78"/>
      <c r="H3586" s="80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6"/>
      <c r="B3587" s="77"/>
      <c r="C3587" s="76"/>
      <c r="D3587" s="78"/>
      <c r="E3587" s="12"/>
      <c r="F3587" s="79"/>
      <c r="G3587" s="78"/>
      <c r="H3587" s="80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6"/>
      <c r="B3588" s="77"/>
      <c r="C3588" s="76"/>
      <c r="D3588" s="78"/>
      <c r="E3588" s="12"/>
      <c r="F3588" s="79"/>
      <c r="G3588" s="78"/>
      <c r="H3588" s="80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6"/>
      <c r="B3589" s="77"/>
      <c r="C3589" s="76"/>
      <c r="D3589" s="78"/>
      <c r="E3589" s="12"/>
      <c r="F3589" s="79"/>
      <c r="G3589" s="78"/>
      <c r="H3589" s="80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6"/>
      <c r="B3590" s="77"/>
      <c r="C3590" s="76"/>
      <c r="D3590" s="78"/>
      <c r="E3590" s="12"/>
      <c r="F3590" s="79"/>
      <c r="G3590" s="78"/>
      <c r="H3590" s="80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6"/>
      <c r="B3591" s="77"/>
      <c r="C3591" s="76"/>
      <c r="D3591" s="78"/>
      <c r="E3591" s="12"/>
      <c r="F3591" s="79"/>
      <c r="G3591" s="78"/>
      <c r="H3591" s="80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6"/>
      <c r="B3592" s="77"/>
      <c r="C3592" s="76"/>
      <c r="D3592" s="78"/>
      <c r="E3592" s="12"/>
      <c r="F3592" s="79"/>
      <c r="G3592" s="78"/>
      <c r="H3592" s="80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6"/>
      <c r="B3593" s="77"/>
      <c r="C3593" s="76"/>
      <c r="D3593" s="78"/>
      <c r="E3593" s="12"/>
      <c r="F3593" s="79"/>
      <c r="G3593" s="78"/>
      <c r="H3593" s="80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6"/>
      <c r="B3594" s="77"/>
      <c r="C3594" s="76"/>
      <c r="D3594" s="78"/>
      <c r="E3594" s="12"/>
      <c r="F3594" s="79"/>
      <c r="G3594" s="78"/>
      <c r="H3594" s="80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6"/>
      <c r="B3595" s="77"/>
      <c r="C3595" s="76"/>
      <c r="D3595" s="78"/>
      <c r="E3595" s="12"/>
      <c r="F3595" s="79"/>
      <c r="G3595" s="78"/>
      <c r="H3595" s="80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6"/>
      <c r="B3596" s="77"/>
      <c r="C3596" s="76"/>
      <c r="D3596" s="78"/>
      <c r="E3596" s="12"/>
      <c r="F3596" s="79"/>
      <c r="G3596" s="78"/>
      <c r="H3596" s="80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6"/>
      <c r="B3597" s="77"/>
      <c r="C3597" s="76"/>
      <c r="D3597" s="78"/>
      <c r="E3597" s="12"/>
      <c r="F3597" s="79"/>
      <c r="G3597" s="78"/>
      <c r="H3597" s="80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6"/>
      <c r="B3598" s="77"/>
      <c r="C3598" s="76"/>
      <c r="D3598" s="78"/>
      <c r="E3598" s="12"/>
      <c r="F3598" s="79"/>
      <c r="G3598" s="78"/>
      <c r="H3598" s="80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6"/>
      <c r="B3599" s="77"/>
      <c r="C3599" s="76"/>
      <c r="D3599" s="78"/>
      <c r="E3599" s="12"/>
      <c r="F3599" s="79"/>
      <c r="G3599" s="78"/>
      <c r="H3599" s="80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6"/>
      <c r="B3600" s="77"/>
      <c r="C3600" s="76"/>
      <c r="D3600" s="78"/>
      <c r="E3600" s="12"/>
      <c r="F3600" s="79"/>
      <c r="G3600" s="78"/>
      <c r="H3600" s="80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6"/>
      <c r="B3601" s="77"/>
      <c r="C3601" s="76"/>
      <c r="D3601" s="78"/>
      <c r="E3601" s="12"/>
      <c r="F3601" s="79"/>
      <c r="G3601" s="78"/>
      <c r="H3601" s="80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6"/>
      <c r="B3602" s="77"/>
      <c r="C3602" s="76"/>
      <c r="D3602" s="78"/>
      <c r="E3602" s="12"/>
      <c r="F3602" s="79"/>
      <c r="G3602" s="78"/>
      <c r="H3602" s="80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6"/>
      <c r="B3603" s="77"/>
      <c r="C3603" s="76"/>
      <c r="D3603" s="78"/>
      <c r="E3603" s="12"/>
      <c r="F3603" s="79"/>
      <c r="G3603" s="78"/>
      <c r="H3603" s="80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6"/>
      <c r="B3604" s="77"/>
      <c r="C3604" s="76"/>
      <c r="D3604" s="78"/>
      <c r="E3604" s="12"/>
      <c r="F3604" s="79"/>
      <c r="G3604" s="78"/>
      <c r="H3604" s="80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6"/>
      <c r="B3605" s="77"/>
      <c r="C3605" s="76"/>
      <c r="D3605" s="78"/>
      <c r="E3605" s="12"/>
      <c r="F3605" s="79"/>
      <c r="G3605" s="78"/>
      <c r="H3605" s="80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6"/>
      <c r="B3606" s="77"/>
      <c r="C3606" s="76"/>
      <c r="D3606" s="78"/>
      <c r="E3606" s="12"/>
      <c r="F3606" s="79"/>
      <c r="G3606" s="78"/>
      <c r="H3606" s="80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6"/>
      <c r="B3607" s="77"/>
      <c r="C3607" s="76"/>
      <c r="D3607" s="78"/>
      <c r="E3607" s="12"/>
      <c r="F3607" s="79"/>
      <c r="G3607" s="78"/>
      <c r="H3607" s="80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6"/>
      <c r="B3608" s="77"/>
      <c r="C3608" s="76"/>
      <c r="D3608" s="78"/>
      <c r="E3608" s="12"/>
      <c r="F3608" s="79"/>
      <c r="G3608" s="78"/>
      <c r="H3608" s="80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6"/>
      <c r="B3609" s="77"/>
      <c r="C3609" s="76"/>
      <c r="D3609" s="78"/>
      <c r="E3609" s="12"/>
      <c r="F3609" s="79"/>
      <c r="G3609" s="78"/>
      <c r="H3609" s="80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6"/>
      <c r="B3610" s="77"/>
      <c r="C3610" s="76"/>
      <c r="D3610" s="78"/>
      <c r="E3610" s="12"/>
      <c r="F3610" s="79"/>
      <c r="G3610" s="78"/>
      <c r="H3610" s="80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6"/>
      <c r="B3611" s="77"/>
      <c r="C3611" s="76"/>
      <c r="D3611" s="78"/>
      <c r="E3611" s="12"/>
      <c r="F3611" s="79"/>
      <c r="G3611" s="78"/>
      <c r="H3611" s="80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6"/>
      <c r="B3612" s="77"/>
      <c r="C3612" s="76"/>
      <c r="D3612" s="78"/>
      <c r="E3612" s="12"/>
      <c r="F3612" s="79"/>
      <c r="G3612" s="78"/>
      <c r="H3612" s="80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6"/>
      <c r="B3613" s="77"/>
      <c r="C3613" s="76"/>
      <c r="D3613" s="78"/>
      <c r="E3613" s="12"/>
      <c r="F3613" s="79"/>
      <c r="G3613" s="78"/>
      <c r="H3613" s="80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6"/>
      <c r="B3614" s="77"/>
      <c r="C3614" s="76"/>
      <c r="D3614" s="78"/>
      <c r="E3614" s="12"/>
      <c r="F3614" s="79"/>
      <c r="G3614" s="78"/>
      <c r="H3614" s="80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6"/>
      <c r="B3615" s="77"/>
      <c r="C3615" s="76"/>
      <c r="D3615" s="78"/>
      <c r="E3615" s="12"/>
      <c r="F3615" s="79"/>
      <c r="G3615" s="78"/>
      <c r="H3615" s="80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6"/>
      <c r="B3616" s="77"/>
      <c r="C3616" s="76"/>
      <c r="D3616" s="78"/>
      <c r="E3616" s="12"/>
      <c r="F3616" s="79"/>
      <c r="G3616" s="78"/>
      <c r="H3616" s="80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6"/>
      <c r="B3617" s="77"/>
      <c r="C3617" s="76"/>
      <c r="D3617" s="78"/>
      <c r="E3617" s="12"/>
      <c r="F3617" s="79"/>
      <c r="G3617" s="78"/>
      <c r="H3617" s="80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6"/>
      <c r="B3618" s="77"/>
      <c r="C3618" s="76"/>
      <c r="D3618" s="78"/>
      <c r="E3618" s="12"/>
      <c r="F3618" s="79"/>
      <c r="G3618" s="78"/>
      <c r="H3618" s="80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6"/>
      <c r="B3619" s="77"/>
      <c r="C3619" s="76"/>
      <c r="D3619" s="78"/>
      <c r="E3619" s="12"/>
      <c r="F3619" s="79"/>
      <c r="G3619" s="78"/>
      <c r="H3619" s="80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6"/>
      <c r="B3620" s="77"/>
      <c r="C3620" s="76"/>
      <c r="D3620" s="78"/>
      <c r="E3620" s="12"/>
      <c r="F3620" s="79"/>
      <c r="G3620" s="78"/>
      <c r="H3620" s="80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6"/>
      <c r="B3621" s="77"/>
      <c r="C3621" s="76"/>
      <c r="D3621" s="78"/>
      <c r="E3621" s="12"/>
      <c r="F3621" s="79"/>
      <c r="G3621" s="78"/>
      <c r="H3621" s="80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6"/>
      <c r="B3622" s="77"/>
      <c r="C3622" s="76"/>
      <c r="D3622" s="78"/>
      <c r="E3622" s="12"/>
      <c r="F3622" s="79"/>
      <c r="G3622" s="78"/>
      <c r="H3622" s="80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6"/>
      <c r="B3623" s="77"/>
      <c r="C3623" s="76"/>
      <c r="D3623" s="78"/>
      <c r="E3623" s="12"/>
      <c r="F3623" s="79"/>
      <c r="G3623" s="78"/>
      <c r="H3623" s="80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6"/>
      <c r="B3624" s="77"/>
      <c r="C3624" s="76"/>
      <c r="D3624" s="78"/>
      <c r="E3624" s="12"/>
      <c r="F3624" s="79"/>
      <c r="G3624" s="78"/>
      <c r="H3624" s="80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6"/>
      <c r="B3625" s="77"/>
      <c r="C3625" s="76"/>
      <c r="D3625" s="78"/>
      <c r="E3625" s="12"/>
      <c r="F3625" s="79"/>
      <c r="G3625" s="78"/>
      <c r="H3625" s="80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6"/>
      <c r="B3626" s="77"/>
      <c r="C3626" s="76"/>
      <c r="D3626" s="78"/>
      <c r="E3626" s="12"/>
      <c r="F3626" s="79"/>
      <c r="G3626" s="78"/>
      <c r="H3626" s="80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6"/>
      <c r="B3627" s="77"/>
      <c r="C3627" s="76"/>
      <c r="D3627" s="78"/>
      <c r="E3627" s="12"/>
      <c r="F3627" s="79"/>
      <c r="G3627" s="78"/>
      <c r="H3627" s="80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6"/>
      <c r="B3628" s="77"/>
      <c r="C3628" s="76"/>
      <c r="D3628" s="78"/>
      <c r="E3628" s="12"/>
      <c r="F3628" s="79"/>
      <c r="G3628" s="78"/>
      <c r="H3628" s="80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6"/>
      <c r="B3629" s="77"/>
      <c r="C3629" s="76"/>
      <c r="D3629" s="78"/>
      <c r="E3629" s="12"/>
      <c r="F3629" s="79"/>
      <c r="G3629" s="78"/>
      <c r="H3629" s="80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6"/>
      <c r="B3630" s="77"/>
      <c r="C3630" s="76"/>
      <c r="D3630" s="78"/>
      <c r="E3630" s="12"/>
      <c r="F3630" s="79"/>
      <c r="G3630" s="78"/>
      <c r="H3630" s="80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6"/>
      <c r="B3631" s="77"/>
      <c r="C3631" s="76"/>
      <c r="D3631" s="78"/>
      <c r="E3631" s="12"/>
      <c r="F3631" s="79"/>
      <c r="G3631" s="78"/>
      <c r="H3631" s="80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6"/>
      <c r="B3632" s="77"/>
      <c r="C3632" s="76"/>
      <c r="D3632" s="78"/>
      <c r="E3632" s="12"/>
      <c r="F3632" s="79"/>
      <c r="G3632" s="78"/>
      <c r="H3632" s="80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6"/>
      <c r="B3633" s="77"/>
      <c r="C3633" s="76"/>
      <c r="D3633" s="78"/>
      <c r="E3633" s="12"/>
      <c r="F3633" s="79"/>
      <c r="G3633" s="78"/>
      <c r="H3633" s="80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6"/>
      <c r="B3634" s="77"/>
      <c r="C3634" s="76"/>
      <c r="D3634" s="78"/>
      <c r="E3634" s="12"/>
      <c r="F3634" s="79"/>
      <c r="G3634" s="78"/>
      <c r="H3634" s="80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6"/>
      <c r="B3635" s="77"/>
      <c r="C3635" s="76"/>
      <c r="D3635" s="78"/>
      <c r="E3635" s="12"/>
      <c r="F3635" s="79"/>
      <c r="G3635" s="78"/>
      <c r="H3635" s="80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6"/>
      <c r="B3636" s="77"/>
      <c r="C3636" s="76"/>
      <c r="D3636" s="78"/>
      <c r="E3636" s="12"/>
      <c r="F3636" s="79"/>
      <c r="G3636" s="78"/>
      <c r="H3636" s="80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6"/>
      <c r="B3637" s="77"/>
      <c r="C3637" s="76"/>
      <c r="D3637" s="78"/>
      <c r="E3637" s="12"/>
      <c r="F3637" s="79"/>
      <c r="G3637" s="78"/>
      <c r="H3637" s="80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6"/>
      <c r="B3638" s="77"/>
      <c r="C3638" s="76"/>
      <c r="D3638" s="78"/>
      <c r="E3638" s="12"/>
      <c r="F3638" s="79"/>
      <c r="G3638" s="78"/>
      <c r="H3638" s="80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6"/>
      <c r="B3639" s="77"/>
      <c r="C3639" s="76"/>
      <c r="D3639" s="78"/>
      <c r="E3639" s="12"/>
      <c r="F3639" s="79"/>
      <c r="G3639" s="78"/>
      <c r="H3639" s="80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6"/>
      <c r="B3640" s="77"/>
      <c r="C3640" s="76"/>
      <c r="D3640" s="78"/>
      <c r="E3640" s="12"/>
      <c r="F3640" s="79"/>
      <c r="G3640" s="78"/>
      <c r="H3640" s="80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6"/>
      <c r="B3641" s="77"/>
      <c r="C3641" s="76"/>
      <c r="D3641" s="78"/>
      <c r="E3641" s="12"/>
      <c r="F3641" s="79"/>
      <c r="G3641" s="78"/>
      <c r="H3641" s="80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6"/>
      <c r="B3642" s="77"/>
      <c r="C3642" s="76"/>
      <c r="D3642" s="78"/>
      <c r="E3642" s="12"/>
      <c r="F3642" s="79"/>
      <c r="G3642" s="78"/>
      <c r="H3642" s="80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6"/>
      <c r="B3643" s="77"/>
      <c r="C3643" s="76"/>
      <c r="D3643" s="78"/>
      <c r="E3643" s="12"/>
      <c r="F3643" s="79"/>
      <c r="G3643" s="78"/>
      <c r="H3643" s="80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6"/>
      <c r="B3644" s="77"/>
      <c r="C3644" s="76"/>
      <c r="D3644" s="78"/>
      <c r="E3644" s="12"/>
      <c r="F3644" s="79"/>
      <c r="G3644" s="78"/>
      <c r="H3644" s="80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6"/>
      <c r="B3645" s="77"/>
      <c r="C3645" s="76"/>
      <c r="D3645" s="78"/>
      <c r="E3645" s="12"/>
      <c r="F3645" s="79"/>
      <c r="G3645" s="78"/>
      <c r="H3645" s="80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6"/>
      <c r="B3646" s="77"/>
      <c r="C3646" s="76"/>
      <c r="D3646" s="78"/>
      <c r="E3646" s="12"/>
      <c r="F3646" s="79"/>
      <c r="G3646" s="78"/>
      <c r="H3646" s="80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6"/>
      <c r="B3647" s="77"/>
      <c r="C3647" s="76"/>
      <c r="D3647" s="78"/>
      <c r="E3647" s="12"/>
      <c r="F3647" s="79"/>
      <c r="G3647" s="78"/>
      <c r="H3647" s="80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6"/>
      <c r="B3648" s="77"/>
      <c r="C3648" s="76"/>
      <c r="D3648" s="78"/>
      <c r="E3648" s="12"/>
      <c r="F3648" s="79"/>
      <c r="G3648" s="78"/>
      <c r="H3648" s="80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6"/>
      <c r="B3649" s="77"/>
      <c r="C3649" s="76"/>
      <c r="D3649" s="78"/>
      <c r="E3649" s="12"/>
      <c r="F3649" s="79"/>
      <c r="G3649" s="78"/>
      <c r="H3649" s="80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6"/>
      <c r="B3650" s="77"/>
      <c r="C3650" s="76"/>
      <c r="D3650" s="78"/>
      <c r="E3650" s="12"/>
      <c r="F3650" s="79"/>
      <c r="G3650" s="78"/>
      <c r="H3650" s="80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6"/>
      <c r="B3651" s="77"/>
      <c r="C3651" s="76"/>
      <c r="D3651" s="78"/>
      <c r="E3651" s="12"/>
      <c r="F3651" s="79"/>
      <c r="G3651" s="78"/>
      <c r="H3651" s="80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6"/>
      <c r="B3652" s="77"/>
      <c r="C3652" s="76"/>
      <c r="D3652" s="78"/>
      <c r="E3652" s="12"/>
      <c r="F3652" s="79"/>
      <c r="G3652" s="78"/>
      <c r="H3652" s="80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6"/>
      <c r="B3653" s="77"/>
      <c r="C3653" s="76"/>
      <c r="D3653" s="78"/>
      <c r="E3653" s="12"/>
      <c r="F3653" s="79"/>
      <c r="G3653" s="78"/>
      <c r="H3653" s="80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6"/>
      <c r="B3654" s="77"/>
      <c r="C3654" s="76"/>
      <c r="D3654" s="78"/>
      <c r="E3654" s="12"/>
      <c r="F3654" s="79"/>
      <c r="G3654" s="78"/>
      <c r="H3654" s="80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6"/>
      <c r="B3655" s="77"/>
      <c r="C3655" s="76"/>
      <c r="D3655" s="78"/>
      <c r="E3655" s="12"/>
      <c r="F3655" s="79"/>
      <c r="G3655" s="78"/>
      <c r="H3655" s="80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6"/>
      <c r="B3656" s="77"/>
      <c r="C3656" s="76"/>
      <c r="D3656" s="78"/>
      <c r="E3656" s="12"/>
      <c r="F3656" s="79"/>
      <c r="G3656" s="78"/>
      <c r="H3656" s="80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6"/>
      <c r="B3657" s="77"/>
      <c r="C3657" s="76"/>
      <c r="D3657" s="78"/>
      <c r="E3657" s="12"/>
      <c r="F3657" s="79"/>
      <c r="G3657" s="78"/>
      <c r="H3657" s="80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6"/>
      <c r="B3658" s="77"/>
      <c r="C3658" s="76"/>
      <c r="D3658" s="78"/>
      <c r="E3658" s="12"/>
      <c r="F3658" s="79"/>
      <c r="G3658" s="78"/>
      <c r="H3658" s="80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6"/>
      <c r="B3659" s="77"/>
      <c r="C3659" s="76"/>
      <c r="D3659" s="78"/>
      <c r="E3659" s="12"/>
      <c r="F3659" s="79"/>
      <c r="G3659" s="78"/>
      <c r="H3659" s="80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6"/>
      <c r="B3660" s="77"/>
      <c r="C3660" s="76"/>
      <c r="D3660" s="78"/>
      <c r="E3660" s="12"/>
      <c r="F3660" s="79"/>
      <c r="G3660" s="78"/>
      <c r="H3660" s="80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6"/>
      <c r="B3661" s="77"/>
      <c r="C3661" s="76"/>
      <c r="D3661" s="78"/>
      <c r="E3661" s="12"/>
      <c r="F3661" s="79"/>
      <c r="G3661" s="78"/>
      <c r="H3661" s="80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6"/>
      <c r="B3662" s="77"/>
      <c r="C3662" s="76"/>
      <c r="D3662" s="78"/>
      <c r="E3662" s="12"/>
      <c r="F3662" s="79"/>
      <c r="G3662" s="78"/>
      <c r="H3662" s="80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6"/>
      <c r="B3663" s="77"/>
      <c r="C3663" s="76"/>
      <c r="D3663" s="78"/>
      <c r="E3663" s="12"/>
      <c r="F3663" s="79"/>
      <c r="G3663" s="78"/>
      <c r="H3663" s="80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6"/>
      <c r="B3664" s="77"/>
      <c r="C3664" s="76"/>
      <c r="D3664" s="78"/>
      <c r="E3664" s="12"/>
      <c r="F3664" s="79"/>
      <c r="G3664" s="78"/>
      <c r="H3664" s="80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6"/>
      <c r="B3665" s="77"/>
      <c r="C3665" s="76"/>
      <c r="D3665" s="78"/>
      <c r="E3665" s="12"/>
      <c r="F3665" s="79"/>
      <c r="G3665" s="78"/>
      <c r="H3665" s="80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6"/>
      <c r="B3666" s="77"/>
      <c r="C3666" s="76"/>
      <c r="D3666" s="78"/>
      <c r="E3666" s="12"/>
      <c r="F3666" s="79"/>
      <c r="G3666" s="78"/>
      <c r="H3666" s="80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6"/>
      <c r="B3667" s="77"/>
      <c r="C3667" s="76"/>
      <c r="D3667" s="78"/>
      <c r="E3667" s="12"/>
      <c r="F3667" s="79"/>
      <c r="G3667" s="78"/>
      <c r="H3667" s="80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6"/>
      <c r="B3668" s="77"/>
      <c r="C3668" s="76"/>
      <c r="D3668" s="78"/>
      <c r="E3668" s="12"/>
      <c r="F3668" s="79"/>
      <c r="G3668" s="78"/>
      <c r="H3668" s="80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6"/>
      <c r="B3669" s="77"/>
      <c r="C3669" s="76"/>
      <c r="D3669" s="78"/>
      <c r="E3669" s="12"/>
      <c r="F3669" s="79"/>
      <c r="G3669" s="78"/>
      <c r="H3669" s="80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6"/>
      <c r="B3670" s="77"/>
      <c r="C3670" s="76"/>
      <c r="D3670" s="78"/>
      <c r="E3670" s="12"/>
      <c r="F3670" s="79"/>
      <c r="G3670" s="78"/>
      <c r="H3670" s="80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6"/>
      <c r="B3671" s="77"/>
      <c r="C3671" s="76"/>
      <c r="D3671" s="78"/>
      <c r="E3671" s="12"/>
      <c r="F3671" s="79"/>
      <c r="G3671" s="78"/>
      <c r="H3671" s="80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6"/>
      <c r="B3672" s="77"/>
      <c r="C3672" s="76"/>
      <c r="D3672" s="78"/>
      <c r="E3672" s="12"/>
      <c r="F3672" s="79"/>
      <c r="G3672" s="78"/>
      <c r="H3672" s="80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6"/>
      <c r="B3673" s="77"/>
      <c r="C3673" s="76"/>
      <c r="D3673" s="78"/>
      <c r="E3673" s="12"/>
      <c r="F3673" s="79"/>
      <c r="G3673" s="78"/>
      <c r="H3673" s="80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6"/>
      <c r="B3674" s="77"/>
      <c r="C3674" s="76"/>
      <c r="D3674" s="78"/>
      <c r="E3674" s="12"/>
      <c r="F3674" s="79"/>
      <c r="G3674" s="78"/>
      <c r="H3674" s="80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6"/>
      <c r="B3675" s="77"/>
      <c r="C3675" s="76"/>
      <c r="D3675" s="78"/>
      <c r="E3675" s="12"/>
      <c r="F3675" s="79"/>
      <c r="G3675" s="78"/>
      <c r="H3675" s="80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6"/>
      <c r="B3676" s="77"/>
      <c r="C3676" s="76"/>
      <c r="D3676" s="78"/>
      <c r="E3676" s="12"/>
      <c r="F3676" s="79"/>
      <c r="G3676" s="78"/>
      <c r="H3676" s="80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6"/>
      <c r="B3677" s="77"/>
      <c r="C3677" s="76"/>
      <c r="D3677" s="78"/>
      <c r="E3677" s="12"/>
      <c r="F3677" s="79"/>
      <c r="G3677" s="78"/>
      <c r="H3677" s="80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6"/>
      <c r="B3678" s="77"/>
      <c r="C3678" s="76"/>
      <c r="D3678" s="78"/>
      <c r="E3678" s="12"/>
      <c r="F3678" s="79"/>
      <c r="G3678" s="78"/>
      <c r="H3678" s="80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6"/>
      <c r="B3679" s="77"/>
      <c r="C3679" s="76"/>
      <c r="D3679" s="78"/>
      <c r="E3679" s="12"/>
      <c r="F3679" s="79"/>
      <c r="G3679" s="78"/>
      <c r="H3679" s="80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6"/>
      <c r="B3680" s="77"/>
      <c r="C3680" s="76"/>
      <c r="D3680" s="78"/>
      <c r="E3680" s="12"/>
      <c r="F3680" s="79"/>
      <c r="G3680" s="78"/>
      <c r="H3680" s="80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6"/>
      <c r="B3681" s="77"/>
      <c r="C3681" s="76"/>
      <c r="D3681" s="78"/>
      <c r="E3681" s="12"/>
      <c r="F3681" s="79"/>
      <c r="G3681" s="78"/>
      <c r="H3681" s="80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6"/>
      <c r="B3682" s="77"/>
      <c r="C3682" s="76"/>
      <c r="D3682" s="78"/>
      <c r="E3682" s="12"/>
      <c r="F3682" s="79"/>
      <c r="G3682" s="78"/>
      <c r="H3682" s="80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6"/>
      <c r="B3683" s="77"/>
      <c r="C3683" s="76"/>
      <c r="D3683" s="78"/>
      <c r="E3683" s="12"/>
      <c r="F3683" s="79"/>
      <c r="G3683" s="78"/>
      <c r="H3683" s="80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6"/>
      <c r="B3684" s="77"/>
      <c r="C3684" s="76"/>
      <c r="D3684" s="78"/>
      <c r="E3684" s="12"/>
      <c r="F3684" s="79"/>
      <c r="G3684" s="78"/>
      <c r="H3684" s="80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6"/>
      <c r="B3685" s="77"/>
      <c r="C3685" s="76"/>
      <c r="D3685" s="78"/>
      <c r="E3685" s="12"/>
      <c r="F3685" s="79"/>
      <c r="G3685" s="78"/>
      <c r="H3685" s="80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6"/>
      <c r="B3686" s="77"/>
      <c r="C3686" s="76"/>
      <c r="D3686" s="78"/>
      <c r="E3686" s="12"/>
      <c r="F3686" s="79"/>
      <c r="G3686" s="78"/>
      <c r="H3686" s="80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6"/>
      <c r="B3687" s="77"/>
      <c r="C3687" s="76"/>
      <c r="D3687" s="78"/>
      <c r="E3687" s="12"/>
      <c r="F3687" s="79"/>
      <c r="G3687" s="78"/>
      <c r="H3687" s="80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6"/>
      <c r="B3688" s="77"/>
      <c r="C3688" s="76"/>
      <c r="D3688" s="78"/>
      <c r="E3688" s="12"/>
      <c r="F3688" s="79"/>
      <c r="G3688" s="78"/>
      <c r="H3688" s="80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6"/>
      <c r="B3689" s="77"/>
      <c r="C3689" s="76"/>
      <c r="D3689" s="78"/>
      <c r="E3689" s="12"/>
      <c r="F3689" s="79"/>
      <c r="G3689" s="78"/>
      <c r="H3689" s="80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6"/>
      <c r="B3690" s="77"/>
      <c r="C3690" s="76"/>
      <c r="D3690" s="78"/>
      <c r="E3690" s="12"/>
      <c r="F3690" s="79"/>
      <c r="G3690" s="78"/>
      <c r="H3690" s="80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6"/>
      <c r="B3691" s="77"/>
      <c r="C3691" s="76"/>
      <c r="D3691" s="78"/>
      <c r="E3691" s="12"/>
      <c r="F3691" s="79"/>
      <c r="G3691" s="78"/>
      <c r="H3691" s="80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6"/>
      <c r="B3692" s="77"/>
      <c r="C3692" s="76"/>
      <c r="D3692" s="78"/>
      <c r="E3692" s="12"/>
      <c r="F3692" s="79"/>
      <c r="G3692" s="78"/>
      <c r="H3692" s="80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6"/>
      <c r="B3693" s="77"/>
      <c r="C3693" s="76"/>
      <c r="D3693" s="78"/>
      <c r="E3693" s="12"/>
      <c r="F3693" s="79"/>
      <c r="G3693" s="78"/>
      <c r="H3693" s="80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6"/>
      <c r="B3694" s="77"/>
      <c r="C3694" s="76"/>
      <c r="D3694" s="78"/>
      <c r="E3694" s="12"/>
      <c r="F3694" s="79"/>
      <c r="G3694" s="78"/>
      <c r="H3694" s="80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6"/>
      <c r="B3695" s="77"/>
      <c r="C3695" s="76"/>
      <c r="D3695" s="78"/>
      <c r="E3695" s="12"/>
      <c r="F3695" s="79"/>
      <c r="G3695" s="78"/>
      <c r="H3695" s="80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6"/>
      <c r="B3696" s="77"/>
      <c r="C3696" s="76"/>
      <c r="D3696" s="78"/>
      <c r="E3696" s="12"/>
      <c r="F3696" s="79"/>
      <c r="G3696" s="78"/>
      <c r="H3696" s="80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6"/>
      <c r="B3697" s="77"/>
      <c r="C3697" s="76"/>
      <c r="D3697" s="78"/>
      <c r="E3697" s="12"/>
      <c r="F3697" s="79"/>
      <c r="G3697" s="78"/>
      <c r="H3697" s="80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6"/>
      <c r="B3698" s="77"/>
      <c r="C3698" s="76"/>
      <c r="D3698" s="78"/>
      <c r="E3698" s="12"/>
      <c r="F3698" s="79"/>
      <c r="G3698" s="78"/>
      <c r="H3698" s="80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6"/>
      <c r="B3699" s="77"/>
      <c r="C3699" s="76"/>
      <c r="D3699" s="78"/>
      <c r="E3699" s="12"/>
      <c r="F3699" s="79"/>
      <c r="G3699" s="78"/>
      <c r="H3699" s="80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6"/>
      <c r="B3700" s="77"/>
      <c r="C3700" s="76"/>
      <c r="D3700" s="78"/>
      <c r="E3700" s="12"/>
      <c r="F3700" s="79"/>
      <c r="G3700" s="78"/>
      <c r="H3700" s="80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6"/>
      <c r="B3701" s="77"/>
      <c r="C3701" s="76"/>
      <c r="D3701" s="78"/>
      <c r="E3701" s="12"/>
      <c r="F3701" s="79"/>
      <c r="G3701" s="78"/>
      <c r="H3701" s="80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6"/>
      <c r="B3702" s="77"/>
      <c r="C3702" s="76"/>
      <c r="D3702" s="78"/>
      <c r="E3702" s="12"/>
      <c r="F3702" s="79"/>
      <c r="G3702" s="78"/>
      <c r="H3702" s="80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6"/>
      <c r="B3703" s="77"/>
      <c r="C3703" s="76"/>
      <c r="D3703" s="78"/>
      <c r="E3703" s="12"/>
      <c r="F3703" s="79"/>
      <c r="G3703" s="78"/>
      <c r="H3703" s="80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6"/>
      <c r="B3704" s="77"/>
      <c r="C3704" s="76"/>
      <c r="D3704" s="78"/>
      <c r="E3704" s="12"/>
      <c r="F3704" s="79"/>
      <c r="G3704" s="78"/>
      <c r="H3704" s="80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6"/>
      <c r="B3705" s="77"/>
      <c r="C3705" s="76"/>
      <c r="D3705" s="78"/>
      <c r="E3705" s="12"/>
      <c r="F3705" s="79"/>
      <c r="G3705" s="78"/>
      <c r="H3705" s="80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6"/>
      <c r="B3706" s="77"/>
      <c r="C3706" s="76"/>
      <c r="D3706" s="78"/>
      <c r="E3706" s="12"/>
      <c r="F3706" s="79"/>
      <c r="G3706" s="78"/>
      <c r="H3706" s="80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6"/>
      <c r="B3707" s="77"/>
      <c r="C3707" s="76"/>
      <c r="D3707" s="78"/>
      <c r="E3707" s="12"/>
      <c r="F3707" s="79"/>
      <c r="G3707" s="78"/>
      <c r="H3707" s="80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6"/>
      <c r="B3708" s="77"/>
      <c r="C3708" s="76"/>
      <c r="D3708" s="78"/>
      <c r="E3708" s="12"/>
      <c r="F3708" s="79"/>
      <c r="G3708" s="78"/>
      <c r="H3708" s="80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6"/>
      <c r="B3709" s="77"/>
      <c r="C3709" s="76"/>
      <c r="D3709" s="78"/>
      <c r="E3709" s="12"/>
      <c r="F3709" s="79"/>
      <c r="G3709" s="78"/>
      <c r="H3709" s="80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6"/>
      <c r="B3710" s="77"/>
      <c r="C3710" s="76"/>
      <c r="D3710" s="78"/>
      <c r="E3710" s="12"/>
      <c r="F3710" s="79"/>
      <c r="G3710" s="78"/>
      <c r="H3710" s="80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6"/>
      <c r="B3711" s="77"/>
      <c r="C3711" s="76"/>
      <c r="D3711" s="78"/>
      <c r="E3711" s="12"/>
      <c r="F3711" s="79"/>
      <c r="G3711" s="78"/>
      <c r="H3711" s="80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6"/>
      <c r="B3712" s="77"/>
      <c r="C3712" s="76"/>
      <c r="D3712" s="78"/>
      <c r="E3712" s="12"/>
      <c r="F3712" s="79"/>
      <c r="G3712" s="78"/>
      <c r="H3712" s="80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6"/>
      <c r="B3713" s="77"/>
      <c r="C3713" s="76"/>
      <c r="D3713" s="78"/>
      <c r="E3713" s="12"/>
      <c r="F3713" s="79"/>
      <c r="G3713" s="78"/>
      <c r="H3713" s="80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6"/>
      <c r="B3714" s="77"/>
      <c r="C3714" s="76"/>
      <c r="D3714" s="78"/>
      <c r="E3714" s="12"/>
      <c r="F3714" s="79"/>
      <c r="G3714" s="78"/>
      <c r="H3714" s="80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6"/>
      <c r="B3715" s="77"/>
      <c r="C3715" s="76"/>
      <c r="D3715" s="78"/>
      <c r="E3715" s="12"/>
      <c r="F3715" s="79"/>
      <c r="G3715" s="78"/>
      <c r="H3715" s="80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6"/>
      <c r="B3716" s="77"/>
      <c r="C3716" s="76"/>
      <c r="D3716" s="78"/>
      <c r="E3716" s="12"/>
      <c r="F3716" s="79"/>
      <c r="G3716" s="78"/>
      <c r="H3716" s="80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6"/>
      <c r="B3717" s="77"/>
      <c r="C3717" s="76"/>
      <c r="D3717" s="78"/>
      <c r="E3717" s="12"/>
      <c r="F3717" s="79"/>
      <c r="G3717" s="78"/>
      <c r="H3717" s="80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6"/>
      <c r="B3718" s="77"/>
      <c r="C3718" s="76"/>
      <c r="D3718" s="78"/>
      <c r="E3718" s="12"/>
      <c r="F3718" s="79"/>
      <c r="G3718" s="78"/>
      <c r="H3718" s="80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6"/>
      <c r="B3719" s="77"/>
      <c r="C3719" s="76"/>
      <c r="D3719" s="78"/>
      <c r="E3719" s="12"/>
      <c r="F3719" s="79"/>
      <c r="G3719" s="78"/>
      <c r="H3719" s="80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6"/>
      <c r="B3720" s="77"/>
      <c r="C3720" s="76"/>
      <c r="D3720" s="78"/>
      <c r="E3720" s="12"/>
      <c r="F3720" s="79"/>
      <c r="G3720" s="78"/>
      <c r="H3720" s="80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6"/>
      <c r="B3721" s="77"/>
      <c r="C3721" s="76"/>
      <c r="D3721" s="78"/>
      <c r="E3721" s="12"/>
      <c r="F3721" s="79"/>
      <c r="G3721" s="78"/>
      <c r="H3721" s="80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6"/>
      <c r="B3722" s="77"/>
      <c r="C3722" s="76"/>
      <c r="D3722" s="78"/>
      <c r="E3722" s="12"/>
      <c r="F3722" s="79"/>
      <c r="G3722" s="78"/>
      <c r="H3722" s="80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6"/>
      <c r="B3723" s="77"/>
      <c r="C3723" s="76"/>
      <c r="D3723" s="78"/>
      <c r="E3723" s="12"/>
      <c r="F3723" s="79"/>
      <c r="G3723" s="78"/>
      <c r="H3723" s="80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6"/>
      <c r="B3724" s="77"/>
      <c r="C3724" s="76"/>
      <c r="D3724" s="78"/>
      <c r="E3724" s="12"/>
      <c r="F3724" s="79"/>
      <c r="G3724" s="78"/>
      <c r="H3724" s="80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6"/>
      <c r="B3725" s="77"/>
      <c r="C3725" s="76"/>
      <c r="D3725" s="78"/>
      <c r="E3725" s="12"/>
      <c r="F3725" s="79"/>
      <c r="G3725" s="78"/>
      <c r="H3725" s="80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6"/>
      <c r="B3726" s="77"/>
      <c r="C3726" s="76"/>
      <c r="D3726" s="78"/>
      <c r="E3726" s="12"/>
      <c r="F3726" s="79"/>
      <c r="G3726" s="78"/>
      <c r="H3726" s="80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6"/>
      <c r="B3727" s="77"/>
      <c r="C3727" s="76"/>
      <c r="D3727" s="78"/>
      <c r="E3727" s="12"/>
      <c r="F3727" s="79"/>
      <c r="G3727" s="78"/>
      <c r="H3727" s="80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6"/>
      <c r="B3728" s="77"/>
      <c r="C3728" s="76"/>
      <c r="D3728" s="78"/>
      <c r="E3728" s="12"/>
      <c r="F3728" s="79"/>
      <c r="G3728" s="78"/>
      <c r="H3728" s="80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6"/>
      <c r="B3729" s="77"/>
      <c r="C3729" s="76"/>
      <c r="D3729" s="78"/>
      <c r="E3729" s="12"/>
      <c r="F3729" s="79"/>
      <c r="G3729" s="78"/>
      <c r="H3729" s="80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6"/>
      <c r="B3730" s="77"/>
      <c r="C3730" s="76"/>
      <c r="D3730" s="78"/>
      <c r="E3730" s="12"/>
      <c r="F3730" s="79"/>
      <c r="G3730" s="78"/>
      <c r="H3730" s="80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6"/>
      <c r="B3731" s="77"/>
      <c r="C3731" s="76"/>
      <c r="D3731" s="78"/>
      <c r="E3731" s="12"/>
      <c r="F3731" s="79"/>
      <c r="G3731" s="78"/>
      <c r="H3731" s="80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6"/>
      <c r="B3732" s="77"/>
      <c r="C3732" s="76"/>
      <c r="D3732" s="78"/>
      <c r="E3732" s="12"/>
      <c r="F3732" s="79"/>
      <c r="G3732" s="78"/>
      <c r="H3732" s="80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6"/>
      <c r="B3733" s="77"/>
      <c r="C3733" s="76"/>
      <c r="D3733" s="78"/>
      <c r="E3733" s="12"/>
      <c r="F3733" s="79"/>
      <c r="G3733" s="78"/>
      <c r="H3733" s="80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6"/>
      <c r="B3734" s="77"/>
      <c r="C3734" s="76"/>
      <c r="D3734" s="78"/>
      <c r="E3734" s="12"/>
      <c r="F3734" s="79"/>
      <c r="G3734" s="78"/>
      <c r="H3734" s="80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6"/>
      <c r="B3735" s="77"/>
      <c r="C3735" s="76"/>
      <c r="D3735" s="78"/>
      <c r="E3735" s="12"/>
      <c r="F3735" s="79"/>
      <c r="G3735" s="78"/>
      <c r="H3735" s="80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6"/>
      <c r="B3736" s="77"/>
      <c r="C3736" s="76"/>
      <c r="D3736" s="78"/>
      <c r="E3736" s="12"/>
      <c r="F3736" s="79"/>
      <c r="G3736" s="78"/>
      <c r="H3736" s="80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6"/>
      <c r="B3737" s="77"/>
      <c r="C3737" s="76"/>
      <c r="D3737" s="78"/>
      <c r="E3737" s="12"/>
      <c r="F3737" s="79"/>
      <c r="G3737" s="78"/>
      <c r="H3737" s="80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6"/>
      <c r="B3738" s="77"/>
      <c r="C3738" s="76"/>
      <c r="D3738" s="78"/>
      <c r="E3738" s="12"/>
      <c r="F3738" s="79"/>
      <c r="G3738" s="78"/>
      <c r="H3738" s="80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6"/>
      <c r="B3739" s="77"/>
      <c r="C3739" s="76"/>
      <c r="D3739" s="78"/>
      <c r="E3739" s="12"/>
      <c r="F3739" s="79"/>
      <c r="G3739" s="78"/>
      <c r="H3739" s="80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6"/>
      <c r="B3740" s="77"/>
      <c r="C3740" s="76"/>
      <c r="D3740" s="78"/>
      <c r="E3740" s="12"/>
      <c r="F3740" s="79"/>
      <c r="G3740" s="78"/>
      <c r="H3740" s="80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6"/>
      <c r="B3741" s="77"/>
      <c r="C3741" s="76"/>
      <c r="D3741" s="78"/>
      <c r="E3741" s="12"/>
      <c r="F3741" s="79"/>
      <c r="G3741" s="78"/>
      <c r="H3741" s="80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6"/>
      <c r="B3742" s="77"/>
      <c r="C3742" s="76"/>
      <c r="D3742" s="78"/>
      <c r="E3742" s="12"/>
      <c r="F3742" s="79"/>
      <c r="G3742" s="78"/>
      <c r="H3742" s="80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6"/>
      <c r="B3743" s="77"/>
      <c r="C3743" s="76"/>
      <c r="D3743" s="78"/>
      <c r="E3743" s="12"/>
      <c r="F3743" s="79"/>
      <c r="G3743" s="78"/>
      <c r="H3743" s="80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6"/>
      <c r="B3744" s="77"/>
      <c r="C3744" s="76"/>
      <c r="D3744" s="78"/>
      <c r="E3744" s="12"/>
      <c r="F3744" s="79"/>
      <c r="G3744" s="78"/>
      <c r="H3744" s="80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6"/>
      <c r="B3745" s="77"/>
      <c r="C3745" s="76"/>
      <c r="D3745" s="78"/>
      <c r="E3745" s="12"/>
      <c r="F3745" s="79"/>
      <c r="G3745" s="78"/>
      <c r="H3745" s="80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6"/>
      <c r="B3746" s="77"/>
      <c r="C3746" s="76"/>
      <c r="D3746" s="78"/>
      <c r="E3746" s="12"/>
      <c r="F3746" s="79"/>
      <c r="G3746" s="78"/>
      <c r="H3746" s="80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6"/>
      <c r="B3747" s="77"/>
      <c r="C3747" s="76"/>
      <c r="D3747" s="78"/>
      <c r="E3747" s="12"/>
      <c r="F3747" s="79"/>
      <c r="G3747" s="78"/>
      <c r="H3747" s="80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6"/>
      <c r="B3748" s="77"/>
      <c r="C3748" s="76"/>
      <c r="D3748" s="78"/>
      <c r="E3748" s="12"/>
      <c r="F3748" s="79"/>
      <c r="G3748" s="78"/>
      <c r="H3748" s="80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6"/>
      <c r="B3749" s="77"/>
      <c r="C3749" s="76"/>
      <c r="D3749" s="78"/>
      <c r="E3749" s="12"/>
      <c r="F3749" s="79"/>
      <c r="G3749" s="78"/>
      <c r="H3749" s="80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6"/>
      <c r="B3750" s="77"/>
      <c r="C3750" s="76"/>
      <c r="D3750" s="78"/>
      <c r="E3750" s="12"/>
      <c r="F3750" s="79"/>
      <c r="G3750" s="78"/>
      <c r="H3750" s="80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6"/>
      <c r="B3751" s="77"/>
      <c r="C3751" s="76"/>
      <c r="D3751" s="78"/>
      <c r="E3751" s="12"/>
      <c r="F3751" s="79"/>
      <c r="G3751" s="78"/>
      <c r="H3751" s="80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6"/>
      <c r="B3752" s="77"/>
      <c r="C3752" s="76"/>
      <c r="D3752" s="78"/>
      <c r="E3752" s="12"/>
      <c r="F3752" s="79"/>
      <c r="G3752" s="78"/>
      <c r="H3752" s="80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6"/>
      <c r="B3753" s="77"/>
      <c r="C3753" s="76"/>
      <c r="D3753" s="78"/>
      <c r="E3753" s="12"/>
      <c r="F3753" s="79"/>
      <c r="G3753" s="78"/>
      <c r="H3753" s="80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6"/>
      <c r="B3754" s="77"/>
      <c r="C3754" s="76"/>
      <c r="D3754" s="78"/>
      <c r="E3754" s="12"/>
      <c r="F3754" s="79"/>
      <c r="G3754" s="78"/>
      <c r="H3754" s="80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6"/>
      <c r="B3755" s="77"/>
      <c r="C3755" s="76"/>
      <c r="D3755" s="78"/>
      <c r="E3755" s="12"/>
      <c r="F3755" s="79"/>
      <c r="G3755" s="78"/>
      <c r="H3755" s="80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6"/>
      <c r="B3756" s="77"/>
      <c r="C3756" s="76"/>
      <c r="D3756" s="78"/>
      <c r="E3756" s="12"/>
      <c r="F3756" s="79"/>
      <c r="G3756" s="78"/>
      <c r="H3756" s="80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6"/>
      <c r="B3757" s="77"/>
      <c r="C3757" s="76"/>
      <c r="D3757" s="78"/>
      <c r="E3757" s="12"/>
      <c r="F3757" s="79"/>
      <c r="G3757" s="78"/>
      <c r="H3757" s="80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6"/>
      <c r="B3758" s="77"/>
      <c r="C3758" s="76"/>
      <c r="D3758" s="78"/>
      <c r="E3758" s="12"/>
      <c r="F3758" s="79"/>
      <c r="G3758" s="78"/>
      <c r="H3758" s="80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6"/>
      <c r="B3759" s="77"/>
      <c r="C3759" s="76"/>
      <c r="D3759" s="78"/>
      <c r="E3759" s="12"/>
      <c r="F3759" s="79"/>
      <c r="G3759" s="78"/>
      <c r="H3759" s="80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6"/>
      <c r="B3760" s="77"/>
      <c r="C3760" s="76"/>
      <c r="D3760" s="78"/>
      <c r="E3760" s="12"/>
      <c r="F3760" s="79"/>
      <c r="G3760" s="78"/>
      <c r="H3760" s="80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6"/>
      <c r="B3761" s="77"/>
      <c r="C3761" s="76"/>
      <c r="D3761" s="78"/>
      <c r="E3761" s="12"/>
      <c r="F3761" s="79"/>
      <c r="G3761" s="78"/>
      <c r="H3761" s="80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6"/>
      <c r="B3762" s="77"/>
      <c r="C3762" s="76"/>
      <c r="D3762" s="78"/>
      <c r="E3762" s="12"/>
      <c r="F3762" s="79"/>
      <c r="G3762" s="78"/>
      <c r="H3762" s="80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6"/>
      <c r="B3763" s="77"/>
      <c r="C3763" s="76"/>
      <c r="D3763" s="78"/>
      <c r="E3763" s="12"/>
      <c r="F3763" s="79"/>
      <c r="G3763" s="78"/>
      <c r="H3763" s="80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6"/>
      <c r="B3764" s="77"/>
      <c r="C3764" s="76"/>
      <c r="D3764" s="78"/>
      <c r="E3764" s="12"/>
      <c r="F3764" s="79"/>
      <c r="G3764" s="78"/>
      <c r="H3764" s="80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6"/>
      <c r="B3765" s="77"/>
      <c r="C3765" s="76"/>
      <c r="D3765" s="78"/>
      <c r="E3765" s="12"/>
      <c r="F3765" s="79"/>
      <c r="G3765" s="78"/>
      <c r="H3765" s="80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6"/>
      <c r="B3766" s="77"/>
      <c r="C3766" s="76"/>
      <c r="D3766" s="78"/>
      <c r="E3766" s="12"/>
      <c r="F3766" s="79"/>
      <c r="G3766" s="78"/>
      <c r="H3766" s="80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6"/>
      <c r="B3767" s="77"/>
      <c r="C3767" s="76"/>
      <c r="D3767" s="78"/>
      <c r="E3767" s="12"/>
      <c r="F3767" s="79"/>
      <c r="G3767" s="78"/>
      <c r="H3767" s="80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6"/>
      <c r="B3768" s="77"/>
      <c r="C3768" s="76"/>
      <c r="D3768" s="78"/>
      <c r="E3768" s="12"/>
      <c r="F3768" s="79"/>
      <c r="G3768" s="78"/>
      <c r="H3768" s="80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6"/>
      <c r="B3769" s="77"/>
      <c r="C3769" s="76"/>
      <c r="D3769" s="78"/>
      <c r="E3769" s="12"/>
      <c r="F3769" s="79"/>
      <c r="G3769" s="78"/>
      <c r="H3769" s="80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6"/>
      <c r="B3770" s="77"/>
      <c r="C3770" s="76"/>
      <c r="D3770" s="78"/>
      <c r="E3770" s="12"/>
      <c r="F3770" s="79"/>
      <c r="G3770" s="78"/>
      <c r="H3770" s="80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6"/>
      <c r="B3771" s="77"/>
      <c r="C3771" s="76"/>
      <c r="D3771" s="78"/>
      <c r="E3771" s="12"/>
      <c r="F3771" s="79"/>
      <c r="G3771" s="78"/>
      <c r="H3771" s="80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6"/>
      <c r="B3772" s="77"/>
      <c r="C3772" s="76"/>
      <c r="D3772" s="78"/>
      <c r="E3772" s="12"/>
      <c r="F3772" s="79"/>
      <c r="G3772" s="78"/>
      <c r="H3772" s="80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6"/>
      <c r="B3773" s="77"/>
      <c r="C3773" s="76"/>
      <c r="D3773" s="78"/>
      <c r="E3773" s="12"/>
      <c r="F3773" s="79"/>
      <c r="G3773" s="78"/>
      <c r="H3773" s="80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6"/>
      <c r="B3774" s="77"/>
      <c r="C3774" s="76"/>
      <c r="D3774" s="78"/>
      <c r="E3774" s="12"/>
      <c r="F3774" s="79"/>
      <c r="G3774" s="78"/>
      <c r="H3774" s="80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6"/>
      <c r="B3775" s="77"/>
      <c r="C3775" s="76"/>
      <c r="D3775" s="78"/>
      <c r="E3775" s="12"/>
      <c r="F3775" s="79"/>
      <c r="G3775" s="78"/>
      <c r="H3775" s="80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6"/>
      <c r="B3776" s="77"/>
      <c r="C3776" s="76"/>
      <c r="D3776" s="78"/>
      <c r="E3776" s="12"/>
      <c r="F3776" s="79"/>
      <c r="G3776" s="78"/>
      <c r="H3776" s="80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6"/>
      <c r="B3777" s="77"/>
      <c r="C3777" s="76"/>
      <c r="D3777" s="78"/>
      <c r="E3777" s="12"/>
      <c r="F3777" s="79"/>
      <c r="G3777" s="78"/>
      <c r="H3777" s="80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6"/>
      <c r="B3778" s="77"/>
      <c r="C3778" s="76"/>
      <c r="D3778" s="78"/>
      <c r="E3778" s="12"/>
      <c r="F3778" s="79"/>
      <c r="G3778" s="78"/>
      <c r="H3778" s="80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6"/>
      <c r="B3779" s="77"/>
      <c r="C3779" s="76"/>
      <c r="D3779" s="78"/>
      <c r="E3779" s="12"/>
      <c r="F3779" s="79"/>
      <c r="G3779" s="78"/>
      <c r="H3779" s="80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6"/>
      <c r="B3780" s="77"/>
      <c r="C3780" s="76"/>
      <c r="D3780" s="78"/>
      <c r="E3780" s="12"/>
      <c r="F3780" s="79"/>
      <c r="G3780" s="78"/>
      <c r="H3780" s="80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6"/>
      <c r="B3781" s="77"/>
      <c r="C3781" s="76"/>
      <c r="D3781" s="78"/>
      <c r="E3781" s="12"/>
      <c r="F3781" s="79"/>
      <c r="G3781" s="78"/>
      <c r="H3781" s="80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6"/>
      <c r="B3782" s="77"/>
      <c r="C3782" s="76"/>
      <c r="D3782" s="78"/>
      <c r="E3782" s="12"/>
      <c r="F3782" s="79"/>
      <c r="G3782" s="78"/>
      <c r="H3782" s="80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6"/>
      <c r="B3783" s="77"/>
      <c r="C3783" s="76"/>
      <c r="D3783" s="78"/>
      <c r="E3783" s="12"/>
      <c r="F3783" s="79"/>
      <c r="G3783" s="78"/>
      <c r="H3783" s="80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6"/>
      <c r="B3784" s="77"/>
      <c r="C3784" s="76"/>
      <c r="D3784" s="78"/>
      <c r="E3784" s="12"/>
      <c r="F3784" s="79"/>
      <c r="G3784" s="78"/>
      <c r="H3784" s="80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6"/>
      <c r="B3785" s="77"/>
      <c r="C3785" s="76"/>
      <c r="D3785" s="78"/>
      <c r="E3785" s="12"/>
      <c r="F3785" s="79"/>
      <c r="G3785" s="78"/>
      <c r="H3785" s="80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6"/>
      <c r="B3786" s="77"/>
      <c r="C3786" s="76"/>
      <c r="D3786" s="78"/>
      <c r="E3786" s="12"/>
      <c r="F3786" s="79"/>
      <c r="G3786" s="78"/>
      <c r="H3786" s="80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6"/>
      <c r="B3787" s="77"/>
      <c r="C3787" s="76"/>
      <c r="D3787" s="78"/>
      <c r="E3787" s="12"/>
      <c r="F3787" s="79"/>
      <c r="G3787" s="78"/>
      <c r="H3787" s="80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6"/>
      <c r="B3788" s="77"/>
      <c r="C3788" s="76"/>
      <c r="D3788" s="78"/>
      <c r="E3788" s="12"/>
      <c r="F3788" s="79"/>
      <c r="G3788" s="78"/>
      <c r="H3788" s="80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6"/>
      <c r="B3789" s="77"/>
      <c r="C3789" s="76"/>
      <c r="D3789" s="78"/>
      <c r="E3789" s="12"/>
      <c r="F3789" s="79"/>
      <c r="G3789" s="78"/>
      <c r="H3789" s="80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6"/>
      <c r="B3790" s="77"/>
      <c r="C3790" s="76"/>
      <c r="D3790" s="78"/>
      <c r="E3790" s="12"/>
      <c r="F3790" s="79"/>
      <c r="G3790" s="78"/>
      <c r="H3790" s="80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6"/>
      <c r="B3791" s="77"/>
      <c r="C3791" s="76"/>
      <c r="D3791" s="78"/>
      <c r="E3791" s="12"/>
      <c r="F3791" s="79"/>
      <c r="G3791" s="78"/>
      <c r="H3791" s="80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6"/>
      <c r="B3792" s="77"/>
      <c r="C3792" s="76"/>
      <c r="D3792" s="78"/>
      <c r="E3792" s="12"/>
      <c r="F3792" s="79"/>
      <c r="G3792" s="78"/>
      <c r="H3792" s="80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6"/>
      <c r="B3793" s="77"/>
      <c r="C3793" s="76"/>
      <c r="D3793" s="78"/>
      <c r="E3793" s="12"/>
      <c r="F3793" s="79"/>
      <c r="G3793" s="78"/>
      <c r="H3793" s="80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6"/>
      <c r="B3794" s="77"/>
      <c r="C3794" s="76"/>
      <c r="D3794" s="78"/>
      <c r="E3794" s="12"/>
      <c r="F3794" s="79"/>
      <c r="G3794" s="78"/>
      <c r="H3794" s="80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6"/>
      <c r="B3795" s="77"/>
      <c r="C3795" s="76"/>
      <c r="D3795" s="78"/>
      <c r="E3795" s="12"/>
      <c r="F3795" s="79"/>
      <c r="G3795" s="78"/>
      <c r="H3795" s="80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6"/>
      <c r="B3796" s="77"/>
      <c r="C3796" s="76"/>
      <c r="D3796" s="78"/>
      <c r="E3796" s="12"/>
      <c r="F3796" s="79"/>
      <c r="G3796" s="78"/>
      <c r="H3796" s="80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6"/>
      <c r="B3797" s="77"/>
      <c r="C3797" s="76"/>
      <c r="D3797" s="78"/>
      <c r="E3797" s="12"/>
      <c r="F3797" s="79"/>
      <c r="G3797" s="78"/>
      <c r="H3797" s="80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6"/>
      <c r="B3798" s="77"/>
      <c r="C3798" s="76"/>
      <c r="D3798" s="78"/>
      <c r="E3798" s="12"/>
      <c r="F3798" s="79"/>
      <c r="G3798" s="78"/>
      <c r="H3798" s="80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6"/>
      <c r="B3799" s="77"/>
      <c r="C3799" s="76"/>
      <c r="D3799" s="78"/>
      <c r="E3799" s="12"/>
      <c r="F3799" s="79"/>
      <c r="G3799" s="78"/>
      <c r="H3799" s="80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6"/>
      <c r="B3800" s="77"/>
      <c r="C3800" s="76"/>
      <c r="D3800" s="78"/>
      <c r="E3800" s="12"/>
      <c r="F3800" s="79"/>
      <c r="G3800" s="78"/>
      <c r="H3800" s="80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6"/>
      <c r="B3801" s="77"/>
      <c r="C3801" s="76"/>
      <c r="D3801" s="78"/>
      <c r="E3801" s="12"/>
      <c r="F3801" s="79"/>
      <c r="G3801" s="78"/>
      <c r="H3801" s="80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6"/>
      <c r="B3802" s="77"/>
      <c r="C3802" s="76"/>
      <c r="D3802" s="78"/>
      <c r="E3802" s="12"/>
      <c r="F3802" s="79"/>
      <c r="G3802" s="78"/>
      <c r="H3802" s="80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6"/>
      <c r="B3803" s="77"/>
      <c r="C3803" s="76"/>
      <c r="D3803" s="78"/>
      <c r="E3803" s="12"/>
      <c r="F3803" s="79"/>
      <c r="G3803" s="78"/>
      <c r="H3803" s="80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6"/>
      <c r="B3804" s="77"/>
      <c r="C3804" s="76"/>
      <c r="D3804" s="78"/>
      <c r="E3804" s="12"/>
      <c r="F3804" s="79"/>
      <c r="G3804" s="78"/>
      <c r="H3804" s="80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6"/>
      <c r="B3805" s="77"/>
      <c r="C3805" s="76"/>
      <c r="D3805" s="78"/>
      <c r="E3805" s="12"/>
      <c r="F3805" s="79"/>
      <c r="G3805" s="78"/>
      <c r="H3805" s="80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6"/>
      <c r="B3806" s="77"/>
      <c r="C3806" s="76"/>
      <c r="D3806" s="78"/>
      <c r="E3806" s="12"/>
      <c r="F3806" s="79"/>
      <c r="G3806" s="78"/>
      <c r="H3806" s="80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6"/>
      <c r="B3807" s="77"/>
      <c r="C3807" s="76"/>
      <c r="D3807" s="78"/>
      <c r="E3807" s="12"/>
      <c r="F3807" s="79"/>
      <c r="G3807" s="78"/>
      <c r="H3807" s="80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6"/>
      <c r="B3808" s="77"/>
      <c r="C3808" s="76"/>
      <c r="D3808" s="78"/>
      <c r="E3808" s="12"/>
      <c r="F3808" s="79"/>
      <c r="G3808" s="78"/>
      <c r="H3808" s="80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6"/>
      <c r="B3809" s="77"/>
      <c r="C3809" s="76"/>
      <c r="D3809" s="78"/>
      <c r="E3809" s="12"/>
      <c r="F3809" s="79"/>
      <c r="G3809" s="78"/>
      <c r="H3809" s="80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6"/>
      <c r="B3810" s="77"/>
      <c r="C3810" s="76"/>
      <c r="D3810" s="78"/>
      <c r="E3810" s="12"/>
      <c r="F3810" s="79"/>
      <c r="G3810" s="78"/>
      <c r="H3810" s="80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6"/>
      <c r="B3811" s="77"/>
      <c r="C3811" s="76"/>
      <c r="D3811" s="78"/>
      <c r="E3811" s="12"/>
      <c r="F3811" s="79"/>
      <c r="G3811" s="78"/>
      <c r="H3811" s="80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6"/>
      <c r="B3812" s="77"/>
      <c r="C3812" s="76"/>
      <c r="D3812" s="78"/>
      <c r="E3812" s="12"/>
      <c r="F3812" s="79"/>
      <c r="G3812" s="78"/>
      <c r="H3812" s="80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6"/>
      <c r="B3813" s="77"/>
      <c r="C3813" s="76"/>
      <c r="D3813" s="78"/>
      <c r="E3813" s="12"/>
      <c r="F3813" s="79"/>
      <c r="G3813" s="78"/>
      <c r="H3813" s="80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6"/>
      <c r="B3814" s="77"/>
      <c r="C3814" s="76"/>
      <c r="D3814" s="78"/>
      <c r="E3814" s="12"/>
      <c r="F3814" s="79"/>
      <c r="G3814" s="78"/>
      <c r="H3814" s="80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6"/>
      <c r="B3815" s="77"/>
      <c r="C3815" s="76"/>
      <c r="D3815" s="78"/>
      <c r="E3815" s="12"/>
      <c r="F3815" s="79"/>
      <c r="G3815" s="78"/>
      <c r="H3815" s="80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6"/>
      <c r="B3816" s="77"/>
      <c r="C3816" s="76"/>
      <c r="D3816" s="78"/>
      <c r="E3816" s="12"/>
      <c r="F3816" s="79"/>
      <c r="G3816" s="78"/>
      <c r="H3816" s="80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6"/>
      <c r="B3817" s="77"/>
      <c r="C3817" s="76"/>
      <c r="D3817" s="78"/>
      <c r="E3817" s="12"/>
      <c r="F3817" s="79"/>
      <c r="G3817" s="78"/>
      <c r="H3817" s="80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6"/>
      <c r="B3818" s="77"/>
      <c r="C3818" s="76"/>
      <c r="D3818" s="78"/>
      <c r="E3818" s="12"/>
      <c r="F3818" s="79"/>
      <c r="G3818" s="78"/>
      <c r="H3818" s="80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6"/>
      <c r="B3819" s="77"/>
      <c r="C3819" s="76"/>
      <c r="D3819" s="78"/>
      <c r="E3819" s="12"/>
      <c r="F3819" s="79"/>
      <c r="G3819" s="78"/>
      <c r="H3819" s="80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6"/>
      <c r="B3820" s="77"/>
      <c r="C3820" s="76"/>
      <c r="D3820" s="78"/>
      <c r="E3820" s="12"/>
      <c r="F3820" s="79"/>
      <c r="G3820" s="78"/>
      <c r="H3820" s="80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6"/>
      <c r="B3821" s="77"/>
      <c r="C3821" s="76"/>
      <c r="D3821" s="78"/>
      <c r="E3821" s="12"/>
      <c r="F3821" s="79"/>
      <c r="G3821" s="78"/>
      <c r="H3821" s="80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6"/>
      <c r="B3822" s="77"/>
      <c r="C3822" s="76"/>
      <c r="D3822" s="78"/>
      <c r="E3822" s="12"/>
      <c r="F3822" s="79"/>
      <c r="G3822" s="78"/>
      <c r="H3822" s="80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6"/>
      <c r="B3823" s="77"/>
      <c r="C3823" s="76"/>
      <c r="D3823" s="78"/>
      <c r="E3823" s="12"/>
      <c r="F3823" s="79"/>
      <c r="G3823" s="78"/>
      <c r="H3823" s="80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6"/>
      <c r="B3824" s="77"/>
      <c r="C3824" s="76"/>
      <c r="D3824" s="78"/>
      <c r="E3824" s="12"/>
      <c r="F3824" s="79"/>
      <c r="G3824" s="78"/>
      <c r="H3824" s="80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6"/>
      <c r="B3825" s="77"/>
      <c r="C3825" s="76"/>
      <c r="D3825" s="78"/>
      <c r="E3825" s="12"/>
      <c r="F3825" s="79"/>
      <c r="G3825" s="78"/>
      <c r="H3825" s="80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6"/>
      <c r="B3826" s="77"/>
      <c r="C3826" s="76"/>
      <c r="D3826" s="78"/>
      <c r="E3826" s="12"/>
      <c r="F3826" s="79"/>
      <c r="G3826" s="78"/>
      <c r="H3826" s="80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6"/>
      <c r="B3827" s="77"/>
      <c r="C3827" s="76"/>
      <c r="D3827" s="78"/>
      <c r="E3827" s="12"/>
      <c r="F3827" s="79"/>
      <c r="G3827" s="78"/>
      <c r="H3827" s="80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6"/>
      <c r="B3828" s="77"/>
      <c r="C3828" s="76"/>
      <c r="D3828" s="78"/>
      <c r="E3828" s="12"/>
      <c r="F3828" s="79"/>
      <c r="G3828" s="78"/>
      <c r="H3828" s="80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6"/>
      <c r="B3829" s="77"/>
      <c r="C3829" s="76"/>
      <c r="D3829" s="78"/>
      <c r="E3829" s="12"/>
      <c r="F3829" s="79"/>
      <c r="G3829" s="78"/>
      <c r="H3829" s="80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6"/>
      <c r="B3830" s="77"/>
      <c r="C3830" s="76"/>
      <c r="D3830" s="78"/>
      <c r="E3830" s="12"/>
      <c r="F3830" s="79"/>
      <c r="G3830" s="78"/>
      <c r="H3830" s="80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6"/>
      <c r="B3831" s="77"/>
      <c r="C3831" s="76"/>
      <c r="D3831" s="78"/>
      <c r="E3831" s="12"/>
      <c r="F3831" s="79"/>
      <c r="G3831" s="78"/>
      <c r="H3831" s="80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6"/>
      <c r="B3832" s="77"/>
      <c r="C3832" s="76"/>
      <c r="D3832" s="78"/>
      <c r="E3832" s="12"/>
      <c r="F3832" s="79"/>
      <c r="G3832" s="78"/>
      <c r="H3832" s="80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6"/>
      <c r="B3833" s="77"/>
      <c r="C3833" s="76"/>
      <c r="D3833" s="78"/>
      <c r="E3833" s="12"/>
      <c r="F3833" s="79"/>
      <c r="G3833" s="78"/>
      <c r="H3833" s="80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6"/>
      <c r="B3834" s="77"/>
      <c r="C3834" s="76"/>
      <c r="D3834" s="78"/>
      <c r="E3834" s="12"/>
      <c r="F3834" s="79"/>
      <c r="G3834" s="78"/>
      <c r="H3834" s="80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6"/>
      <c r="B3835" s="77"/>
      <c r="C3835" s="76"/>
      <c r="D3835" s="78"/>
      <c r="E3835" s="12"/>
      <c r="F3835" s="79"/>
      <c r="G3835" s="78"/>
      <c r="H3835" s="80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6"/>
      <c r="B3836" s="77"/>
      <c r="C3836" s="76"/>
      <c r="D3836" s="78"/>
      <c r="E3836" s="12"/>
      <c r="F3836" s="79"/>
      <c r="G3836" s="78"/>
      <c r="H3836" s="80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6"/>
      <c r="B3837" s="77"/>
      <c r="C3837" s="76"/>
      <c r="D3837" s="78"/>
      <c r="E3837" s="12"/>
      <c r="F3837" s="79"/>
      <c r="G3837" s="78"/>
      <c r="H3837" s="80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6"/>
      <c r="B3838" s="77"/>
      <c r="C3838" s="76"/>
      <c r="D3838" s="78"/>
      <c r="E3838" s="12"/>
      <c r="F3838" s="79"/>
      <c r="G3838" s="78"/>
      <c r="H3838" s="80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6"/>
      <c r="B3839" s="77"/>
      <c r="C3839" s="76"/>
      <c r="D3839" s="78"/>
      <c r="E3839" s="12"/>
      <c r="F3839" s="79"/>
      <c r="G3839" s="78"/>
      <c r="H3839" s="80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6"/>
      <c r="B3840" s="77"/>
      <c r="C3840" s="76"/>
      <c r="D3840" s="78"/>
      <c r="E3840" s="12"/>
      <c r="F3840" s="79"/>
      <c r="G3840" s="78"/>
      <c r="H3840" s="80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6"/>
      <c r="B3841" s="77"/>
      <c r="C3841" s="76"/>
      <c r="D3841" s="78"/>
      <c r="E3841" s="12"/>
      <c r="F3841" s="79"/>
      <c r="G3841" s="78"/>
      <c r="H3841" s="80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6"/>
      <c r="B3842" s="77"/>
      <c r="C3842" s="76"/>
      <c r="D3842" s="78"/>
      <c r="E3842" s="12"/>
      <c r="F3842" s="79"/>
      <c r="G3842" s="78"/>
      <c r="H3842" s="80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6"/>
      <c r="B3843" s="77"/>
      <c r="C3843" s="76"/>
      <c r="D3843" s="78"/>
      <c r="E3843" s="12"/>
      <c r="F3843" s="79"/>
      <c r="G3843" s="78"/>
      <c r="H3843" s="80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6"/>
      <c r="B3844" s="77"/>
      <c r="C3844" s="76"/>
      <c r="D3844" s="78"/>
      <c r="E3844" s="12"/>
      <c r="F3844" s="79"/>
      <c r="G3844" s="78"/>
      <c r="H3844" s="80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6"/>
      <c r="B3845" s="77"/>
      <c r="C3845" s="76"/>
      <c r="D3845" s="78"/>
      <c r="E3845" s="12"/>
      <c r="F3845" s="79"/>
      <c r="G3845" s="78"/>
      <c r="H3845" s="80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6"/>
      <c r="B3846" s="77"/>
      <c r="C3846" s="76"/>
      <c r="D3846" s="78"/>
      <c r="E3846" s="12"/>
      <c r="F3846" s="79"/>
      <c r="G3846" s="78"/>
      <c r="H3846" s="80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6"/>
      <c r="B3847" s="77"/>
      <c r="C3847" s="76"/>
      <c r="D3847" s="78"/>
      <c r="E3847" s="12"/>
      <c r="F3847" s="79"/>
      <c r="G3847" s="78"/>
      <c r="H3847" s="80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6"/>
      <c r="B3848" s="77"/>
      <c r="C3848" s="76"/>
      <c r="D3848" s="78"/>
      <c r="E3848" s="12"/>
      <c r="F3848" s="79"/>
      <c r="G3848" s="78"/>
      <c r="H3848" s="80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6"/>
      <c r="B3849" s="77"/>
      <c r="C3849" s="76"/>
      <c r="D3849" s="78"/>
      <c r="E3849" s="12"/>
      <c r="F3849" s="79"/>
      <c r="G3849" s="78"/>
      <c r="H3849" s="80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6"/>
      <c r="B3850" s="77"/>
      <c r="C3850" s="76"/>
      <c r="D3850" s="78"/>
      <c r="E3850" s="12"/>
      <c r="F3850" s="79"/>
      <c r="G3850" s="78"/>
      <c r="H3850" s="80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6"/>
      <c r="B3851" s="77"/>
      <c r="C3851" s="76"/>
      <c r="D3851" s="78"/>
      <c r="E3851" s="12"/>
      <c r="F3851" s="79"/>
      <c r="G3851" s="78"/>
      <c r="H3851" s="80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6"/>
      <c r="B3852" s="77"/>
      <c r="C3852" s="76"/>
      <c r="D3852" s="78"/>
      <c r="E3852" s="12"/>
      <c r="F3852" s="79"/>
      <c r="G3852" s="78"/>
      <c r="H3852" s="80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6"/>
      <c r="B3853" s="77"/>
      <c r="C3853" s="76"/>
      <c r="D3853" s="78"/>
      <c r="E3853" s="12"/>
      <c r="F3853" s="79"/>
      <c r="G3853" s="78"/>
      <c r="H3853" s="80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6"/>
      <c r="B3854" s="77"/>
      <c r="C3854" s="76"/>
      <c r="D3854" s="78"/>
      <c r="E3854" s="12"/>
      <c r="F3854" s="79"/>
      <c r="G3854" s="78"/>
      <c r="H3854" s="80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6"/>
      <c r="B3855" s="77"/>
      <c r="C3855" s="76"/>
      <c r="D3855" s="78"/>
      <c r="E3855" s="12"/>
      <c r="F3855" s="79"/>
      <c r="G3855" s="78"/>
      <c r="H3855" s="80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6"/>
      <c r="B3856" s="77"/>
      <c r="C3856" s="76"/>
      <c r="D3856" s="78"/>
      <c r="E3856" s="12"/>
      <c r="F3856" s="79"/>
      <c r="G3856" s="78"/>
      <c r="H3856" s="80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6"/>
      <c r="B3857" s="77"/>
      <c r="C3857" s="76"/>
      <c r="D3857" s="78"/>
      <c r="E3857" s="12"/>
      <c r="F3857" s="79"/>
      <c r="G3857" s="78"/>
      <c r="H3857" s="80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6"/>
      <c r="B3858" s="77"/>
      <c r="C3858" s="76"/>
      <c r="D3858" s="78"/>
      <c r="E3858" s="12"/>
      <c r="F3858" s="79"/>
      <c r="G3858" s="78"/>
      <c r="H3858" s="80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6"/>
      <c r="B3859" s="77"/>
      <c r="C3859" s="76"/>
      <c r="D3859" s="78"/>
      <c r="E3859" s="12"/>
      <c r="F3859" s="79"/>
      <c r="G3859" s="78"/>
      <c r="H3859" s="80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6"/>
      <c r="B3860" s="77"/>
      <c r="C3860" s="76"/>
      <c r="D3860" s="78"/>
      <c r="E3860" s="12"/>
      <c r="F3860" s="79"/>
      <c r="G3860" s="78"/>
      <c r="H3860" s="80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6"/>
      <c r="B3861" s="77"/>
      <c r="C3861" s="76"/>
      <c r="D3861" s="78"/>
      <c r="E3861" s="12"/>
      <c r="F3861" s="79"/>
      <c r="G3861" s="78"/>
      <c r="H3861" s="80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6"/>
      <c r="B3862" s="77"/>
      <c r="C3862" s="76"/>
      <c r="D3862" s="78"/>
      <c r="E3862" s="12"/>
      <c r="F3862" s="79"/>
      <c r="G3862" s="78"/>
      <c r="H3862" s="80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6"/>
      <c r="B3863" s="77"/>
      <c r="C3863" s="76"/>
      <c r="D3863" s="78"/>
      <c r="E3863" s="12"/>
      <c r="F3863" s="79"/>
      <c r="G3863" s="78"/>
      <c r="H3863" s="80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6"/>
      <c r="B3864" s="77"/>
      <c r="C3864" s="76"/>
      <c r="D3864" s="78"/>
      <c r="E3864" s="12"/>
      <c r="F3864" s="79"/>
      <c r="G3864" s="78"/>
      <c r="H3864" s="80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6"/>
      <c r="B3865" s="77"/>
      <c r="C3865" s="76"/>
      <c r="D3865" s="78"/>
      <c r="E3865" s="12"/>
      <c r="F3865" s="79"/>
      <c r="G3865" s="78"/>
      <c r="H3865" s="80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6"/>
      <c r="B3866" s="77"/>
      <c r="C3866" s="76"/>
      <c r="D3866" s="78"/>
      <c r="E3866" s="12"/>
      <c r="F3866" s="79"/>
      <c r="G3866" s="78"/>
      <c r="H3866" s="80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6"/>
      <c r="B3867" s="77"/>
      <c r="C3867" s="76"/>
      <c r="D3867" s="78"/>
      <c r="E3867" s="12"/>
      <c r="F3867" s="79"/>
      <c r="G3867" s="78"/>
      <c r="H3867" s="80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6"/>
      <c r="B3868" s="77"/>
      <c r="C3868" s="76"/>
      <c r="D3868" s="78"/>
      <c r="E3868" s="12"/>
      <c r="F3868" s="79"/>
      <c r="G3868" s="78"/>
      <c r="H3868" s="80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6"/>
      <c r="B3869" s="77"/>
      <c r="C3869" s="76"/>
      <c r="D3869" s="78"/>
      <c r="E3869" s="12"/>
      <c r="F3869" s="79"/>
      <c r="G3869" s="78"/>
      <c r="H3869" s="80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6"/>
      <c r="B3870" s="77"/>
      <c r="C3870" s="76"/>
      <c r="D3870" s="78"/>
      <c r="E3870" s="12"/>
      <c r="F3870" s="79"/>
      <c r="G3870" s="78"/>
      <c r="H3870" s="80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6"/>
      <c r="B3871" s="77"/>
      <c r="C3871" s="76"/>
      <c r="D3871" s="78"/>
      <c r="E3871" s="12"/>
      <c r="F3871" s="79"/>
      <c r="G3871" s="78"/>
      <c r="H3871" s="80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6"/>
      <c r="B3872" s="77"/>
      <c r="C3872" s="76"/>
      <c r="D3872" s="78"/>
      <c r="E3872" s="12"/>
      <c r="F3872" s="79"/>
      <c r="G3872" s="78"/>
      <c r="H3872" s="80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6"/>
      <c r="B3873" s="77"/>
      <c r="C3873" s="76"/>
      <c r="D3873" s="78"/>
      <c r="E3873" s="12"/>
      <c r="F3873" s="79"/>
      <c r="G3873" s="78"/>
      <c r="H3873" s="80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6"/>
      <c r="B3874" s="77"/>
      <c r="C3874" s="76"/>
      <c r="D3874" s="78"/>
      <c r="E3874" s="12"/>
      <c r="F3874" s="79"/>
      <c r="G3874" s="78"/>
      <c r="H3874" s="80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6"/>
      <c r="B3875" s="77"/>
      <c r="C3875" s="76"/>
      <c r="D3875" s="78"/>
      <c r="E3875" s="12"/>
      <c r="F3875" s="79"/>
      <c r="G3875" s="78"/>
      <c r="H3875" s="80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6"/>
      <c r="B3876" s="77"/>
      <c r="C3876" s="76"/>
      <c r="D3876" s="78"/>
      <c r="E3876" s="12"/>
      <c r="F3876" s="79"/>
      <c r="G3876" s="78"/>
      <c r="H3876" s="80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6"/>
      <c r="B3877" s="77"/>
      <c r="C3877" s="76"/>
      <c r="D3877" s="78"/>
      <c r="E3877" s="12"/>
      <c r="F3877" s="79"/>
      <c r="G3877" s="78"/>
      <c r="H3877" s="80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6"/>
      <c r="B3878" s="77"/>
      <c r="C3878" s="76"/>
      <c r="D3878" s="78"/>
      <c r="E3878" s="12"/>
      <c r="F3878" s="79"/>
      <c r="G3878" s="78"/>
      <c r="H3878" s="80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6"/>
      <c r="B3879" s="77"/>
      <c r="C3879" s="76"/>
      <c r="D3879" s="78"/>
      <c r="E3879" s="12"/>
      <c r="F3879" s="79"/>
      <c r="G3879" s="78"/>
      <c r="H3879" s="80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6"/>
      <c r="B3880" s="77"/>
      <c r="C3880" s="76"/>
      <c r="D3880" s="78"/>
      <c r="E3880" s="12"/>
      <c r="F3880" s="79"/>
      <c r="G3880" s="78"/>
      <c r="H3880" s="80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6"/>
      <c r="B3881" s="77"/>
      <c r="C3881" s="76"/>
      <c r="D3881" s="78"/>
      <c r="E3881" s="12"/>
      <c r="F3881" s="79"/>
      <c r="G3881" s="78"/>
      <c r="H3881" s="80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6"/>
      <c r="B3882" s="77"/>
      <c r="C3882" s="76"/>
      <c r="D3882" s="78"/>
      <c r="E3882" s="12"/>
      <c r="F3882" s="79"/>
      <c r="G3882" s="78"/>
      <c r="H3882" s="80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6"/>
      <c r="B3883" s="77"/>
      <c r="C3883" s="76"/>
      <c r="D3883" s="78"/>
      <c r="E3883" s="12"/>
      <c r="F3883" s="79"/>
      <c r="G3883" s="78"/>
      <c r="H3883" s="80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6"/>
      <c r="B3884" s="77"/>
      <c r="C3884" s="76"/>
      <c r="D3884" s="78"/>
      <c r="E3884" s="12"/>
      <c r="F3884" s="79"/>
      <c r="G3884" s="78"/>
      <c r="H3884" s="80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6"/>
      <c r="B3885" s="77"/>
      <c r="C3885" s="76"/>
      <c r="D3885" s="78"/>
      <c r="E3885" s="12"/>
      <c r="F3885" s="79"/>
      <c r="G3885" s="78"/>
      <c r="H3885" s="80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6"/>
      <c r="B3886" s="77"/>
      <c r="C3886" s="76"/>
      <c r="D3886" s="78"/>
      <c r="E3886" s="12"/>
      <c r="F3886" s="79"/>
      <c r="G3886" s="78"/>
      <c r="H3886" s="80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6"/>
      <c r="B3887" s="77"/>
      <c r="C3887" s="76"/>
      <c r="D3887" s="78"/>
      <c r="E3887" s="12"/>
      <c r="F3887" s="79"/>
      <c r="G3887" s="78"/>
      <c r="H3887" s="80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6"/>
      <c r="B3888" s="77"/>
      <c r="C3888" s="76"/>
      <c r="D3888" s="78"/>
      <c r="E3888" s="12"/>
      <c r="F3888" s="79"/>
      <c r="G3888" s="78"/>
      <c r="H3888" s="80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6"/>
      <c r="B3889" s="77"/>
      <c r="C3889" s="76"/>
      <c r="D3889" s="78"/>
      <c r="E3889" s="12"/>
      <c r="F3889" s="79"/>
      <c r="G3889" s="78"/>
      <c r="H3889" s="80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6"/>
      <c r="B3890" s="77"/>
      <c r="C3890" s="76"/>
      <c r="D3890" s="78"/>
      <c r="E3890" s="12"/>
      <c r="F3890" s="79"/>
      <c r="G3890" s="78"/>
      <c r="H3890" s="80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6"/>
      <c r="B3891" s="77"/>
      <c r="C3891" s="76"/>
      <c r="D3891" s="78"/>
      <c r="E3891" s="12"/>
      <c r="F3891" s="79"/>
      <c r="G3891" s="78"/>
      <c r="H3891" s="80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6"/>
      <c r="B3892" s="77"/>
      <c r="C3892" s="76"/>
      <c r="D3892" s="78"/>
      <c r="E3892" s="12"/>
      <c r="F3892" s="79"/>
      <c r="G3892" s="78"/>
      <c r="H3892" s="80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6"/>
      <c r="B3893" s="77"/>
      <c r="C3893" s="76"/>
      <c r="D3893" s="78"/>
      <c r="E3893" s="12"/>
      <c r="F3893" s="79"/>
      <c r="G3893" s="78"/>
      <c r="H3893" s="80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6"/>
      <c r="B3894" s="77"/>
      <c r="C3894" s="76"/>
      <c r="D3894" s="78"/>
      <c r="E3894" s="12"/>
      <c r="F3894" s="79"/>
      <c r="G3894" s="78"/>
      <c r="H3894" s="80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6"/>
      <c r="B3895" s="77"/>
      <c r="C3895" s="76"/>
      <c r="D3895" s="78"/>
      <c r="E3895" s="12"/>
      <c r="F3895" s="79"/>
      <c r="G3895" s="78"/>
      <c r="H3895" s="80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6"/>
      <c r="B3896" s="77"/>
      <c r="C3896" s="76"/>
      <c r="D3896" s="78"/>
      <c r="E3896" s="12"/>
      <c r="F3896" s="79"/>
      <c r="G3896" s="78"/>
      <c r="H3896" s="80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6"/>
      <c r="B3897" s="77"/>
      <c r="C3897" s="76"/>
      <c r="D3897" s="78"/>
      <c r="E3897" s="12"/>
      <c r="F3897" s="79"/>
      <c r="G3897" s="78"/>
      <c r="H3897" s="80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6"/>
      <c r="B3898" s="77"/>
      <c r="C3898" s="76"/>
      <c r="D3898" s="78"/>
      <c r="E3898" s="12"/>
      <c r="F3898" s="79"/>
      <c r="G3898" s="78"/>
      <c r="H3898" s="80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6"/>
      <c r="B3899" s="77"/>
      <c r="C3899" s="76"/>
      <c r="D3899" s="78"/>
      <c r="E3899" s="12"/>
      <c r="F3899" s="79"/>
      <c r="G3899" s="78"/>
      <c r="H3899" s="80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6"/>
      <c r="B3900" s="77"/>
      <c r="C3900" s="76"/>
      <c r="D3900" s="78"/>
      <c r="E3900" s="12"/>
      <c r="F3900" s="79"/>
      <c r="G3900" s="78"/>
      <c r="H3900" s="80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6"/>
      <c r="B3901" s="77"/>
      <c r="C3901" s="76"/>
      <c r="D3901" s="78"/>
      <c r="E3901" s="12"/>
      <c r="F3901" s="79"/>
      <c r="G3901" s="78"/>
      <c r="H3901" s="80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6"/>
      <c r="B3902" s="77"/>
      <c r="C3902" s="76"/>
      <c r="D3902" s="78"/>
      <c r="E3902" s="12"/>
      <c r="F3902" s="79"/>
      <c r="G3902" s="78"/>
      <c r="H3902" s="80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6"/>
      <c r="B3903" s="77"/>
      <c r="C3903" s="76"/>
      <c r="D3903" s="78"/>
      <c r="E3903" s="12"/>
      <c r="F3903" s="79"/>
      <c r="G3903" s="78"/>
      <c r="H3903" s="80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6"/>
      <c r="B3904" s="77"/>
      <c r="C3904" s="76"/>
      <c r="D3904" s="78"/>
      <c r="E3904" s="12"/>
      <c r="F3904" s="79"/>
      <c r="G3904" s="78"/>
      <c r="H3904" s="80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6"/>
      <c r="B3905" s="77"/>
      <c r="C3905" s="76"/>
      <c r="D3905" s="78"/>
      <c r="E3905" s="12"/>
      <c r="F3905" s="79"/>
      <c r="G3905" s="78"/>
      <c r="H3905" s="80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6"/>
      <c r="B3906" s="77"/>
      <c r="C3906" s="76"/>
      <c r="D3906" s="78"/>
      <c r="E3906" s="12"/>
      <c r="F3906" s="79"/>
      <c r="G3906" s="78"/>
      <c r="H3906" s="80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6"/>
      <c r="B3907" s="77"/>
      <c r="C3907" s="76"/>
      <c r="D3907" s="78"/>
      <c r="E3907" s="12"/>
      <c r="F3907" s="79"/>
      <c r="G3907" s="78"/>
      <c r="H3907" s="80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6"/>
      <c r="B3908" s="77"/>
      <c r="C3908" s="76"/>
      <c r="D3908" s="78"/>
      <c r="E3908" s="12"/>
      <c r="F3908" s="79"/>
      <c r="G3908" s="78"/>
      <c r="H3908" s="80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6"/>
      <c r="B3909" s="77"/>
      <c r="C3909" s="76"/>
      <c r="D3909" s="78"/>
      <c r="E3909" s="12"/>
      <c r="F3909" s="79"/>
      <c r="G3909" s="78"/>
      <c r="H3909" s="80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6"/>
      <c r="B3910" s="77"/>
      <c r="C3910" s="76"/>
      <c r="D3910" s="78"/>
      <c r="E3910" s="12"/>
      <c r="F3910" s="79"/>
      <c r="G3910" s="78"/>
      <c r="H3910" s="80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6"/>
      <c r="B3911" s="77"/>
      <c r="C3911" s="76"/>
      <c r="D3911" s="78"/>
      <c r="E3911" s="12"/>
      <c r="F3911" s="79"/>
      <c r="G3911" s="78"/>
      <c r="H3911" s="80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6"/>
      <c r="B3912" s="77"/>
      <c r="C3912" s="76"/>
      <c r="D3912" s="78"/>
      <c r="E3912" s="12"/>
      <c r="F3912" s="79"/>
      <c r="G3912" s="78"/>
      <c r="H3912" s="80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6"/>
      <c r="B3913" s="77"/>
      <c r="C3913" s="76"/>
      <c r="D3913" s="78"/>
      <c r="E3913" s="12"/>
      <c r="F3913" s="79"/>
      <c r="G3913" s="78"/>
      <c r="H3913" s="80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6"/>
      <c r="B3914" s="77"/>
      <c r="C3914" s="76"/>
      <c r="D3914" s="78"/>
      <c r="E3914" s="12"/>
      <c r="F3914" s="79"/>
      <c r="G3914" s="78"/>
      <c r="H3914" s="80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6"/>
      <c r="B3915" s="77"/>
      <c r="C3915" s="76"/>
      <c r="D3915" s="78"/>
      <c r="E3915" s="12"/>
      <c r="F3915" s="79"/>
      <c r="G3915" s="78"/>
      <c r="H3915" s="80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6"/>
      <c r="B3916" s="77"/>
      <c r="C3916" s="76"/>
      <c r="D3916" s="78"/>
      <c r="E3916" s="12"/>
      <c r="F3916" s="79"/>
      <c r="G3916" s="78"/>
      <c r="H3916" s="80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6"/>
      <c r="B3917" s="77"/>
      <c r="C3917" s="76"/>
      <c r="D3917" s="78"/>
      <c r="E3917" s="12"/>
      <c r="F3917" s="79"/>
      <c r="G3917" s="78"/>
      <c r="H3917" s="80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6"/>
      <c r="B3918" s="77"/>
      <c r="C3918" s="76"/>
      <c r="D3918" s="78"/>
      <c r="E3918" s="12"/>
      <c r="F3918" s="79"/>
      <c r="G3918" s="78"/>
      <c r="H3918" s="80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6"/>
      <c r="B3919" s="77"/>
      <c r="C3919" s="76"/>
      <c r="D3919" s="78"/>
      <c r="E3919" s="12"/>
      <c r="F3919" s="79"/>
      <c r="G3919" s="78"/>
      <c r="H3919" s="80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6"/>
      <c r="B3920" s="77"/>
      <c r="C3920" s="76"/>
      <c r="D3920" s="78"/>
      <c r="E3920" s="12"/>
      <c r="F3920" s="79"/>
      <c r="G3920" s="78"/>
      <c r="H3920" s="80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6"/>
      <c r="B3921" s="77"/>
      <c r="C3921" s="76"/>
      <c r="D3921" s="78"/>
      <c r="E3921" s="12"/>
      <c r="F3921" s="79"/>
      <c r="G3921" s="78"/>
      <c r="H3921" s="80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6"/>
      <c r="B3922" s="77"/>
      <c r="C3922" s="76"/>
      <c r="D3922" s="78"/>
      <c r="E3922" s="12"/>
      <c r="F3922" s="79"/>
      <c r="G3922" s="78"/>
      <c r="H3922" s="80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6"/>
      <c r="B3923" s="77"/>
      <c r="C3923" s="76"/>
      <c r="D3923" s="78"/>
      <c r="E3923" s="12"/>
      <c r="F3923" s="79"/>
      <c r="G3923" s="78"/>
      <c r="H3923" s="80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6"/>
      <c r="B3924" s="77"/>
      <c r="C3924" s="76"/>
      <c r="D3924" s="78"/>
      <c r="E3924" s="12"/>
      <c r="F3924" s="79"/>
      <c r="G3924" s="78"/>
      <c r="H3924" s="80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6"/>
      <c r="B3925" s="77"/>
      <c r="C3925" s="76"/>
      <c r="D3925" s="78"/>
      <c r="E3925" s="12"/>
      <c r="F3925" s="79"/>
      <c r="G3925" s="78"/>
      <c r="H3925" s="80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6"/>
      <c r="B3926" s="77"/>
      <c r="C3926" s="76"/>
      <c r="D3926" s="78"/>
      <c r="E3926" s="12"/>
      <c r="F3926" s="79"/>
      <c r="G3926" s="78"/>
      <c r="H3926" s="80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6"/>
      <c r="B3927" s="77"/>
      <c r="C3927" s="76"/>
      <c r="D3927" s="78"/>
      <c r="E3927" s="12"/>
      <c r="F3927" s="79"/>
      <c r="G3927" s="78"/>
      <c r="H3927" s="80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6"/>
      <c r="B3928" s="77"/>
      <c r="C3928" s="76"/>
      <c r="D3928" s="78"/>
      <c r="E3928" s="12"/>
      <c r="F3928" s="79"/>
      <c r="G3928" s="78"/>
      <c r="H3928" s="80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6"/>
      <c r="B3929" s="77"/>
      <c r="C3929" s="76"/>
      <c r="D3929" s="78"/>
      <c r="E3929" s="12"/>
      <c r="F3929" s="79"/>
      <c r="G3929" s="78"/>
      <c r="H3929" s="80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6"/>
      <c r="B3930" s="77"/>
      <c r="C3930" s="76"/>
      <c r="D3930" s="78"/>
      <c r="E3930" s="12"/>
      <c r="F3930" s="79"/>
      <c r="G3930" s="78"/>
      <c r="H3930" s="80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6"/>
      <c r="B3931" s="77"/>
      <c r="C3931" s="76"/>
      <c r="D3931" s="78"/>
      <c r="E3931" s="12"/>
      <c r="F3931" s="79"/>
      <c r="G3931" s="78"/>
      <c r="H3931" s="80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6"/>
      <c r="B3932" s="77"/>
      <c r="C3932" s="76"/>
      <c r="D3932" s="78"/>
      <c r="E3932" s="12"/>
      <c r="F3932" s="79"/>
      <c r="G3932" s="78"/>
      <c r="H3932" s="80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6"/>
      <c r="B3933" s="77"/>
      <c r="C3933" s="76"/>
      <c r="D3933" s="78"/>
      <c r="E3933" s="12"/>
      <c r="F3933" s="79"/>
      <c r="G3933" s="78"/>
      <c r="H3933" s="80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6"/>
      <c r="B3934" s="77"/>
      <c r="C3934" s="76"/>
      <c r="D3934" s="78"/>
      <c r="E3934" s="12"/>
      <c r="F3934" s="79"/>
      <c r="G3934" s="78"/>
      <c r="H3934" s="80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6"/>
      <c r="B3935" s="77"/>
      <c r="C3935" s="76"/>
      <c r="D3935" s="78"/>
      <c r="E3935" s="12"/>
      <c r="F3935" s="79"/>
      <c r="G3935" s="78"/>
      <c r="H3935" s="80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6"/>
      <c r="B3936" s="77"/>
      <c r="C3936" s="76"/>
      <c r="D3936" s="78"/>
      <c r="E3936" s="12"/>
      <c r="F3936" s="79"/>
      <c r="G3936" s="78"/>
      <c r="H3936" s="80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6"/>
      <c r="B3937" s="77"/>
      <c r="C3937" s="76"/>
      <c r="D3937" s="78"/>
      <c r="E3937" s="12"/>
      <c r="F3937" s="79"/>
      <c r="G3937" s="78"/>
      <c r="H3937" s="80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6"/>
      <c r="B3938" s="77"/>
      <c r="C3938" s="76"/>
      <c r="D3938" s="78"/>
      <c r="E3938" s="12"/>
      <c r="F3938" s="79"/>
      <c r="G3938" s="78"/>
      <c r="H3938" s="80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6"/>
      <c r="B3939" s="77"/>
      <c r="C3939" s="76"/>
      <c r="D3939" s="78"/>
      <c r="E3939" s="12"/>
      <c r="F3939" s="79"/>
      <c r="G3939" s="78"/>
      <c r="H3939" s="80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6"/>
      <c r="B3940" s="77"/>
      <c r="C3940" s="76"/>
      <c r="D3940" s="78"/>
      <c r="E3940" s="12"/>
      <c r="F3940" s="79"/>
      <c r="G3940" s="78"/>
      <c r="H3940" s="80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6"/>
      <c r="B3941" s="77"/>
      <c r="C3941" s="76"/>
      <c r="D3941" s="78"/>
      <c r="E3941" s="12"/>
      <c r="F3941" s="79"/>
      <c r="G3941" s="78"/>
      <c r="H3941" s="80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6"/>
      <c r="B3942" s="77"/>
      <c r="C3942" s="76"/>
      <c r="D3942" s="78"/>
      <c r="E3942" s="12"/>
      <c r="F3942" s="79"/>
      <c r="G3942" s="78"/>
      <c r="H3942" s="80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6"/>
      <c r="B3943" s="77"/>
      <c r="C3943" s="76"/>
      <c r="D3943" s="78"/>
      <c r="E3943" s="12"/>
      <c r="F3943" s="79"/>
      <c r="G3943" s="78"/>
      <c r="H3943" s="80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6"/>
      <c r="B3944" s="77"/>
      <c r="C3944" s="76"/>
      <c r="D3944" s="78"/>
      <c r="E3944" s="12"/>
      <c r="F3944" s="79"/>
      <c r="G3944" s="78"/>
      <c r="H3944" s="80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6"/>
      <c r="B3945" s="77"/>
      <c r="C3945" s="76"/>
      <c r="D3945" s="78"/>
      <c r="E3945" s="12"/>
      <c r="F3945" s="79"/>
      <c r="G3945" s="78"/>
      <c r="H3945" s="80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6"/>
      <c r="B3946" s="77"/>
      <c r="C3946" s="76"/>
      <c r="D3946" s="78"/>
      <c r="E3946" s="12"/>
      <c r="F3946" s="79"/>
      <c r="G3946" s="78"/>
      <c r="H3946" s="80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6"/>
      <c r="B3947" s="77"/>
      <c r="C3947" s="76"/>
      <c r="D3947" s="78"/>
      <c r="E3947" s="12"/>
      <c r="F3947" s="79"/>
      <c r="G3947" s="78"/>
      <c r="H3947" s="80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6"/>
      <c r="B3948" s="77"/>
      <c r="C3948" s="76"/>
      <c r="D3948" s="78"/>
      <c r="E3948" s="12"/>
      <c r="F3948" s="79"/>
      <c r="G3948" s="78"/>
      <c r="H3948" s="80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6"/>
      <c r="B3949" s="77"/>
      <c r="C3949" s="76"/>
      <c r="D3949" s="78"/>
      <c r="E3949" s="12"/>
      <c r="F3949" s="79"/>
      <c r="G3949" s="78"/>
      <c r="H3949" s="80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6"/>
      <c r="B3950" s="77"/>
      <c r="C3950" s="76"/>
      <c r="D3950" s="78"/>
      <c r="E3950" s="12"/>
      <c r="F3950" s="79"/>
      <c r="G3950" s="78"/>
      <c r="H3950" s="80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6"/>
      <c r="B3951" s="77"/>
      <c r="C3951" s="76"/>
      <c r="D3951" s="78"/>
      <c r="E3951" s="12"/>
      <c r="F3951" s="79"/>
      <c r="G3951" s="78"/>
      <c r="H3951" s="80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6"/>
      <c r="B3952" s="77"/>
      <c r="C3952" s="76"/>
      <c r="D3952" s="78"/>
      <c r="E3952" s="12"/>
      <c r="F3952" s="79"/>
      <c r="G3952" s="78"/>
      <c r="H3952" s="80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6"/>
      <c r="B3953" s="77"/>
      <c r="C3953" s="76"/>
      <c r="D3953" s="78"/>
      <c r="E3953" s="12"/>
      <c r="F3953" s="79"/>
      <c r="G3953" s="78"/>
      <c r="H3953" s="80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6"/>
      <c r="B3954" s="77"/>
      <c r="C3954" s="76"/>
      <c r="D3954" s="78"/>
      <c r="E3954" s="12"/>
      <c r="F3954" s="79"/>
      <c r="G3954" s="78"/>
      <c r="H3954" s="80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6"/>
      <c r="B3955" s="77"/>
      <c r="C3955" s="76"/>
      <c r="D3955" s="78"/>
      <c r="E3955" s="12"/>
      <c r="F3955" s="79"/>
      <c r="G3955" s="78"/>
      <c r="H3955" s="80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6"/>
      <c r="B3956" s="77"/>
      <c r="C3956" s="76"/>
      <c r="D3956" s="78"/>
      <c r="E3956" s="12"/>
      <c r="F3956" s="79"/>
      <c r="G3956" s="78"/>
      <c r="H3956" s="80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6"/>
      <c r="B3957" s="77"/>
      <c r="C3957" s="76"/>
      <c r="D3957" s="78"/>
      <c r="E3957" s="12"/>
      <c r="F3957" s="79"/>
      <c r="G3957" s="78"/>
      <c r="H3957" s="80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6"/>
      <c r="B3958" s="77"/>
      <c r="C3958" s="76"/>
      <c r="D3958" s="78"/>
      <c r="E3958" s="12"/>
      <c r="F3958" s="79"/>
      <c r="G3958" s="78"/>
      <c r="H3958" s="80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6"/>
      <c r="B3959" s="77"/>
      <c r="C3959" s="76"/>
      <c r="D3959" s="78"/>
      <c r="E3959" s="12"/>
      <c r="F3959" s="79"/>
      <c r="G3959" s="78"/>
      <c r="H3959" s="80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6"/>
      <c r="B3960" s="77"/>
      <c r="C3960" s="76"/>
      <c r="D3960" s="78"/>
      <c r="E3960" s="12"/>
      <c r="F3960" s="79"/>
      <c r="G3960" s="78"/>
      <c r="H3960" s="80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6"/>
      <c r="B3961" s="77"/>
      <c r="C3961" s="76"/>
      <c r="D3961" s="78"/>
      <c r="E3961" s="12"/>
      <c r="F3961" s="79"/>
      <c r="G3961" s="78"/>
      <c r="H3961" s="80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6"/>
      <c r="B3962" s="77"/>
      <c r="C3962" s="76"/>
      <c r="D3962" s="78"/>
      <c r="E3962" s="12"/>
      <c r="F3962" s="79"/>
      <c r="G3962" s="78"/>
      <c r="H3962" s="80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6"/>
      <c r="B3963" s="77"/>
      <c r="C3963" s="76"/>
      <c r="D3963" s="78"/>
      <c r="E3963" s="12"/>
      <c r="F3963" s="79"/>
      <c r="G3963" s="78"/>
      <c r="H3963" s="80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6"/>
      <c r="B3964" s="77"/>
      <c r="C3964" s="76"/>
      <c r="D3964" s="78"/>
      <c r="E3964" s="12"/>
      <c r="F3964" s="79"/>
      <c r="G3964" s="78"/>
      <c r="H3964" s="80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6"/>
      <c r="B3965" s="77"/>
      <c r="C3965" s="76"/>
      <c r="D3965" s="78"/>
      <c r="E3965" s="12"/>
      <c r="F3965" s="79"/>
      <c r="G3965" s="78"/>
      <c r="H3965" s="80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6"/>
      <c r="B3966" s="77"/>
      <c r="C3966" s="76"/>
      <c r="D3966" s="78"/>
      <c r="E3966" s="12"/>
      <c r="F3966" s="79"/>
      <c r="G3966" s="78"/>
      <c r="H3966" s="80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6"/>
      <c r="B3967" s="77"/>
      <c r="C3967" s="76"/>
      <c r="D3967" s="78"/>
      <c r="E3967" s="12"/>
      <c r="F3967" s="79"/>
      <c r="G3967" s="78"/>
      <c r="H3967" s="80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6"/>
      <c r="B3968" s="77"/>
      <c r="C3968" s="76"/>
      <c r="D3968" s="78"/>
      <c r="E3968" s="12"/>
      <c r="F3968" s="79"/>
      <c r="G3968" s="78"/>
      <c r="H3968" s="80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6"/>
      <c r="B3969" s="77"/>
      <c r="C3969" s="76"/>
      <c r="D3969" s="78"/>
      <c r="E3969" s="12"/>
      <c r="F3969" s="79"/>
      <c r="G3969" s="78"/>
      <c r="H3969" s="80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6"/>
      <c r="B3970" s="77"/>
      <c r="C3970" s="76"/>
      <c r="D3970" s="78"/>
      <c r="E3970" s="12"/>
      <c r="F3970" s="79"/>
      <c r="G3970" s="78"/>
      <c r="H3970" s="80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6"/>
      <c r="B3971" s="77"/>
      <c r="C3971" s="76"/>
      <c r="D3971" s="78"/>
      <c r="E3971" s="12"/>
      <c r="F3971" s="79"/>
      <c r="G3971" s="78"/>
      <c r="H3971" s="80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6"/>
      <c r="B3972" s="77"/>
      <c r="C3972" s="76"/>
      <c r="D3972" s="78"/>
      <c r="E3972" s="12"/>
      <c r="F3972" s="79"/>
      <c r="G3972" s="78"/>
      <c r="H3972" s="80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6"/>
      <c r="B3973" s="77"/>
      <c r="C3973" s="76"/>
      <c r="D3973" s="78"/>
      <c r="E3973" s="12"/>
      <c r="F3973" s="79"/>
      <c r="G3973" s="78"/>
      <c r="H3973" s="80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6"/>
      <c r="B3974" s="77"/>
      <c r="C3974" s="76"/>
      <c r="D3974" s="78"/>
      <c r="E3974" s="12"/>
      <c r="F3974" s="79"/>
      <c r="G3974" s="78"/>
      <c r="H3974" s="80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6"/>
      <c r="B3975" s="77"/>
      <c r="C3975" s="76"/>
      <c r="D3975" s="78"/>
      <c r="E3975" s="12"/>
      <c r="F3975" s="79"/>
      <c r="G3975" s="78"/>
      <c r="H3975" s="80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6"/>
      <c r="B3976" s="77"/>
      <c r="C3976" s="76"/>
      <c r="D3976" s="78"/>
      <c r="E3976" s="12"/>
      <c r="F3976" s="79"/>
      <c r="G3976" s="78"/>
      <c r="H3976" s="80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6"/>
      <c r="B3977" s="77"/>
      <c r="C3977" s="76"/>
      <c r="D3977" s="78"/>
      <c r="E3977" s="12"/>
      <c r="F3977" s="79"/>
      <c r="G3977" s="78"/>
      <c r="H3977" s="80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6"/>
      <c r="B3978" s="77"/>
      <c r="C3978" s="76"/>
      <c r="D3978" s="78"/>
      <c r="E3978" s="12"/>
      <c r="F3978" s="79"/>
      <c r="G3978" s="78"/>
      <c r="H3978" s="80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6"/>
      <c r="B3979" s="77"/>
      <c r="C3979" s="76"/>
      <c r="D3979" s="78"/>
      <c r="E3979" s="12"/>
      <c r="F3979" s="79"/>
      <c r="G3979" s="78"/>
      <c r="H3979" s="80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6"/>
      <c r="B3980" s="77"/>
      <c r="C3980" s="76"/>
      <c r="D3980" s="78"/>
      <c r="E3980" s="12"/>
      <c r="F3980" s="79"/>
      <c r="G3980" s="78"/>
      <c r="H3980" s="80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6"/>
      <c r="B3981" s="77"/>
      <c r="C3981" s="76"/>
      <c r="D3981" s="78"/>
      <c r="E3981" s="12"/>
      <c r="F3981" s="79"/>
      <c r="G3981" s="78"/>
      <c r="H3981" s="80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6"/>
      <c r="B3982" s="77"/>
      <c r="C3982" s="76"/>
      <c r="D3982" s="78"/>
      <c r="E3982" s="12"/>
      <c r="F3982" s="79"/>
      <c r="G3982" s="78"/>
      <c r="H3982" s="80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6"/>
      <c r="B3983" s="77"/>
      <c r="C3983" s="76"/>
      <c r="D3983" s="78"/>
      <c r="E3983" s="12"/>
      <c r="F3983" s="79"/>
      <c r="G3983" s="78"/>
      <c r="H3983" s="80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6"/>
      <c r="B3984" s="77"/>
      <c r="C3984" s="76"/>
      <c r="D3984" s="78"/>
      <c r="E3984" s="12"/>
      <c r="F3984" s="79"/>
      <c r="G3984" s="78"/>
      <c r="H3984" s="80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6"/>
      <c r="B3985" s="77"/>
      <c r="C3985" s="76"/>
      <c r="D3985" s="78"/>
      <c r="E3985" s="12"/>
      <c r="F3985" s="79"/>
      <c r="G3985" s="78"/>
      <c r="H3985" s="80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6"/>
      <c r="B3986" s="77"/>
      <c r="C3986" s="76"/>
      <c r="D3986" s="78"/>
      <c r="E3986" s="12"/>
      <c r="F3986" s="79"/>
      <c r="G3986" s="78"/>
      <c r="H3986" s="80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6"/>
      <c r="B3987" s="77"/>
      <c r="C3987" s="76"/>
      <c r="D3987" s="78"/>
      <c r="E3987" s="12"/>
      <c r="F3987" s="79"/>
      <c r="G3987" s="78"/>
      <c r="H3987" s="80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6"/>
      <c r="B3988" s="77"/>
      <c r="C3988" s="76"/>
      <c r="D3988" s="78"/>
      <c r="E3988" s="12"/>
      <c r="F3988" s="79"/>
      <c r="G3988" s="78"/>
      <c r="H3988" s="80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6"/>
      <c r="B3989" s="77"/>
      <c r="C3989" s="76"/>
      <c r="D3989" s="78"/>
      <c r="E3989" s="12"/>
      <c r="F3989" s="79"/>
      <c r="G3989" s="78"/>
      <c r="H3989" s="80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6"/>
      <c r="B3990" s="77"/>
      <c r="C3990" s="76"/>
      <c r="D3990" s="78"/>
      <c r="E3990" s="12"/>
      <c r="F3990" s="79"/>
      <c r="G3990" s="78"/>
      <c r="H3990" s="80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6"/>
      <c r="B3991" s="77"/>
      <c r="C3991" s="76"/>
      <c r="D3991" s="78"/>
      <c r="E3991" s="12"/>
      <c r="F3991" s="79"/>
      <c r="G3991" s="78"/>
      <c r="H3991" s="80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6"/>
      <c r="B3992" s="77"/>
      <c r="C3992" s="76"/>
      <c r="D3992" s="78"/>
      <c r="E3992" s="12"/>
      <c r="F3992" s="79"/>
      <c r="G3992" s="78"/>
      <c r="H3992" s="80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6"/>
      <c r="B3993" s="77"/>
      <c r="C3993" s="76"/>
      <c r="D3993" s="78"/>
      <c r="E3993" s="12"/>
      <c r="F3993" s="79"/>
      <c r="G3993" s="78"/>
      <c r="H3993" s="80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6"/>
      <c r="B3994" s="77"/>
      <c r="C3994" s="76"/>
      <c r="D3994" s="78"/>
      <c r="E3994" s="12"/>
      <c r="F3994" s="79"/>
      <c r="G3994" s="78"/>
      <c r="H3994" s="80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6"/>
      <c r="B3995" s="77"/>
      <c r="C3995" s="76"/>
      <c r="D3995" s="78"/>
      <c r="E3995" s="12"/>
      <c r="F3995" s="79"/>
      <c r="G3995" s="78"/>
      <c r="H3995" s="80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6"/>
      <c r="B3996" s="77"/>
      <c r="C3996" s="76"/>
      <c r="D3996" s="78"/>
      <c r="E3996" s="12"/>
      <c r="F3996" s="79"/>
      <c r="G3996" s="78"/>
      <c r="H3996" s="80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6"/>
      <c r="B3997" s="77"/>
      <c r="C3997" s="76"/>
      <c r="D3997" s="78"/>
      <c r="E3997" s="12"/>
      <c r="F3997" s="79"/>
      <c r="G3997" s="78"/>
      <c r="H3997" s="80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6"/>
      <c r="B3998" s="77"/>
      <c r="C3998" s="76"/>
      <c r="D3998" s="78"/>
      <c r="E3998" s="12"/>
      <c r="F3998" s="79"/>
      <c r="G3998" s="78"/>
      <c r="H3998" s="80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6"/>
      <c r="B3999" s="77"/>
      <c r="C3999" s="76"/>
      <c r="D3999" s="78"/>
      <c r="E3999" s="12"/>
      <c r="F3999" s="79"/>
      <c r="G3999" s="78"/>
      <c r="H3999" s="80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6"/>
      <c r="B4000" s="77"/>
      <c r="C4000" s="76"/>
      <c r="D4000" s="78"/>
      <c r="E4000" s="12"/>
      <c r="F4000" s="79"/>
      <c r="G4000" s="78"/>
      <c r="H4000" s="80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6"/>
      <c r="B4001" s="77"/>
      <c r="C4001" s="76"/>
      <c r="D4001" s="78"/>
      <c r="E4001" s="12"/>
      <c r="F4001" s="79"/>
      <c r="G4001" s="78"/>
      <c r="H4001" s="80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6"/>
      <c r="B4002" s="77"/>
      <c r="C4002" s="76"/>
      <c r="D4002" s="78"/>
      <c r="E4002" s="12"/>
      <c r="F4002" s="79"/>
      <c r="G4002" s="78"/>
      <c r="H4002" s="80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6"/>
      <c r="B4003" s="77"/>
      <c r="C4003" s="76"/>
      <c r="D4003" s="78"/>
      <c r="E4003" s="12"/>
      <c r="F4003" s="79"/>
      <c r="G4003" s="78"/>
      <c r="H4003" s="80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6"/>
      <c r="B4004" s="77"/>
      <c r="C4004" s="76"/>
      <c r="D4004" s="78"/>
      <c r="E4004" s="12"/>
      <c r="F4004" s="79"/>
      <c r="G4004" s="78"/>
      <c r="H4004" s="80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6"/>
      <c r="B4005" s="77"/>
      <c r="C4005" s="76"/>
      <c r="D4005" s="78"/>
      <c r="E4005" s="12"/>
      <c r="F4005" s="79"/>
      <c r="G4005" s="78"/>
      <c r="H4005" s="80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6"/>
      <c r="B4006" s="77"/>
      <c r="C4006" s="76"/>
      <c r="D4006" s="78"/>
      <c r="E4006" s="12"/>
      <c r="F4006" s="79"/>
      <c r="G4006" s="78"/>
      <c r="H4006" s="80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6"/>
      <c r="B4007" s="77"/>
      <c r="C4007" s="76"/>
      <c r="D4007" s="78"/>
      <c r="E4007" s="12"/>
      <c r="F4007" s="79"/>
      <c r="G4007" s="78"/>
      <c r="H4007" s="80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6"/>
      <c r="B4008" s="77"/>
      <c r="C4008" s="76"/>
      <c r="D4008" s="78"/>
      <c r="E4008" s="12"/>
      <c r="F4008" s="79"/>
      <c r="G4008" s="78"/>
      <c r="H4008" s="80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6"/>
      <c r="B4009" s="77"/>
      <c r="C4009" s="76"/>
      <c r="D4009" s="78"/>
      <c r="E4009" s="12"/>
      <c r="F4009" s="79"/>
      <c r="G4009" s="78"/>
      <c r="H4009" s="80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6"/>
      <c r="B4010" s="77"/>
      <c r="C4010" s="76"/>
      <c r="D4010" s="78"/>
      <c r="E4010" s="12"/>
      <c r="F4010" s="79"/>
      <c r="G4010" s="78"/>
      <c r="H4010" s="80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6"/>
      <c r="B4011" s="77"/>
      <c r="C4011" s="76"/>
      <c r="D4011" s="78"/>
      <c r="E4011" s="12"/>
      <c r="F4011" s="79"/>
      <c r="G4011" s="78"/>
      <c r="H4011" s="80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6"/>
      <c r="B4012" s="77"/>
      <c r="C4012" s="76"/>
      <c r="D4012" s="78"/>
      <c r="E4012" s="12"/>
      <c r="F4012" s="79"/>
      <c r="G4012" s="78"/>
      <c r="H4012" s="80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6"/>
      <c r="B4013" s="77"/>
      <c r="C4013" s="76"/>
      <c r="D4013" s="78"/>
      <c r="E4013" s="12"/>
      <c r="F4013" s="79"/>
      <c r="G4013" s="78"/>
      <c r="H4013" s="80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6"/>
      <c r="B4014" s="77"/>
      <c r="C4014" s="76"/>
      <c r="D4014" s="78"/>
      <c r="E4014" s="12"/>
      <c r="F4014" s="79"/>
      <c r="G4014" s="78"/>
      <c r="H4014" s="80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6"/>
      <c r="B4015" s="77"/>
      <c r="C4015" s="76"/>
      <c r="D4015" s="78"/>
      <c r="E4015" s="12"/>
      <c r="F4015" s="79"/>
      <c r="G4015" s="78"/>
      <c r="H4015" s="80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6"/>
      <c r="B4016" s="77"/>
      <c r="C4016" s="76"/>
      <c r="D4016" s="78"/>
      <c r="E4016" s="12"/>
      <c r="F4016" s="79"/>
      <c r="G4016" s="78"/>
      <c r="H4016" s="80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6"/>
      <c r="B4017" s="77"/>
      <c r="C4017" s="76"/>
      <c r="D4017" s="78"/>
      <c r="E4017" s="12"/>
      <c r="F4017" s="79"/>
      <c r="G4017" s="78"/>
      <c r="H4017" s="80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6"/>
      <c r="B4018" s="77"/>
      <c r="C4018" s="76"/>
      <c r="D4018" s="78"/>
      <c r="E4018" s="12"/>
      <c r="F4018" s="79"/>
      <c r="G4018" s="78"/>
      <c r="H4018" s="80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6"/>
      <c r="B4019" s="77"/>
      <c r="C4019" s="76"/>
      <c r="D4019" s="78"/>
      <c r="E4019" s="12"/>
      <c r="F4019" s="79"/>
      <c r="G4019" s="78"/>
      <c r="H4019" s="80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6"/>
      <c r="B4020" s="77"/>
      <c r="C4020" s="76"/>
      <c r="D4020" s="78"/>
      <c r="E4020" s="12"/>
      <c r="F4020" s="79"/>
      <c r="G4020" s="78"/>
      <c r="H4020" s="80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6"/>
      <c r="B4021" s="77"/>
      <c r="C4021" s="76"/>
      <c r="D4021" s="78"/>
      <c r="E4021" s="12"/>
      <c r="F4021" s="79"/>
      <c r="G4021" s="78"/>
      <c r="H4021" s="80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6"/>
      <c r="B4022" s="77"/>
      <c r="C4022" s="76"/>
      <c r="D4022" s="78"/>
      <c r="E4022" s="12"/>
      <c r="F4022" s="79"/>
      <c r="G4022" s="78"/>
      <c r="H4022" s="80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6"/>
      <c r="B4023" s="77"/>
      <c r="C4023" s="76"/>
      <c r="D4023" s="78"/>
      <c r="E4023" s="12"/>
      <c r="F4023" s="79"/>
      <c r="G4023" s="78"/>
      <c r="H4023" s="80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6"/>
      <c r="B4024" s="77"/>
      <c r="C4024" s="76"/>
      <c r="D4024" s="78"/>
      <c r="E4024" s="12"/>
      <c r="F4024" s="79"/>
      <c r="G4024" s="78"/>
      <c r="H4024" s="80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6"/>
      <c r="B4025" s="77"/>
      <c r="C4025" s="76"/>
      <c r="D4025" s="78"/>
      <c r="E4025" s="12"/>
      <c r="F4025" s="79"/>
      <c r="G4025" s="78"/>
      <c r="H4025" s="80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6"/>
      <c r="B4026" s="77"/>
      <c r="C4026" s="76"/>
      <c r="D4026" s="78"/>
      <c r="E4026" s="12"/>
      <c r="F4026" s="79"/>
      <c r="G4026" s="78"/>
      <c r="H4026" s="80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6"/>
      <c r="B4027" s="77"/>
      <c r="C4027" s="76"/>
      <c r="D4027" s="78"/>
      <c r="E4027" s="12"/>
      <c r="F4027" s="79"/>
      <c r="G4027" s="78"/>
      <c r="H4027" s="80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6"/>
      <c r="B4028" s="77"/>
      <c r="C4028" s="76"/>
      <c r="D4028" s="78"/>
      <c r="E4028" s="12"/>
      <c r="F4028" s="79"/>
      <c r="G4028" s="78"/>
      <c r="H4028" s="80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6"/>
      <c r="B4029" s="77"/>
      <c r="C4029" s="76"/>
      <c r="D4029" s="78"/>
      <c r="E4029" s="12"/>
      <c r="F4029" s="79"/>
      <c r="G4029" s="78"/>
      <c r="H4029" s="80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6"/>
      <c r="B4030" s="77"/>
      <c r="C4030" s="76"/>
      <c r="D4030" s="78"/>
      <c r="E4030" s="12"/>
      <c r="F4030" s="79"/>
      <c r="G4030" s="78"/>
      <c r="H4030" s="80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6"/>
      <c r="B4031" s="77"/>
      <c r="C4031" s="76"/>
      <c r="D4031" s="78"/>
      <c r="E4031" s="12"/>
      <c r="F4031" s="79"/>
      <c r="G4031" s="78"/>
      <c r="H4031" s="80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6"/>
      <c r="B4032" s="77"/>
      <c r="C4032" s="76"/>
      <c r="D4032" s="78"/>
      <c r="E4032" s="12"/>
      <c r="F4032" s="79"/>
      <c r="G4032" s="78"/>
      <c r="H4032" s="80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6"/>
      <c r="B4033" s="77"/>
      <c r="C4033" s="76"/>
      <c r="D4033" s="78"/>
      <c r="E4033" s="12"/>
      <c r="F4033" s="79"/>
      <c r="G4033" s="78"/>
      <c r="H4033" s="80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6"/>
      <c r="B4034" s="77"/>
      <c r="C4034" s="76"/>
      <c r="D4034" s="78"/>
      <c r="E4034" s="12"/>
      <c r="F4034" s="79"/>
      <c r="G4034" s="78"/>
      <c r="H4034" s="80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6"/>
      <c r="B4035" s="77"/>
      <c r="C4035" s="76"/>
      <c r="D4035" s="78"/>
      <c r="E4035" s="12"/>
      <c r="F4035" s="79"/>
      <c r="G4035" s="78"/>
      <c r="H4035" s="80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6"/>
      <c r="B4036" s="77"/>
      <c r="C4036" s="76"/>
      <c r="D4036" s="78"/>
      <c r="E4036" s="12"/>
      <c r="F4036" s="79"/>
      <c r="G4036" s="78"/>
      <c r="H4036" s="80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6"/>
      <c r="B4037" s="77"/>
      <c r="C4037" s="76"/>
      <c r="D4037" s="78"/>
      <c r="E4037" s="12"/>
      <c r="F4037" s="79"/>
      <c r="G4037" s="78"/>
      <c r="H4037" s="80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6"/>
      <c r="B4038" s="77"/>
      <c r="C4038" s="76"/>
      <c r="D4038" s="78"/>
      <c r="E4038" s="12"/>
      <c r="F4038" s="79"/>
      <c r="G4038" s="78"/>
      <c r="H4038" s="80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6"/>
      <c r="B4039" s="77"/>
      <c r="C4039" s="76"/>
      <c r="D4039" s="78"/>
      <c r="E4039" s="12"/>
      <c r="F4039" s="79"/>
      <c r="G4039" s="78"/>
      <c r="H4039" s="80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6"/>
      <c r="B4040" s="77"/>
      <c r="C4040" s="76"/>
      <c r="D4040" s="78"/>
      <c r="E4040" s="12"/>
      <c r="F4040" s="79"/>
      <c r="G4040" s="78"/>
      <c r="H4040" s="80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6"/>
      <c r="B4041" s="77"/>
      <c r="C4041" s="76"/>
      <c r="D4041" s="78"/>
      <c r="E4041" s="12"/>
      <c r="F4041" s="79"/>
      <c r="G4041" s="78"/>
      <c r="H4041" s="80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6"/>
      <c r="B4042" s="77"/>
      <c r="C4042" s="76"/>
      <c r="D4042" s="78"/>
      <c r="E4042" s="12"/>
      <c r="F4042" s="79"/>
      <c r="G4042" s="78"/>
      <c r="H4042" s="80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6"/>
      <c r="B4043" s="77"/>
      <c r="C4043" s="76"/>
      <c r="D4043" s="78"/>
      <c r="E4043" s="12"/>
      <c r="F4043" s="79"/>
      <c r="G4043" s="78"/>
      <c r="H4043" s="80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6"/>
      <c r="B4044" s="77"/>
      <c r="C4044" s="76"/>
      <c r="D4044" s="78"/>
      <c r="E4044" s="12"/>
      <c r="F4044" s="79"/>
      <c r="G4044" s="78"/>
      <c r="H4044" s="80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6"/>
      <c r="B4045" s="77"/>
      <c r="C4045" s="76"/>
      <c r="D4045" s="78"/>
      <c r="E4045" s="12"/>
      <c r="F4045" s="79"/>
      <c r="G4045" s="78"/>
      <c r="H4045" s="80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6"/>
      <c r="B4046" s="77"/>
      <c r="C4046" s="76"/>
      <c r="D4046" s="78"/>
      <c r="E4046" s="12"/>
      <c r="F4046" s="79"/>
      <c r="G4046" s="78"/>
      <c r="H4046" s="80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6"/>
      <c r="B4047" s="77"/>
      <c r="C4047" s="76"/>
      <c r="D4047" s="78"/>
      <c r="E4047" s="12"/>
      <c r="F4047" s="79"/>
      <c r="G4047" s="78"/>
      <c r="H4047" s="80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6"/>
      <c r="B4048" s="77"/>
      <c r="C4048" s="76"/>
      <c r="D4048" s="78"/>
      <c r="E4048" s="12"/>
      <c r="F4048" s="79"/>
      <c r="G4048" s="78"/>
      <c r="H4048" s="80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6"/>
      <c r="B4049" s="77"/>
      <c r="C4049" s="76"/>
      <c r="D4049" s="78"/>
      <c r="E4049" s="12"/>
      <c r="F4049" s="79"/>
      <c r="G4049" s="78"/>
      <c r="H4049" s="80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6"/>
      <c r="B4050" s="77"/>
      <c r="C4050" s="76"/>
      <c r="D4050" s="78"/>
      <c r="E4050" s="12"/>
      <c r="F4050" s="79"/>
      <c r="G4050" s="78"/>
      <c r="H4050" s="80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6"/>
      <c r="B4051" s="77"/>
      <c r="C4051" s="76"/>
      <c r="D4051" s="78"/>
      <c r="E4051" s="12"/>
      <c r="F4051" s="79"/>
      <c r="G4051" s="78"/>
      <c r="H4051" s="80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6"/>
      <c r="B4052" s="77"/>
      <c r="C4052" s="76"/>
      <c r="D4052" s="78"/>
      <c r="E4052" s="12"/>
      <c r="F4052" s="79"/>
      <c r="G4052" s="78"/>
      <c r="H4052" s="80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6"/>
      <c r="B4053" s="77"/>
      <c r="C4053" s="76"/>
      <c r="D4053" s="78"/>
      <c r="E4053" s="12"/>
      <c r="F4053" s="79"/>
      <c r="G4053" s="78"/>
      <c r="H4053" s="80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6"/>
      <c r="B4054" s="77"/>
      <c r="C4054" s="76"/>
      <c r="D4054" s="78"/>
      <c r="E4054" s="12"/>
      <c r="F4054" s="79"/>
      <c r="G4054" s="78"/>
      <c r="H4054" s="80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6"/>
      <c r="B4055" s="77"/>
      <c r="C4055" s="76"/>
      <c r="D4055" s="78"/>
      <c r="E4055" s="12"/>
      <c r="F4055" s="79"/>
      <c r="G4055" s="78"/>
      <c r="H4055" s="80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6"/>
      <c r="B4056" s="77"/>
      <c r="C4056" s="76"/>
      <c r="D4056" s="78"/>
      <c r="E4056" s="12"/>
      <c r="F4056" s="79"/>
      <c r="G4056" s="78"/>
      <c r="H4056" s="80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6"/>
      <c r="B4057" s="77"/>
      <c r="C4057" s="76"/>
      <c r="D4057" s="78"/>
      <c r="E4057" s="12"/>
      <c r="F4057" s="79"/>
      <c r="G4057" s="78"/>
      <c r="H4057" s="80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6"/>
      <c r="B4058" s="77"/>
      <c r="C4058" s="76"/>
      <c r="D4058" s="78"/>
      <c r="E4058" s="12"/>
      <c r="F4058" s="79"/>
      <c r="G4058" s="78"/>
      <c r="H4058" s="80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6"/>
      <c r="B4059" s="77"/>
      <c r="C4059" s="76"/>
      <c r="D4059" s="78"/>
      <c r="E4059" s="12"/>
      <c r="F4059" s="79"/>
      <c r="G4059" s="78"/>
      <c r="H4059" s="80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6"/>
      <c r="B4060" s="77"/>
      <c r="C4060" s="76"/>
      <c r="D4060" s="78"/>
      <c r="E4060" s="12"/>
      <c r="F4060" s="79"/>
      <c r="G4060" s="78"/>
      <c r="H4060" s="80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6"/>
      <c r="B4061" s="77"/>
      <c r="C4061" s="76"/>
      <c r="D4061" s="78"/>
      <c r="E4061" s="12"/>
      <c r="F4061" s="79"/>
      <c r="G4061" s="78"/>
      <c r="H4061" s="80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6"/>
      <c r="B4062" s="77"/>
      <c r="C4062" s="76"/>
      <c r="D4062" s="78"/>
      <c r="E4062" s="12"/>
      <c r="F4062" s="79"/>
      <c r="G4062" s="78"/>
      <c r="H4062" s="80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6"/>
      <c r="B4063" s="77"/>
      <c r="C4063" s="76"/>
      <c r="D4063" s="78"/>
      <c r="E4063" s="12"/>
      <c r="F4063" s="79"/>
      <c r="G4063" s="78"/>
      <c r="H4063" s="80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6"/>
      <c r="B4064" s="77"/>
      <c r="C4064" s="76"/>
      <c r="D4064" s="78"/>
      <c r="E4064" s="12"/>
      <c r="F4064" s="79"/>
      <c r="G4064" s="78"/>
      <c r="H4064" s="80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6"/>
      <c r="B4065" s="77"/>
      <c r="C4065" s="76"/>
      <c r="D4065" s="78"/>
      <c r="E4065" s="12"/>
      <c r="F4065" s="79"/>
      <c r="G4065" s="78"/>
      <c r="H4065" s="80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6"/>
      <c r="B4066" s="77"/>
      <c r="C4066" s="76"/>
      <c r="D4066" s="78"/>
      <c r="E4066" s="12"/>
      <c r="F4066" s="79"/>
      <c r="G4066" s="78"/>
      <c r="H4066" s="80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6"/>
      <c r="B4067" s="77"/>
      <c r="C4067" s="76"/>
      <c r="D4067" s="78"/>
      <c r="E4067" s="12"/>
      <c r="F4067" s="79"/>
      <c r="G4067" s="78"/>
      <c r="H4067" s="80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6"/>
      <c r="B4068" s="77"/>
      <c r="C4068" s="76"/>
      <c r="D4068" s="78"/>
      <c r="E4068" s="12"/>
      <c r="F4068" s="79"/>
      <c r="G4068" s="78"/>
      <c r="H4068" s="80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6"/>
      <c r="B4069" s="77"/>
      <c r="C4069" s="76"/>
      <c r="D4069" s="78"/>
      <c r="E4069" s="12"/>
      <c r="F4069" s="79"/>
      <c r="G4069" s="78"/>
      <c r="H4069" s="80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6"/>
      <c r="B4070" s="77"/>
      <c r="C4070" s="76"/>
      <c r="D4070" s="78"/>
      <c r="E4070" s="12"/>
      <c r="F4070" s="79"/>
      <c r="G4070" s="78"/>
      <c r="H4070" s="80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6"/>
      <c r="B4071" s="77"/>
      <c r="C4071" s="76"/>
      <c r="D4071" s="78"/>
      <c r="E4071" s="12"/>
      <c r="F4071" s="79"/>
      <c r="G4071" s="78"/>
      <c r="H4071" s="80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6"/>
      <c r="B4072" s="77"/>
      <c r="C4072" s="76"/>
      <c r="D4072" s="78"/>
      <c r="E4072" s="12"/>
      <c r="F4072" s="79"/>
      <c r="G4072" s="78"/>
      <c r="H4072" s="80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6"/>
      <c r="B4073" s="77"/>
      <c r="C4073" s="76"/>
      <c r="D4073" s="78"/>
      <c r="E4073" s="12"/>
      <c r="F4073" s="79"/>
      <c r="G4073" s="78"/>
      <c r="H4073" s="80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6"/>
      <c r="B4074" s="77"/>
      <c r="C4074" s="76"/>
      <c r="D4074" s="78"/>
      <c r="E4074" s="12"/>
      <c r="F4074" s="79"/>
      <c r="G4074" s="78"/>
      <c r="H4074" s="80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6"/>
      <c r="B4075" s="77"/>
      <c r="C4075" s="76"/>
      <c r="D4075" s="78"/>
      <c r="E4075" s="12"/>
      <c r="F4075" s="79"/>
      <c r="G4075" s="78"/>
      <c r="H4075" s="80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6"/>
      <c r="B4076" s="77"/>
      <c r="C4076" s="76"/>
      <c r="D4076" s="78"/>
      <c r="E4076" s="12"/>
      <c r="F4076" s="79"/>
      <c r="G4076" s="78"/>
      <c r="H4076" s="80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6"/>
      <c r="B4077" s="77"/>
      <c r="C4077" s="76"/>
      <c r="D4077" s="78"/>
      <c r="E4077" s="12"/>
      <c r="F4077" s="79"/>
      <c r="G4077" s="78"/>
      <c r="H4077" s="80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6"/>
      <c r="B4078" s="77"/>
      <c r="C4078" s="76"/>
      <c r="D4078" s="78"/>
      <c r="E4078" s="12"/>
      <c r="F4078" s="79"/>
      <c r="G4078" s="78"/>
      <c r="H4078" s="80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6"/>
      <c r="B4079" s="77"/>
      <c r="C4079" s="76"/>
      <c r="D4079" s="78"/>
      <c r="E4079" s="12"/>
      <c r="F4079" s="79"/>
      <c r="G4079" s="78"/>
      <c r="H4079" s="80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6"/>
      <c r="B4080" s="77"/>
      <c r="C4080" s="76"/>
      <c r="D4080" s="78"/>
      <c r="E4080" s="12"/>
      <c r="F4080" s="79"/>
      <c r="G4080" s="78"/>
      <c r="H4080" s="80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6"/>
      <c r="B4081" s="77"/>
      <c r="C4081" s="76"/>
      <c r="D4081" s="78"/>
      <c r="E4081" s="12"/>
      <c r="F4081" s="79"/>
      <c r="G4081" s="78"/>
      <c r="H4081" s="80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6"/>
      <c r="B4082" s="77"/>
      <c r="C4082" s="76"/>
      <c r="D4082" s="78"/>
      <c r="E4082" s="12"/>
      <c r="F4082" s="79"/>
      <c r="G4082" s="78"/>
      <c r="H4082" s="80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6"/>
      <c r="B4083" s="77"/>
      <c r="C4083" s="76"/>
      <c r="D4083" s="78"/>
      <c r="E4083" s="12"/>
      <c r="F4083" s="79"/>
      <c r="G4083" s="78"/>
      <c r="H4083" s="80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6"/>
      <c r="B4084" s="77"/>
      <c r="C4084" s="76"/>
      <c r="D4084" s="78"/>
      <c r="E4084" s="12"/>
      <c r="F4084" s="79"/>
      <c r="G4084" s="78"/>
      <c r="H4084" s="80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6"/>
      <c r="B4085" s="77"/>
      <c r="C4085" s="76"/>
      <c r="D4085" s="78"/>
      <c r="E4085" s="12"/>
      <c r="F4085" s="79"/>
      <c r="G4085" s="78"/>
      <c r="H4085" s="80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6"/>
      <c r="B4086" s="77"/>
      <c r="C4086" s="76"/>
      <c r="D4086" s="78"/>
      <c r="E4086" s="12"/>
      <c r="F4086" s="79"/>
      <c r="G4086" s="78"/>
      <c r="H4086" s="80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6"/>
      <c r="B4087" s="77"/>
      <c r="C4087" s="76"/>
      <c r="D4087" s="78"/>
      <c r="E4087" s="12"/>
      <c r="F4087" s="79"/>
      <c r="G4087" s="78"/>
      <c r="H4087" s="80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6"/>
      <c r="B4088" s="77"/>
      <c r="C4088" s="76"/>
      <c r="D4088" s="78"/>
      <c r="E4088" s="12"/>
      <c r="F4088" s="79"/>
      <c r="G4088" s="78"/>
      <c r="H4088" s="80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6"/>
      <c r="B4089" s="77"/>
      <c r="C4089" s="76"/>
      <c r="D4089" s="78"/>
      <c r="E4089" s="12"/>
      <c r="F4089" s="79"/>
      <c r="G4089" s="78"/>
      <c r="H4089" s="80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6"/>
      <c r="B4090" s="77"/>
      <c r="C4090" s="76"/>
      <c r="D4090" s="78"/>
      <c r="E4090" s="12"/>
      <c r="F4090" s="79"/>
      <c r="G4090" s="78"/>
      <c r="H4090" s="80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6"/>
      <c r="B4091" s="77"/>
      <c r="C4091" s="76"/>
      <c r="D4091" s="78"/>
      <c r="E4091" s="12"/>
      <c r="F4091" s="79"/>
      <c r="G4091" s="78"/>
      <c r="H4091" s="80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6"/>
      <c r="B4092" s="77"/>
      <c r="C4092" s="76"/>
      <c r="D4092" s="78"/>
      <c r="E4092" s="12"/>
      <c r="F4092" s="79"/>
      <c r="G4092" s="78"/>
      <c r="H4092" s="80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6"/>
      <c r="B4093" s="77"/>
      <c r="C4093" s="76"/>
      <c r="D4093" s="78"/>
      <c r="E4093" s="12"/>
      <c r="F4093" s="79"/>
      <c r="G4093" s="78"/>
      <c r="H4093" s="80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6"/>
      <c r="B4094" s="77"/>
      <c r="C4094" s="76"/>
      <c r="D4094" s="78"/>
      <c r="E4094" s="12"/>
      <c r="F4094" s="79"/>
      <c r="G4094" s="78"/>
      <c r="H4094" s="80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6"/>
      <c r="B4095" s="77"/>
      <c r="C4095" s="76"/>
      <c r="D4095" s="78"/>
      <c r="E4095" s="12"/>
      <c r="F4095" s="79"/>
      <c r="G4095" s="78"/>
      <c r="H4095" s="80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6"/>
      <c r="B4096" s="77"/>
      <c r="C4096" s="76"/>
      <c r="D4096" s="78"/>
      <c r="E4096" s="12"/>
      <c r="F4096" s="79"/>
      <c r="G4096" s="78"/>
      <c r="H4096" s="80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6"/>
      <c r="B4097" s="77"/>
      <c r="C4097" s="76"/>
      <c r="D4097" s="78"/>
      <c r="E4097" s="12"/>
      <c r="F4097" s="79"/>
      <c r="G4097" s="78"/>
      <c r="H4097" s="80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6"/>
      <c r="B4098" s="77"/>
      <c r="C4098" s="76"/>
      <c r="D4098" s="78"/>
      <c r="E4098" s="12"/>
      <c r="F4098" s="79"/>
      <c r="G4098" s="78"/>
      <c r="H4098" s="80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6"/>
      <c r="B4099" s="77"/>
      <c r="C4099" s="76"/>
      <c r="D4099" s="78"/>
      <c r="E4099" s="12"/>
      <c r="F4099" s="79"/>
      <c r="G4099" s="78"/>
      <c r="H4099" s="80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6"/>
      <c r="B4100" s="77"/>
      <c r="C4100" s="76"/>
      <c r="D4100" s="78"/>
      <c r="E4100" s="12"/>
      <c r="F4100" s="79"/>
      <c r="G4100" s="78"/>
      <c r="H4100" s="80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6"/>
      <c r="B4101" s="77"/>
      <c r="C4101" s="76"/>
      <c r="D4101" s="78"/>
      <c r="E4101" s="12"/>
      <c r="F4101" s="79"/>
      <c r="G4101" s="78"/>
      <c r="H4101" s="80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6"/>
      <c r="B4102" s="77"/>
      <c r="C4102" s="76"/>
      <c r="D4102" s="78"/>
      <c r="E4102" s="12"/>
      <c r="F4102" s="79"/>
      <c r="G4102" s="78"/>
      <c r="H4102" s="80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6"/>
      <c r="B4103" s="77"/>
      <c r="C4103" s="76"/>
      <c r="D4103" s="78"/>
      <c r="E4103" s="12"/>
      <c r="F4103" s="79"/>
      <c r="G4103" s="78"/>
      <c r="H4103" s="80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6"/>
      <c r="B4104" s="77"/>
      <c r="C4104" s="76"/>
      <c r="D4104" s="78"/>
      <c r="E4104" s="12"/>
      <c r="F4104" s="79"/>
      <c r="G4104" s="78"/>
      <c r="H4104" s="80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6"/>
      <c r="B4105" s="77"/>
      <c r="C4105" s="76"/>
      <c r="D4105" s="78"/>
      <c r="E4105" s="12"/>
      <c r="F4105" s="79"/>
      <c r="G4105" s="78"/>
      <c r="H4105" s="80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6"/>
      <c r="B4106" s="77"/>
      <c r="C4106" s="76"/>
      <c r="D4106" s="78"/>
      <c r="E4106" s="12"/>
      <c r="F4106" s="79"/>
      <c r="G4106" s="78"/>
      <c r="H4106" s="80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6"/>
      <c r="B4107" s="77"/>
      <c r="C4107" s="76"/>
      <c r="D4107" s="78"/>
      <c r="E4107" s="12"/>
      <c r="F4107" s="79"/>
      <c r="G4107" s="78"/>
      <c r="H4107" s="80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6"/>
      <c r="B4108" s="77"/>
      <c r="C4108" s="76"/>
      <c r="D4108" s="78"/>
      <c r="E4108" s="12"/>
      <c r="F4108" s="79"/>
      <c r="G4108" s="78"/>
      <c r="H4108" s="80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6"/>
      <c r="B4109" s="77"/>
      <c r="C4109" s="76"/>
      <c r="D4109" s="78"/>
      <c r="E4109" s="12"/>
      <c r="F4109" s="79"/>
      <c r="G4109" s="78"/>
      <c r="H4109" s="80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6"/>
      <c r="B4110" s="77"/>
      <c r="C4110" s="76"/>
      <c r="D4110" s="78"/>
      <c r="E4110" s="12"/>
      <c r="F4110" s="79"/>
      <c r="G4110" s="78"/>
      <c r="H4110" s="80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6"/>
      <c r="B4111" s="77"/>
      <c r="C4111" s="76"/>
      <c r="D4111" s="78"/>
      <c r="E4111" s="12"/>
      <c r="F4111" s="79"/>
      <c r="G4111" s="78"/>
      <c r="H4111" s="80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6"/>
      <c r="B4112" s="77"/>
      <c r="C4112" s="76"/>
      <c r="D4112" s="78"/>
      <c r="E4112" s="12"/>
      <c r="F4112" s="79"/>
      <c r="G4112" s="78"/>
      <c r="H4112" s="80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6"/>
      <c r="B4113" s="77"/>
      <c r="C4113" s="76"/>
      <c r="D4113" s="78"/>
      <c r="E4113" s="12"/>
      <c r="F4113" s="79"/>
      <c r="G4113" s="78"/>
      <c r="H4113" s="80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6"/>
      <c r="B4114" s="77"/>
      <c r="C4114" s="76"/>
      <c r="D4114" s="78"/>
      <c r="E4114" s="12"/>
      <c r="F4114" s="79"/>
      <c r="G4114" s="78"/>
      <c r="H4114" s="80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6"/>
      <c r="B4115" s="77"/>
      <c r="C4115" s="76"/>
      <c r="D4115" s="78"/>
      <c r="E4115" s="12"/>
      <c r="F4115" s="79"/>
      <c r="G4115" s="78"/>
      <c r="H4115" s="80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6"/>
      <c r="B4116" s="77"/>
      <c r="C4116" s="76"/>
      <c r="D4116" s="78"/>
      <c r="E4116" s="12"/>
      <c r="F4116" s="79"/>
      <c r="G4116" s="78"/>
      <c r="H4116" s="80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6"/>
      <c r="B4117" s="77"/>
      <c r="C4117" s="76"/>
      <c r="D4117" s="78"/>
      <c r="E4117" s="12"/>
      <c r="F4117" s="79"/>
      <c r="G4117" s="78"/>
      <c r="H4117" s="80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6"/>
      <c r="B4118" s="77"/>
      <c r="C4118" s="76"/>
      <c r="D4118" s="78"/>
      <c r="E4118" s="12"/>
      <c r="F4118" s="79"/>
      <c r="G4118" s="78"/>
      <c r="H4118" s="80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6"/>
      <c r="B4119" s="77"/>
      <c r="C4119" s="76"/>
      <c r="D4119" s="78"/>
      <c r="E4119" s="12"/>
      <c r="F4119" s="79"/>
      <c r="G4119" s="78"/>
      <c r="H4119" s="80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6"/>
      <c r="B4120" s="77"/>
      <c r="C4120" s="76"/>
      <c r="D4120" s="78"/>
      <c r="E4120" s="12"/>
      <c r="F4120" s="79"/>
      <c r="G4120" s="78"/>
      <c r="H4120" s="80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6"/>
      <c r="B4121" s="77"/>
      <c r="C4121" s="76"/>
      <c r="D4121" s="78"/>
      <c r="E4121" s="12"/>
      <c r="F4121" s="79"/>
      <c r="G4121" s="78"/>
      <c r="H4121" s="80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6"/>
      <c r="B4122" s="77"/>
      <c r="C4122" s="76"/>
      <c r="D4122" s="78"/>
      <c r="E4122" s="12"/>
      <c r="F4122" s="79"/>
      <c r="G4122" s="78"/>
      <c r="H4122" s="80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6"/>
      <c r="B4123" s="77"/>
      <c r="C4123" s="76"/>
      <c r="D4123" s="78"/>
      <c r="E4123" s="12"/>
      <c r="F4123" s="79"/>
      <c r="G4123" s="78"/>
      <c r="H4123" s="80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6"/>
      <c r="B4124" s="77"/>
      <c r="C4124" s="76"/>
      <c r="D4124" s="78"/>
      <c r="E4124" s="12"/>
      <c r="F4124" s="79"/>
      <c r="G4124" s="78"/>
      <c r="H4124" s="80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6"/>
      <c r="B4125" s="77"/>
      <c r="C4125" s="76"/>
      <c r="D4125" s="78"/>
      <c r="E4125" s="12"/>
      <c r="F4125" s="79"/>
      <c r="G4125" s="78"/>
      <c r="H4125" s="80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6"/>
      <c r="B4126" s="77"/>
      <c r="C4126" s="76"/>
      <c r="D4126" s="78"/>
      <c r="E4126" s="12"/>
      <c r="F4126" s="79"/>
      <c r="G4126" s="78"/>
      <c r="H4126" s="80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6"/>
      <c r="B4127" s="77"/>
      <c r="C4127" s="76"/>
      <c r="D4127" s="78"/>
      <c r="E4127" s="12"/>
      <c r="F4127" s="79"/>
      <c r="G4127" s="78"/>
      <c r="H4127" s="80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6"/>
      <c r="B4128" s="77"/>
      <c r="C4128" s="76"/>
      <c r="D4128" s="78"/>
      <c r="E4128" s="12"/>
      <c r="F4128" s="79"/>
      <c r="G4128" s="78"/>
      <c r="H4128" s="80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6"/>
      <c r="B4129" s="77"/>
      <c r="C4129" s="76"/>
      <c r="D4129" s="78"/>
      <c r="E4129" s="12"/>
      <c r="F4129" s="79"/>
      <c r="G4129" s="78"/>
      <c r="H4129" s="80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6"/>
      <c r="B4130" s="77"/>
      <c r="C4130" s="76"/>
      <c r="D4130" s="78"/>
      <c r="E4130" s="12"/>
      <c r="F4130" s="79"/>
      <c r="G4130" s="78"/>
      <c r="H4130" s="80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6"/>
      <c r="B4131" s="77"/>
      <c r="C4131" s="76"/>
      <c r="D4131" s="78"/>
      <c r="E4131" s="12"/>
      <c r="F4131" s="79"/>
      <c r="G4131" s="78"/>
      <c r="H4131" s="80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6"/>
      <c r="B4132" s="77"/>
      <c r="C4132" s="76"/>
      <c r="D4132" s="78"/>
      <c r="E4132" s="12"/>
      <c r="F4132" s="79"/>
      <c r="G4132" s="78"/>
      <c r="H4132" s="80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6"/>
      <c r="B4133" s="77"/>
      <c r="C4133" s="76"/>
      <c r="D4133" s="78"/>
      <c r="E4133" s="12"/>
      <c r="F4133" s="79"/>
      <c r="G4133" s="78"/>
      <c r="H4133" s="80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6"/>
      <c r="B4134" s="77"/>
      <c r="C4134" s="76"/>
      <c r="D4134" s="78"/>
      <c r="E4134" s="12"/>
      <c r="F4134" s="79"/>
      <c r="G4134" s="78"/>
      <c r="H4134" s="80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6"/>
      <c r="B4135" s="77"/>
      <c r="C4135" s="76"/>
      <c r="D4135" s="78"/>
      <c r="E4135" s="12"/>
      <c r="F4135" s="79"/>
      <c r="G4135" s="78"/>
      <c r="H4135" s="80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6"/>
      <c r="B4136" s="77"/>
      <c r="C4136" s="76"/>
      <c r="D4136" s="78"/>
      <c r="E4136" s="12"/>
      <c r="F4136" s="79"/>
      <c r="G4136" s="78"/>
      <c r="H4136" s="80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6"/>
      <c r="B4137" s="77"/>
      <c r="C4137" s="76"/>
      <c r="D4137" s="78"/>
      <c r="E4137" s="12"/>
      <c r="F4137" s="79"/>
      <c r="G4137" s="78"/>
      <c r="H4137" s="80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6"/>
      <c r="B4138" s="77"/>
      <c r="C4138" s="76"/>
      <c r="D4138" s="78"/>
      <c r="E4138" s="12"/>
      <c r="F4138" s="79"/>
      <c r="G4138" s="78"/>
      <c r="H4138" s="80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6"/>
      <c r="B4139" s="77"/>
      <c r="C4139" s="76"/>
      <c r="D4139" s="78"/>
      <c r="E4139" s="12"/>
      <c r="F4139" s="79"/>
      <c r="G4139" s="78"/>
      <c r="H4139" s="80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6"/>
      <c r="B4140" s="77"/>
      <c r="C4140" s="76"/>
      <c r="D4140" s="78"/>
      <c r="E4140" s="12"/>
      <c r="F4140" s="79"/>
      <c r="G4140" s="78"/>
      <c r="H4140" s="80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6"/>
      <c r="B4141" s="77"/>
      <c r="C4141" s="76"/>
      <c r="D4141" s="78"/>
      <c r="E4141" s="12"/>
      <c r="F4141" s="79"/>
      <c r="G4141" s="78"/>
      <c r="H4141" s="80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6"/>
      <c r="B4142" s="77"/>
      <c r="C4142" s="76"/>
      <c r="D4142" s="78"/>
      <c r="E4142" s="12"/>
      <c r="F4142" s="79"/>
      <c r="G4142" s="78"/>
      <c r="H4142" s="80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6"/>
      <c r="B4143" s="77"/>
      <c r="C4143" s="76"/>
      <c r="D4143" s="78"/>
      <c r="E4143" s="12"/>
      <c r="F4143" s="79"/>
      <c r="G4143" s="78"/>
      <c r="H4143" s="80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6"/>
      <c r="B4144" s="77"/>
      <c r="C4144" s="76"/>
      <c r="D4144" s="78"/>
      <c r="E4144" s="12"/>
      <c r="F4144" s="79"/>
      <c r="G4144" s="78"/>
      <c r="H4144" s="80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6"/>
      <c r="B4145" s="77"/>
      <c r="C4145" s="76"/>
      <c r="D4145" s="78"/>
      <c r="E4145" s="12"/>
      <c r="F4145" s="79"/>
      <c r="G4145" s="78"/>
      <c r="H4145" s="80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6"/>
      <c r="B4146" s="77"/>
      <c r="C4146" s="76"/>
      <c r="D4146" s="78"/>
      <c r="E4146" s="12"/>
      <c r="F4146" s="79"/>
      <c r="G4146" s="78"/>
      <c r="H4146" s="80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6"/>
      <c r="B4147" s="77"/>
      <c r="C4147" s="76"/>
      <c r="D4147" s="78"/>
      <c r="E4147" s="12"/>
      <c r="F4147" s="79"/>
      <c r="G4147" s="78"/>
      <c r="H4147" s="80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6"/>
      <c r="B4148" s="77"/>
      <c r="C4148" s="76"/>
      <c r="D4148" s="78"/>
      <c r="E4148" s="12"/>
      <c r="F4148" s="79"/>
      <c r="G4148" s="78"/>
      <c r="H4148" s="80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6"/>
      <c r="B4149" s="77"/>
      <c r="C4149" s="76"/>
      <c r="D4149" s="78"/>
      <c r="E4149" s="12"/>
      <c r="F4149" s="79"/>
      <c r="G4149" s="78"/>
      <c r="H4149" s="80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6"/>
      <c r="B4150" s="77"/>
      <c r="C4150" s="76"/>
      <c r="D4150" s="78"/>
      <c r="E4150" s="12"/>
      <c r="F4150" s="79"/>
      <c r="G4150" s="78"/>
      <c r="H4150" s="80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6"/>
      <c r="B4151" s="77"/>
      <c r="C4151" s="76"/>
      <c r="D4151" s="78"/>
      <c r="E4151" s="12"/>
      <c r="F4151" s="79"/>
      <c r="G4151" s="78"/>
      <c r="H4151" s="80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6"/>
      <c r="B4152" s="77"/>
      <c r="C4152" s="76"/>
      <c r="D4152" s="78"/>
      <c r="E4152" s="12"/>
      <c r="F4152" s="79"/>
      <c r="G4152" s="78"/>
      <c r="H4152" s="80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6"/>
      <c r="B4153" s="77"/>
      <c r="C4153" s="76"/>
      <c r="D4153" s="78"/>
      <c r="E4153" s="12"/>
      <c r="F4153" s="79"/>
      <c r="G4153" s="78"/>
      <c r="H4153" s="80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6"/>
      <c r="B4154" s="77"/>
      <c r="C4154" s="76"/>
      <c r="D4154" s="78"/>
      <c r="E4154" s="12"/>
      <c r="F4154" s="79"/>
      <c r="G4154" s="78"/>
      <c r="H4154" s="80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6"/>
      <c r="B4155" s="77"/>
      <c r="C4155" s="76"/>
      <c r="D4155" s="78"/>
      <c r="E4155" s="12"/>
      <c r="F4155" s="79"/>
      <c r="G4155" s="78"/>
      <c r="H4155" s="80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6"/>
      <c r="B4156" s="77"/>
      <c r="C4156" s="76"/>
      <c r="D4156" s="78"/>
      <c r="E4156" s="12"/>
      <c r="F4156" s="79"/>
      <c r="G4156" s="78"/>
      <c r="H4156" s="80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6"/>
      <c r="B4157" s="77"/>
      <c r="C4157" s="76"/>
      <c r="D4157" s="78"/>
      <c r="E4157" s="12"/>
      <c r="F4157" s="79"/>
      <c r="G4157" s="78"/>
      <c r="H4157" s="80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6"/>
      <c r="B4158" s="77"/>
      <c r="C4158" s="76"/>
      <c r="D4158" s="78"/>
      <c r="E4158" s="12"/>
      <c r="F4158" s="79"/>
      <c r="G4158" s="78"/>
      <c r="H4158" s="80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6"/>
      <c r="B4159" s="77"/>
      <c r="C4159" s="76"/>
      <c r="D4159" s="78"/>
      <c r="E4159" s="12"/>
      <c r="F4159" s="79"/>
      <c r="G4159" s="78"/>
      <c r="H4159" s="80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6"/>
      <c r="B4160" s="77"/>
      <c r="C4160" s="76"/>
      <c r="D4160" s="78"/>
      <c r="E4160" s="12"/>
      <c r="F4160" s="79"/>
      <c r="G4160" s="78"/>
      <c r="H4160" s="80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6"/>
      <c r="B4161" s="77"/>
      <c r="C4161" s="76"/>
      <c r="D4161" s="78"/>
      <c r="E4161" s="12"/>
      <c r="F4161" s="79"/>
      <c r="G4161" s="78"/>
      <c r="H4161" s="80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6"/>
      <c r="B4162" s="77"/>
      <c r="C4162" s="76"/>
      <c r="D4162" s="78"/>
      <c r="E4162" s="12"/>
      <c r="F4162" s="79"/>
      <c r="G4162" s="78"/>
      <c r="H4162" s="80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6"/>
      <c r="B4163" s="77"/>
      <c r="C4163" s="76"/>
      <c r="D4163" s="78"/>
      <c r="E4163" s="12"/>
      <c r="F4163" s="79"/>
      <c r="G4163" s="78"/>
      <c r="H4163" s="80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6"/>
      <c r="B4164" s="77"/>
      <c r="C4164" s="76"/>
      <c r="D4164" s="78"/>
      <c r="E4164" s="12"/>
      <c r="F4164" s="79"/>
      <c r="G4164" s="78"/>
      <c r="H4164" s="80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6"/>
      <c r="B4165" s="77"/>
      <c r="C4165" s="76"/>
      <c r="D4165" s="78"/>
      <c r="E4165" s="12"/>
      <c r="F4165" s="79"/>
      <c r="G4165" s="78"/>
      <c r="H4165" s="80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6"/>
      <c r="B4166" s="77"/>
      <c r="C4166" s="76"/>
      <c r="D4166" s="78"/>
      <c r="E4166" s="12"/>
      <c r="F4166" s="79"/>
      <c r="G4166" s="78"/>
      <c r="H4166" s="80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6"/>
      <c r="B4167" s="77"/>
      <c r="C4167" s="76"/>
      <c r="D4167" s="78"/>
      <c r="E4167" s="12"/>
      <c r="F4167" s="79"/>
      <c r="G4167" s="78"/>
      <c r="H4167" s="80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6"/>
      <c r="B4168" s="77"/>
      <c r="C4168" s="76"/>
      <c r="D4168" s="78"/>
      <c r="E4168" s="12"/>
      <c r="F4168" s="79"/>
      <c r="G4168" s="78"/>
      <c r="H4168" s="80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6"/>
      <c r="B4169" s="77"/>
      <c r="C4169" s="76"/>
      <c r="D4169" s="78"/>
      <c r="E4169" s="12"/>
      <c r="F4169" s="79"/>
      <c r="G4169" s="78"/>
      <c r="H4169" s="80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6"/>
      <c r="B4170" s="77"/>
      <c r="C4170" s="76"/>
      <c r="D4170" s="78"/>
      <c r="E4170" s="12"/>
      <c r="F4170" s="79"/>
      <c r="G4170" s="78"/>
      <c r="H4170" s="80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6"/>
      <c r="B4171" s="77"/>
      <c r="C4171" s="76"/>
      <c r="D4171" s="78"/>
      <c r="E4171" s="12"/>
      <c r="F4171" s="79"/>
      <c r="G4171" s="78"/>
      <c r="H4171" s="80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6"/>
      <c r="B4172" s="77"/>
      <c r="C4172" s="76"/>
      <c r="D4172" s="78"/>
      <c r="E4172" s="12"/>
      <c r="F4172" s="79"/>
      <c r="G4172" s="78"/>
      <c r="H4172" s="80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6"/>
      <c r="B4173" s="77"/>
      <c r="C4173" s="76"/>
      <c r="D4173" s="78"/>
      <c r="E4173" s="12"/>
      <c r="F4173" s="79"/>
      <c r="G4173" s="78"/>
      <c r="H4173" s="80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6"/>
      <c r="B4174" s="77"/>
      <c r="C4174" s="76"/>
      <c r="D4174" s="78"/>
      <c r="E4174" s="12"/>
      <c r="F4174" s="79"/>
      <c r="G4174" s="78"/>
      <c r="H4174" s="80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6"/>
      <c r="B4175" s="77"/>
      <c r="C4175" s="76"/>
      <c r="D4175" s="78"/>
      <c r="E4175" s="12"/>
      <c r="F4175" s="79"/>
      <c r="G4175" s="78"/>
      <c r="H4175" s="80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6"/>
      <c r="B4176" s="77"/>
      <c r="C4176" s="76"/>
      <c r="D4176" s="78"/>
      <c r="E4176" s="12"/>
      <c r="F4176" s="79"/>
      <c r="G4176" s="78"/>
      <c r="H4176" s="80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6"/>
      <c r="B4177" s="77"/>
      <c r="C4177" s="76"/>
      <c r="D4177" s="78"/>
      <c r="E4177" s="12"/>
      <c r="F4177" s="79"/>
      <c r="G4177" s="78"/>
      <c r="H4177" s="80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6"/>
      <c r="B4178" s="77"/>
      <c r="C4178" s="76"/>
      <c r="D4178" s="78"/>
      <c r="E4178" s="12"/>
      <c r="F4178" s="79"/>
      <c r="G4178" s="78"/>
      <c r="H4178" s="80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6"/>
      <c r="B4179" s="77"/>
      <c r="C4179" s="76"/>
      <c r="D4179" s="78"/>
      <c r="E4179" s="12"/>
      <c r="F4179" s="79"/>
      <c r="G4179" s="78"/>
      <c r="H4179" s="80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6"/>
      <c r="B4180" s="77"/>
      <c r="C4180" s="76"/>
      <c r="D4180" s="78"/>
      <c r="E4180" s="12"/>
      <c r="F4180" s="79"/>
      <c r="G4180" s="78"/>
      <c r="H4180" s="80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6"/>
      <c r="B4181" s="77"/>
      <c r="C4181" s="76"/>
      <c r="D4181" s="78"/>
      <c r="E4181" s="12"/>
      <c r="F4181" s="79"/>
      <c r="G4181" s="78"/>
      <c r="H4181" s="80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6"/>
      <c r="B4182" s="77"/>
      <c r="C4182" s="76"/>
      <c r="D4182" s="78"/>
      <c r="E4182" s="12"/>
      <c r="F4182" s="79"/>
      <c r="G4182" s="78"/>
      <c r="H4182" s="80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6"/>
      <c r="B4183" s="77"/>
      <c r="C4183" s="76"/>
      <c r="D4183" s="78"/>
      <c r="E4183" s="12"/>
      <c r="F4183" s="79"/>
      <c r="G4183" s="78"/>
      <c r="H4183" s="80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6"/>
      <c r="B4184" s="77"/>
      <c r="C4184" s="76"/>
      <c r="D4184" s="78"/>
      <c r="E4184" s="12"/>
      <c r="F4184" s="79"/>
      <c r="G4184" s="78"/>
      <c r="H4184" s="80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6"/>
      <c r="B4185" s="77"/>
      <c r="C4185" s="76"/>
      <c r="D4185" s="78"/>
      <c r="E4185" s="12"/>
      <c r="F4185" s="79"/>
      <c r="G4185" s="78"/>
      <c r="H4185" s="80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6"/>
      <c r="B4186" s="77"/>
      <c r="C4186" s="76"/>
      <c r="D4186" s="78"/>
      <c r="E4186" s="12"/>
      <c r="F4186" s="79"/>
      <c r="G4186" s="78"/>
      <c r="H4186" s="80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6"/>
      <c r="B4187" s="77"/>
      <c r="C4187" s="76"/>
      <c r="D4187" s="78"/>
      <c r="E4187" s="12"/>
      <c r="F4187" s="79"/>
      <c r="G4187" s="78"/>
      <c r="H4187" s="80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6"/>
      <c r="B4188" s="77"/>
      <c r="C4188" s="76"/>
      <c r="D4188" s="78"/>
      <c r="E4188" s="12"/>
      <c r="F4188" s="79"/>
      <c r="G4188" s="78"/>
      <c r="H4188" s="80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6"/>
      <c r="B4189" s="77"/>
      <c r="C4189" s="76"/>
      <c r="D4189" s="78"/>
      <c r="E4189" s="12"/>
      <c r="F4189" s="79"/>
      <c r="G4189" s="78"/>
      <c r="H4189" s="80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6"/>
      <c r="B4190" s="77"/>
      <c r="C4190" s="76"/>
      <c r="D4190" s="78"/>
      <c r="E4190" s="12"/>
      <c r="F4190" s="79"/>
      <c r="G4190" s="78"/>
      <c r="H4190" s="80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6"/>
      <c r="B4191" s="77"/>
      <c r="C4191" s="76"/>
      <c r="D4191" s="78"/>
      <c r="E4191" s="12"/>
      <c r="F4191" s="79"/>
      <c r="G4191" s="78"/>
      <c r="H4191" s="80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6"/>
      <c r="B4192" s="77"/>
      <c r="C4192" s="76"/>
      <c r="D4192" s="78"/>
      <c r="E4192" s="12"/>
      <c r="F4192" s="79"/>
      <c r="G4192" s="78"/>
      <c r="H4192" s="80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6"/>
      <c r="B4193" s="77"/>
      <c r="C4193" s="76"/>
      <c r="D4193" s="78"/>
      <c r="E4193" s="12"/>
      <c r="F4193" s="79"/>
      <c r="G4193" s="78"/>
      <c r="H4193" s="80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6"/>
      <c r="B4194" s="77"/>
      <c r="C4194" s="76"/>
      <c r="D4194" s="78"/>
      <c r="E4194" s="12"/>
      <c r="F4194" s="79"/>
      <c r="G4194" s="78"/>
      <c r="H4194" s="80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6"/>
      <c r="B4195" s="77"/>
      <c r="C4195" s="76"/>
      <c r="D4195" s="78"/>
      <c r="E4195" s="12"/>
      <c r="F4195" s="79"/>
      <c r="G4195" s="78"/>
      <c r="H4195" s="80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6"/>
      <c r="B4196" s="77"/>
      <c r="C4196" s="76"/>
      <c r="D4196" s="78"/>
      <c r="E4196" s="12"/>
      <c r="F4196" s="79"/>
      <c r="G4196" s="78"/>
      <c r="H4196" s="80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6"/>
      <c r="B4197" s="77"/>
      <c r="C4197" s="76"/>
      <c r="D4197" s="78"/>
      <c r="E4197" s="12"/>
      <c r="F4197" s="79"/>
      <c r="G4197" s="78"/>
      <c r="H4197" s="80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6"/>
      <c r="B4198" s="77"/>
      <c r="C4198" s="76"/>
      <c r="D4198" s="78"/>
      <c r="E4198" s="12"/>
      <c r="F4198" s="79"/>
      <c r="G4198" s="78"/>
      <c r="H4198" s="80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6"/>
      <c r="B4199" s="77"/>
      <c r="C4199" s="76"/>
      <c r="D4199" s="78"/>
      <c r="E4199" s="12"/>
      <c r="F4199" s="79"/>
      <c r="G4199" s="78"/>
      <c r="H4199" s="80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6"/>
      <c r="B4200" s="77"/>
      <c r="C4200" s="76"/>
      <c r="D4200" s="78"/>
      <c r="E4200" s="12"/>
      <c r="F4200" s="79"/>
      <c r="G4200" s="78"/>
      <c r="H4200" s="80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6"/>
      <c r="B4201" s="77"/>
      <c r="C4201" s="76"/>
      <c r="D4201" s="78"/>
      <c r="E4201" s="12"/>
      <c r="F4201" s="79"/>
      <c r="G4201" s="78"/>
      <c r="H4201" s="80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6"/>
      <c r="B4202" s="77"/>
      <c r="C4202" s="76"/>
      <c r="D4202" s="78"/>
      <c r="E4202" s="12"/>
      <c r="F4202" s="79"/>
      <c r="G4202" s="78"/>
      <c r="H4202" s="80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6"/>
      <c r="B4203" s="77"/>
      <c r="C4203" s="76"/>
      <c r="D4203" s="78"/>
      <c r="E4203" s="12"/>
      <c r="F4203" s="79"/>
      <c r="G4203" s="78"/>
      <c r="H4203" s="80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6"/>
      <c r="B4204" s="77"/>
      <c r="C4204" s="76"/>
      <c r="D4204" s="78"/>
      <c r="E4204" s="12"/>
      <c r="F4204" s="79"/>
      <c r="G4204" s="78"/>
      <c r="H4204" s="80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6"/>
      <c r="B4205" s="77"/>
      <c r="C4205" s="76"/>
      <c r="D4205" s="78"/>
      <c r="E4205" s="12"/>
      <c r="F4205" s="79"/>
      <c r="G4205" s="78"/>
      <c r="H4205" s="80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6"/>
      <c r="B4206" s="77"/>
      <c r="C4206" s="76"/>
      <c r="D4206" s="78"/>
      <c r="E4206" s="12"/>
      <c r="F4206" s="79"/>
      <c r="G4206" s="78"/>
      <c r="H4206" s="80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6"/>
      <c r="B4207" s="77"/>
      <c r="C4207" s="76"/>
      <c r="D4207" s="78"/>
      <c r="E4207" s="12"/>
      <c r="F4207" s="79"/>
      <c r="G4207" s="78"/>
      <c r="H4207" s="80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6"/>
      <c r="B4208" s="77"/>
      <c r="C4208" s="76"/>
      <c r="D4208" s="78"/>
      <c r="E4208" s="12"/>
      <c r="F4208" s="79"/>
      <c r="G4208" s="78"/>
      <c r="H4208" s="80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6"/>
      <c r="B4209" s="77"/>
      <c r="C4209" s="76"/>
      <c r="D4209" s="78"/>
      <c r="E4209" s="12"/>
      <c r="F4209" s="79"/>
      <c r="G4209" s="78"/>
      <c r="H4209" s="80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6"/>
      <c r="B4210" s="77"/>
      <c r="C4210" s="76"/>
      <c r="D4210" s="78"/>
      <c r="E4210" s="12"/>
      <c r="F4210" s="79"/>
      <c r="G4210" s="78"/>
      <c r="H4210" s="80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6"/>
      <c r="B4211" s="77"/>
      <c r="C4211" s="76"/>
      <c r="D4211" s="78"/>
      <c r="E4211" s="12"/>
      <c r="F4211" s="79"/>
      <c r="G4211" s="78"/>
      <c r="H4211" s="80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6"/>
      <c r="B4212" s="77"/>
      <c r="C4212" s="76"/>
      <c r="D4212" s="78"/>
      <c r="E4212" s="12"/>
      <c r="F4212" s="79"/>
      <c r="G4212" s="78"/>
      <c r="H4212" s="80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6"/>
      <c r="B4213" s="77"/>
      <c r="C4213" s="76"/>
      <c r="D4213" s="78"/>
      <c r="E4213" s="12"/>
      <c r="F4213" s="79"/>
      <c r="G4213" s="78"/>
      <c r="H4213" s="80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6"/>
      <c r="B4214" s="77"/>
      <c r="C4214" s="76"/>
      <c r="D4214" s="78"/>
      <c r="E4214" s="12"/>
      <c r="F4214" s="79"/>
      <c r="G4214" s="78"/>
      <c r="H4214" s="80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6"/>
      <c r="B4215" s="77"/>
      <c r="C4215" s="76"/>
      <c r="D4215" s="78"/>
      <c r="E4215" s="12"/>
      <c r="F4215" s="79"/>
      <c r="G4215" s="78"/>
      <c r="H4215" s="80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6"/>
      <c r="B4216" s="77"/>
      <c r="C4216" s="76"/>
      <c r="D4216" s="78"/>
      <c r="E4216" s="12"/>
      <c r="F4216" s="79"/>
      <c r="G4216" s="78"/>
      <c r="H4216" s="80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6"/>
      <c r="B4217" s="77"/>
      <c r="C4217" s="76"/>
      <c r="D4217" s="78"/>
      <c r="E4217" s="12"/>
      <c r="F4217" s="79"/>
      <c r="G4217" s="78"/>
      <c r="H4217" s="80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6"/>
      <c r="B4218" s="77"/>
      <c r="C4218" s="76"/>
      <c r="D4218" s="78"/>
      <c r="E4218" s="12"/>
      <c r="F4218" s="79"/>
      <c r="G4218" s="78"/>
      <c r="H4218" s="80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6"/>
      <c r="B4219" s="77"/>
      <c r="C4219" s="76"/>
      <c r="D4219" s="78"/>
      <c r="E4219" s="12"/>
      <c r="F4219" s="79"/>
      <c r="G4219" s="78"/>
      <c r="H4219" s="80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6"/>
      <c r="B4220" s="77"/>
      <c r="C4220" s="76"/>
      <c r="D4220" s="78"/>
      <c r="E4220" s="12"/>
      <c r="F4220" s="79"/>
      <c r="G4220" s="78"/>
      <c r="H4220" s="80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6"/>
      <c r="B4221" s="77"/>
      <c r="C4221" s="76"/>
      <c r="D4221" s="78"/>
      <c r="E4221" s="12"/>
      <c r="F4221" s="79"/>
      <c r="G4221" s="78"/>
      <c r="H4221" s="80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6"/>
      <c r="B4222" s="77"/>
      <c r="C4222" s="76"/>
      <c r="D4222" s="78"/>
      <c r="E4222" s="12"/>
      <c r="F4222" s="79"/>
      <c r="G4222" s="78"/>
      <c r="H4222" s="80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6"/>
      <c r="B4223" s="77"/>
      <c r="C4223" s="76"/>
      <c r="D4223" s="78"/>
      <c r="E4223" s="12"/>
      <c r="F4223" s="79"/>
      <c r="G4223" s="78"/>
      <c r="H4223" s="80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6"/>
      <c r="B4224" s="77"/>
      <c r="C4224" s="76"/>
      <c r="D4224" s="78"/>
      <c r="E4224" s="12"/>
      <c r="F4224" s="79"/>
      <c r="G4224" s="78"/>
      <c r="H4224" s="80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6"/>
      <c r="B4225" s="77"/>
      <c r="C4225" s="76"/>
      <c r="D4225" s="78"/>
      <c r="E4225" s="12"/>
      <c r="F4225" s="79"/>
      <c r="G4225" s="78"/>
      <c r="H4225" s="80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6"/>
      <c r="B4226" s="77"/>
      <c r="C4226" s="76"/>
      <c r="D4226" s="78"/>
      <c r="E4226" s="12"/>
      <c r="F4226" s="79"/>
      <c r="G4226" s="78"/>
      <c r="H4226" s="80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6"/>
      <c r="B4227" s="77"/>
      <c r="C4227" s="76"/>
      <c r="D4227" s="78"/>
      <c r="E4227" s="12"/>
      <c r="F4227" s="79"/>
      <c r="G4227" s="78"/>
      <c r="H4227" s="80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6"/>
      <c r="B4228" s="77"/>
      <c r="C4228" s="76"/>
      <c r="D4228" s="78"/>
      <c r="E4228" s="12"/>
      <c r="F4228" s="79"/>
      <c r="G4228" s="78"/>
      <c r="H4228" s="80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6"/>
      <c r="B4229" s="77"/>
      <c r="C4229" s="76"/>
      <c r="D4229" s="78"/>
      <c r="E4229" s="12"/>
      <c r="F4229" s="79"/>
      <c r="G4229" s="78"/>
      <c r="H4229" s="80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6"/>
      <c r="B4230" s="77"/>
      <c r="C4230" s="76"/>
      <c r="D4230" s="78"/>
      <c r="E4230" s="12"/>
      <c r="F4230" s="79"/>
      <c r="G4230" s="78"/>
      <c r="H4230" s="80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6"/>
      <c r="B4231" s="77"/>
      <c r="C4231" s="76"/>
      <c r="D4231" s="78"/>
      <c r="E4231" s="12"/>
      <c r="F4231" s="79"/>
      <c r="G4231" s="78"/>
      <c r="H4231" s="80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6"/>
      <c r="B4232" s="77"/>
      <c r="C4232" s="76"/>
      <c r="D4232" s="78"/>
      <c r="E4232" s="12"/>
      <c r="F4232" s="79"/>
      <c r="G4232" s="78"/>
      <c r="H4232" s="80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6"/>
      <c r="B4233" s="77"/>
      <c r="C4233" s="76"/>
      <c r="D4233" s="78"/>
      <c r="E4233" s="12"/>
      <c r="F4233" s="79"/>
      <c r="G4233" s="78"/>
      <c r="H4233" s="80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6"/>
      <c r="B4234" s="77"/>
      <c r="C4234" s="76"/>
      <c r="D4234" s="78"/>
      <c r="E4234" s="12"/>
      <c r="F4234" s="79"/>
      <c r="G4234" s="78"/>
      <c r="H4234" s="80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6"/>
      <c r="B4235" s="77"/>
      <c r="C4235" s="76"/>
      <c r="D4235" s="78"/>
      <c r="E4235" s="12"/>
      <c r="F4235" s="79"/>
      <c r="G4235" s="78"/>
      <c r="H4235" s="80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6"/>
      <c r="B4236" s="77"/>
      <c r="C4236" s="76"/>
      <c r="D4236" s="78"/>
      <c r="E4236" s="12"/>
      <c r="F4236" s="79"/>
      <c r="G4236" s="78"/>
      <c r="H4236" s="80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6"/>
      <c r="B4237" s="77"/>
      <c r="C4237" s="76"/>
      <c r="D4237" s="78"/>
      <c r="E4237" s="12"/>
      <c r="F4237" s="79"/>
      <c r="G4237" s="78"/>
      <c r="H4237" s="80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6"/>
      <c r="B4238" s="77"/>
      <c r="C4238" s="76"/>
      <c r="D4238" s="78"/>
      <c r="E4238" s="12"/>
      <c r="F4238" s="79"/>
      <c r="G4238" s="78"/>
      <c r="H4238" s="80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6"/>
      <c r="B4239" s="77"/>
      <c r="C4239" s="76"/>
      <c r="D4239" s="78"/>
      <c r="E4239" s="12"/>
      <c r="F4239" s="79"/>
      <c r="G4239" s="78"/>
      <c r="H4239" s="80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6"/>
      <c r="B4240" s="77"/>
      <c r="C4240" s="76"/>
      <c r="D4240" s="78"/>
      <c r="E4240" s="12"/>
      <c r="F4240" s="79"/>
      <c r="G4240" s="78"/>
      <c r="H4240" s="80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6"/>
      <c r="B4241" s="77"/>
      <c r="C4241" s="76"/>
      <c r="D4241" s="78"/>
      <c r="E4241" s="12"/>
      <c r="F4241" s="79"/>
      <c r="G4241" s="78"/>
      <c r="H4241" s="80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6"/>
      <c r="B4242" s="77"/>
      <c r="C4242" s="76"/>
      <c r="D4242" s="78"/>
      <c r="E4242" s="12"/>
      <c r="F4242" s="79"/>
      <c r="G4242" s="78"/>
      <c r="H4242" s="80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6"/>
      <c r="B4243" s="77"/>
      <c r="C4243" s="76"/>
      <c r="D4243" s="78"/>
      <c r="E4243" s="12"/>
      <c r="F4243" s="79"/>
      <c r="G4243" s="78"/>
      <c r="H4243" s="80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6"/>
      <c r="B4244" s="77"/>
      <c r="C4244" s="76"/>
      <c r="D4244" s="78"/>
      <c r="E4244" s="12"/>
      <c r="F4244" s="79"/>
      <c r="G4244" s="78"/>
      <c r="H4244" s="80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6"/>
      <c r="B4245" s="77"/>
      <c r="C4245" s="76"/>
      <c r="D4245" s="78"/>
      <c r="E4245" s="12"/>
      <c r="F4245" s="79"/>
      <c r="G4245" s="78"/>
      <c r="H4245" s="80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6"/>
      <c r="B4246" s="77"/>
      <c r="C4246" s="76"/>
      <c r="D4246" s="78"/>
      <c r="E4246" s="12"/>
      <c r="F4246" s="79"/>
      <c r="G4246" s="78"/>
      <c r="H4246" s="80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6"/>
      <c r="B4247" s="77"/>
      <c r="C4247" s="76"/>
      <c r="D4247" s="78"/>
      <c r="E4247" s="12"/>
      <c r="F4247" s="79"/>
      <c r="G4247" s="78"/>
      <c r="H4247" s="80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6"/>
      <c r="B4248" s="77"/>
      <c r="C4248" s="76"/>
      <c r="D4248" s="78"/>
      <c r="E4248" s="12"/>
      <c r="F4248" s="79"/>
      <c r="G4248" s="78"/>
      <c r="H4248" s="80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6"/>
      <c r="B4249" s="77"/>
      <c r="C4249" s="76"/>
      <c r="D4249" s="78"/>
      <c r="E4249" s="12"/>
      <c r="F4249" s="79"/>
      <c r="G4249" s="78"/>
      <c r="H4249" s="80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6"/>
      <c r="B4250" s="77"/>
      <c r="C4250" s="76"/>
      <c r="D4250" s="78"/>
      <c r="E4250" s="12"/>
      <c r="F4250" s="79"/>
      <c r="G4250" s="78"/>
      <c r="H4250" s="80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6"/>
      <c r="B4251" s="77"/>
      <c r="C4251" s="76"/>
      <c r="D4251" s="78"/>
      <c r="E4251" s="12"/>
      <c r="F4251" s="79"/>
      <c r="G4251" s="78"/>
      <c r="H4251" s="80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6"/>
      <c r="B4252" s="77"/>
      <c r="C4252" s="76"/>
      <c r="D4252" s="78"/>
      <c r="E4252" s="12"/>
      <c r="F4252" s="79"/>
      <c r="G4252" s="78"/>
      <c r="H4252" s="80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6"/>
      <c r="B4253" s="77"/>
      <c r="C4253" s="76"/>
      <c r="D4253" s="78"/>
      <c r="E4253" s="12"/>
      <c r="F4253" s="79"/>
      <c r="G4253" s="78"/>
      <c r="H4253" s="80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6"/>
      <c r="B4254" s="77"/>
      <c r="C4254" s="76"/>
      <c r="D4254" s="78"/>
      <c r="E4254" s="12"/>
      <c r="F4254" s="79"/>
      <c r="G4254" s="78"/>
      <c r="H4254" s="80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6"/>
      <c r="B4255" s="77"/>
      <c r="C4255" s="76"/>
      <c r="D4255" s="78"/>
      <c r="E4255" s="12"/>
      <c r="F4255" s="79"/>
      <c r="G4255" s="78"/>
      <c r="H4255" s="80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6"/>
      <c r="B4256" s="77"/>
      <c r="C4256" s="76"/>
      <c r="D4256" s="78"/>
      <c r="E4256" s="12"/>
      <c r="F4256" s="79"/>
      <c r="G4256" s="78"/>
      <c r="H4256" s="80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6"/>
      <c r="B4257" s="77"/>
      <c r="C4257" s="76"/>
      <c r="D4257" s="78"/>
      <c r="E4257" s="12"/>
      <c r="F4257" s="79"/>
      <c r="G4257" s="78"/>
      <c r="H4257" s="80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6"/>
      <c r="B4258" s="77"/>
      <c r="C4258" s="76"/>
      <c r="D4258" s="78"/>
      <c r="E4258" s="12"/>
      <c r="F4258" s="79"/>
      <c r="G4258" s="78"/>
      <c r="H4258" s="80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6"/>
      <c r="B4259" s="77"/>
      <c r="C4259" s="76"/>
      <c r="D4259" s="78"/>
      <c r="E4259" s="12"/>
      <c r="F4259" s="79"/>
      <c r="G4259" s="78"/>
      <c r="H4259" s="80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6"/>
      <c r="B4260" s="77"/>
      <c r="C4260" s="76"/>
      <c r="D4260" s="78"/>
      <c r="E4260" s="12"/>
      <c r="F4260" s="79"/>
      <c r="G4260" s="78"/>
      <c r="H4260" s="80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6"/>
      <c r="B4261" s="77"/>
      <c r="C4261" s="76"/>
      <c r="D4261" s="78"/>
      <c r="E4261" s="12"/>
      <c r="F4261" s="79"/>
      <c r="G4261" s="78"/>
      <c r="H4261" s="80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6"/>
      <c r="B4262" s="77"/>
      <c r="C4262" s="76"/>
      <c r="D4262" s="78"/>
      <c r="E4262" s="12"/>
      <c r="F4262" s="79"/>
      <c r="G4262" s="78"/>
      <c r="H4262" s="80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6"/>
      <c r="B4263" s="77"/>
      <c r="C4263" s="76"/>
      <c r="D4263" s="78"/>
      <c r="E4263" s="12"/>
      <c r="F4263" s="79"/>
      <c r="G4263" s="78"/>
      <c r="H4263" s="80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6"/>
      <c r="B4264" s="77"/>
      <c r="C4264" s="76"/>
      <c r="D4264" s="78"/>
      <c r="E4264" s="12"/>
      <c r="F4264" s="79"/>
      <c r="G4264" s="78"/>
      <c r="H4264" s="80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6"/>
      <c r="B4265" s="77"/>
      <c r="C4265" s="76"/>
      <c r="D4265" s="78"/>
      <c r="E4265" s="12"/>
      <c r="F4265" s="79"/>
      <c r="G4265" s="78"/>
      <c r="H4265" s="80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6"/>
      <c r="B4266" s="77"/>
      <c r="C4266" s="76"/>
      <c r="D4266" s="78"/>
      <c r="E4266" s="12"/>
      <c r="F4266" s="79"/>
      <c r="G4266" s="78"/>
      <c r="H4266" s="80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6"/>
      <c r="B4267" s="77"/>
      <c r="C4267" s="76"/>
      <c r="D4267" s="78"/>
      <c r="E4267" s="12"/>
      <c r="F4267" s="79"/>
      <c r="G4267" s="78"/>
      <c r="H4267" s="80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6"/>
      <c r="B4268" s="77"/>
      <c r="C4268" s="76"/>
      <c r="D4268" s="78"/>
      <c r="E4268" s="12"/>
      <c r="F4268" s="79"/>
      <c r="G4268" s="78"/>
      <c r="H4268" s="80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6"/>
      <c r="B4269" s="77"/>
      <c r="C4269" s="76"/>
      <c r="D4269" s="78"/>
      <c r="E4269" s="12"/>
      <c r="F4269" s="79"/>
      <c r="G4269" s="78"/>
      <c r="H4269" s="80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6"/>
      <c r="B4270" s="77"/>
      <c r="C4270" s="76"/>
      <c r="D4270" s="78"/>
      <c r="E4270" s="12"/>
      <c r="F4270" s="79"/>
      <c r="G4270" s="78"/>
      <c r="H4270" s="80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6"/>
      <c r="B4271" s="77"/>
      <c r="C4271" s="76"/>
      <c r="D4271" s="78"/>
      <c r="E4271" s="12"/>
      <c r="F4271" s="79"/>
      <c r="G4271" s="78"/>
      <c r="H4271" s="80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6"/>
      <c r="B4272" s="77"/>
      <c r="C4272" s="76"/>
      <c r="D4272" s="78"/>
      <c r="E4272" s="12"/>
      <c r="F4272" s="79"/>
      <c r="G4272" s="78"/>
      <c r="H4272" s="80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6"/>
      <c r="B4273" s="77"/>
      <c r="C4273" s="76"/>
      <c r="D4273" s="78"/>
      <c r="E4273" s="12"/>
      <c r="F4273" s="79"/>
      <c r="G4273" s="78"/>
      <c r="H4273" s="80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6"/>
      <c r="B4274" s="77"/>
      <c r="C4274" s="76"/>
      <c r="D4274" s="78"/>
      <c r="E4274" s="12"/>
      <c r="F4274" s="79"/>
      <c r="G4274" s="78"/>
      <c r="H4274" s="80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6"/>
      <c r="B4275" s="77"/>
      <c r="C4275" s="76"/>
      <c r="D4275" s="78"/>
      <c r="E4275" s="12"/>
      <c r="F4275" s="79"/>
      <c r="G4275" s="78"/>
      <c r="H4275" s="80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6"/>
      <c r="B4276" s="77"/>
      <c r="C4276" s="76"/>
      <c r="D4276" s="78"/>
      <c r="E4276" s="12"/>
      <c r="F4276" s="79"/>
      <c r="G4276" s="78"/>
      <c r="H4276" s="80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6"/>
      <c r="B4277" s="77"/>
      <c r="C4277" s="76"/>
      <c r="D4277" s="78"/>
      <c r="E4277" s="12"/>
      <c r="F4277" s="79"/>
      <c r="G4277" s="78"/>
      <c r="H4277" s="80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6"/>
      <c r="B4278" s="77"/>
      <c r="C4278" s="76"/>
      <c r="D4278" s="78"/>
      <c r="E4278" s="12"/>
      <c r="F4278" s="79"/>
      <c r="G4278" s="78"/>
      <c r="H4278" s="80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6"/>
      <c r="B4279" s="77"/>
      <c r="C4279" s="76"/>
      <c r="D4279" s="78"/>
      <c r="E4279" s="12"/>
      <c r="F4279" s="79"/>
      <c r="G4279" s="78"/>
      <c r="H4279" s="80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6"/>
      <c r="B4280" s="77"/>
      <c r="C4280" s="76"/>
      <c r="D4280" s="78"/>
      <c r="E4280" s="12"/>
      <c r="F4280" s="79"/>
      <c r="G4280" s="78"/>
      <c r="H4280" s="80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6"/>
      <c r="B4281" s="77"/>
      <c r="C4281" s="76"/>
      <c r="D4281" s="78"/>
      <c r="E4281" s="12"/>
      <c r="F4281" s="79"/>
      <c r="G4281" s="78"/>
      <c r="H4281" s="80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6"/>
      <c r="B4282" s="77"/>
      <c r="C4282" s="76"/>
      <c r="D4282" s="78"/>
      <c r="E4282" s="12"/>
      <c r="F4282" s="79"/>
      <c r="G4282" s="78"/>
      <c r="H4282" s="80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6"/>
      <c r="B4283" s="77"/>
      <c r="C4283" s="76"/>
      <c r="D4283" s="78"/>
      <c r="E4283" s="12"/>
      <c r="F4283" s="79"/>
      <c r="G4283" s="78"/>
      <c r="H4283" s="80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6"/>
      <c r="B4284" s="77"/>
      <c r="C4284" s="76"/>
      <c r="D4284" s="78"/>
      <c r="E4284" s="12"/>
      <c r="F4284" s="79"/>
      <c r="G4284" s="78"/>
      <c r="H4284" s="80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6"/>
      <c r="B4285" s="77"/>
      <c r="C4285" s="76"/>
      <c r="D4285" s="78"/>
      <c r="E4285" s="12"/>
      <c r="F4285" s="79"/>
      <c r="G4285" s="78"/>
      <c r="H4285" s="80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6"/>
      <c r="B4286" s="77"/>
      <c r="C4286" s="76"/>
      <c r="D4286" s="78"/>
      <c r="E4286" s="12"/>
      <c r="F4286" s="79"/>
      <c r="G4286" s="78"/>
      <c r="H4286" s="80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6"/>
      <c r="B4287" s="77"/>
      <c r="C4287" s="76"/>
      <c r="D4287" s="78"/>
      <c r="E4287" s="12"/>
      <c r="F4287" s="79"/>
      <c r="G4287" s="78"/>
      <c r="H4287" s="80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6"/>
      <c r="B4288" s="77"/>
      <c r="C4288" s="76"/>
      <c r="D4288" s="78"/>
      <c r="E4288" s="12"/>
      <c r="F4288" s="79"/>
      <c r="G4288" s="78"/>
      <c r="H4288" s="80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6"/>
      <c r="B4289" s="77"/>
      <c r="C4289" s="76"/>
      <c r="D4289" s="78"/>
      <c r="E4289" s="12"/>
      <c r="F4289" s="79"/>
      <c r="G4289" s="78"/>
      <c r="H4289" s="80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6"/>
      <c r="B4290" s="77"/>
      <c r="C4290" s="76"/>
      <c r="D4290" s="78"/>
      <c r="E4290" s="12"/>
      <c r="F4290" s="79"/>
      <c r="G4290" s="78"/>
      <c r="H4290" s="80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6"/>
      <c r="B4291" s="77"/>
      <c r="C4291" s="76"/>
      <c r="D4291" s="78"/>
      <c r="E4291" s="12"/>
      <c r="F4291" s="79"/>
      <c r="G4291" s="78"/>
      <c r="H4291" s="80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6"/>
      <c r="B4292" s="77"/>
      <c r="C4292" s="76"/>
      <c r="D4292" s="78"/>
      <c r="E4292" s="12"/>
      <c r="F4292" s="79"/>
      <c r="G4292" s="78"/>
      <c r="H4292" s="80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6"/>
      <c r="B4293" s="77"/>
      <c r="C4293" s="76"/>
      <c r="D4293" s="78"/>
      <c r="E4293" s="12"/>
      <c r="F4293" s="79"/>
      <c r="G4293" s="78"/>
      <c r="H4293" s="80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6"/>
      <c r="B4294" s="77"/>
      <c r="C4294" s="76"/>
      <c r="D4294" s="78"/>
      <c r="E4294" s="12"/>
      <c r="F4294" s="79"/>
      <c r="G4294" s="78"/>
      <c r="H4294" s="80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6"/>
      <c r="B4295" s="77"/>
      <c r="C4295" s="76"/>
      <c r="D4295" s="78"/>
      <c r="E4295" s="12"/>
      <c r="F4295" s="79"/>
      <c r="G4295" s="78"/>
      <c r="H4295" s="80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6"/>
      <c r="B4296" s="77"/>
      <c r="C4296" s="76"/>
      <c r="D4296" s="78"/>
      <c r="E4296" s="12"/>
      <c r="F4296" s="79"/>
      <c r="G4296" s="78"/>
      <c r="H4296" s="80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6"/>
      <c r="B4297" s="77"/>
      <c r="C4297" s="76"/>
      <c r="D4297" s="78"/>
      <c r="E4297" s="12"/>
      <c r="F4297" s="79"/>
      <c r="G4297" s="78"/>
      <c r="H4297" s="80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6"/>
      <c r="B4298" s="77"/>
      <c r="C4298" s="76"/>
      <c r="D4298" s="78"/>
      <c r="E4298" s="12"/>
      <c r="F4298" s="79"/>
      <c r="G4298" s="78"/>
      <c r="H4298" s="80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6"/>
      <c r="B4299" s="77"/>
      <c r="C4299" s="76"/>
      <c r="D4299" s="78"/>
      <c r="E4299" s="12"/>
      <c r="F4299" s="79"/>
      <c r="G4299" s="78"/>
      <c r="H4299" s="80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6"/>
      <c r="B4300" s="77"/>
      <c r="C4300" s="76"/>
      <c r="D4300" s="78"/>
      <c r="E4300" s="12"/>
      <c r="F4300" s="79"/>
      <c r="G4300" s="78"/>
      <c r="H4300" s="80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6"/>
      <c r="B4301" s="77"/>
      <c r="C4301" s="76"/>
      <c r="D4301" s="78"/>
      <c r="E4301" s="12"/>
      <c r="F4301" s="79"/>
      <c r="G4301" s="78"/>
      <c r="H4301" s="80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6"/>
      <c r="B4302" s="77"/>
      <c r="C4302" s="76"/>
      <c r="D4302" s="78"/>
      <c r="E4302" s="12"/>
      <c r="F4302" s="79"/>
      <c r="G4302" s="78"/>
      <c r="H4302" s="80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6"/>
      <c r="B4303" s="77"/>
      <c r="C4303" s="76"/>
      <c r="D4303" s="78"/>
      <c r="E4303" s="12"/>
      <c r="F4303" s="79"/>
      <c r="G4303" s="78"/>
      <c r="H4303" s="80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6"/>
      <c r="B4304" s="77"/>
      <c r="C4304" s="76"/>
      <c r="D4304" s="78"/>
      <c r="E4304" s="12"/>
      <c r="F4304" s="79"/>
      <c r="G4304" s="78"/>
      <c r="H4304" s="80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6"/>
      <c r="B4305" s="77"/>
      <c r="C4305" s="76"/>
      <c r="D4305" s="78"/>
      <c r="E4305" s="12"/>
      <c r="F4305" s="79"/>
      <c r="G4305" s="78"/>
      <c r="H4305" s="80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6"/>
      <c r="B4306" s="77"/>
      <c r="C4306" s="76"/>
      <c r="D4306" s="78"/>
      <c r="E4306" s="12"/>
      <c r="F4306" s="79"/>
      <c r="G4306" s="78"/>
      <c r="H4306" s="80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6"/>
      <c r="B4307" s="77"/>
      <c r="C4307" s="76"/>
      <c r="D4307" s="78"/>
      <c r="E4307" s="12"/>
      <c r="F4307" s="79"/>
      <c r="G4307" s="78"/>
      <c r="H4307" s="80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6"/>
      <c r="B4308" s="77"/>
      <c r="C4308" s="76"/>
      <c r="D4308" s="78"/>
      <c r="E4308" s="12"/>
      <c r="F4308" s="79"/>
      <c r="G4308" s="78"/>
      <c r="H4308" s="80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6"/>
      <c r="B4309" s="77"/>
      <c r="C4309" s="76"/>
      <c r="D4309" s="78"/>
      <c r="E4309" s="12"/>
      <c r="F4309" s="79"/>
      <c r="G4309" s="78"/>
      <c r="H4309" s="80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6"/>
      <c r="B4310" s="77"/>
      <c r="C4310" s="76"/>
      <c r="D4310" s="78"/>
      <c r="E4310" s="12"/>
      <c r="F4310" s="79"/>
      <c r="G4310" s="78"/>
      <c r="H4310" s="80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6"/>
      <c r="B4311" s="77"/>
      <c r="C4311" s="76"/>
      <c r="D4311" s="78"/>
      <c r="E4311" s="12"/>
      <c r="F4311" s="79"/>
      <c r="G4311" s="78"/>
      <c r="H4311" s="80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6"/>
      <c r="B4312" s="77"/>
      <c r="C4312" s="76"/>
      <c r="D4312" s="78"/>
      <c r="E4312" s="12"/>
      <c r="F4312" s="79"/>
      <c r="G4312" s="78"/>
      <c r="H4312" s="80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6"/>
      <c r="B4313" s="77"/>
      <c r="C4313" s="76"/>
      <c r="D4313" s="78"/>
      <c r="E4313" s="12"/>
      <c r="F4313" s="79"/>
      <c r="G4313" s="78"/>
      <c r="H4313" s="80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6"/>
      <c r="B4314" s="77"/>
      <c r="C4314" s="76"/>
      <c r="D4314" s="78"/>
      <c r="E4314" s="12"/>
      <c r="F4314" s="79"/>
      <c r="G4314" s="78"/>
      <c r="H4314" s="80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6"/>
      <c r="B4315" s="77"/>
      <c r="C4315" s="76"/>
      <c r="D4315" s="78"/>
      <c r="E4315" s="12"/>
      <c r="F4315" s="79"/>
      <c r="G4315" s="78"/>
      <c r="H4315" s="80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6"/>
      <c r="B4316" s="77"/>
      <c r="C4316" s="76"/>
      <c r="D4316" s="78"/>
      <c r="E4316" s="12"/>
      <c r="F4316" s="79"/>
      <c r="G4316" s="78"/>
      <c r="H4316" s="80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6"/>
      <c r="B4317" s="77"/>
      <c r="C4317" s="76"/>
      <c r="D4317" s="78"/>
      <c r="E4317" s="12"/>
      <c r="F4317" s="79"/>
      <c r="G4317" s="78"/>
      <c r="H4317" s="80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6"/>
      <c r="B4318" s="77"/>
      <c r="C4318" s="76"/>
      <c r="D4318" s="78"/>
      <c r="E4318" s="12"/>
      <c r="F4318" s="79"/>
      <c r="G4318" s="78"/>
      <c r="H4318" s="80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6"/>
      <c r="B4319" s="77"/>
      <c r="C4319" s="76"/>
      <c r="D4319" s="78"/>
      <c r="E4319" s="12"/>
      <c r="F4319" s="79"/>
      <c r="G4319" s="78"/>
      <c r="H4319" s="80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6"/>
      <c r="B4320" s="77"/>
      <c r="C4320" s="76"/>
      <c r="D4320" s="78"/>
      <c r="E4320" s="12"/>
      <c r="F4320" s="79"/>
      <c r="G4320" s="78"/>
      <c r="H4320" s="80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6"/>
      <c r="B4321" s="77"/>
      <c r="C4321" s="76"/>
      <c r="D4321" s="78"/>
      <c r="E4321" s="12"/>
      <c r="F4321" s="79"/>
      <c r="G4321" s="78"/>
      <c r="H4321" s="80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6"/>
      <c r="B4322" s="77"/>
      <c r="C4322" s="76"/>
      <c r="D4322" s="78"/>
      <c r="E4322" s="12"/>
      <c r="F4322" s="79"/>
      <c r="G4322" s="78"/>
      <c r="H4322" s="80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6"/>
      <c r="B4323" s="77"/>
      <c r="C4323" s="76"/>
      <c r="D4323" s="78"/>
      <c r="E4323" s="12"/>
      <c r="F4323" s="79"/>
      <c r="G4323" s="78"/>
      <c r="H4323" s="80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6"/>
      <c r="B4324" s="77"/>
      <c r="C4324" s="76"/>
      <c r="D4324" s="78"/>
      <c r="E4324" s="12"/>
      <c r="F4324" s="79"/>
      <c r="G4324" s="78"/>
      <c r="H4324" s="80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6"/>
      <c r="B4325" s="77"/>
      <c r="C4325" s="76"/>
      <c r="D4325" s="78"/>
      <c r="E4325" s="12"/>
      <c r="F4325" s="79"/>
      <c r="G4325" s="78"/>
      <c r="H4325" s="80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6"/>
      <c r="B4326" s="77"/>
      <c r="C4326" s="76"/>
      <c r="D4326" s="78"/>
      <c r="E4326" s="12"/>
      <c r="F4326" s="79"/>
      <c r="G4326" s="78"/>
      <c r="H4326" s="80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6"/>
      <c r="B4327" s="77"/>
      <c r="C4327" s="76"/>
      <c r="D4327" s="78"/>
      <c r="E4327" s="12"/>
      <c r="F4327" s="79"/>
      <c r="G4327" s="78"/>
      <c r="H4327" s="80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6"/>
      <c r="B4328" s="77"/>
      <c r="C4328" s="76"/>
      <c r="D4328" s="78"/>
      <c r="E4328" s="12"/>
      <c r="F4328" s="79"/>
      <c r="G4328" s="78"/>
      <c r="H4328" s="80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6"/>
      <c r="B4329" s="77"/>
      <c r="C4329" s="76"/>
      <c r="D4329" s="78"/>
      <c r="E4329" s="12"/>
      <c r="F4329" s="79"/>
      <c r="G4329" s="78"/>
      <c r="H4329" s="80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6"/>
      <c r="B4330" s="77"/>
      <c r="C4330" s="76"/>
      <c r="D4330" s="78"/>
      <c r="E4330" s="12"/>
      <c r="F4330" s="79"/>
      <c r="G4330" s="78"/>
      <c r="H4330" s="80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6"/>
      <c r="B4331" s="77"/>
      <c r="C4331" s="76"/>
      <c r="D4331" s="78"/>
      <c r="E4331" s="12"/>
      <c r="F4331" s="79"/>
      <c r="G4331" s="78"/>
      <c r="H4331" s="80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6"/>
      <c r="B4332" s="77"/>
      <c r="C4332" s="76"/>
      <c r="D4332" s="78"/>
      <c r="E4332" s="12"/>
      <c r="F4332" s="79"/>
      <c r="G4332" s="78"/>
      <c r="H4332" s="80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6"/>
      <c r="B4333" s="77"/>
      <c r="C4333" s="76"/>
      <c r="D4333" s="78"/>
      <c r="E4333" s="12"/>
      <c r="F4333" s="79"/>
      <c r="G4333" s="78"/>
      <c r="H4333" s="80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6"/>
      <c r="B4334" s="77"/>
      <c r="C4334" s="76"/>
      <c r="D4334" s="78"/>
      <c r="E4334" s="12"/>
      <c r="F4334" s="79"/>
      <c r="G4334" s="78"/>
      <c r="H4334" s="80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6"/>
      <c r="B4335" s="77"/>
      <c r="C4335" s="76"/>
      <c r="D4335" s="78"/>
      <c r="E4335" s="12"/>
      <c r="F4335" s="79"/>
      <c r="G4335" s="78"/>
      <c r="H4335" s="80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6"/>
      <c r="B4336" s="77"/>
      <c r="C4336" s="76"/>
      <c r="D4336" s="78"/>
      <c r="E4336" s="12"/>
      <c r="F4336" s="79"/>
      <c r="G4336" s="78"/>
      <c r="H4336" s="80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6"/>
      <c r="B4337" s="77"/>
      <c r="C4337" s="76"/>
      <c r="D4337" s="78"/>
      <c r="E4337" s="12"/>
      <c r="F4337" s="79"/>
      <c r="G4337" s="78"/>
      <c r="H4337" s="80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6"/>
      <c r="B4338" s="77"/>
      <c r="C4338" s="76"/>
      <c r="D4338" s="78"/>
      <c r="E4338" s="12"/>
      <c r="F4338" s="79"/>
      <c r="G4338" s="78"/>
      <c r="H4338" s="80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6"/>
      <c r="B4339" s="77"/>
      <c r="C4339" s="76"/>
      <c r="D4339" s="78"/>
      <c r="E4339" s="12"/>
      <c r="F4339" s="79"/>
      <c r="G4339" s="78"/>
      <c r="H4339" s="80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6"/>
      <c r="B4340" s="77"/>
      <c r="C4340" s="76"/>
      <c r="D4340" s="78"/>
      <c r="E4340" s="12"/>
      <c r="F4340" s="79"/>
      <c r="G4340" s="78"/>
      <c r="H4340" s="80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6"/>
      <c r="B4341" s="77"/>
      <c r="C4341" s="76"/>
      <c r="D4341" s="78"/>
      <c r="E4341" s="12"/>
      <c r="F4341" s="79"/>
      <c r="G4341" s="78"/>
      <c r="H4341" s="80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6"/>
      <c r="B4342" s="77"/>
      <c r="C4342" s="76"/>
      <c r="D4342" s="78"/>
      <c r="E4342" s="12"/>
      <c r="F4342" s="79"/>
      <c r="G4342" s="78"/>
      <c r="H4342" s="80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6"/>
      <c r="B4343" s="77"/>
      <c r="C4343" s="76"/>
      <c r="D4343" s="78"/>
      <c r="E4343" s="12"/>
      <c r="F4343" s="79"/>
      <c r="G4343" s="78"/>
      <c r="H4343" s="80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6"/>
      <c r="B4344" s="77"/>
      <c r="C4344" s="76"/>
      <c r="D4344" s="78"/>
      <c r="E4344" s="12"/>
      <c r="F4344" s="79"/>
      <c r="G4344" s="78"/>
      <c r="H4344" s="80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6"/>
      <c r="B4345" s="77"/>
      <c r="C4345" s="76"/>
      <c r="D4345" s="78"/>
      <c r="E4345" s="12"/>
      <c r="F4345" s="79"/>
      <c r="G4345" s="78"/>
      <c r="H4345" s="80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6"/>
      <c r="B4346" s="77"/>
      <c r="C4346" s="76"/>
      <c r="D4346" s="78"/>
      <c r="E4346" s="12"/>
      <c r="F4346" s="79"/>
      <c r="G4346" s="78"/>
      <c r="H4346" s="80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6"/>
      <c r="B4347" s="77"/>
      <c r="C4347" s="76"/>
      <c r="D4347" s="78"/>
      <c r="E4347" s="12"/>
      <c r="F4347" s="79"/>
      <c r="G4347" s="78"/>
      <c r="H4347" s="80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6"/>
      <c r="B4348" s="77"/>
      <c r="C4348" s="76"/>
      <c r="D4348" s="78"/>
      <c r="E4348" s="12"/>
      <c r="F4348" s="79"/>
      <c r="G4348" s="78"/>
      <c r="H4348" s="80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6"/>
      <c r="B4349" s="77"/>
      <c r="C4349" s="76"/>
      <c r="D4349" s="78"/>
      <c r="E4349" s="12"/>
      <c r="F4349" s="79"/>
      <c r="G4349" s="78"/>
      <c r="H4349" s="80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6"/>
      <c r="B4350" s="77"/>
      <c r="C4350" s="76"/>
      <c r="D4350" s="78"/>
      <c r="E4350" s="12"/>
      <c r="F4350" s="79"/>
      <c r="G4350" s="78"/>
      <c r="H4350" s="80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6"/>
      <c r="B4351" s="77"/>
      <c r="C4351" s="76"/>
      <c r="D4351" s="78"/>
      <c r="E4351" s="12"/>
      <c r="F4351" s="79"/>
      <c r="G4351" s="78"/>
      <c r="H4351" s="80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6"/>
      <c r="B4352" s="77"/>
      <c r="C4352" s="76"/>
      <c r="D4352" s="78"/>
      <c r="E4352" s="12"/>
      <c r="F4352" s="79"/>
      <c r="G4352" s="78"/>
      <c r="H4352" s="80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6"/>
      <c r="B4353" s="77"/>
      <c r="C4353" s="76"/>
      <c r="D4353" s="78"/>
      <c r="E4353" s="12"/>
      <c r="F4353" s="79"/>
      <c r="G4353" s="78"/>
      <c r="H4353" s="80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6"/>
      <c r="B4354" s="77"/>
      <c r="C4354" s="76"/>
      <c r="D4354" s="78"/>
      <c r="E4354" s="12"/>
      <c r="F4354" s="79"/>
      <c r="G4354" s="78"/>
      <c r="H4354" s="80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6"/>
      <c r="B4355" s="77"/>
      <c r="C4355" s="76"/>
      <c r="D4355" s="78"/>
      <c r="E4355" s="12"/>
      <c r="F4355" s="79"/>
      <c r="G4355" s="78"/>
      <c r="H4355" s="80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6"/>
      <c r="B4356" s="77"/>
      <c r="C4356" s="76"/>
      <c r="D4356" s="78"/>
      <c r="E4356" s="12"/>
      <c r="F4356" s="79"/>
      <c r="G4356" s="78"/>
      <c r="H4356" s="80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6"/>
      <c r="B4357" s="77"/>
      <c r="C4357" s="76"/>
      <c r="D4357" s="78"/>
      <c r="E4357" s="12"/>
      <c r="F4357" s="79"/>
      <c r="G4357" s="78"/>
      <c r="H4357" s="80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6"/>
      <c r="B4358" s="77"/>
      <c r="C4358" s="76"/>
      <c r="D4358" s="78"/>
      <c r="E4358" s="12"/>
      <c r="F4358" s="79"/>
      <c r="G4358" s="78"/>
      <c r="H4358" s="80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6"/>
      <c r="B4359" s="77"/>
      <c r="C4359" s="76"/>
      <c r="D4359" s="78"/>
      <c r="E4359" s="12"/>
      <c r="F4359" s="79"/>
      <c r="G4359" s="78"/>
      <c r="H4359" s="80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6"/>
      <c r="B4360" s="77"/>
      <c r="C4360" s="76"/>
      <c r="D4360" s="78"/>
      <c r="E4360" s="12"/>
      <c r="F4360" s="79"/>
      <c r="G4360" s="78"/>
      <c r="H4360" s="80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6"/>
      <c r="B4361" s="77"/>
      <c r="C4361" s="76"/>
      <c r="D4361" s="78"/>
      <c r="E4361" s="12"/>
      <c r="F4361" s="79"/>
      <c r="G4361" s="78"/>
      <c r="H4361" s="80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6"/>
      <c r="B4362" s="77"/>
      <c r="C4362" s="76"/>
      <c r="D4362" s="78"/>
      <c r="E4362" s="12"/>
      <c r="F4362" s="79"/>
      <c r="G4362" s="78"/>
      <c r="H4362" s="80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6"/>
      <c r="B4363" s="77"/>
      <c r="C4363" s="76"/>
      <c r="D4363" s="78"/>
      <c r="E4363" s="12"/>
      <c r="F4363" s="79"/>
      <c r="G4363" s="78"/>
      <c r="H4363" s="80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6"/>
      <c r="B4364" s="77"/>
      <c r="C4364" s="76"/>
      <c r="D4364" s="78"/>
      <c r="E4364" s="12"/>
      <c r="F4364" s="79"/>
      <c r="G4364" s="78"/>
      <c r="H4364" s="80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6"/>
      <c r="B4365" s="77"/>
      <c r="C4365" s="76"/>
      <c r="D4365" s="78"/>
      <c r="E4365" s="12"/>
      <c r="F4365" s="79"/>
      <c r="G4365" s="78"/>
      <c r="H4365" s="80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6"/>
      <c r="B4366" s="77"/>
      <c r="C4366" s="76"/>
      <c r="D4366" s="78"/>
      <c r="E4366" s="12"/>
      <c r="F4366" s="79"/>
      <c r="G4366" s="78"/>
      <c r="H4366" s="80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6"/>
      <c r="B4367" s="77"/>
      <c r="C4367" s="76"/>
      <c r="D4367" s="78"/>
      <c r="E4367" s="12"/>
      <c r="F4367" s="79"/>
      <c r="G4367" s="78"/>
      <c r="H4367" s="80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6"/>
      <c r="B4368" s="77"/>
      <c r="C4368" s="76"/>
      <c r="D4368" s="78"/>
      <c r="E4368" s="12"/>
      <c r="F4368" s="79"/>
      <c r="G4368" s="78"/>
      <c r="H4368" s="80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6"/>
      <c r="B4369" s="77"/>
      <c r="C4369" s="76"/>
      <c r="D4369" s="78"/>
      <c r="E4369" s="12"/>
      <c r="F4369" s="79"/>
      <c r="G4369" s="78"/>
      <c r="H4369" s="80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6"/>
      <c r="B4370" s="77"/>
      <c r="C4370" s="76"/>
      <c r="D4370" s="78"/>
      <c r="E4370" s="12"/>
      <c r="F4370" s="79"/>
      <c r="G4370" s="78"/>
      <c r="H4370" s="80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6"/>
      <c r="B4371" s="77"/>
      <c r="C4371" s="76"/>
      <c r="D4371" s="78"/>
      <c r="E4371" s="12"/>
      <c r="F4371" s="79"/>
      <c r="G4371" s="78"/>
      <c r="H4371" s="80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6"/>
      <c r="B4372" s="77"/>
      <c r="C4372" s="76"/>
      <c r="D4372" s="78"/>
      <c r="E4372" s="12"/>
      <c r="F4372" s="79"/>
      <c r="G4372" s="78"/>
      <c r="H4372" s="80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6"/>
      <c r="B4373" s="77"/>
      <c r="C4373" s="76"/>
      <c r="D4373" s="78"/>
      <c r="E4373" s="12"/>
      <c r="F4373" s="79"/>
      <c r="G4373" s="78"/>
      <c r="H4373" s="80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6"/>
      <c r="B4374" s="77"/>
      <c r="C4374" s="76"/>
      <c r="D4374" s="78"/>
      <c r="E4374" s="12"/>
      <c r="F4374" s="79"/>
      <c r="G4374" s="78"/>
      <c r="H4374" s="80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6"/>
      <c r="B4375" s="77"/>
      <c r="C4375" s="76"/>
      <c r="D4375" s="78"/>
      <c r="E4375" s="12"/>
      <c r="F4375" s="79"/>
      <c r="G4375" s="78"/>
      <c r="H4375" s="80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6"/>
      <c r="B4376" s="77"/>
      <c r="C4376" s="76"/>
      <c r="D4376" s="78"/>
      <c r="E4376" s="12"/>
      <c r="F4376" s="79"/>
      <c r="G4376" s="78"/>
      <c r="H4376" s="80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6"/>
      <c r="B4377" s="77"/>
      <c r="C4377" s="76"/>
      <c r="D4377" s="78"/>
      <c r="E4377" s="12"/>
      <c r="F4377" s="79"/>
      <c r="G4377" s="78"/>
      <c r="H4377" s="80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6"/>
      <c r="B4378" s="77"/>
      <c r="C4378" s="76"/>
      <c r="D4378" s="78"/>
      <c r="E4378" s="12"/>
      <c r="F4378" s="79"/>
      <c r="G4378" s="78"/>
      <c r="H4378" s="80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6"/>
      <c r="B4379" s="77"/>
      <c r="C4379" s="76"/>
      <c r="D4379" s="78"/>
      <c r="E4379" s="12"/>
      <c r="F4379" s="79"/>
      <c r="G4379" s="78"/>
      <c r="H4379" s="80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6"/>
      <c r="B4380" s="77"/>
      <c r="C4380" s="76"/>
      <c r="D4380" s="78"/>
      <c r="E4380" s="12"/>
      <c r="F4380" s="79"/>
      <c r="G4380" s="78"/>
      <c r="H4380" s="80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6"/>
      <c r="B4381" s="77"/>
      <c r="C4381" s="76"/>
      <c r="D4381" s="78"/>
      <c r="E4381" s="12"/>
      <c r="F4381" s="79"/>
      <c r="G4381" s="78"/>
      <c r="H4381" s="80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6"/>
      <c r="B4382" s="77"/>
      <c r="C4382" s="76"/>
      <c r="D4382" s="78"/>
      <c r="E4382" s="12"/>
      <c r="F4382" s="79"/>
      <c r="G4382" s="78"/>
      <c r="H4382" s="80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6"/>
      <c r="B4383" s="77"/>
      <c r="C4383" s="76"/>
      <c r="D4383" s="78"/>
      <c r="E4383" s="12"/>
      <c r="F4383" s="79"/>
      <c r="G4383" s="78"/>
      <c r="H4383" s="80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6"/>
      <c r="B4384" s="77"/>
      <c r="C4384" s="76"/>
      <c r="D4384" s="78"/>
      <c r="E4384" s="12"/>
      <c r="F4384" s="79"/>
      <c r="G4384" s="78"/>
      <c r="H4384" s="80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6"/>
      <c r="B4385" s="77"/>
      <c r="C4385" s="76"/>
      <c r="D4385" s="78"/>
      <c r="E4385" s="12"/>
      <c r="F4385" s="79"/>
      <c r="G4385" s="78"/>
      <c r="H4385" s="80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6"/>
      <c r="B4386" s="77"/>
      <c r="C4386" s="76"/>
      <c r="D4386" s="78"/>
      <c r="E4386" s="12"/>
      <c r="F4386" s="79"/>
      <c r="G4386" s="78"/>
      <c r="H4386" s="80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6"/>
      <c r="B4387" s="77"/>
      <c r="C4387" s="76"/>
      <c r="D4387" s="78"/>
      <c r="E4387" s="12"/>
      <c r="F4387" s="79"/>
      <c r="G4387" s="78"/>
      <c r="H4387" s="80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6"/>
      <c r="B4388" s="77"/>
      <c r="C4388" s="76"/>
      <c r="D4388" s="78"/>
      <c r="E4388" s="12"/>
      <c r="F4388" s="79"/>
      <c r="G4388" s="78"/>
      <c r="H4388" s="80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6"/>
      <c r="B4389" s="77"/>
      <c r="C4389" s="76"/>
      <c r="D4389" s="78"/>
      <c r="E4389" s="12"/>
      <c r="F4389" s="79"/>
      <c r="G4389" s="78"/>
      <c r="H4389" s="80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6"/>
      <c r="B4390" s="77"/>
      <c r="C4390" s="76"/>
      <c r="D4390" s="78"/>
      <c r="E4390" s="12"/>
      <c r="F4390" s="79"/>
      <c r="G4390" s="78"/>
      <c r="H4390" s="80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6"/>
      <c r="B4391" s="77"/>
      <c r="C4391" s="76"/>
      <c r="D4391" s="78"/>
      <c r="E4391" s="12"/>
      <c r="F4391" s="79"/>
      <c r="G4391" s="78"/>
      <c r="H4391" s="80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6"/>
      <c r="B4392" s="77"/>
      <c r="C4392" s="76"/>
      <c r="D4392" s="78"/>
      <c r="E4392" s="12"/>
      <c r="F4392" s="79"/>
      <c r="G4392" s="78"/>
      <c r="H4392" s="80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6"/>
      <c r="B4393" s="77"/>
      <c r="C4393" s="76"/>
      <c r="D4393" s="78"/>
      <c r="E4393" s="12"/>
      <c r="F4393" s="79"/>
      <c r="G4393" s="78"/>
      <c r="H4393" s="80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6"/>
      <c r="B4394" s="77"/>
      <c r="C4394" s="76"/>
      <c r="D4394" s="78"/>
      <c r="E4394" s="12"/>
      <c r="F4394" s="79"/>
      <c r="G4394" s="78"/>
      <c r="H4394" s="80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6"/>
      <c r="B4395" s="77"/>
      <c r="C4395" s="76"/>
      <c r="D4395" s="78"/>
      <c r="E4395" s="12"/>
      <c r="F4395" s="79"/>
      <c r="G4395" s="78"/>
      <c r="H4395" s="80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6"/>
      <c r="B4396" s="77"/>
      <c r="C4396" s="76"/>
      <c r="D4396" s="78"/>
      <c r="E4396" s="12"/>
      <c r="F4396" s="79"/>
      <c r="G4396" s="78"/>
      <c r="H4396" s="80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6"/>
      <c r="B4397" s="77"/>
      <c r="C4397" s="76"/>
      <c r="D4397" s="78"/>
      <c r="E4397" s="12"/>
      <c r="F4397" s="79"/>
      <c r="G4397" s="78"/>
      <c r="H4397" s="80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6"/>
      <c r="B4398" s="77"/>
      <c r="C4398" s="76"/>
      <c r="D4398" s="78"/>
      <c r="E4398" s="12"/>
      <c r="F4398" s="79"/>
      <c r="G4398" s="78"/>
      <c r="H4398" s="80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6"/>
      <c r="B4399" s="77"/>
      <c r="C4399" s="76"/>
      <c r="D4399" s="78"/>
      <c r="E4399" s="12"/>
      <c r="F4399" s="79"/>
      <c r="G4399" s="78"/>
      <c r="H4399" s="80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6"/>
      <c r="B4400" s="77"/>
      <c r="C4400" s="76"/>
      <c r="D4400" s="78"/>
      <c r="E4400" s="12"/>
      <c r="F4400" s="79"/>
      <c r="G4400" s="78"/>
      <c r="H4400" s="80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6"/>
      <c r="B4401" s="77"/>
      <c r="C4401" s="76"/>
      <c r="D4401" s="78"/>
      <c r="E4401" s="12"/>
      <c r="F4401" s="79"/>
      <c r="G4401" s="78"/>
      <c r="H4401" s="80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6"/>
      <c r="B4402" s="77"/>
      <c r="C4402" s="76"/>
      <c r="D4402" s="78"/>
      <c r="E4402" s="12"/>
      <c r="F4402" s="79"/>
      <c r="G4402" s="78"/>
      <c r="H4402" s="80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6"/>
      <c r="B4403" s="77"/>
      <c r="C4403" s="76"/>
      <c r="D4403" s="78"/>
      <c r="E4403" s="12"/>
      <c r="F4403" s="79"/>
      <c r="G4403" s="78"/>
      <c r="H4403" s="80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6"/>
      <c r="B4404" s="77"/>
      <c r="C4404" s="76"/>
      <c r="D4404" s="78"/>
      <c r="E4404" s="12"/>
      <c r="F4404" s="79"/>
      <c r="G4404" s="78"/>
      <c r="H4404" s="80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6"/>
      <c r="B4405" s="77"/>
      <c r="C4405" s="76"/>
      <c r="D4405" s="78"/>
      <c r="E4405" s="12"/>
      <c r="F4405" s="79"/>
      <c r="G4405" s="78"/>
      <c r="H4405" s="80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6"/>
      <c r="B4406" s="77"/>
      <c r="C4406" s="76"/>
      <c r="D4406" s="78"/>
      <c r="E4406" s="12"/>
      <c r="F4406" s="79"/>
      <c r="G4406" s="78"/>
      <c r="H4406" s="80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6"/>
      <c r="B4407" s="77"/>
      <c r="C4407" s="76"/>
      <c r="D4407" s="78"/>
      <c r="E4407" s="12"/>
      <c r="F4407" s="79"/>
      <c r="G4407" s="78"/>
      <c r="H4407" s="80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6"/>
      <c r="B4408" s="77"/>
      <c r="C4408" s="76"/>
      <c r="D4408" s="78"/>
      <c r="E4408" s="12"/>
      <c r="F4408" s="79"/>
      <c r="G4408" s="78"/>
      <c r="H4408" s="80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6"/>
      <c r="B4409" s="77"/>
      <c r="C4409" s="76"/>
      <c r="D4409" s="78"/>
      <c r="E4409" s="12"/>
      <c r="F4409" s="79"/>
      <c r="G4409" s="78"/>
      <c r="H4409" s="80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6"/>
      <c r="B4410" s="77"/>
      <c r="C4410" s="76"/>
      <c r="D4410" s="78"/>
      <c r="E4410" s="12"/>
      <c r="F4410" s="79"/>
      <c r="G4410" s="78"/>
      <c r="H4410" s="80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6"/>
      <c r="B4411" s="77"/>
      <c r="C4411" s="76"/>
      <c r="D4411" s="78"/>
      <c r="E4411" s="12"/>
      <c r="F4411" s="79"/>
      <c r="G4411" s="78"/>
      <c r="H4411" s="80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6"/>
      <c r="B4412" s="77"/>
      <c r="C4412" s="76"/>
      <c r="D4412" s="78"/>
      <c r="E4412" s="12"/>
      <c r="F4412" s="79"/>
      <c r="G4412" s="78"/>
      <c r="H4412" s="80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6"/>
      <c r="B4413" s="77"/>
      <c r="C4413" s="76"/>
      <c r="D4413" s="78"/>
      <c r="E4413" s="12"/>
      <c r="F4413" s="79"/>
      <c r="G4413" s="78"/>
      <c r="H4413" s="80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6"/>
      <c r="B4414" s="77"/>
      <c r="C4414" s="76"/>
      <c r="D4414" s="78"/>
      <c r="E4414" s="12"/>
      <c r="F4414" s="79"/>
      <c r="G4414" s="78"/>
      <c r="H4414" s="80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6"/>
      <c r="B4415" s="77"/>
      <c r="C4415" s="76"/>
      <c r="D4415" s="78"/>
      <c r="E4415" s="12"/>
      <c r="F4415" s="79"/>
      <c r="G4415" s="78"/>
      <c r="H4415" s="80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6"/>
      <c r="B4416" s="77"/>
      <c r="C4416" s="76"/>
      <c r="D4416" s="78"/>
      <c r="E4416" s="12"/>
      <c r="F4416" s="79"/>
      <c r="G4416" s="78"/>
      <c r="H4416" s="80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6"/>
      <c r="B4417" s="77"/>
      <c r="C4417" s="76"/>
      <c r="D4417" s="78"/>
      <c r="E4417" s="12"/>
      <c r="F4417" s="79"/>
      <c r="G4417" s="78"/>
      <c r="H4417" s="80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6"/>
      <c r="B4418" s="77"/>
      <c r="C4418" s="76"/>
      <c r="D4418" s="78"/>
      <c r="E4418" s="12"/>
      <c r="F4418" s="79"/>
      <c r="G4418" s="78"/>
      <c r="H4418" s="80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6"/>
      <c r="B4419" s="77"/>
      <c r="C4419" s="76"/>
      <c r="D4419" s="78"/>
      <c r="E4419" s="12"/>
      <c r="F4419" s="79"/>
      <c r="G4419" s="78"/>
      <c r="H4419" s="80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6"/>
      <c r="B4420" s="77"/>
      <c r="C4420" s="76"/>
      <c r="D4420" s="78"/>
      <c r="E4420" s="12"/>
      <c r="F4420" s="79"/>
      <c r="G4420" s="78"/>
      <c r="H4420" s="80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6"/>
      <c r="B4421" s="77"/>
      <c r="C4421" s="76"/>
      <c r="D4421" s="78"/>
      <c r="E4421" s="12"/>
      <c r="F4421" s="79"/>
      <c r="G4421" s="78"/>
      <c r="H4421" s="80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6"/>
      <c r="B4422" s="77"/>
      <c r="C4422" s="76"/>
      <c r="D4422" s="78"/>
      <c r="E4422" s="12"/>
      <c r="F4422" s="79"/>
      <c r="G4422" s="78"/>
      <c r="H4422" s="80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6"/>
      <c r="B4423" s="77"/>
      <c r="C4423" s="76"/>
      <c r="D4423" s="78"/>
      <c r="E4423" s="12"/>
      <c r="F4423" s="79"/>
      <c r="G4423" s="78"/>
      <c r="H4423" s="80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6"/>
      <c r="B4424" s="77"/>
      <c r="C4424" s="76"/>
      <c r="D4424" s="78"/>
      <c r="E4424" s="12"/>
      <c r="F4424" s="79"/>
      <c r="G4424" s="78"/>
      <c r="H4424" s="80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6"/>
      <c r="B4425" s="77"/>
      <c r="C4425" s="76"/>
      <c r="D4425" s="78"/>
      <c r="E4425" s="12"/>
      <c r="F4425" s="79"/>
      <c r="G4425" s="78"/>
      <c r="H4425" s="80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6"/>
      <c r="B4426" s="77"/>
      <c r="C4426" s="76"/>
      <c r="D4426" s="78"/>
      <c r="E4426" s="12"/>
      <c r="F4426" s="79"/>
      <c r="G4426" s="78"/>
      <c r="H4426" s="80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6"/>
      <c r="B4427" s="77"/>
      <c r="C4427" s="76"/>
      <c r="D4427" s="78"/>
      <c r="E4427" s="12"/>
      <c r="F4427" s="79"/>
      <c r="G4427" s="78"/>
      <c r="H4427" s="80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6"/>
      <c r="B4428" s="77"/>
      <c r="C4428" s="76"/>
      <c r="D4428" s="78"/>
      <c r="E4428" s="12"/>
      <c r="F4428" s="79"/>
      <c r="G4428" s="78"/>
      <c r="H4428" s="80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6"/>
      <c r="B4429" s="77"/>
      <c r="C4429" s="76"/>
      <c r="D4429" s="78"/>
      <c r="E4429" s="12"/>
      <c r="F4429" s="79"/>
      <c r="G4429" s="78"/>
      <c r="H4429" s="80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6"/>
      <c r="B4430" s="77"/>
      <c r="C4430" s="76"/>
      <c r="D4430" s="78"/>
      <c r="E4430" s="12"/>
      <c r="F4430" s="79"/>
      <c r="G4430" s="78"/>
      <c r="H4430" s="80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6"/>
      <c r="B4431" s="77"/>
      <c r="C4431" s="76"/>
      <c r="D4431" s="78"/>
      <c r="E4431" s="12"/>
      <c r="F4431" s="79"/>
      <c r="G4431" s="78"/>
      <c r="H4431" s="80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6"/>
      <c r="B4432" s="77"/>
      <c r="C4432" s="76"/>
      <c r="D4432" s="78"/>
      <c r="E4432" s="12"/>
      <c r="F4432" s="79"/>
      <c r="G4432" s="78"/>
      <c r="H4432" s="80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6"/>
      <c r="B4433" s="77"/>
      <c r="C4433" s="76"/>
      <c r="D4433" s="78"/>
      <c r="E4433" s="12"/>
      <c r="F4433" s="79"/>
      <c r="G4433" s="78"/>
      <c r="H4433" s="80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6"/>
      <c r="B4434" s="77"/>
      <c r="C4434" s="76"/>
      <c r="D4434" s="78"/>
      <c r="E4434" s="12"/>
      <c r="F4434" s="79"/>
      <c r="G4434" s="78"/>
      <c r="H4434" s="80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6"/>
      <c r="B4435" s="77"/>
      <c r="C4435" s="76"/>
      <c r="D4435" s="78"/>
      <c r="E4435" s="12"/>
      <c r="F4435" s="79"/>
      <c r="G4435" s="78"/>
      <c r="H4435" s="80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6"/>
      <c r="B4436" s="77"/>
      <c r="C4436" s="76"/>
      <c r="D4436" s="78"/>
      <c r="E4436" s="12"/>
      <c r="F4436" s="79"/>
      <c r="G4436" s="78"/>
      <c r="H4436" s="80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6"/>
      <c r="B4437" s="77"/>
      <c r="C4437" s="76"/>
      <c r="D4437" s="78"/>
      <c r="E4437" s="12"/>
      <c r="F4437" s="79"/>
      <c r="G4437" s="78"/>
      <c r="H4437" s="80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6"/>
      <c r="B4438" s="77"/>
      <c r="C4438" s="76"/>
      <c r="D4438" s="78"/>
      <c r="E4438" s="12"/>
      <c r="F4438" s="79"/>
      <c r="G4438" s="78"/>
      <c r="H4438" s="80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6"/>
      <c r="B4439" s="77"/>
      <c r="C4439" s="76"/>
      <c r="D4439" s="78"/>
      <c r="E4439" s="12"/>
      <c r="F4439" s="79"/>
      <c r="G4439" s="78"/>
      <c r="H4439" s="80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6"/>
      <c r="B4440" s="77"/>
      <c r="C4440" s="76"/>
      <c r="D4440" s="78"/>
      <c r="E4440" s="12"/>
      <c r="F4440" s="79"/>
      <c r="G4440" s="78"/>
      <c r="H4440" s="80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6"/>
      <c r="B4441" s="77"/>
      <c r="C4441" s="76"/>
      <c r="D4441" s="78"/>
      <c r="E4441" s="12"/>
      <c r="F4441" s="79"/>
      <c r="G4441" s="78"/>
      <c r="H4441" s="80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6"/>
      <c r="B4442" s="77"/>
      <c r="C4442" s="76"/>
      <c r="D4442" s="78"/>
      <c r="E4442" s="12"/>
      <c r="F4442" s="79"/>
      <c r="G4442" s="78"/>
      <c r="H4442" s="80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6"/>
      <c r="B4443" s="77"/>
      <c r="C4443" s="76"/>
      <c r="D4443" s="78"/>
      <c r="E4443" s="12"/>
      <c r="F4443" s="79"/>
      <c r="G4443" s="78"/>
      <c r="H4443" s="80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6"/>
      <c r="B4444" s="77"/>
      <c r="C4444" s="76"/>
      <c r="D4444" s="78"/>
      <c r="E4444" s="12"/>
      <c r="F4444" s="79"/>
      <c r="G4444" s="78"/>
      <c r="H4444" s="80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6"/>
      <c r="B4445" s="77"/>
      <c r="C4445" s="76"/>
      <c r="D4445" s="78"/>
      <c r="E4445" s="12"/>
      <c r="F4445" s="79"/>
      <c r="G4445" s="78"/>
      <c r="H4445" s="80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6"/>
      <c r="B4446" s="77"/>
      <c r="C4446" s="76"/>
      <c r="D4446" s="78"/>
      <c r="E4446" s="12"/>
      <c r="F4446" s="79"/>
      <c r="G4446" s="78"/>
      <c r="H4446" s="80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6"/>
      <c r="B4447" s="77"/>
      <c r="C4447" s="76"/>
      <c r="D4447" s="78"/>
      <c r="E4447" s="12"/>
      <c r="F4447" s="79"/>
      <c r="G4447" s="78"/>
      <c r="H4447" s="80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6"/>
      <c r="B4448" s="77"/>
      <c r="C4448" s="76"/>
      <c r="D4448" s="78"/>
      <c r="E4448" s="12"/>
      <c r="F4448" s="79"/>
      <c r="G4448" s="78"/>
      <c r="H4448" s="80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6"/>
      <c r="B4449" s="77"/>
      <c r="C4449" s="76"/>
      <c r="D4449" s="78"/>
      <c r="E4449" s="12"/>
      <c r="F4449" s="79"/>
      <c r="G4449" s="78"/>
      <c r="H4449" s="80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6"/>
      <c r="B4450" s="77"/>
      <c r="C4450" s="76"/>
      <c r="D4450" s="78"/>
      <c r="E4450" s="12"/>
      <c r="F4450" s="79"/>
      <c r="G4450" s="78"/>
      <c r="H4450" s="80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6"/>
      <c r="B4451" s="77"/>
      <c r="C4451" s="76"/>
      <c r="D4451" s="78"/>
      <c r="E4451" s="12"/>
      <c r="F4451" s="79"/>
      <c r="G4451" s="78"/>
      <c r="H4451" s="80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6"/>
      <c r="B4452" s="77"/>
      <c r="C4452" s="76"/>
      <c r="D4452" s="78"/>
      <c r="E4452" s="12"/>
      <c r="F4452" s="79"/>
      <c r="G4452" s="78"/>
      <c r="H4452" s="80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6"/>
      <c r="B4453" s="77"/>
      <c r="C4453" s="76"/>
      <c r="D4453" s="78"/>
      <c r="E4453" s="12"/>
      <c r="F4453" s="79"/>
      <c r="G4453" s="78"/>
      <c r="H4453" s="80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6"/>
      <c r="B4454" s="77"/>
      <c r="C4454" s="76"/>
      <c r="D4454" s="78"/>
      <c r="E4454" s="12"/>
      <c r="F4454" s="79"/>
      <c r="G4454" s="78"/>
      <c r="H4454" s="80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6"/>
      <c r="B4455" s="77"/>
      <c r="C4455" s="76"/>
      <c r="D4455" s="78"/>
      <c r="E4455" s="12"/>
      <c r="F4455" s="79"/>
      <c r="G4455" s="78"/>
      <c r="H4455" s="80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6"/>
      <c r="B4456" s="77"/>
      <c r="C4456" s="76"/>
      <c r="D4456" s="78"/>
      <c r="E4456" s="12"/>
      <c r="F4456" s="79"/>
      <c r="G4456" s="78"/>
      <c r="H4456" s="80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6"/>
      <c r="B4457" s="77"/>
      <c r="C4457" s="76"/>
      <c r="D4457" s="78"/>
      <c r="E4457" s="12"/>
      <c r="F4457" s="79"/>
      <c r="G4457" s="78"/>
      <c r="H4457" s="80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6"/>
      <c r="B4458" s="77"/>
      <c r="C4458" s="76"/>
      <c r="D4458" s="78"/>
      <c r="E4458" s="12"/>
      <c r="F4458" s="79"/>
      <c r="G4458" s="78"/>
      <c r="H4458" s="80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6"/>
      <c r="B4459" s="77"/>
      <c r="C4459" s="76"/>
      <c r="D4459" s="78"/>
      <c r="E4459" s="12"/>
      <c r="F4459" s="79"/>
      <c r="G4459" s="78"/>
      <c r="H4459" s="80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6"/>
      <c r="B4460" s="77"/>
      <c r="C4460" s="76"/>
      <c r="D4460" s="78"/>
      <c r="E4460" s="12"/>
      <c r="F4460" s="79"/>
      <c r="G4460" s="78"/>
      <c r="H4460" s="80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6"/>
      <c r="B4461" s="77"/>
      <c r="C4461" s="76"/>
      <c r="D4461" s="78"/>
      <c r="E4461" s="12"/>
      <c r="F4461" s="79"/>
      <c r="G4461" s="78"/>
      <c r="H4461" s="80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6"/>
      <c r="B4462" s="77"/>
      <c r="C4462" s="76"/>
      <c r="D4462" s="78"/>
      <c r="E4462" s="12"/>
      <c r="F4462" s="79"/>
      <c r="G4462" s="78"/>
      <c r="H4462" s="80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6"/>
      <c r="B4463" s="77"/>
      <c r="C4463" s="76"/>
      <c r="D4463" s="78"/>
      <c r="E4463" s="12"/>
      <c r="F4463" s="79"/>
      <c r="G4463" s="78"/>
      <c r="H4463" s="80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6"/>
      <c r="B4464" s="77"/>
      <c r="C4464" s="76"/>
      <c r="D4464" s="78"/>
      <c r="E4464" s="12"/>
      <c r="F4464" s="79"/>
      <c r="G4464" s="78"/>
      <c r="H4464" s="80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6"/>
      <c r="B4465" s="77"/>
      <c r="C4465" s="76"/>
      <c r="D4465" s="78"/>
      <c r="E4465" s="12"/>
      <c r="F4465" s="79"/>
      <c r="G4465" s="78"/>
      <c r="H4465" s="80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6"/>
      <c r="B4466" s="77"/>
      <c r="C4466" s="76"/>
      <c r="D4466" s="78"/>
      <c r="E4466" s="12"/>
      <c r="F4466" s="79"/>
      <c r="G4466" s="78"/>
      <c r="H4466" s="80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6"/>
      <c r="B4467" s="77"/>
      <c r="C4467" s="76"/>
      <c r="D4467" s="78"/>
      <c r="E4467" s="12"/>
      <c r="F4467" s="79"/>
      <c r="G4467" s="78"/>
      <c r="H4467" s="80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6"/>
      <c r="B4468" s="77"/>
      <c r="C4468" s="76"/>
      <c r="D4468" s="78"/>
      <c r="E4468" s="12"/>
      <c r="F4468" s="79"/>
      <c r="G4468" s="78"/>
      <c r="H4468" s="80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6"/>
      <c r="B4469" s="77"/>
      <c r="C4469" s="76"/>
      <c r="D4469" s="78"/>
      <c r="E4469" s="12"/>
      <c r="F4469" s="79"/>
      <c r="G4469" s="78"/>
      <c r="H4469" s="80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6"/>
      <c r="B4470" s="77"/>
      <c r="C4470" s="76"/>
      <c r="D4470" s="78"/>
      <c r="E4470" s="12"/>
      <c r="F4470" s="79"/>
      <c r="G4470" s="78"/>
      <c r="H4470" s="80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6"/>
      <c r="B4471" s="77"/>
      <c r="C4471" s="76"/>
      <c r="D4471" s="78"/>
      <c r="E4471" s="12"/>
      <c r="F4471" s="79"/>
      <c r="G4471" s="78"/>
      <c r="H4471" s="80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6"/>
      <c r="B4472" s="77"/>
      <c r="C4472" s="76"/>
      <c r="D4472" s="78"/>
      <c r="E4472" s="12"/>
      <c r="F4472" s="79"/>
      <c r="G4472" s="78"/>
      <c r="H4472" s="80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6"/>
      <c r="B4473" s="77"/>
      <c r="C4473" s="76"/>
      <c r="D4473" s="78"/>
      <c r="E4473" s="12"/>
      <c r="F4473" s="79"/>
      <c r="G4473" s="78"/>
      <c r="H4473" s="80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6"/>
      <c r="B4474" s="77"/>
      <c r="C4474" s="76"/>
      <c r="D4474" s="78"/>
      <c r="E4474" s="12"/>
      <c r="F4474" s="79"/>
      <c r="G4474" s="78"/>
      <c r="H4474" s="80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6"/>
      <c r="B4475" s="77"/>
      <c r="C4475" s="76"/>
      <c r="D4475" s="78"/>
      <c r="E4475" s="12"/>
      <c r="F4475" s="79"/>
      <c r="G4475" s="78"/>
      <c r="H4475" s="80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6"/>
      <c r="B4476" s="77"/>
      <c r="C4476" s="76"/>
      <c r="D4476" s="78"/>
      <c r="E4476" s="12"/>
      <c r="F4476" s="79"/>
      <c r="G4476" s="78"/>
      <c r="H4476" s="80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6"/>
      <c r="B4477" s="77"/>
      <c r="C4477" s="76"/>
      <c r="D4477" s="78"/>
      <c r="E4477" s="12"/>
      <c r="F4477" s="79"/>
      <c r="G4477" s="78"/>
      <c r="H4477" s="80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6"/>
      <c r="B4478" s="77"/>
      <c r="C4478" s="76"/>
      <c r="D4478" s="78"/>
      <c r="E4478" s="12"/>
      <c r="F4478" s="79"/>
      <c r="G4478" s="78"/>
      <c r="H4478" s="80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6"/>
      <c r="B4479" s="77"/>
      <c r="C4479" s="76"/>
      <c r="D4479" s="78"/>
      <c r="E4479" s="12"/>
      <c r="F4479" s="79"/>
      <c r="G4479" s="78"/>
      <c r="H4479" s="80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6"/>
      <c r="B4480" s="77"/>
      <c r="C4480" s="76"/>
      <c r="D4480" s="78"/>
      <c r="E4480" s="12"/>
      <c r="F4480" s="79"/>
      <c r="G4480" s="78"/>
      <c r="H4480" s="80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6"/>
      <c r="B4481" s="77"/>
      <c r="C4481" s="76"/>
      <c r="D4481" s="78"/>
      <c r="E4481" s="12"/>
      <c r="F4481" s="79"/>
      <c r="G4481" s="78"/>
      <c r="H4481" s="80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6"/>
      <c r="B4482" s="77"/>
      <c r="C4482" s="76"/>
      <c r="D4482" s="78"/>
      <c r="E4482" s="12"/>
      <c r="F4482" s="79"/>
      <c r="G4482" s="78"/>
      <c r="H4482" s="80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6"/>
      <c r="B4483" s="77"/>
      <c r="C4483" s="76"/>
      <c r="D4483" s="78"/>
      <c r="E4483" s="12"/>
      <c r="F4483" s="79"/>
      <c r="G4483" s="78"/>
      <c r="H4483" s="80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6"/>
      <c r="B4484" s="77"/>
      <c r="C4484" s="76"/>
      <c r="D4484" s="78"/>
      <c r="E4484" s="12"/>
      <c r="F4484" s="79"/>
      <c r="G4484" s="78"/>
      <c r="H4484" s="80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6"/>
      <c r="B4485" s="77"/>
      <c r="C4485" s="76"/>
      <c r="D4485" s="78"/>
      <c r="E4485" s="12"/>
      <c r="F4485" s="79"/>
      <c r="G4485" s="78"/>
      <c r="H4485" s="80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6"/>
      <c r="B4486" s="77"/>
      <c r="C4486" s="76"/>
      <c r="D4486" s="78"/>
      <c r="E4486" s="12"/>
      <c r="F4486" s="79"/>
      <c r="G4486" s="78"/>
      <c r="H4486" s="80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6"/>
      <c r="B4487" s="77"/>
      <c r="C4487" s="76"/>
      <c r="D4487" s="78"/>
      <c r="E4487" s="12"/>
      <c r="F4487" s="79"/>
      <c r="G4487" s="78"/>
      <c r="H4487" s="80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6"/>
      <c r="B4488" s="77"/>
      <c r="C4488" s="76"/>
      <c r="D4488" s="78"/>
      <c r="E4488" s="12"/>
      <c r="F4488" s="79"/>
      <c r="G4488" s="78"/>
      <c r="H4488" s="80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6"/>
      <c r="B4489" s="77"/>
      <c r="C4489" s="76"/>
      <c r="D4489" s="78"/>
      <c r="E4489" s="12"/>
      <c r="F4489" s="79"/>
      <c r="G4489" s="78"/>
      <c r="H4489" s="80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6"/>
      <c r="B4490" s="77"/>
      <c r="C4490" s="76"/>
      <c r="D4490" s="78"/>
      <c r="E4490" s="12"/>
      <c r="F4490" s="79"/>
      <c r="G4490" s="78"/>
      <c r="H4490" s="80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6"/>
      <c r="B4491" s="77"/>
      <c r="C4491" s="76"/>
      <c r="D4491" s="78"/>
      <c r="E4491" s="12"/>
      <c r="F4491" s="79"/>
      <c r="G4491" s="78"/>
      <c r="H4491" s="80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6"/>
      <c r="B4492" s="77"/>
      <c r="C4492" s="76"/>
      <c r="D4492" s="78"/>
      <c r="E4492" s="12"/>
      <c r="F4492" s="79"/>
      <c r="G4492" s="78"/>
      <c r="H4492" s="80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6"/>
      <c r="B4493" s="77"/>
      <c r="C4493" s="76"/>
      <c r="D4493" s="78"/>
      <c r="E4493" s="12"/>
      <c r="F4493" s="79"/>
      <c r="G4493" s="78"/>
      <c r="H4493" s="80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6"/>
      <c r="B4494" s="77"/>
      <c r="C4494" s="76"/>
      <c r="D4494" s="78"/>
      <c r="E4494" s="12"/>
      <c r="F4494" s="79"/>
      <c r="G4494" s="78"/>
      <c r="H4494" s="80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6"/>
      <c r="B4495" s="77"/>
      <c r="C4495" s="76"/>
      <c r="D4495" s="78"/>
      <c r="E4495" s="12"/>
      <c r="F4495" s="79"/>
      <c r="G4495" s="78"/>
      <c r="H4495" s="80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6"/>
      <c r="B4496" s="77"/>
      <c r="C4496" s="76"/>
      <c r="D4496" s="78"/>
      <c r="E4496" s="12"/>
      <c r="F4496" s="79"/>
      <c r="G4496" s="78"/>
      <c r="H4496" s="80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6"/>
      <c r="B4497" s="77"/>
      <c r="C4497" s="76"/>
      <c r="D4497" s="78"/>
      <c r="E4497" s="12"/>
      <c r="F4497" s="79"/>
      <c r="G4497" s="78"/>
      <c r="H4497" s="80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6"/>
      <c r="B4498" s="77"/>
      <c r="C4498" s="76"/>
      <c r="D4498" s="78"/>
      <c r="E4498" s="12"/>
      <c r="F4498" s="79"/>
      <c r="G4498" s="78"/>
      <c r="H4498" s="80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6"/>
      <c r="B4499" s="77"/>
      <c r="C4499" s="76"/>
      <c r="D4499" s="78"/>
      <c r="E4499" s="12"/>
      <c r="F4499" s="79"/>
      <c r="G4499" s="78"/>
      <c r="H4499" s="80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6"/>
      <c r="B4500" s="77"/>
      <c r="C4500" s="76"/>
      <c r="D4500" s="78"/>
      <c r="E4500" s="12"/>
      <c r="F4500" s="79"/>
      <c r="G4500" s="78"/>
      <c r="H4500" s="80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6"/>
      <c r="B4501" s="77"/>
      <c r="C4501" s="76"/>
      <c r="D4501" s="78"/>
      <c r="E4501" s="12"/>
      <c r="F4501" s="79"/>
      <c r="G4501" s="78"/>
      <c r="H4501" s="80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6"/>
      <c r="B4502" s="77"/>
      <c r="C4502" s="76"/>
      <c r="D4502" s="78"/>
      <c r="E4502" s="12"/>
      <c r="F4502" s="79"/>
      <c r="G4502" s="78"/>
      <c r="H4502" s="80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6"/>
      <c r="B4503" s="77"/>
      <c r="C4503" s="76"/>
      <c r="D4503" s="78"/>
      <c r="E4503" s="12"/>
      <c r="F4503" s="79"/>
      <c r="G4503" s="78"/>
      <c r="H4503" s="80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6"/>
      <c r="B4504" s="77"/>
      <c r="C4504" s="76"/>
      <c r="D4504" s="78"/>
      <c r="E4504" s="12"/>
      <c r="F4504" s="79"/>
      <c r="G4504" s="78"/>
      <c r="H4504" s="80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6"/>
      <c r="B4505" s="77"/>
      <c r="C4505" s="76"/>
      <c r="D4505" s="78"/>
      <c r="E4505" s="12"/>
      <c r="F4505" s="79"/>
      <c r="G4505" s="78"/>
      <c r="H4505" s="80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6"/>
      <c r="B4506" s="77"/>
      <c r="C4506" s="76"/>
      <c r="D4506" s="78"/>
      <c r="E4506" s="12"/>
      <c r="F4506" s="79"/>
      <c r="G4506" s="78"/>
      <c r="H4506" s="80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6"/>
      <c r="B4507" s="77"/>
      <c r="C4507" s="76"/>
      <c r="D4507" s="78"/>
      <c r="E4507" s="12"/>
      <c r="F4507" s="79"/>
      <c r="G4507" s="78"/>
      <c r="H4507" s="80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6"/>
      <c r="B4508" s="77"/>
      <c r="C4508" s="76"/>
      <c r="D4508" s="78"/>
      <c r="E4508" s="12"/>
      <c r="F4508" s="79"/>
      <c r="G4508" s="78"/>
      <c r="H4508" s="80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6"/>
      <c r="B4509" s="77"/>
      <c r="C4509" s="76"/>
      <c r="D4509" s="78"/>
      <c r="E4509" s="12"/>
      <c r="F4509" s="79"/>
      <c r="G4509" s="78"/>
      <c r="H4509" s="80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6"/>
      <c r="B4510" s="77"/>
      <c r="C4510" s="76"/>
      <c r="D4510" s="78"/>
      <c r="E4510" s="12"/>
      <c r="F4510" s="79"/>
      <c r="G4510" s="78"/>
      <c r="H4510" s="80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6"/>
      <c r="B4511" s="77"/>
      <c r="C4511" s="76"/>
      <c r="D4511" s="78"/>
      <c r="E4511" s="12"/>
      <c r="F4511" s="79"/>
      <c r="G4511" s="78"/>
      <c r="H4511" s="80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6"/>
      <c r="B4512" s="77"/>
      <c r="C4512" s="76"/>
      <c r="D4512" s="78"/>
      <c r="E4512" s="12"/>
      <c r="F4512" s="79"/>
      <c r="G4512" s="78"/>
      <c r="H4512" s="80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6"/>
      <c r="B4513" s="77"/>
      <c r="C4513" s="76"/>
      <c r="D4513" s="78"/>
      <c r="E4513" s="12"/>
      <c r="F4513" s="79"/>
      <c r="G4513" s="78"/>
      <c r="H4513" s="80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6"/>
      <c r="B4514" s="77"/>
      <c r="C4514" s="76"/>
      <c r="D4514" s="78"/>
      <c r="E4514" s="12"/>
      <c r="F4514" s="79"/>
      <c r="G4514" s="78"/>
      <c r="H4514" s="80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6"/>
      <c r="B4515" s="77"/>
      <c r="C4515" s="76"/>
      <c r="D4515" s="78"/>
      <c r="E4515" s="12"/>
      <c r="F4515" s="79"/>
      <c r="G4515" s="78"/>
      <c r="H4515" s="80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6"/>
      <c r="B4516" s="77"/>
      <c r="C4516" s="76"/>
      <c r="D4516" s="78"/>
      <c r="E4516" s="12"/>
      <c r="F4516" s="79"/>
      <c r="G4516" s="78"/>
      <c r="H4516" s="80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6"/>
      <c r="B4517" s="77"/>
      <c r="C4517" s="76"/>
      <c r="D4517" s="78"/>
      <c r="E4517" s="12"/>
      <c r="F4517" s="79"/>
      <c r="G4517" s="78"/>
      <c r="H4517" s="80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6"/>
      <c r="B4518" s="77"/>
      <c r="C4518" s="76"/>
      <c r="D4518" s="78"/>
      <c r="E4518" s="12"/>
      <c r="F4518" s="79"/>
      <c r="G4518" s="78"/>
      <c r="H4518" s="80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6"/>
      <c r="B4519" s="77"/>
      <c r="C4519" s="76"/>
      <c r="D4519" s="78"/>
      <c r="E4519" s="12"/>
      <c r="F4519" s="79"/>
      <c r="G4519" s="78"/>
      <c r="H4519" s="80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6"/>
      <c r="B4520" s="77"/>
      <c r="C4520" s="76"/>
      <c r="D4520" s="78"/>
      <c r="E4520" s="12"/>
      <c r="F4520" s="79"/>
      <c r="G4520" s="78"/>
      <c r="H4520" s="80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6"/>
      <c r="B4521" s="77"/>
      <c r="C4521" s="76"/>
      <c r="D4521" s="78"/>
      <c r="E4521" s="12"/>
      <c r="F4521" s="79"/>
      <c r="G4521" s="78"/>
      <c r="H4521" s="80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6"/>
      <c r="B4522" s="77"/>
      <c r="C4522" s="76"/>
      <c r="D4522" s="78"/>
      <c r="E4522" s="12"/>
      <c r="F4522" s="79"/>
      <c r="G4522" s="78"/>
      <c r="H4522" s="80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6"/>
      <c r="B4523" s="77"/>
      <c r="C4523" s="76"/>
      <c r="D4523" s="78"/>
      <c r="E4523" s="12"/>
      <c r="F4523" s="79"/>
      <c r="G4523" s="78"/>
      <c r="H4523" s="80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6"/>
      <c r="B4524" s="77"/>
      <c r="C4524" s="76"/>
      <c r="D4524" s="78"/>
      <c r="E4524" s="12"/>
      <c r="F4524" s="79"/>
      <c r="G4524" s="78"/>
      <c r="H4524" s="80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6"/>
      <c r="B4525" s="77"/>
      <c r="C4525" s="76"/>
      <c r="D4525" s="78"/>
      <c r="E4525" s="12"/>
      <c r="F4525" s="79"/>
      <c r="G4525" s="78"/>
      <c r="H4525" s="80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6"/>
      <c r="B4526" s="77"/>
      <c r="C4526" s="76"/>
      <c r="D4526" s="78"/>
      <c r="E4526" s="12"/>
      <c r="F4526" s="79"/>
      <c r="G4526" s="78"/>
      <c r="H4526" s="80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6"/>
      <c r="B4527" s="77"/>
      <c r="C4527" s="76"/>
      <c r="D4527" s="78"/>
      <c r="E4527" s="12"/>
      <c r="F4527" s="79"/>
      <c r="G4527" s="78"/>
      <c r="H4527" s="80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6"/>
      <c r="B4528" s="77"/>
      <c r="C4528" s="76"/>
      <c r="D4528" s="78"/>
      <c r="E4528" s="12"/>
      <c r="F4528" s="79"/>
      <c r="G4528" s="78"/>
      <c r="H4528" s="80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6"/>
      <c r="B4529" s="77"/>
      <c r="C4529" s="76"/>
      <c r="D4529" s="78"/>
      <c r="E4529" s="12"/>
      <c r="F4529" s="79"/>
      <c r="G4529" s="78"/>
      <c r="H4529" s="80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6"/>
      <c r="B4530" s="77"/>
      <c r="C4530" s="76"/>
      <c r="D4530" s="78"/>
      <c r="E4530" s="12"/>
      <c r="F4530" s="79"/>
      <c r="G4530" s="78"/>
      <c r="H4530" s="80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6"/>
      <c r="B4531" s="77"/>
      <c r="C4531" s="76"/>
      <c r="D4531" s="78"/>
      <c r="E4531" s="12"/>
      <c r="F4531" s="79"/>
      <c r="G4531" s="78"/>
      <c r="H4531" s="80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6"/>
      <c r="B4532" s="77"/>
      <c r="C4532" s="76"/>
      <c r="D4532" s="78"/>
      <c r="E4532" s="12"/>
      <c r="F4532" s="79"/>
      <c r="G4532" s="78"/>
      <c r="H4532" s="80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6"/>
      <c r="B4533" s="77"/>
      <c r="C4533" s="76"/>
      <c r="D4533" s="78"/>
      <c r="E4533" s="12"/>
      <c r="F4533" s="79"/>
      <c r="G4533" s="78"/>
      <c r="H4533" s="80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6"/>
      <c r="B4534" s="77"/>
      <c r="C4534" s="76"/>
      <c r="D4534" s="78"/>
      <c r="E4534" s="12"/>
      <c r="F4534" s="79"/>
      <c r="G4534" s="78"/>
      <c r="H4534" s="80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6"/>
      <c r="B4535" s="77"/>
      <c r="C4535" s="76"/>
      <c r="D4535" s="78"/>
      <c r="E4535" s="12"/>
      <c r="F4535" s="79"/>
      <c r="G4535" s="78"/>
      <c r="H4535" s="80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6"/>
      <c r="B4536" s="77"/>
      <c r="C4536" s="76"/>
      <c r="D4536" s="78"/>
      <c r="E4536" s="12"/>
      <c r="F4536" s="79"/>
      <c r="G4536" s="78"/>
      <c r="H4536" s="80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6"/>
      <c r="B4537" s="77"/>
      <c r="C4537" s="76"/>
      <c r="D4537" s="78"/>
      <c r="E4537" s="12"/>
      <c r="F4537" s="79"/>
      <c r="G4537" s="78"/>
      <c r="H4537" s="80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6"/>
      <c r="B4538" s="77"/>
      <c r="C4538" s="76"/>
      <c r="D4538" s="78"/>
      <c r="E4538" s="12"/>
      <c r="F4538" s="79"/>
      <c r="G4538" s="78"/>
      <c r="H4538" s="80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6"/>
      <c r="B4539" s="77"/>
      <c r="C4539" s="76"/>
      <c r="D4539" s="78"/>
      <c r="E4539" s="12"/>
      <c r="F4539" s="79"/>
      <c r="G4539" s="78"/>
      <c r="H4539" s="80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6"/>
      <c r="B4540" s="77"/>
      <c r="C4540" s="76"/>
      <c r="D4540" s="78"/>
      <c r="E4540" s="12"/>
      <c r="F4540" s="79"/>
      <c r="G4540" s="78"/>
      <c r="H4540" s="80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6"/>
      <c r="B4541" s="77"/>
      <c r="C4541" s="76"/>
      <c r="D4541" s="78"/>
      <c r="E4541" s="12"/>
      <c r="F4541" s="79"/>
      <c r="G4541" s="78"/>
      <c r="H4541" s="80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6"/>
      <c r="B4542" s="77"/>
      <c r="C4542" s="76"/>
      <c r="D4542" s="78"/>
      <c r="E4542" s="12"/>
      <c r="F4542" s="79"/>
      <c r="G4542" s="78"/>
      <c r="H4542" s="80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6"/>
      <c r="B4543" s="77"/>
      <c r="C4543" s="76"/>
      <c r="D4543" s="78"/>
      <c r="E4543" s="12"/>
      <c r="F4543" s="79"/>
      <c r="G4543" s="78"/>
      <c r="H4543" s="80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6"/>
      <c r="B4544" s="77"/>
      <c r="C4544" s="76"/>
      <c r="D4544" s="78"/>
      <c r="E4544" s="12"/>
      <c r="F4544" s="79"/>
      <c r="G4544" s="78"/>
      <c r="H4544" s="80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6"/>
      <c r="B4545" s="77"/>
      <c r="C4545" s="76"/>
      <c r="D4545" s="78"/>
      <c r="E4545" s="12"/>
      <c r="F4545" s="79"/>
      <c r="G4545" s="78"/>
      <c r="H4545" s="80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6"/>
      <c r="B4546" s="77"/>
      <c r="C4546" s="76"/>
      <c r="D4546" s="78"/>
      <c r="E4546" s="12"/>
      <c r="F4546" s="79"/>
      <c r="G4546" s="78"/>
      <c r="H4546" s="80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6"/>
      <c r="B4547" s="77"/>
      <c r="C4547" s="76"/>
      <c r="D4547" s="78"/>
      <c r="E4547" s="12"/>
      <c r="F4547" s="79"/>
      <c r="G4547" s="78"/>
      <c r="H4547" s="80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6"/>
      <c r="B4548" s="77"/>
      <c r="C4548" s="76"/>
      <c r="D4548" s="78"/>
      <c r="E4548" s="12"/>
      <c r="F4548" s="79"/>
      <c r="G4548" s="78"/>
      <c r="H4548" s="80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6"/>
      <c r="B4549" s="77"/>
      <c r="C4549" s="76"/>
      <c r="D4549" s="78"/>
      <c r="E4549" s="12"/>
      <c r="F4549" s="79"/>
      <c r="G4549" s="78"/>
      <c r="H4549" s="80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6"/>
      <c r="B4550" s="77"/>
      <c r="C4550" s="76"/>
      <c r="D4550" s="78"/>
      <c r="E4550" s="12"/>
      <c r="F4550" s="79"/>
      <c r="G4550" s="78"/>
      <c r="H4550" s="80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6"/>
      <c r="B4551" s="77"/>
      <c r="C4551" s="76"/>
      <c r="D4551" s="78"/>
      <c r="E4551" s="12"/>
      <c r="F4551" s="79"/>
      <c r="G4551" s="78"/>
      <c r="H4551" s="80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6"/>
      <c r="B4552" s="77"/>
      <c r="C4552" s="76"/>
      <c r="D4552" s="78"/>
      <c r="E4552" s="12"/>
      <c r="F4552" s="79"/>
      <c r="G4552" s="78"/>
      <c r="H4552" s="80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6"/>
      <c r="B4553" s="77"/>
      <c r="C4553" s="76"/>
      <c r="D4553" s="78"/>
      <c r="E4553" s="12"/>
      <c r="F4553" s="79"/>
      <c r="G4553" s="78"/>
      <c r="H4553" s="80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6"/>
      <c r="B4554" s="77"/>
      <c r="C4554" s="76"/>
      <c r="D4554" s="78"/>
      <c r="E4554" s="12"/>
      <c r="F4554" s="79"/>
      <c r="G4554" s="78"/>
      <c r="H4554" s="80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6"/>
      <c r="B4555" s="77"/>
      <c r="C4555" s="76"/>
      <c r="D4555" s="78"/>
      <c r="E4555" s="12"/>
      <c r="F4555" s="79"/>
      <c r="G4555" s="78"/>
      <c r="H4555" s="80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6"/>
      <c r="B4556" s="77"/>
      <c r="C4556" s="76"/>
      <c r="D4556" s="78"/>
      <c r="E4556" s="12"/>
      <c r="F4556" s="79"/>
      <c r="G4556" s="78"/>
      <c r="H4556" s="80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6"/>
      <c r="B4557" s="77"/>
      <c r="C4557" s="76"/>
      <c r="D4557" s="78"/>
      <c r="E4557" s="12"/>
      <c r="F4557" s="79"/>
      <c r="G4557" s="78"/>
      <c r="H4557" s="80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6"/>
      <c r="B4558" s="77"/>
      <c r="C4558" s="76"/>
      <c r="D4558" s="78"/>
      <c r="E4558" s="12"/>
      <c r="F4558" s="79"/>
      <c r="G4558" s="78"/>
      <c r="H4558" s="80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6"/>
      <c r="B4559" s="77"/>
      <c r="C4559" s="76"/>
      <c r="D4559" s="78"/>
      <c r="E4559" s="12"/>
      <c r="F4559" s="79"/>
      <c r="G4559" s="78"/>
      <c r="H4559" s="80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6"/>
      <c r="B4560" s="77"/>
      <c r="C4560" s="76"/>
      <c r="D4560" s="78"/>
      <c r="E4560" s="12"/>
      <c r="F4560" s="79"/>
      <c r="G4560" s="78"/>
      <c r="H4560" s="80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6"/>
      <c r="B4561" s="77"/>
      <c r="C4561" s="76"/>
      <c r="D4561" s="78"/>
      <c r="E4561" s="12"/>
      <c r="F4561" s="79"/>
      <c r="G4561" s="78"/>
      <c r="H4561" s="80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6"/>
      <c r="B4562" s="77"/>
      <c r="C4562" s="76"/>
      <c r="D4562" s="78"/>
      <c r="E4562" s="12"/>
      <c r="F4562" s="79"/>
      <c r="G4562" s="78"/>
      <c r="H4562" s="80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6"/>
      <c r="B4563" s="77"/>
      <c r="C4563" s="76"/>
      <c r="D4563" s="78"/>
      <c r="E4563" s="12"/>
      <c r="F4563" s="79"/>
      <c r="G4563" s="78"/>
      <c r="H4563" s="80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6"/>
      <c r="B4564" s="77"/>
      <c r="C4564" s="76"/>
      <c r="D4564" s="78"/>
      <c r="E4564" s="12"/>
      <c r="F4564" s="79"/>
      <c r="G4564" s="78"/>
      <c r="H4564" s="80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6"/>
      <c r="B4565" s="77"/>
      <c r="C4565" s="76"/>
      <c r="D4565" s="78"/>
      <c r="E4565" s="12"/>
      <c r="F4565" s="79"/>
      <c r="G4565" s="78"/>
      <c r="H4565" s="80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6"/>
      <c r="B4566" s="77"/>
      <c r="C4566" s="76"/>
      <c r="D4566" s="78"/>
      <c r="E4566" s="12"/>
      <c r="F4566" s="79"/>
      <c r="G4566" s="78"/>
      <c r="H4566" s="80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6"/>
      <c r="B4567" s="77"/>
      <c r="C4567" s="76"/>
      <c r="D4567" s="78"/>
      <c r="E4567" s="12"/>
      <c r="F4567" s="79"/>
      <c r="G4567" s="78"/>
      <c r="H4567" s="80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6"/>
      <c r="B4568" s="77"/>
      <c r="C4568" s="76"/>
      <c r="D4568" s="78"/>
      <c r="E4568" s="12"/>
      <c r="F4568" s="79"/>
      <c r="G4568" s="78"/>
      <c r="H4568" s="80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6"/>
      <c r="B4569" s="77"/>
      <c r="C4569" s="76"/>
      <c r="D4569" s="78"/>
      <c r="E4569" s="12"/>
      <c r="F4569" s="79"/>
      <c r="G4569" s="78"/>
      <c r="H4569" s="80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6"/>
      <c r="B4570" s="77"/>
      <c r="C4570" s="76"/>
      <c r="D4570" s="78"/>
      <c r="E4570" s="12"/>
      <c r="F4570" s="79"/>
      <c r="G4570" s="78"/>
      <c r="H4570" s="80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6"/>
      <c r="B4571" s="77"/>
      <c r="C4571" s="76"/>
      <c r="D4571" s="78"/>
      <c r="E4571" s="12"/>
      <c r="F4571" s="79"/>
      <c r="G4571" s="78"/>
      <c r="H4571" s="80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6"/>
      <c r="B4572" s="77"/>
      <c r="C4572" s="76"/>
      <c r="D4572" s="78"/>
      <c r="E4572" s="12"/>
      <c r="F4572" s="79"/>
      <c r="G4572" s="78"/>
      <c r="H4572" s="80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6"/>
      <c r="B4573" s="77"/>
      <c r="C4573" s="76"/>
      <c r="D4573" s="78"/>
      <c r="E4573" s="12"/>
      <c r="F4573" s="79"/>
      <c r="G4573" s="78"/>
      <c r="H4573" s="80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6"/>
      <c r="B4574" s="77"/>
      <c r="C4574" s="76"/>
      <c r="D4574" s="78"/>
      <c r="E4574" s="12"/>
      <c r="F4574" s="79"/>
      <c r="G4574" s="78"/>
      <c r="H4574" s="80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6"/>
      <c r="B4575" s="77"/>
      <c r="C4575" s="76"/>
      <c r="D4575" s="78"/>
      <c r="E4575" s="12"/>
      <c r="F4575" s="79"/>
      <c r="G4575" s="78"/>
      <c r="H4575" s="80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6"/>
      <c r="B4576" s="77"/>
      <c r="C4576" s="76"/>
      <c r="D4576" s="78"/>
      <c r="E4576" s="12"/>
      <c r="F4576" s="79"/>
      <c r="G4576" s="78"/>
      <c r="H4576" s="80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6"/>
      <c r="B4577" s="77"/>
      <c r="C4577" s="76"/>
      <c r="D4577" s="78"/>
      <c r="E4577" s="12"/>
      <c r="F4577" s="79"/>
      <c r="G4577" s="78"/>
      <c r="H4577" s="80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6"/>
      <c r="B4578" s="77"/>
      <c r="C4578" s="76"/>
      <c r="D4578" s="78"/>
      <c r="E4578" s="12"/>
      <c r="F4578" s="79"/>
      <c r="G4578" s="78"/>
      <c r="H4578" s="80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6"/>
      <c r="B4579" s="77"/>
      <c r="C4579" s="76"/>
      <c r="D4579" s="78"/>
      <c r="E4579" s="12"/>
      <c r="F4579" s="79"/>
      <c r="G4579" s="78"/>
      <c r="H4579" s="80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6"/>
      <c r="B4580" s="77"/>
      <c r="C4580" s="76"/>
      <c r="D4580" s="78"/>
      <c r="E4580" s="12"/>
      <c r="F4580" s="79"/>
      <c r="G4580" s="78"/>
      <c r="H4580" s="80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6"/>
      <c r="B4581" s="77"/>
      <c r="C4581" s="76"/>
      <c r="D4581" s="78"/>
      <c r="E4581" s="12"/>
      <c r="F4581" s="79"/>
      <c r="G4581" s="78"/>
      <c r="H4581" s="80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6"/>
      <c r="B4582" s="77"/>
      <c r="C4582" s="76"/>
      <c r="D4582" s="78"/>
      <c r="E4582" s="12"/>
      <c r="F4582" s="79"/>
      <c r="G4582" s="78"/>
      <c r="H4582" s="80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6"/>
      <c r="B4583" s="77"/>
      <c r="C4583" s="76"/>
      <c r="D4583" s="78"/>
      <c r="E4583" s="12"/>
      <c r="F4583" s="79"/>
      <c r="G4583" s="78"/>
      <c r="H4583" s="80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6"/>
      <c r="B4584" s="77"/>
      <c r="C4584" s="76"/>
      <c r="D4584" s="78"/>
      <c r="E4584" s="12"/>
      <c r="F4584" s="79"/>
      <c r="G4584" s="78"/>
      <c r="H4584" s="80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6"/>
      <c r="B4585" s="77"/>
      <c r="C4585" s="76"/>
      <c r="D4585" s="78"/>
      <c r="E4585" s="12"/>
      <c r="F4585" s="79"/>
      <c r="G4585" s="78"/>
      <c r="H4585" s="80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6"/>
      <c r="B4586" s="77"/>
      <c r="C4586" s="76"/>
      <c r="D4586" s="78"/>
      <c r="E4586" s="12"/>
      <c r="F4586" s="79"/>
      <c r="G4586" s="78"/>
      <c r="H4586" s="80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6"/>
      <c r="B4587" s="77"/>
      <c r="C4587" s="76"/>
      <c r="D4587" s="78"/>
      <c r="E4587" s="12"/>
      <c r="F4587" s="79"/>
      <c r="G4587" s="78"/>
      <c r="H4587" s="80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6"/>
      <c r="B4588" s="77"/>
      <c r="C4588" s="76"/>
      <c r="D4588" s="78"/>
      <c r="E4588" s="12"/>
      <c r="F4588" s="79"/>
      <c r="G4588" s="78"/>
      <c r="H4588" s="80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6"/>
      <c r="B4589" s="77"/>
      <c r="C4589" s="76"/>
      <c r="D4589" s="78"/>
      <c r="E4589" s="12"/>
      <c r="F4589" s="79"/>
      <c r="G4589" s="78"/>
      <c r="H4589" s="80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6"/>
      <c r="B4590" s="77"/>
      <c r="C4590" s="76"/>
      <c r="D4590" s="78"/>
      <c r="E4590" s="12"/>
      <c r="F4590" s="79"/>
      <c r="G4590" s="78"/>
      <c r="H4590" s="80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6"/>
      <c r="B4591" s="77"/>
      <c r="C4591" s="76"/>
      <c r="D4591" s="78"/>
      <c r="E4591" s="12"/>
      <c r="F4591" s="79"/>
      <c r="G4591" s="78"/>
      <c r="H4591" s="80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6"/>
      <c r="B4592" s="77"/>
      <c r="C4592" s="76"/>
      <c r="D4592" s="78"/>
      <c r="E4592" s="12"/>
      <c r="F4592" s="79"/>
      <c r="G4592" s="78"/>
      <c r="H4592" s="80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6"/>
      <c r="B4593" s="77"/>
      <c r="C4593" s="76"/>
      <c r="D4593" s="78"/>
      <c r="E4593" s="12"/>
      <c r="F4593" s="79"/>
      <c r="G4593" s="78"/>
      <c r="H4593" s="80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6"/>
      <c r="B4594" s="77"/>
      <c r="C4594" s="76"/>
      <c r="D4594" s="78"/>
      <c r="E4594" s="12"/>
      <c r="F4594" s="79"/>
      <c r="G4594" s="78"/>
      <c r="H4594" s="80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6"/>
      <c r="B4595" s="77"/>
      <c r="C4595" s="76"/>
      <c r="D4595" s="78"/>
      <c r="E4595" s="12"/>
      <c r="F4595" s="79"/>
      <c r="G4595" s="78"/>
      <c r="H4595" s="80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6"/>
      <c r="B4596" s="77"/>
      <c r="C4596" s="76"/>
      <c r="D4596" s="78"/>
      <c r="E4596" s="12"/>
      <c r="F4596" s="79"/>
      <c r="G4596" s="78"/>
      <c r="H4596" s="80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6"/>
      <c r="B4597" s="77"/>
      <c r="C4597" s="76"/>
      <c r="D4597" s="78"/>
      <c r="E4597" s="12"/>
      <c r="F4597" s="79"/>
      <c r="G4597" s="78"/>
      <c r="H4597" s="80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6"/>
      <c r="B4598" s="77"/>
      <c r="C4598" s="76"/>
      <c r="D4598" s="78"/>
      <c r="E4598" s="12"/>
      <c r="F4598" s="79"/>
      <c r="G4598" s="78"/>
      <c r="H4598" s="80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6"/>
      <c r="B4599" s="77"/>
      <c r="C4599" s="76"/>
      <c r="D4599" s="78"/>
      <c r="E4599" s="12"/>
      <c r="F4599" s="79"/>
      <c r="G4599" s="78"/>
      <c r="H4599" s="80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6"/>
      <c r="B4600" s="77"/>
      <c r="C4600" s="76"/>
      <c r="D4600" s="78"/>
      <c r="E4600" s="12"/>
      <c r="F4600" s="79"/>
      <c r="G4600" s="78"/>
      <c r="H4600" s="80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6"/>
      <c r="B4601" s="77"/>
      <c r="C4601" s="76"/>
      <c r="D4601" s="78"/>
      <c r="E4601" s="12"/>
      <c r="F4601" s="79"/>
      <c r="G4601" s="78"/>
      <c r="H4601" s="80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6"/>
      <c r="B4602" s="77"/>
      <c r="C4602" s="76"/>
      <c r="D4602" s="78"/>
      <c r="E4602" s="12"/>
      <c r="F4602" s="79"/>
      <c r="G4602" s="78"/>
      <c r="H4602" s="80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6"/>
      <c r="B4603" s="77"/>
      <c r="C4603" s="76"/>
      <c r="D4603" s="78"/>
      <c r="E4603" s="12"/>
      <c r="F4603" s="79"/>
      <c r="G4603" s="78"/>
      <c r="H4603" s="80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6"/>
      <c r="B4604" s="77"/>
      <c r="C4604" s="76"/>
      <c r="D4604" s="78"/>
      <c r="E4604" s="12"/>
      <c r="F4604" s="79"/>
      <c r="G4604" s="78"/>
      <c r="H4604" s="80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6"/>
      <c r="B4605" s="77"/>
      <c r="C4605" s="76"/>
      <c r="D4605" s="78"/>
      <c r="E4605" s="12"/>
      <c r="F4605" s="79"/>
      <c r="G4605" s="78"/>
      <c r="H4605" s="80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6"/>
      <c r="B4606" s="77"/>
      <c r="C4606" s="76"/>
      <c r="D4606" s="78"/>
      <c r="E4606" s="12"/>
      <c r="F4606" s="79"/>
      <c r="G4606" s="78"/>
      <c r="H4606" s="80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6"/>
      <c r="B4607" s="77"/>
      <c r="C4607" s="76"/>
      <c r="D4607" s="78"/>
      <c r="E4607" s="12"/>
      <c r="F4607" s="79"/>
      <c r="G4607" s="78"/>
      <c r="H4607" s="80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6"/>
      <c r="B4608" s="77"/>
      <c r="C4608" s="76"/>
      <c r="D4608" s="78"/>
      <c r="E4608" s="12"/>
      <c r="F4608" s="79"/>
      <c r="G4608" s="78"/>
      <c r="H4608" s="80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6"/>
      <c r="B4609" s="77"/>
      <c r="C4609" s="76"/>
      <c r="D4609" s="78"/>
      <c r="E4609" s="12"/>
      <c r="F4609" s="79"/>
      <c r="G4609" s="78"/>
      <c r="H4609" s="80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6"/>
      <c r="B4610" s="77"/>
      <c r="C4610" s="76"/>
      <c r="D4610" s="78"/>
      <c r="E4610" s="12"/>
      <c r="F4610" s="79"/>
      <c r="G4610" s="78"/>
      <c r="H4610" s="80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6"/>
      <c r="B4611" s="77"/>
      <c r="C4611" s="76"/>
      <c r="D4611" s="78"/>
      <c r="E4611" s="12"/>
      <c r="F4611" s="79"/>
      <c r="G4611" s="78"/>
      <c r="H4611" s="80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6"/>
      <c r="B4612" s="77"/>
      <c r="C4612" s="76"/>
      <c r="D4612" s="78"/>
      <c r="E4612" s="12"/>
      <c r="F4612" s="79"/>
      <c r="G4612" s="78"/>
      <c r="H4612" s="80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6"/>
      <c r="B4613" s="77"/>
      <c r="C4613" s="76"/>
      <c r="D4613" s="78"/>
      <c r="E4613" s="12"/>
      <c r="F4613" s="79"/>
      <c r="G4613" s="78"/>
      <c r="H4613" s="80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6"/>
      <c r="B4614" s="77"/>
      <c r="C4614" s="76"/>
      <c r="D4614" s="78"/>
      <c r="E4614" s="12"/>
      <c r="F4614" s="79"/>
      <c r="G4614" s="78"/>
      <c r="H4614" s="80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6"/>
      <c r="B4615" s="77"/>
      <c r="C4615" s="76"/>
      <c r="D4615" s="78"/>
      <c r="E4615" s="12"/>
      <c r="F4615" s="79"/>
      <c r="G4615" s="78"/>
      <c r="H4615" s="80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6"/>
      <c r="B4616" s="77"/>
      <c r="C4616" s="76"/>
      <c r="D4616" s="78"/>
      <c r="E4616" s="12"/>
      <c r="F4616" s="79"/>
      <c r="G4616" s="78"/>
      <c r="H4616" s="80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6"/>
      <c r="B4617" s="77"/>
      <c r="C4617" s="76"/>
      <c r="D4617" s="78"/>
      <c r="E4617" s="12"/>
      <c r="F4617" s="79"/>
      <c r="G4617" s="78"/>
      <c r="H4617" s="80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6"/>
      <c r="B4618" s="77"/>
      <c r="C4618" s="76"/>
      <c r="D4618" s="78"/>
      <c r="E4618" s="12"/>
      <c r="F4618" s="79"/>
      <c r="G4618" s="78"/>
      <c r="H4618" s="80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6"/>
      <c r="B4619" s="77"/>
      <c r="C4619" s="76"/>
      <c r="D4619" s="78"/>
      <c r="E4619" s="12"/>
      <c r="F4619" s="79"/>
      <c r="G4619" s="78"/>
      <c r="H4619" s="80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6"/>
      <c r="B4620" s="77"/>
      <c r="C4620" s="76"/>
      <c r="D4620" s="78"/>
      <c r="E4620" s="12"/>
      <c r="F4620" s="79"/>
      <c r="G4620" s="78"/>
      <c r="H4620" s="80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6"/>
      <c r="B4621" s="77"/>
      <c r="C4621" s="76"/>
      <c r="D4621" s="78"/>
      <c r="E4621" s="12"/>
      <c r="F4621" s="79"/>
      <c r="G4621" s="78"/>
      <c r="H4621" s="80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6"/>
      <c r="B4622" s="77"/>
      <c r="C4622" s="76"/>
      <c r="D4622" s="78"/>
      <c r="E4622" s="12"/>
      <c r="F4622" s="79"/>
      <c r="G4622" s="78"/>
      <c r="H4622" s="80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6"/>
      <c r="B4623" s="77"/>
      <c r="C4623" s="76"/>
      <c r="D4623" s="78"/>
      <c r="E4623" s="12"/>
      <c r="F4623" s="79"/>
      <c r="G4623" s="78"/>
      <c r="H4623" s="80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6"/>
      <c r="B4624" s="77"/>
      <c r="C4624" s="76"/>
      <c r="D4624" s="78"/>
      <c r="E4624" s="12"/>
      <c r="F4624" s="79"/>
      <c r="G4624" s="78"/>
      <c r="H4624" s="80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6"/>
      <c r="B4625" s="77"/>
      <c r="C4625" s="76"/>
      <c r="D4625" s="78"/>
      <c r="E4625" s="12"/>
      <c r="F4625" s="79"/>
      <c r="G4625" s="78"/>
      <c r="H4625" s="80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6"/>
      <c r="B4626" s="77"/>
      <c r="C4626" s="76"/>
      <c r="D4626" s="78"/>
      <c r="E4626" s="12"/>
      <c r="F4626" s="79"/>
      <c r="G4626" s="78"/>
      <c r="H4626" s="80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6"/>
      <c r="B4627" s="77"/>
      <c r="C4627" s="76"/>
      <c r="D4627" s="78"/>
      <c r="E4627" s="12"/>
      <c r="F4627" s="79"/>
      <c r="G4627" s="78"/>
      <c r="H4627" s="80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6"/>
      <c r="B4628" s="77"/>
      <c r="C4628" s="76"/>
      <c r="D4628" s="78"/>
      <c r="E4628" s="12"/>
      <c r="F4628" s="79"/>
      <c r="G4628" s="78"/>
      <c r="H4628" s="80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6"/>
      <c r="B4629" s="77"/>
      <c r="C4629" s="76"/>
      <c r="D4629" s="78"/>
      <c r="E4629" s="12"/>
      <c r="F4629" s="79"/>
      <c r="G4629" s="78"/>
      <c r="H4629" s="80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6"/>
      <c r="B4630" s="77"/>
      <c r="C4630" s="76"/>
      <c r="D4630" s="78"/>
      <c r="E4630" s="12"/>
      <c r="F4630" s="79"/>
      <c r="G4630" s="78"/>
      <c r="H4630" s="80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6"/>
      <c r="B4631" s="77"/>
      <c r="C4631" s="76"/>
      <c r="D4631" s="78"/>
      <c r="E4631" s="12"/>
      <c r="F4631" s="79"/>
      <c r="G4631" s="78"/>
      <c r="H4631" s="80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6"/>
      <c r="B4632" s="77"/>
      <c r="C4632" s="76"/>
      <c r="D4632" s="78"/>
      <c r="E4632" s="12"/>
      <c r="F4632" s="79"/>
      <c r="G4632" s="78"/>
      <c r="H4632" s="80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6"/>
      <c r="B4633" s="77"/>
      <c r="C4633" s="76"/>
      <c r="D4633" s="78"/>
      <c r="E4633" s="12"/>
      <c r="F4633" s="79"/>
      <c r="G4633" s="78"/>
      <c r="H4633" s="80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6"/>
      <c r="B4634" s="77"/>
      <c r="C4634" s="76"/>
      <c r="D4634" s="78"/>
      <c r="E4634" s="12"/>
      <c r="F4634" s="79"/>
      <c r="G4634" s="78"/>
      <c r="H4634" s="80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6"/>
      <c r="B4635" s="77"/>
      <c r="C4635" s="76"/>
      <c r="D4635" s="78"/>
      <c r="E4635" s="12"/>
      <c r="F4635" s="79"/>
      <c r="G4635" s="78"/>
      <c r="H4635" s="80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6"/>
      <c r="B4636" s="77"/>
      <c r="C4636" s="76"/>
      <c r="D4636" s="78"/>
      <c r="E4636" s="12"/>
      <c r="F4636" s="79"/>
      <c r="G4636" s="78"/>
      <c r="H4636" s="80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6"/>
      <c r="B4637" s="77"/>
      <c r="C4637" s="76"/>
      <c r="D4637" s="78"/>
      <c r="E4637" s="12"/>
      <c r="F4637" s="79"/>
      <c r="G4637" s="78"/>
      <c r="H4637" s="80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6"/>
      <c r="B4638" s="77"/>
      <c r="C4638" s="76"/>
      <c r="D4638" s="78"/>
      <c r="E4638" s="12"/>
      <c r="F4638" s="79"/>
      <c r="G4638" s="78"/>
      <c r="H4638" s="80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6"/>
      <c r="B4639" s="77"/>
      <c r="C4639" s="76"/>
      <c r="D4639" s="78"/>
      <c r="E4639" s="12"/>
      <c r="F4639" s="79"/>
      <c r="G4639" s="78"/>
      <c r="H4639" s="80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6"/>
      <c r="B4640" s="77"/>
      <c r="C4640" s="76"/>
      <c r="D4640" s="78"/>
      <c r="E4640" s="12"/>
      <c r="F4640" s="79"/>
      <c r="G4640" s="78"/>
      <c r="H4640" s="80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6"/>
      <c r="B4641" s="77"/>
      <c r="C4641" s="76"/>
      <c r="D4641" s="78"/>
      <c r="E4641" s="12"/>
      <c r="F4641" s="79"/>
      <c r="G4641" s="78"/>
      <c r="H4641" s="80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6"/>
      <c r="B4642" s="77"/>
      <c r="C4642" s="76"/>
      <c r="D4642" s="78"/>
      <c r="E4642" s="12"/>
      <c r="F4642" s="79"/>
      <c r="G4642" s="78"/>
      <c r="H4642" s="80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6"/>
      <c r="B4643" s="77"/>
      <c r="C4643" s="76"/>
      <c r="D4643" s="78"/>
      <c r="E4643" s="12"/>
      <c r="F4643" s="79"/>
      <c r="G4643" s="78"/>
      <c r="H4643" s="80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6"/>
      <c r="B4644" s="77"/>
      <c r="C4644" s="76"/>
      <c r="D4644" s="78"/>
      <c r="E4644" s="12"/>
      <c r="F4644" s="79"/>
      <c r="G4644" s="78"/>
      <c r="H4644" s="80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6"/>
      <c r="B4645" s="77"/>
      <c r="C4645" s="76"/>
      <c r="D4645" s="78"/>
      <c r="E4645" s="12"/>
      <c r="F4645" s="79"/>
      <c r="G4645" s="78"/>
      <c r="H4645" s="80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6"/>
      <c r="B4646" s="77"/>
      <c r="C4646" s="76"/>
      <c r="D4646" s="78"/>
      <c r="E4646" s="12"/>
      <c r="F4646" s="79"/>
      <c r="G4646" s="78"/>
      <c r="H4646" s="80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6"/>
      <c r="B4647" s="77"/>
      <c r="C4647" s="76"/>
      <c r="D4647" s="78"/>
      <c r="E4647" s="12"/>
      <c r="F4647" s="79"/>
      <c r="G4647" s="78"/>
      <c r="H4647" s="80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6"/>
      <c r="B4648" s="77"/>
      <c r="C4648" s="76"/>
      <c r="D4648" s="78"/>
      <c r="E4648" s="12"/>
      <c r="F4648" s="79"/>
      <c r="G4648" s="78"/>
      <c r="H4648" s="80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6"/>
      <c r="B4649" s="77"/>
      <c r="C4649" s="76"/>
      <c r="D4649" s="78"/>
      <c r="E4649" s="12"/>
      <c r="F4649" s="79"/>
      <c r="G4649" s="78"/>
      <c r="H4649" s="80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6"/>
      <c r="B4650" s="77"/>
      <c r="C4650" s="76"/>
      <c r="D4650" s="78"/>
      <c r="E4650" s="12"/>
      <c r="F4650" s="79"/>
      <c r="G4650" s="78"/>
      <c r="H4650" s="80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6"/>
      <c r="B4651" s="77"/>
      <c r="C4651" s="76"/>
      <c r="D4651" s="78"/>
      <c r="E4651" s="12"/>
      <c r="F4651" s="79"/>
      <c r="G4651" s="78"/>
      <c r="H4651" s="80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6"/>
      <c r="B4652" s="77"/>
      <c r="C4652" s="76"/>
      <c r="D4652" s="78"/>
      <c r="E4652" s="12"/>
      <c r="F4652" s="79"/>
      <c r="G4652" s="78"/>
      <c r="H4652" s="80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6"/>
      <c r="B4653" s="77"/>
      <c r="C4653" s="76"/>
      <c r="D4653" s="78"/>
      <c r="E4653" s="12"/>
      <c r="F4653" s="79"/>
      <c r="G4653" s="78"/>
      <c r="H4653" s="80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6"/>
      <c r="B4654" s="77"/>
      <c r="C4654" s="76"/>
      <c r="D4654" s="78"/>
      <c r="E4654" s="12"/>
      <c r="F4654" s="79"/>
      <c r="G4654" s="78"/>
      <c r="H4654" s="80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6"/>
      <c r="B4655" s="77"/>
      <c r="C4655" s="76"/>
      <c r="D4655" s="78"/>
      <c r="E4655" s="12"/>
      <c r="F4655" s="79"/>
      <c r="G4655" s="78"/>
      <c r="H4655" s="80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6"/>
      <c r="B4656" s="77"/>
      <c r="C4656" s="76"/>
      <c r="D4656" s="78"/>
      <c r="E4656" s="12"/>
      <c r="F4656" s="79"/>
      <c r="G4656" s="78"/>
      <c r="H4656" s="80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6"/>
      <c r="B4657" s="77"/>
      <c r="C4657" s="76"/>
      <c r="D4657" s="78"/>
      <c r="E4657" s="12"/>
      <c r="F4657" s="79"/>
      <c r="G4657" s="78"/>
      <c r="H4657" s="80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6"/>
      <c r="B4658" s="77"/>
      <c r="C4658" s="76"/>
      <c r="D4658" s="78"/>
      <c r="E4658" s="12"/>
      <c r="F4658" s="79"/>
      <c r="G4658" s="78"/>
      <c r="H4658" s="80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6"/>
      <c r="B4659" s="77"/>
      <c r="C4659" s="76"/>
      <c r="D4659" s="78"/>
      <c r="E4659" s="12"/>
      <c r="F4659" s="79"/>
      <c r="G4659" s="78"/>
      <c r="H4659" s="80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6"/>
      <c r="B4660" s="77"/>
      <c r="C4660" s="76"/>
      <c r="D4660" s="78"/>
      <c r="E4660" s="12"/>
      <c r="F4660" s="79"/>
      <c r="G4660" s="78"/>
      <c r="H4660" s="80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6"/>
      <c r="B4661" s="77"/>
      <c r="C4661" s="76"/>
      <c r="D4661" s="78"/>
      <c r="E4661" s="12"/>
      <c r="F4661" s="79"/>
      <c r="G4661" s="78"/>
      <c r="H4661" s="80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6"/>
      <c r="B4662" s="77"/>
      <c r="C4662" s="76"/>
      <c r="D4662" s="78"/>
      <c r="E4662" s="12"/>
      <c r="F4662" s="79"/>
      <c r="G4662" s="78"/>
      <c r="H4662" s="80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6"/>
      <c r="B4663" s="77"/>
      <c r="C4663" s="76"/>
      <c r="D4663" s="78"/>
      <c r="E4663" s="12"/>
      <c r="F4663" s="79"/>
      <c r="G4663" s="78"/>
      <c r="H4663" s="80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6"/>
      <c r="B4664" s="77"/>
      <c r="C4664" s="76"/>
      <c r="D4664" s="78"/>
      <c r="E4664" s="12"/>
      <c r="F4664" s="79"/>
      <c r="G4664" s="78"/>
      <c r="H4664" s="80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6"/>
      <c r="B4665" s="77"/>
      <c r="C4665" s="76"/>
      <c r="D4665" s="78"/>
      <c r="E4665" s="12"/>
      <c r="F4665" s="79"/>
      <c r="G4665" s="78"/>
      <c r="H4665" s="80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6"/>
      <c r="B4666" s="77"/>
      <c r="C4666" s="76"/>
      <c r="D4666" s="78"/>
      <c r="E4666" s="12"/>
      <c r="F4666" s="79"/>
      <c r="G4666" s="78"/>
      <c r="H4666" s="80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6"/>
      <c r="B4667" s="77"/>
      <c r="C4667" s="76"/>
      <c r="D4667" s="78"/>
      <c r="E4667" s="12"/>
      <c r="F4667" s="79"/>
      <c r="G4667" s="78"/>
      <c r="H4667" s="80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6"/>
      <c r="B4668" s="77"/>
      <c r="C4668" s="76"/>
      <c r="D4668" s="78"/>
      <c r="E4668" s="12"/>
      <c r="F4668" s="79"/>
      <c r="G4668" s="78"/>
      <c r="H4668" s="80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6"/>
      <c r="B4669" s="77"/>
      <c r="C4669" s="76"/>
      <c r="D4669" s="78"/>
      <c r="E4669" s="12"/>
      <c r="F4669" s="79"/>
      <c r="G4669" s="78"/>
      <c r="H4669" s="80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6"/>
      <c r="B4670" s="77"/>
      <c r="C4670" s="76"/>
      <c r="D4670" s="78"/>
      <c r="E4670" s="12"/>
      <c r="F4670" s="79"/>
      <c r="G4670" s="78"/>
      <c r="H4670" s="80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6"/>
      <c r="B4671" s="77"/>
      <c r="C4671" s="76"/>
      <c r="D4671" s="78"/>
      <c r="E4671" s="12"/>
      <c r="F4671" s="79"/>
      <c r="G4671" s="78"/>
      <c r="H4671" s="80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6"/>
      <c r="B4672" s="77"/>
      <c r="C4672" s="76"/>
      <c r="D4672" s="78"/>
      <c r="E4672" s="12"/>
      <c r="F4672" s="79"/>
      <c r="G4672" s="78"/>
      <c r="H4672" s="80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6"/>
      <c r="B4673" s="77"/>
      <c r="C4673" s="76"/>
      <c r="D4673" s="78"/>
      <c r="E4673" s="12"/>
      <c r="F4673" s="79"/>
      <c r="G4673" s="78"/>
      <c r="H4673" s="80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6"/>
      <c r="B4674" s="77"/>
      <c r="C4674" s="76"/>
      <c r="D4674" s="78"/>
      <c r="E4674" s="12"/>
      <c r="F4674" s="79"/>
      <c r="G4674" s="78"/>
      <c r="H4674" s="80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6"/>
      <c r="B4675" s="77"/>
      <c r="C4675" s="76"/>
      <c r="D4675" s="78"/>
      <c r="E4675" s="12"/>
      <c r="F4675" s="79"/>
      <c r="G4675" s="78"/>
      <c r="H4675" s="80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6"/>
      <c r="B4676" s="77"/>
      <c r="C4676" s="76"/>
      <c r="D4676" s="78"/>
      <c r="E4676" s="12"/>
      <c r="F4676" s="79"/>
      <c r="G4676" s="78"/>
      <c r="H4676" s="80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6"/>
      <c r="B4677" s="77"/>
      <c r="C4677" s="76"/>
      <c r="D4677" s="78"/>
      <c r="E4677" s="12"/>
      <c r="F4677" s="79"/>
      <c r="G4677" s="78"/>
      <c r="H4677" s="80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6"/>
      <c r="B4678" s="77"/>
      <c r="C4678" s="76"/>
      <c r="D4678" s="78"/>
      <c r="E4678" s="12"/>
      <c r="F4678" s="79"/>
      <c r="G4678" s="78"/>
      <c r="H4678" s="80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6"/>
      <c r="B4679" s="77"/>
      <c r="C4679" s="76"/>
      <c r="D4679" s="78"/>
      <c r="E4679" s="12"/>
      <c r="F4679" s="79"/>
      <c r="G4679" s="78"/>
      <c r="H4679" s="80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6"/>
      <c r="B4680" s="77"/>
      <c r="C4680" s="76"/>
      <c r="D4680" s="78"/>
      <c r="E4680" s="12"/>
      <c r="F4680" s="79"/>
      <c r="G4680" s="78"/>
      <c r="H4680" s="80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6"/>
      <c r="B4681" s="77"/>
      <c r="C4681" s="76"/>
      <c r="D4681" s="78"/>
      <c r="E4681" s="12"/>
      <c r="F4681" s="79"/>
      <c r="G4681" s="78"/>
      <c r="H4681" s="80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6"/>
      <c r="B4682" s="77"/>
      <c r="C4682" s="76"/>
      <c r="D4682" s="78"/>
      <c r="E4682" s="12"/>
      <c r="F4682" s="79"/>
      <c r="G4682" s="78"/>
      <c r="H4682" s="80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6"/>
      <c r="B4683" s="77"/>
      <c r="C4683" s="76"/>
      <c r="D4683" s="78"/>
      <c r="E4683" s="12"/>
      <c r="F4683" s="79"/>
      <c r="G4683" s="78"/>
      <c r="H4683" s="80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6"/>
      <c r="B4684" s="77"/>
      <c r="C4684" s="76"/>
      <c r="D4684" s="78"/>
      <c r="E4684" s="12"/>
      <c r="F4684" s="79"/>
      <c r="G4684" s="78"/>
      <c r="H4684" s="80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6"/>
      <c r="B4685" s="77"/>
      <c r="C4685" s="76"/>
      <c r="D4685" s="78"/>
      <c r="E4685" s="12"/>
      <c r="F4685" s="79"/>
      <c r="G4685" s="78"/>
      <c r="H4685" s="80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6"/>
      <c r="B4686" s="77"/>
      <c r="C4686" s="76"/>
      <c r="D4686" s="78"/>
      <c r="E4686" s="12"/>
      <c r="F4686" s="79"/>
      <c r="G4686" s="78"/>
      <c r="H4686" s="80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6"/>
      <c r="B4687" s="77"/>
      <c r="C4687" s="76"/>
      <c r="D4687" s="78"/>
      <c r="E4687" s="12"/>
      <c r="F4687" s="79"/>
      <c r="G4687" s="78"/>
      <c r="H4687" s="80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6"/>
      <c r="B4688" s="77"/>
      <c r="C4688" s="76"/>
      <c r="D4688" s="78"/>
      <c r="E4688" s="12"/>
      <c r="F4688" s="79"/>
      <c r="G4688" s="78"/>
      <c r="H4688" s="80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6"/>
      <c r="B4689" s="77"/>
      <c r="C4689" s="76"/>
      <c r="D4689" s="78"/>
      <c r="E4689" s="12"/>
      <c r="F4689" s="79"/>
      <c r="G4689" s="78"/>
      <c r="H4689" s="80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6"/>
      <c r="B4690" s="77"/>
      <c r="C4690" s="76"/>
      <c r="D4690" s="78"/>
      <c r="E4690" s="12"/>
      <c r="F4690" s="79"/>
      <c r="G4690" s="78"/>
      <c r="H4690" s="80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6"/>
      <c r="B4691" s="77"/>
      <c r="C4691" s="76"/>
      <c r="D4691" s="78"/>
      <c r="E4691" s="12"/>
      <c r="F4691" s="79"/>
      <c r="G4691" s="78"/>
      <c r="H4691" s="80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6"/>
      <c r="B4692" s="77"/>
      <c r="C4692" s="76"/>
      <c r="D4692" s="78"/>
      <c r="E4692" s="12"/>
      <c r="F4692" s="79"/>
      <c r="G4692" s="78"/>
      <c r="H4692" s="80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6"/>
      <c r="B4693" s="77"/>
      <c r="C4693" s="76"/>
      <c r="D4693" s="78"/>
      <c r="E4693" s="12"/>
      <c r="F4693" s="79"/>
      <c r="G4693" s="78"/>
      <c r="H4693" s="80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6"/>
      <c r="B4694" s="77"/>
      <c r="C4694" s="76"/>
      <c r="D4694" s="78"/>
      <c r="E4694" s="12"/>
      <c r="F4694" s="79"/>
      <c r="G4694" s="78"/>
      <c r="H4694" s="80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6"/>
      <c r="B4695" s="77"/>
      <c r="C4695" s="76"/>
      <c r="D4695" s="78"/>
      <c r="E4695" s="12"/>
      <c r="F4695" s="79"/>
      <c r="G4695" s="78"/>
      <c r="H4695" s="80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6"/>
      <c r="B4696" s="77"/>
      <c r="C4696" s="76"/>
      <c r="D4696" s="78"/>
      <c r="E4696" s="12"/>
      <c r="F4696" s="79"/>
      <c r="G4696" s="78"/>
      <c r="H4696" s="80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6"/>
      <c r="B4697" s="77"/>
      <c r="C4697" s="76"/>
      <c r="D4697" s="78"/>
      <c r="E4697" s="12"/>
      <c r="F4697" s="79"/>
      <c r="G4697" s="78"/>
      <c r="H4697" s="80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6"/>
      <c r="B4698" s="77"/>
      <c r="C4698" s="76"/>
      <c r="D4698" s="78"/>
      <c r="E4698" s="12"/>
      <c r="F4698" s="79"/>
      <c r="G4698" s="78"/>
      <c r="H4698" s="80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6"/>
      <c r="B4699" s="77"/>
      <c r="C4699" s="76"/>
      <c r="D4699" s="78"/>
      <c r="E4699" s="12"/>
      <c r="F4699" s="79"/>
      <c r="G4699" s="78"/>
      <c r="H4699" s="80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6"/>
      <c r="B4700" s="77"/>
      <c r="C4700" s="76"/>
      <c r="D4700" s="78"/>
      <c r="E4700" s="12"/>
      <c r="F4700" s="79"/>
      <c r="G4700" s="78"/>
      <c r="H4700" s="80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6"/>
      <c r="B4701" s="77"/>
      <c r="C4701" s="76"/>
      <c r="D4701" s="78"/>
      <c r="E4701" s="12"/>
      <c r="F4701" s="79"/>
      <c r="G4701" s="78"/>
      <c r="H4701" s="80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6"/>
      <c r="B4702" s="77"/>
      <c r="C4702" s="76"/>
      <c r="D4702" s="78"/>
      <c r="E4702" s="12"/>
      <c r="F4702" s="79"/>
      <c r="G4702" s="78"/>
      <c r="H4702" s="80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6"/>
      <c r="B4703" s="77"/>
      <c r="C4703" s="76"/>
      <c r="D4703" s="78"/>
      <c r="E4703" s="12"/>
      <c r="F4703" s="79"/>
      <c r="G4703" s="78"/>
      <c r="H4703" s="80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6"/>
      <c r="B4704" s="77"/>
      <c r="C4704" s="76"/>
      <c r="D4704" s="78"/>
      <c r="E4704" s="12"/>
      <c r="F4704" s="79"/>
      <c r="G4704" s="78"/>
      <c r="H4704" s="80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6"/>
      <c r="B4705" s="77"/>
      <c r="C4705" s="76"/>
      <c r="D4705" s="78"/>
      <c r="E4705" s="12"/>
      <c r="F4705" s="79"/>
      <c r="G4705" s="78"/>
      <c r="H4705" s="80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6"/>
      <c r="B4706" s="77"/>
      <c r="C4706" s="76"/>
      <c r="D4706" s="78"/>
      <c r="E4706" s="12"/>
      <c r="F4706" s="79"/>
      <c r="G4706" s="78"/>
      <c r="H4706" s="80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6"/>
      <c r="B4707" s="77"/>
      <c r="C4707" s="76"/>
      <c r="D4707" s="78"/>
      <c r="E4707" s="12"/>
      <c r="F4707" s="79"/>
      <c r="G4707" s="78"/>
      <c r="H4707" s="80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6"/>
      <c r="B4708" s="77"/>
      <c r="C4708" s="76"/>
      <c r="D4708" s="78"/>
      <c r="E4708" s="12"/>
      <c r="F4708" s="79"/>
      <c r="G4708" s="78"/>
      <c r="H4708" s="80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6"/>
      <c r="B4709" s="77"/>
      <c r="C4709" s="76"/>
      <c r="D4709" s="78"/>
      <c r="E4709" s="12"/>
      <c r="F4709" s="79"/>
      <c r="G4709" s="78"/>
      <c r="H4709" s="80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6"/>
      <c r="B4710" s="77"/>
      <c r="C4710" s="76"/>
      <c r="D4710" s="78"/>
      <c r="E4710" s="12"/>
      <c r="F4710" s="79"/>
      <c r="G4710" s="78"/>
      <c r="H4710" s="80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6"/>
      <c r="B4711" s="77"/>
      <c r="C4711" s="76"/>
      <c r="D4711" s="78"/>
      <c r="E4711" s="12"/>
      <c r="F4711" s="79"/>
      <c r="G4711" s="78"/>
      <c r="H4711" s="80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6"/>
      <c r="B4712" s="77"/>
      <c r="C4712" s="76"/>
      <c r="D4712" s="78"/>
      <c r="E4712" s="12"/>
      <c r="F4712" s="79"/>
      <c r="G4712" s="78"/>
      <c r="H4712" s="80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6"/>
      <c r="B4713" s="77"/>
      <c r="C4713" s="76"/>
      <c r="D4713" s="78"/>
      <c r="E4713" s="12"/>
      <c r="F4713" s="79"/>
      <c r="G4713" s="78"/>
      <c r="H4713" s="80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6"/>
      <c r="B4714" s="77"/>
      <c r="C4714" s="76"/>
      <c r="D4714" s="78"/>
      <c r="E4714" s="12"/>
      <c r="F4714" s="79"/>
      <c r="G4714" s="78"/>
      <c r="H4714" s="80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6"/>
      <c r="B4715" s="77"/>
      <c r="C4715" s="76"/>
      <c r="D4715" s="78"/>
      <c r="E4715" s="12"/>
      <c r="F4715" s="79"/>
      <c r="G4715" s="78"/>
      <c r="H4715" s="80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6"/>
      <c r="B4716" s="77"/>
      <c r="C4716" s="76"/>
      <c r="D4716" s="78"/>
      <c r="E4716" s="12"/>
      <c r="F4716" s="79"/>
      <c r="G4716" s="78"/>
      <c r="H4716" s="80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6"/>
      <c r="B4717" s="77"/>
      <c r="C4717" s="76"/>
      <c r="D4717" s="78"/>
      <c r="E4717" s="12"/>
      <c r="F4717" s="79"/>
      <c r="G4717" s="78"/>
      <c r="H4717" s="80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6"/>
      <c r="B4718" s="77"/>
      <c r="C4718" s="76"/>
      <c r="D4718" s="78"/>
      <c r="E4718" s="12"/>
      <c r="F4718" s="79"/>
      <c r="G4718" s="78"/>
      <c r="H4718" s="80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6"/>
      <c r="B4719" s="77"/>
      <c r="C4719" s="76"/>
      <c r="D4719" s="78"/>
      <c r="E4719" s="12"/>
      <c r="F4719" s="79"/>
      <c r="G4719" s="78"/>
      <c r="H4719" s="80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6"/>
      <c r="B4720" s="77"/>
      <c r="C4720" s="76"/>
      <c r="D4720" s="78"/>
      <c r="E4720" s="12"/>
      <c r="F4720" s="79"/>
      <c r="G4720" s="78"/>
      <c r="H4720" s="80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6"/>
      <c r="B4721" s="77"/>
      <c r="C4721" s="76"/>
      <c r="D4721" s="78"/>
      <c r="E4721" s="12"/>
      <c r="F4721" s="79"/>
      <c r="G4721" s="78"/>
      <c r="H4721" s="80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6"/>
      <c r="B4722" s="77"/>
      <c r="C4722" s="76"/>
      <c r="D4722" s="78"/>
      <c r="E4722" s="12"/>
      <c r="F4722" s="79"/>
      <c r="G4722" s="78"/>
      <c r="H4722" s="80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6"/>
      <c r="B4723" s="77"/>
      <c r="C4723" s="76"/>
      <c r="D4723" s="78"/>
      <c r="E4723" s="12"/>
      <c r="F4723" s="79"/>
      <c r="G4723" s="78"/>
      <c r="H4723" s="80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6"/>
      <c r="B4724" s="77"/>
      <c r="C4724" s="76"/>
      <c r="D4724" s="78"/>
      <c r="E4724" s="12"/>
      <c r="F4724" s="79"/>
      <c r="G4724" s="78"/>
      <c r="H4724" s="80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6"/>
      <c r="B4725" s="77"/>
      <c r="C4725" s="76"/>
      <c r="D4725" s="78"/>
      <c r="E4725" s="12"/>
      <c r="F4725" s="79"/>
      <c r="G4725" s="78"/>
      <c r="H4725" s="80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6"/>
      <c r="B4726" s="77"/>
      <c r="C4726" s="76"/>
      <c r="D4726" s="78"/>
      <c r="E4726" s="12"/>
      <c r="F4726" s="79"/>
      <c r="G4726" s="78"/>
      <c r="H4726" s="80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6"/>
      <c r="B4727" s="77"/>
      <c r="C4727" s="76"/>
      <c r="D4727" s="78"/>
      <c r="E4727" s="12"/>
      <c r="F4727" s="79"/>
      <c r="G4727" s="78"/>
      <c r="H4727" s="80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6"/>
      <c r="B4728" s="77"/>
      <c r="C4728" s="76"/>
      <c r="D4728" s="78"/>
      <c r="E4728" s="12"/>
      <c r="F4728" s="79"/>
      <c r="G4728" s="78"/>
      <c r="H4728" s="80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6"/>
      <c r="B4729" s="77"/>
      <c r="C4729" s="76"/>
      <c r="D4729" s="78"/>
      <c r="E4729" s="12"/>
      <c r="F4729" s="79"/>
      <c r="G4729" s="78"/>
      <c r="H4729" s="80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6"/>
      <c r="B4730" s="77"/>
      <c r="C4730" s="76"/>
      <c r="D4730" s="78"/>
      <c r="E4730" s="12"/>
      <c r="F4730" s="79"/>
      <c r="G4730" s="78"/>
      <c r="H4730" s="80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6"/>
      <c r="B4731" s="77"/>
      <c r="C4731" s="76"/>
      <c r="D4731" s="78"/>
      <c r="E4731" s="12"/>
      <c r="F4731" s="79"/>
      <c r="G4731" s="78"/>
      <c r="H4731" s="80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6"/>
      <c r="B4732" s="77"/>
      <c r="C4732" s="76"/>
      <c r="D4732" s="78"/>
      <c r="E4732" s="12"/>
      <c r="F4732" s="79"/>
      <c r="G4732" s="78"/>
      <c r="H4732" s="80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6"/>
      <c r="B4733" s="77"/>
      <c r="C4733" s="76"/>
      <c r="D4733" s="78"/>
      <c r="E4733" s="12"/>
      <c r="F4733" s="79"/>
      <c r="G4733" s="78"/>
      <c r="H4733" s="80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6"/>
      <c r="B4734" s="77"/>
      <c r="C4734" s="76"/>
      <c r="D4734" s="78"/>
      <c r="E4734" s="12"/>
      <c r="F4734" s="79"/>
      <c r="G4734" s="78"/>
      <c r="H4734" s="80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6"/>
      <c r="B4735" s="77"/>
      <c r="C4735" s="76"/>
      <c r="D4735" s="78"/>
      <c r="E4735" s="12"/>
      <c r="F4735" s="79"/>
      <c r="G4735" s="78"/>
      <c r="H4735" s="80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6"/>
      <c r="B4736" s="77"/>
      <c r="C4736" s="76"/>
      <c r="D4736" s="78"/>
      <c r="E4736" s="12"/>
      <c r="F4736" s="79"/>
      <c r="G4736" s="78"/>
      <c r="H4736" s="80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6"/>
      <c r="B4737" s="77"/>
      <c r="C4737" s="76"/>
      <c r="D4737" s="78"/>
      <c r="E4737" s="12"/>
      <c r="F4737" s="79"/>
      <c r="G4737" s="78"/>
      <c r="H4737" s="80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6"/>
      <c r="B4738" s="77"/>
      <c r="C4738" s="76"/>
      <c r="D4738" s="78"/>
      <c r="E4738" s="12"/>
      <c r="F4738" s="79"/>
      <c r="G4738" s="78"/>
      <c r="H4738" s="80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6"/>
      <c r="B4739" s="77"/>
      <c r="C4739" s="76"/>
      <c r="D4739" s="78"/>
      <c r="E4739" s="12"/>
      <c r="F4739" s="79"/>
      <c r="G4739" s="78"/>
      <c r="H4739" s="80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6"/>
      <c r="B4740" s="77"/>
      <c r="C4740" s="76"/>
      <c r="D4740" s="78"/>
      <c r="E4740" s="12"/>
      <c r="F4740" s="79"/>
      <c r="G4740" s="78"/>
      <c r="H4740" s="80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6"/>
      <c r="B4741" s="77"/>
      <c r="C4741" s="76"/>
      <c r="D4741" s="78"/>
      <c r="E4741" s="12"/>
      <c r="F4741" s="79"/>
      <c r="G4741" s="78"/>
      <c r="H4741" s="80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6"/>
      <c r="B4742" s="77"/>
      <c r="C4742" s="76"/>
      <c r="D4742" s="78"/>
      <c r="E4742" s="12"/>
      <c r="F4742" s="79"/>
      <c r="G4742" s="78"/>
      <c r="H4742" s="80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6"/>
      <c r="B4743" s="77"/>
      <c r="C4743" s="76"/>
      <c r="D4743" s="78"/>
      <c r="E4743" s="12"/>
      <c r="F4743" s="79"/>
      <c r="G4743" s="78"/>
      <c r="H4743" s="80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6"/>
      <c r="B4744" s="77"/>
      <c r="C4744" s="76"/>
      <c r="D4744" s="78"/>
      <c r="E4744" s="12"/>
      <c r="F4744" s="79"/>
      <c r="G4744" s="78"/>
      <c r="H4744" s="80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6"/>
      <c r="B4745" s="77"/>
      <c r="C4745" s="76"/>
      <c r="D4745" s="78"/>
      <c r="E4745" s="12"/>
      <c r="F4745" s="79"/>
      <c r="G4745" s="78"/>
      <c r="H4745" s="80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6"/>
      <c r="B4746" s="77"/>
      <c r="C4746" s="76"/>
      <c r="D4746" s="78"/>
      <c r="E4746" s="12"/>
      <c r="F4746" s="79"/>
      <c r="G4746" s="78"/>
      <c r="H4746" s="80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6"/>
      <c r="B4747" s="77"/>
      <c r="C4747" s="76"/>
      <c r="D4747" s="78"/>
      <c r="E4747" s="12"/>
      <c r="F4747" s="79"/>
      <c r="G4747" s="78"/>
      <c r="H4747" s="80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6"/>
      <c r="B4748" s="77"/>
      <c r="C4748" s="76"/>
      <c r="D4748" s="78"/>
      <c r="E4748" s="12"/>
      <c r="F4748" s="79"/>
      <c r="G4748" s="78"/>
      <c r="H4748" s="80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6"/>
      <c r="B4749" s="77"/>
      <c r="C4749" s="76"/>
      <c r="D4749" s="78"/>
      <c r="E4749" s="12"/>
      <c r="F4749" s="79"/>
      <c r="G4749" s="78"/>
      <c r="H4749" s="80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6"/>
      <c r="B4750" s="77"/>
      <c r="C4750" s="76"/>
      <c r="D4750" s="78"/>
      <c r="E4750" s="12"/>
      <c r="F4750" s="79"/>
      <c r="G4750" s="78"/>
      <c r="H4750" s="80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6"/>
      <c r="B4751" s="77"/>
      <c r="C4751" s="76"/>
      <c r="D4751" s="78"/>
      <c r="E4751" s="12"/>
      <c r="F4751" s="79"/>
      <c r="G4751" s="78"/>
      <c r="H4751" s="80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6"/>
      <c r="B4752" s="77"/>
      <c r="C4752" s="76"/>
      <c r="D4752" s="78"/>
      <c r="E4752" s="12"/>
      <c r="F4752" s="79"/>
      <c r="G4752" s="78"/>
      <c r="H4752" s="80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6"/>
      <c r="B4753" s="77"/>
      <c r="C4753" s="76"/>
      <c r="D4753" s="78"/>
      <c r="E4753" s="12"/>
      <c r="F4753" s="79"/>
      <c r="G4753" s="78"/>
      <c r="H4753" s="80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6"/>
      <c r="B4754" s="77"/>
      <c r="C4754" s="76"/>
      <c r="D4754" s="78"/>
      <c r="E4754" s="12"/>
      <c r="F4754" s="79"/>
      <c r="G4754" s="78"/>
      <c r="H4754" s="80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6"/>
      <c r="B4755" s="77"/>
      <c r="C4755" s="76"/>
      <c r="D4755" s="78"/>
      <c r="E4755" s="12"/>
      <c r="F4755" s="79"/>
      <c r="G4755" s="78"/>
      <c r="H4755" s="80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6"/>
      <c r="B4756" s="77"/>
      <c r="C4756" s="76"/>
      <c r="D4756" s="78"/>
      <c r="E4756" s="12"/>
      <c r="F4756" s="79"/>
      <c r="G4756" s="78"/>
      <c r="H4756" s="80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6"/>
      <c r="B4757" s="77"/>
      <c r="C4757" s="76"/>
      <c r="D4757" s="78"/>
      <c r="E4757" s="12"/>
      <c r="F4757" s="79"/>
      <c r="G4757" s="78"/>
      <c r="H4757" s="80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6"/>
      <c r="B4758" s="77"/>
      <c r="C4758" s="76"/>
      <c r="D4758" s="78"/>
      <c r="E4758" s="12"/>
      <c r="F4758" s="79"/>
      <c r="G4758" s="78"/>
      <c r="H4758" s="80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6"/>
      <c r="B4759" s="77"/>
      <c r="C4759" s="76"/>
      <c r="D4759" s="78"/>
      <c r="E4759" s="12"/>
      <c r="F4759" s="79"/>
      <c r="G4759" s="78"/>
      <c r="H4759" s="80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6"/>
      <c r="B4760" s="77"/>
      <c r="C4760" s="76"/>
      <c r="D4760" s="78"/>
      <c r="E4760" s="12"/>
      <c r="F4760" s="79"/>
      <c r="G4760" s="78"/>
      <c r="H4760" s="80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6"/>
      <c r="B4761" s="77"/>
      <c r="C4761" s="76"/>
      <c r="D4761" s="78"/>
      <c r="E4761" s="12"/>
      <c r="F4761" s="79"/>
      <c r="G4761" s="78"/>
      <c r="H4761" s="80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6"/>
      <c r="B4762" s="77"/>
      <c r="C4762" s="76"/>
      <c r="D4762" s="78"/>
      <c r="E4762" s="12"/>
      <c r="F4762" s="79"/>
      <c r="G4762" s="78"/>
      <c r="H4762" s="80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6"/>
      <c r="B4763" s="77"/>
      <c r="C4763" s="76"/>
      <c r="D4763" s="78"/>
      <c r="E4763" s="12"/>
      <c r="F4763" s="79"/>
      <c r="G4763" s="78"/>
      <c r="H4763" s="80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6"/>
      <c r="B4764" s="77"/>
      <c r="C4764" s="76"/>
      <c r="D4764" s="78"/>
      <c r="E4764" s="12"/>
      <c r="F4764" s="79"/>
      <c r="G4764" s="78"/>
      <c r="H4764" s="80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6"/>
      <c r="B4765" s="77"/>
      <c r="C4765" s="76"/>
      <c r="D4765" s="78"/>
      <c r="E4765" s="12"/>
      <c r="F4765" s="79"/>
      <c r="G4765" s="78"/>
      <c r="H4765" s="80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6"/>
      <c r="B4766" s="77"/>
      <c r="C4766" s="76"/>
      <c r="D4766" s="78"/>
      <c r="E4766" s="12"/>
      <c r="F4766" s="79"/>
      <c r="G4766" s="78"/>
      <c r="H4766" s="80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6"/>
      <c r="B4767" s="77"/>
      <c r="C4767" s="76"/>
      <c r="D4767" s="78"/>
      <c r="E4767" s="12"/>
      <c r="F4767" s="79"/>
      <c r="G4767" s="78"/>
      <c r="H4767" s="80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6"/>
      <c r="B4768" s="77"/>
      <c r="C4768" s="76"/>
      <c r="D4768" s="78"/>
      <c r="E4768" s="12"/>
      <c r="F4768" s="79"/>
      <c r="G4768" s="78"/>
      <c r="H4768" s="80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6"/>
      <c r="B4769" s="77"/>
      <c r="C4769" s="76"/>
      <c r="D4769" s="78"/>
      <c r="E4769" s="12"/>
      <c r="F4769" s="79"/>
      <c r="G4769" s="78"/>
      <c r="H4769" s="80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6"/>
      <c r="B4770" s="77"/>
      <c r="C4770" s="76"/>
      <c r="D4770" s="78"/>
      <c r="E4770" s="12"/>
      <c r="F4770" s="79"/>
      <c r="G4770" s="78"/>
      <c r="H4770" s="80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6"/>
      <c r="B4771" s="77"/>
      <c r="C4771" s="76"/>
      <c r="D4771" s="78"/>
      <c r="E4771" s="12"/>
      <c r="F4771" s="79"/>
      <c r="G4771" s="78"/>
      <c r="H4771" s="80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6"/>
      <c r="B4772" s="77"/>
      <c r="C4772" s="76"/>
      <c r="D4772" s="78"/>
      <c r="E4772" s="12"/>
      <c r="F4772" s="79"/>
      <c r="G4772" s="78"/>
      <c r="H4772" s="80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6"/>
      <c r="B4773" s="77"/>
      <c r="C4773" s="76"/>
      <c r="D4773" s="78"/>
      <c r="E4773" s="12"/>
      <c r="F4773" s="79"/>
      <c r="G4773" s="78"/>
      <c r="H4773" s="80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6"/>
      <c r="B4774" s="77"/>
      <c r="C4774" s="76"/>
      <c r="D4774" s="78"/>
      <c r="E4774" s="12"/>
      <c r="F4774" s="79"/>
      <c r="G4774" s="78"/>
      <c r="H4774" s="80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6"/>
      <c r="B4775" s="77"/>
      <c r="C4775" s="76"/>
      <c r="D4775" s="78"/>
      <c r="E4775" s="12"/>
      <c r="F4775" s="79"/>
      <c r="G4775" s="78"/>
      <c r="H4775" s="80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6"/>
      <c r="B4776" s="77"/>
      <c r="C4776" s="76"/>
      <c r="D4776" s="78"/>
      <c r="E4776" s="12"/>
      <c r="F4776" s="79"/>
      <c r="G4776" s="78"/>
      <c r="H4776" s="80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6"/>
      <c r="B4777" s="77"/>
      <c r="C4777" s="76"/>
      <c r="D4777" s="78"/>
      <c r="E4777" s="12"/>
      <c r="F4777" s="79"/>
      <c r="G4777" s="78"/>
      <c r="H4777" s="80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6"/>
      <c r="B4778" s="77"/>
      <c r="C4778" s="76"/>
      <c r="D4778" s="78"/>
      <c r="E4778" s="12"/>
      <c r="F4778" s="79"/>
      <c r="G4778" s="78"/>
      <c r="H4778" s="80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6"/>
      <c r="B4779" s="77"/>
      <c r="C4779" s="76"/>
      <c r="D4779" s="78"/>
      <c r="E4779" s="12"/>
      <c r="F4779" s="79"/>
      <c r="G4779" s="78"/>
      <c r="H4779" s="80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6"/>
      <c r="B4780" s="77"/>
      <c r="C4780" s="76"/>
      <c r="D4780" s="78"/>
      <c r="E4780" s="12"/>
      <c r="F4780" s="79"/>
      <c r="G4780" s="78"/>
      <c r="H4780" s="80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6"/>
      <c r="B4781" s="77"/>
      <c r="C4781" s="76"/>
      <c r="D4781" s="78"/>
      <c r="E4781" s="12"/>
      <c r="F4781" s="79"/>
      <c r="G4781" s="78"/>
      <c r="H4781" s="80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6"/>
      <c r="B4782" s="77"/>
      <c r="C4782" s="76"/>
      <c r="D4782" s="78"/>
      <c r="E4782" s="12"/>
      <c r="F4782" s="79"/>
      <c r="G4782" s="78"/>
      <c r="H4782" s="80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6"/>
      <c r="B4783" s="77"/>
      <c r="C4783" s="76"/>
      <c r="D4783" s="78"/>
      <c r="E4783" s="12"/>
      <c r="F4783" s="79"/>
      <c r="G4783" s="78"/>
      <c r="H4783" s="80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6"/>
      <c r="B4784" s="77"/>
      <c r="C4784" s="76"/>
      <c r="D4784" s="78"/>
      <c r="E4784" s="12"/>
      <c r="F4784" s="79"/>
      <c r="G4784" s="78"/>
      <c r="H4784" s="80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6"/>
      <c r="B4785" s="77"/>
      <c r="C4785" s="76"/>
      <c r="D4785" s="78"/>
      <c r="E4785" s="12"/>
      <c r="F4785" s="79"/>
      <c r="G4785" s="78"/>
      <c r="H4785" s="80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6"/>
      <c r="B4786" s="77"/>
      <c r="C4786" s="76"/>
      <c r="D4786" s="78"/>
      <c r="E4786" s="12"/>
      <c r="F4786" s="79"/>
      <c r="G4786" s="78"/>
      <c r="H4786" s="80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6"/>
      <c r="B4787" s="77"/>
      <c r="C4787" s="76"/>
      <c r="D4787" s="78"/>
      <c r="E4787" s="12"/>
      <c r="F4787" s="79"/>
      <c r="G4787" s="78"/>
      <c r="H4787" s="80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6"/>
      <c r="B4788" s="77"/>
      <c r="C4788" s="76"/>
      <c r="D4788" s="78"/>
      <c r="E4788" s="12"/>
      <c r="F4788" s="79"/>
      <c r="G4788" s="78"/>
      <c r="H4788" s="80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6"/>
      <c r="B4789" s="77"/>
      <c r="C4789" s="76"/>
      <c r="D4789" s="78"/>
      <c r="E4789" s="12"/>
      <c r="F4789" s="79"/>
      <c r="G4789" s="78"/>
      <c r="H4789" s="80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6"/>
      <c r="B4790" s="77"/>
      <c r="C4790" s="76"/>
      <c r="D4790" s="78"/>
      <c r="E4790" s="12"/>
      <c r="F4790" s="79"/>
      <c r="G4790" s="78"/>
      <c r="H4790" s="80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6"/>
      <c r="B4791" s="77"/>
      <c r="C4791" s="76"/>
      <c r="D4791" s="78"/>
      <c r="E4791" s="12"/>
      <c r="F4791" s="79"/>
      <c r="G4791" s="78"/>
      <c r="H4791" s="80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6"/>
      <c r="B4792" s="77"/>
      <c r="C4792" s="76"/>
      <c r="D4792" s="78"/>
      <c r="E4792" s="12"/>
      <c r="F4792" s="79"/>
      <c r="G4792" s="78"/>
      <c r="H4792" s="80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6"/>
      <c r="B4793" s="77"/>
      <c r="C4793" s="76"/>
      <c r="D4793" s="78"/>
      <c r="E4793" s="12"/>
      <c r="F4793" s="79"/>
      <c r="G4793" s="78"/>
      <c r="H4793" s="80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6"/>
      <c r="B4794" s="77"/>
      <c r="C4794" s="76"/>
      <c r="D4794" s="78"/>
      <c r="E4794" s="12"/>
      <c r="F4794" s="79"/>
      <c r="G4794" s="78"/>
      <c r="H4794" s="80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6"/>
      <c r="B4795" s="77"/>
      <c r="C4795" s="76"/>
      <c r="D4795" s="78"/>
      <c r="E4795" s="12"/>
      <c r="F4795" s="79"/>
      <c r="G4795" s="78"/>
      <c r="H4795" s="80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6"/>
      <c r="B4796" s="77"/>
      <c r="C4796" s="76"/>
      <c r="D4796" s="78"/>
      <c r="E4796" s="12"/>
      <c r="F4796" s="79"/>
      <c r="G4796" s="78"/>
      <c r="H4796" s="80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6"/>
      <c r="B4797" s="77"/>
      <c r="C4797" s="76"/>
      <c r="D4797" s="78"/>
      <c r="E4797" s="12"/>
      <c r="F4797" s="79"/>
      <c r="G4797" s="78"/>
      <c r="H4797" s="80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6"/>
      <c r="B4798" s="77"/>
      <c r="C4798" s="76"/>
      <c r="D4798" s="78"/>
      <c r="E4798" s="12"/>
      <c r="F4798" s="79"/>
      <c r="G4798" s="78"/>
      <c r="H4798" s="80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6"/>
      <c r="B4799" s="77"/>
      <c r="C4799" s="76"/>
      <c r="D4799" s="78"/>
      <c r="E4799" s="12"/>
      <c r="F4799" s="79"/>
      <c r="G4799" s="78"/>
      <c r="H4799" s="80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6"/>
      <c r="B4800" s="77"/>
      <c r="C4800" s="76"/>
      <c r="D4800" s="78"/>
      <c r="E4800" s="12"/>
      <c r="F4800" s="79"/>
      <c r="G4800" s="78"/>
      <c r="H4800" s="80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6"/>
      <c r="B4801" s="77"/>
      <c r="C4801" s="76"/>
      <c r="D4801" s="78"/>
      <c r="E4801" s="12"/>
      <c r="F4801" s="79"/>
      <c r="G4801" s="78"/>
      <c r="H4801" s="80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6"/>
      <c r="B4802" s="77"/>
      <c r="C4802" s="76"/>
      <c r="D4802" s="78"/>
      <c r="E4802" s="12"/>
      <c r="F4802" s="79"/>
      <c r="G4802" s="78"/>
      <c r="H4802" s="80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6"/>
      <c r="B4803" s="77"/>
      <c r="C4803" s="76"/>
      <c r="D4803" s="78"/>
      <c r="E4803" s="12"/>
      <c r="F4803" s="79"/>
      <c r="G4803" s="78"/>
      <c r="H4803" s="80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6"/>
      <c r="B4804" s="77"/>
      <c r="C4804" s="76"/>
      <c r="D4804" s="78"/>
      <c r="E4804" s="12"/>
      <c r="F4804" s="79"/>
      <c r="G4804" s="78"/>
      <c r="H4804" s="80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6"/>
      <c r="B4805" s="77"/>
      <c r="C4805" s="76"/>
      <c r="D4805" s="78"/>
      <c r="E4805" s="12"/>
      <c r="F4805" s="79"/>
      <c r="G4805" s="78"/>
      <c r="H4805" s="80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6"/>
      <c r="B4806" s="77"/>
      <c r="C4806" s="76"/>
      <c r="D4806" s="78"/>
      <c r="E4806" s="12"/>
      <c r="F4806" s="79"/>
      <c r="G4806" s="78"/>
      <c r="H4806" s="80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6"/>
      <c r="B4807" s="77"/>
      <c r="C4807" s="76"/>
      <c r="D4807" s="78"/>
      <c r="E4807" s="12"/>
      <c r="F4807" s="79"/>
      <c r="G4807" s="78"/>
      <c r="H4807" s="80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6"/>
      <c r="B4808" s="77"/>
      <c r="C4808" s="76"/>
      <c r="D4808" s="78"/>
      <c r="E4808" s="12"/>
      <c r="F4808" s="79"/>
      <c r="G4808" s="78"/>
      <c r="H4808" s="80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6"/>
      <c r="B4809" s="77"/>
      <c r="C4809" s="76"/>
      <c r="D4809" s="78"/>
      <c r="E4809" s="12"/>
      <c r="F4809" s="79"/>
      <c r="G4809" s="78"/>
      <c r="H4809" s="80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6"/>
      <c r="B4810" s="77"/>
      <c r="C4810" s="76"/>
      <c r="D4810" s="78"/>
      <c r="E4810" s="12"/>
      <c r="F4810" s="79"/>
      <c r="G4810" s="78"/>
      <c r="H4810" s="80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6"/>
      <c r="B4811" s="77"/>
      <c r="C4811" s="76"/>
      <c r="D4811" s="78"/>
      <c r="E4811" s="12"/>
      <c r="F4811" s="79"/>
      <c r="G4811" s="78"/>
      <c r="H4811" s="80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6"/>
      <c r="B4812" s="77"/>
      <c r="C4812" s="76"/>
      <c r="D4812" s="78"/>
      <c r="E4812" s="12"/>
      <c r="F4812" s="79"/>
      <c r="G4812" s="78"/>
      <c r="H4812" s="80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6"/>
      <c r="B4813" s="77"/>
      <c r="C4813" s="76"/>
      <c r="D4813" s="78"/>
      <c r="E4813" s="12"/>
      <c r="F4813" s="79"/>
      <c r="G4813" s="78"/>
      <c r="H4813" s="80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6"/>
      <c r="B4814" s="77"/>
      <c r="C4814" s="76"/>
      <c r="D4814" s="78"/>
      <c r="E4814" s="12"/>
      <c r="F4814" s="79"/>
      <c r="G4814" s="78"/>
      <c r="H4814" s="80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6"/>
      <c r="B4815" s="77"/>
      <c r="C4815" s="76"/>
      <c r="D4815" s="78"/>
      <c r="E4815" s="12"/>
      <c r="F4815" s="79"/>
      <c r="G4815" s="78"/>
      <c r="H4815" s="80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6"/>
      <c r="B4816" s="77"/>
      <c r="C4816" s="76"/>
      <c r="D4816" s="78"/>
      <c r="E4816" s="12"/>
      <c r="F4816" s="79"/>
      <c r="G4816" s="78"/>
      <c r="H4816" s="80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6"/>
      <c r="B4817" s="77"/>
      <c r="C4817" s="76"/>
      <c r="D4817" s="78"/>
      <c r="E4817" s="12"/>
      <c r="F4817" s="79"/>
      <c r="G4817" s="78"/>
      <c r="H4817" s="80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6"/>
      <c r="B4818" s="77"/>
      <c r="C4818" s="76"/>
      <c r="D4818" s="78"/>
      <c r="E4818" s="12"/>
      <c r="F4818" s="79"/>
      <c r="G4818" s="78"/>
      <c r="H4818" s="80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6"/>
      <c r="B4819" s="77"/>
      <c r="C4819" s="76"/>
      <c r="D4819" s="78"/>
      <c r="E4819" s="12"/>
      <c r="F4819" s="79"/>
      <c r="G4819" s="78"/>
      <c r="H4819" s="80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6"/>
      <c r="B4820" s="77"/>
      <c r="C4820" s="76"/>
      <c r="D4820" s="78"/>
      <c r="E4820" s="12"/>
      <c r="F4820" s="79"/>
      <c r="G4820" s="78"/>
      <c r="H4820" s="80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6"/>
      <c r="B4821" s="77"/>
      <c r="C4821" s="76"/>
      <c r="D4821" s="78"/>
      <c r="E4821" s="12"/>
      <c r="F4821" s="79"/>
      <c r="G4821" s="78"/>
      <c r="H4821" s="80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6"/>
      <c r="B4822" s="77"/>
      <c r="C4822" s="76"/>
      <c r="D4822" s="78"/>
      <c r="E4822" s="12"/>
      <c r="F4822" s="79"/>
      <c r="G4822" s="78"/>
      <c r="H4822" s="80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6"/>
      <c r="B4823" s="77"/>
      <c r="C4823" s="76"/>
      <c r="D4823" s="78"/>
      <c r="E4823" s="12"/>
      <c r="F4823" s="79"/>
      <c r="G4823" s="78"/>
      <c r="H4823" s="80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6"/>
      <c r="B4824" s="77"/>
      <c r="C4824" s="76"/>
      <c r="D4824" s="78"/>
      <c r="E4824" s="12"/>
      <c r="F4824" s="79"/>
      <c r="G4824" s="78"/>
      <c r="H4824" s="80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6"/>
      <c r="B4825" s="77"/>
      <c r="C4825" s="76"/>
      <c r="D4825" s="78"/>
      <c r="E4825" s="12"/>
      <c r="F4825" s="79"/>
      <c r="G4825" s="78"/>
      <c r="H4825" s="80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6"/>
      <c r="B4826" s="77"/>
      <c r="C4826" s="76"/>
      <c r="D4826" s="78"/>
      <c r="E4826" s="12"/>
      <c r="F4826" s="79"/>
      <c r="G4826" s="78"/>
      <c r="H4826" s="80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6"/>
      <c r="B4827" s="77"/>
      <c r="C4827" s="76"/>
      <c r="D4827" s="78"/>
      <c r="E4827" s="12"/>
      <c r="F4827" s="79"/>
      <c r="G4827" s="78"/>
      <c r="H4827" s="80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6"/>
      <c r="B4828" s="77"/>
      <c r="C4828" s="76"/>
      <c r="D4828" s="78"/>
      <c r="E4828" s="12"/>
      <c r="F4828" s="79"/>
      <c r="G4828" s="78"/>
      <c r="H4828" s="80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6"/>
      <c r="B4829" s="77"/>
      <c r="C4829" s="76"/>
      <c r="D4829" s="78"/>
      <c r="E4829" s="12"/>
      <c r="F4829" s="79"/>
      <c r="G4829" s="78"/>
      <c r="H4829" s="80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6"/>
      <c r="B4830" s="77"/>
      <c r="C4830" s="76"/>
      <c r="D4830" s="78"/>
      <c r="E4830" s="12"/>
      <c r="F4830" s="79"/>
      <c r="G4830" s="78"/>
      <c r="H4830" s="80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6"/>
      <c r="B4831" s="77"/>
      <c r="C4831" s="76"/>
      <c r="D4831" s="78"/>
      <c r="E4831" s="12"/>
      <c r="F4831" s="79"/>
      <c r="G4831" s="78"/>
      <c r="H4831" s="80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6"/>
      <c r="B4832" s="77"/>
      <c r="C4832" s="76"/>
      <c r="D4832" s="78"/>
      <c r="E4832" s="12"/>
      <c r="F4832" s="79"/>
      <c r="G4832" s="78"/>
      <c r="H4832" s="80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6"/>
      <c r="B4833" s="77"/>
      <c r="C4833" s="76"/>
      <c r="D4833" s="78"/>
      <c r="E4833" s="12"/>
      <c r="F4833" s="79"/>
      <c r="G4833" s="78"/>
      <c r="H4833" s="80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6"/>
      <c r="B4834" s="77"/>
      <c r="C4834" s="76"/>
      <c r="D4834" s="78"/>
      <c r="E4834" s="12"/>
      <c r="F4834" s="79"/>
      <c r="G4834" s="78"/>
      <c r="H4834" s="80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6"/>
      <c r="B4835" s="77"/>
      <c r="C4835" s="76"/>
      <c r="D4835" s="78"/>
      <c r="E4835" s="12"/>
      <c r="F4835" s="79"/>
      <c r="G4835" s="78"/>
      <c r="H4835" s="80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6"/>
      <c r="B4836" s="77"/>
      <c r="C4836" s="76"/>
      <c r="D4836" s="78"/>
      <c r="E4836" s="12"/>
      <c r="F4836" s="79"/>
      <c r="G4836" s="78"/>
      <c r="H4836" s="80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6"/>
      <c r="B4837" s="77"/>
      <c r="C4837" s="76"/>
      <c r="D4837" s="78"/>
      <c r="E4837" s="12"/>
      <c r="F4837" s="79"/>
      <c r="G4837" s="78"/>
      <c r="H4837" s="80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6"/>
      <c r="B4838" s="77"/>
      <c r="C4838" s="76"/>
      <c r="D4838" s="78"/>
      <c r="E4838" s="12"/>
      <c r="F4838" s="79"/>
      <c r="G4838" s="78"/>
      <c r="H4838" s="80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6"/>
      <c r="B4839" s="77"/>
      <c r="C4839" s="76"/>
      <c r="D4839" s="78"/>
      <c r="E4839" s="12"/>
      <c r="F4839" s="79"/>
      <c r="G4839" s="78"/>
      <c r="H4839" s="80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6"/>
      <c r="B4840" s="77"/>
      <c r="C4840" s="76"/>
      <c r="D4840" s="78"/>
      <c r="E4840" s="12"/>
      <c r="F4840" s="79"/>
      <c r="G4840" s="78"/>
      <c r="H4840" s="80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6"/>
      <c r="B4841" s="77"/>
      <c r="C4841" s="76"/>
      <c r="D4841" s="78"/>
      <c r="E4841" s="12"/>
      <c r="F4841" s="79"/>
      <c r="G4841" s="78"/>
      <c r="H4841" s="80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6"/>
      <c r="B4842" s="77"/>
      <c r="C4842" s="76"/>
      <c r="D4842" s="78"/>
      <c r="E4842" s="12"/>
      <c r="F4842" s="79"/>
      <c r="G4842" s="78"/>
      <c r="H4842" s="80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6"/>
      <c r="B4843" s="77"/>
      <c r="C4843" s="76"/>
      <c r="D4843" s="78"/>
      <c r="E4843" s="12"/>
      <c r="F4843" s="79"/>
      <c r="G4843" s="78"/>
      <c r="H4843" s="80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6"/>
      <c r="B4844" s="77"/>
      <c r="C4844" s="76"/>
      <c r="D4844" s="78"/>
      <c r="E4844" s="12"/>
      <c r="F4844" s="79"/>
      <c r="G4844" s="78"/>
      <c r="H4844" s="80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6"/>
      <c r="B4845" s="77"/>
      <c r="C4845" s="76"/>
      <c r="D4845" s="78"/>
      <c r="E4845" s="12"/>
      <c r="F4845" s="79"/>
      <c r="G4845" s="78"/>
      <c r="H4845" s="80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6"/>
      <c r="B4846" s="77"/>
      <c r="C4846" s="76"/>
      <c r="D4846" s="78"/>
      <c r="E4846" s="12"/>
      <c r="F4846" s="79"/>
      <c r="G4846" s="78"/>
      <c r="H4846" s="80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6"/>
      <c r="B4847" s="77"/>
      <c r="C4847" s="76"/>
      <c r="D4847" s="78"/>
      <c r="E4847" s="12"/>
      <c r="F4847" s="79"/>
      <c r="G4847" s="78"/>
      <c r="H4847" s="80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6"/>
      <c r="B4848" s="77"/>
      <c r="C4848" s="76"/>
      <c r="D4848" s="78"/>
      <c r="E4848" s="12"/>
      <c r="F4848" s="79"/>
      <c r="G4848" s="78"/>
      <c r="H4848" s="80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6"/>
      <c r="B4849" s="77"/>
      <c r="C4849" s="76"/>
      <c r="D4849" s="78"/>
      <c r="E4849" s="12"/>
      <c r="F4849" s="79"/>
      <c r="G4849" s="78"/>
      <c r="H4849" s="80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6"/>
      <c r="B4850" s="77"/>
      <c r="C4850" s="76"/>
      <c r="D4850" s="78"/>
      <c r="E4850" s="12"/>
      <c r="F4850" s="79"/>
      <c r="G4850" s="78"/>
      <c r="H4850" s="80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6"/>
      <c r="B4851" s="77"/>
      <c r="C4851" s="76"/>
      <c r="D4851" s="78"/>
      <c r="E4851" s="12"/>
      <c r="F4851" s="79"/>
      <c r="G4851" s="78"/>
      <c r="H4851" s="80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6"/>
      <c r="B4852" s="77"/>
      <c r="C4852" s="76"/>
      <c r="D4852" s="78"/>
      <c r="E4852" s="12"/>
      <c r="F4852" s="79"/>
      <c r="G4852" s="78"/>
      <c r="H4852" s="80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6"/>
      <c r="B4853" s="77"/>
      <c r="C4853" s="76"/>
      <c r="D4853" s="78"/>
      <c r="E4853" s="12"/>
      <c r="F4853" s="79"/>
      <c r="G4853" s="78"/>
      <c r="H4853" s="80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6"/>
      <c r="B4854" s="77"/>
      <c r="C4854" s="76"/>
      <c r="D4854" s="78"/>
      <c r="E4854" s="12"/>
      <c r="F4854" s="79"/>
      <c r="G4854" s="78"/>
      <c r="H4854" s="80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6"/>
      <c r="B4855" s="77"/>
      <c r="C4855" s="76"/>
      <c r="D4855" s="78"/>
      <c r="E4855" s="12"/>
      <c r="F4855" s="79"/>
      <c r="G4855" s="78"/>
      <c r="H4855" s="80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6"/>
      <c r="B4856" s="77"/>
      <c r="C4856" s="76"/>
      <c r="D4856" s="78"/>
      <c r="E4856" s="12"/>
      <c r="F4856" s="79"/>
      <c r="G4856" s="78"/>
      <c r="H4856" s="80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6"/>
      <c r="B4857" s="77"/>
      <c r="C4857" s="76"/>
      <c r="D4857" s="78"/>
      <c r="E4857" s="12"/>
      <c r="F4857" s="79"/>
      <c r="G4857" s="78"/>
      <c r="H4857" s="80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6"/>
      <c r="B4858" s="77"/>
      <c r="C4858" s="76"/>
      <c r="D4858" s="78"/>
      <c r="E4858" s="12"/>
      <c r="F4858" s="79"/>
      <c r="G4858" s="78"/>
      <c r="H4858" s="80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6"/>
      <c r="B4859" s="77"/>
      <c r="C4859" s="76"/>
      <c r="D4859" s="78"/>
      <c r="E4859" s="12"/>
      <c r="F4859" s="79"/>
      <c r="G4859" s="78"/>
      <c r="H4859" s="80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6"/>
      <c r="B4860" s="77"/>
      <c r="C4860" s="76"/>
      <c r="D4860" s="78"/>
      <c r="E4860" s="12"/>
      <c r="F4860" s="79"/>
      <c r="G4860" s="78"/>
      <c r="H4860" s="80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6"/>
      <c r="B4861" s="77"/>
      <c r="C4861" s="76"/>
      <c r="D4861" s="78"/>
      <c r="E4861" s="12"/>
      <c r="F4861" s="79"/>
      <c r="G4861" s="78"/>
      <c r="H4861" s="80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6"/>
      <c r="B4862" s="77"/>
      <c r="C4862" s="76"/>
      <c r="D4862" s="78"/>
      <c r="E4862" s="12"/>
      <c r="F4862" s="79"/>
      <c r="G4862" s="78"/>
      <c r="H4862" s="80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6"/>
      <c r="B4863" s="77"/>
      <c r="C4863" s="76"/>
      <c r="D4863" s="78"/>
      <c r="E4863" s="12"/>
      <c r="F4863" s="79"/>
      <c r="G4863" s="78"/>
      <c r="H4863" s="80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6"/>
      <c r="B4864" s="77"/>
      <c r="C4864" s="76"/>
      <c r="D4864" s="78"/>
      <c r="E4864" s="12"/>
      <c r="F4864" s="79"/>
      <c r="G4864" s="78"/>
      <c r="H4864" s="80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6"/>
      <c r="B4865" s="77"/>
      <c r="C4865" s="76"/>
      <c r="D4865" s="78"/>
      <c r="E4865" s="12"/>
      <c r="F4865" s="79"/>
      <c r="G4865" s="78"/>
      <c r="H4865" s="80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6"/>
      <c r="B4866" s="77"/>
      <c r="C4866" s="76"/>
      <c r="D4866" s="78"/>
      <c r="E4866" s="12"/>
      <c r="F4866" s="79"/>
      <c r="G4866" s="78"/>
      <c r="H4866" s="80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6"/>
      <c r="B4867" s="77"/>
      <c r="C4867" s="76"/>
      <c r="D4867" s="78"/>
      <c r="E4867" s="12"/>
      <c r="F4867" s="79"/>
      <c r="G4867" s="78"/>
      <c r="H4867" s="80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6"/>
      <c r="B4868" s="77"/>
      <c r="C4868" s="76"/>
      <c r="D4868" s="78"/>
      <c r="E4868" s="12"/>
      <c r="F4868" s="79"/>
      <c r="G4868" s="78"/>
      <c r="H4868" s="80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6"/>
      <c r="B4869" s="77"/>
      <c r="C4869" s="76"/>
      <c r="D4869" s="78"/>
      <c r="E4869" s="12"/>
      <c r="F4869" s="79"/>
      <c r="G4869" s="78"/>
      <c r="H4869" s="80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6"/>
      <c r="B4870" s="77"/>
      <c r="C4870" s="76"/>
      <c r="D4870" s="78"/>
      <c r="E4870" s="12"/>
      <c r="F4870" s="79"/>
      <c r="G4870" s="78"/>
      <c r="H4870" s="80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6"/>
      <c r="B4871" s="77"/>
      <c r="C4871" s="76"/>
      <c r="D4871" s="78"/>
      <c r="E4871" s="12"/>
      <c r="F4871" s="79"/>
      <c r="G4871" s="78"/>
      <c r="H4871" s="80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6"/>
      <c r="B4872" s="77"/>
      <c r="C4872" s="76"/>
      <c r="D4872" s="78"/>
      <c r="E4872" s="12"/>
      <c r="F4872" s="79"/>
      <c r="G4872" s="78"/>
      <c r="H4872" s="80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6"/>
      <c r="B4873" s="77"/>
      <c r="C4873" s="76"/>
      <c r="D4873" s="78"/>
      <c r="E4873" s="12"/>
      <c r="F4873" s="79"/>
      <c r="G4873" s="78"/>
      <c r="H4873" s="80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6"/>
      <c r="B4874" s="77"/>
      <c r="C4874" s="76"/>
      <c r="D4874" s="78"/>
      <c r="E4874" s="12"/>
      <c r="F4874" s="79"/>
      <c r="G4874" s="78"/>
      <c r="H4874" s="80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6"/>
      <c r="B4875" s="77"/>
      <c r="C4875" s="76"/>
      <c r="D4875" s="78"/>
      <c r="E4875" s="12"/>
      <c r="F4875" s="79"/>
      <c r="G4875" s="78"/>
      <c r="H4875" s="80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6"/>
      <c r="B4876" s="77"/>
      <c r="C4876" s="76"/>
      <c r="D4876" s="78"/>
      <c r="E4876" s="12"/>
      <c r="F4876" s="79"/>
      <c r="G4876" s="78"/>
      <c r="H4876" s="80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6"/>
      <c r="B4877" s="77"/>
      <c r="C4877" s="76"/>
      <c r="D4877" s="78"/>
      <c r="E4877" s="12"/>
      <c r="F4877" s="79"/>
      <c r="G4877" s="78"/>
      <c r="H4877" s="80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6"/>
      <c r="B4878" s="77"/>
      <c r="C4878" s="76"/>
      <c r="D4878" s="78"/>
      <c r="E4878" s="12"/>
      <c r="F4878" s="79"/>
      <c r="G4878" s="78"/>
      <c r="H4878" s="80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6"/>
      <c r="B4879" s="77"/>
      <c r="C4879" s="76"/>
      <c r="D4879" s="78"/>
      <c r="E4879" s="12"/>
      <c r="F4879" s="79"/>
      <c r="G4879" s="78"/>
      <c r="H4879" s="80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6"/>
      <c r="B4880" s="77"/>
      <c r="C4880" s="76"/>
      <c r="D4880" s="78"/>
      <c r="E4880" s="12"/>
      <c r="F4880" s="79"/>
      <c r="G4880" s="78"/>
      <c r="H4880" s="80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6"/>
      <c r="B4881" s="77"/>
      <c r="C4881" s="76"/>
      <c r="D4881" s="78"/>
      <c r="E4881" s="12"/>
      <c r="F4881" s="79"/>
      <c r="G4881" s="78"/>
      <c r="H4881" s="80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6"/>
      <c r="B4882" s="77"/>
      <c r="C4882" s="76"/>
      <c r="D4882" s="78"/>
      <c r="E4882" s="12"/>
      <c r="F4882" s="79"/>
      <c r="G4882" s="78"/>
      <c r="H4882" s="80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6"/>
      <c r="B4883" s="77"/>
      <c r="C4883" s="76"/>
      <c r="D4883" s="78"/>
      <c r="E4883" s="12"/>
      <c r="F4883" s="79"/>
      <c r="G4883" s="78"/>
      <c r="H4883" s="80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6"/>
      <c r="B4884" s="77"/>
      <c r="C4884" s="76"/>
      <c r="D4884" s="78"/>
      <c r="E4884" s="12"/>
      <c r="F4884" s="79"/>
      <c r="G4884" s="78"/>
      <c r="H4884" s="80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6"/>
      <c r="B4885" s="77"/>
      <c r="C4885" s="76"/>
      <c r="D4885" s="78"/>
      <c r="E4885" s="12"/>
      <c r="F4885" s="79"/>
      <c r="G4885" s="78"/>
      <c r="H4885" s="80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6"/>
      <c r="B4886" s="77"/>
      <c r="C4886" s="76"/>
      <c r="D4886" s="78"/>
      <c r="E4886" s="12"/>
      <c r="F4886" s="79"/>
      <c r="G4886" s="78"/>
      <c r="H4886" s="80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6"/>
      <c r="B4887" s="77"/>
      <c r="C4887" s="76"/>
      <c r="D4887" s="78"/>
      <c r="E4887" s="12"/>
      <c r="F4887" s="79"/>
      <c r="G4887" s="78"/>
      <c r="H4887" s="80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6"/>
      <c r="B4888" s="77"/>
      <c r="C4888" s="76"/>
      <c r="D4888" s="78"/>
      <c r="E4888" s="12"/>
      <c r="F4888" s="79"/>
      <c r="G4888" s="78"/>
      <c r="H4888" s="80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6"/>
      <c r="B4889" s="77"/>
      <c r="C4889" s="76"/>
      <c r="D4889" s="78"/>
      <c r="E4889" s="12"/>
      <c r="F4889" s="79"/>
      <c r="G4889" s="78"/>
      <c r="H4889" s="80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6"/>
      <c r="B4890" s="77"/>
      <c r="C4890" s="76"/>
      <c r="D4890" s="78"/>
      <c r="E4890" s="12"/>
      <c r="F4890" s="79"/>
      <c r="G4890" s="78"/>
      <c r="H4890" s="80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6"/>
      <c r="B4891" s="77"/>
      <c r="C4891" s="76"/>
      <c r="D4891" s="78"/>
      <c r="E4891" s="12"/>
      <c r="F4891" s="79"/>
      <c r="G4891" s="78"/>
      <c r="H4891" s="80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6"/>
      <c r="B4892" s="77"/>
      <c r="C4892" s="76"/>
      <c r="D4892" s="78"/>
      <c r="E4892" s="12"/>
      <c r="F4892" s="79"/>
      <c r="G4892" s="78"/>
      <c r="H4892" s="80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6"/>
      <c r="B4893" s="77"/>
      <c r="C4893" s="76"/>
      <c r="D4893" s="78"/>
      <c r="E4893" s="12"/>
      <c r="F4893" s="79"/>
      <c r="G4893" s="78"/>
      <c r="H4893" s="80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6"/>
      <c r="B4894" s="77"/>
      <c r="C4894" s="76"/>
      <c r="D4894" s="78"/>
      <c r="E4894" s="12"/>
      <c r="F4894" s="79"/>
      <c r="G4894" s="78"/>
      <c r="H4894" s="80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6"/>
      <c r="B4895" s="77"/>
      <c r="C4895" s="76"/>
      <c r="D4895" s="78"/>
      <c r="E4895" s="12"/>
      <c r="F4895" s="79"/>
      <c r="G4895" s="78"/>
      <c r="H4895" s="80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6"/>
      <c r="B4896" s="77"/>
      <c r="C4896" s="76"/>
      <c r="D4896" s="78"/>
      <c r="E4896" s="12"/>
      <c r="F4896" s="79"/>
      <c r="G4896" s="78"/>
      <c r="H4896" s="80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6"/>
      <c r="B4897" s="77"/>
      <c r="C4897" s="76"/>
      <c r="D4897" s="78"/>
      <c r="E4897" s="12"/>
      <c r="F4897" s="79"/>
      <c r="G4897" s="78"/>
      <c r="H4897" s="80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6"/>
      <c r="B4898" s="77"/>
      <c r="C4898" s="76"/>
      <c r="D4898" s="78"/>
      <c r="E4898" s="12"/>
      <c r="F4898" s="79"/>
      <c r="G4898" s="78"/>
      <c r="H4898" s="80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6"/>
      <c r="B4899" s="77"/>
      <c r="C4899" s="76"/>
      <c r="D4899" s="78"/>
      <c r="E4899" s="12"/>
      <c r="F4899" s="79"/>
      <c r="G4899" s="78"/>
      <c r="H4899" s="80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6"/>
      <c r="B4900" s="77"/>
      <c r="C4900" s="76"/>
      <c r="D4900" s="78"/>
      <c r="E4900" s="12"/>
      <c r="F4900" s="79"/>
      <c r="G4900" s="78"/>
      <c r="H4900" s="80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6"/>
      <c r="B4901" s="77"/>
      <c r="C4901" s="76"/>
      <c r="D4901" s="78"/>
      <c r="E4901" s="12"/>
      <c r="F4901" s="79"/>
      <c r="G4901" s="78"/>
      <c r="H4901" s="80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6"/>
      <c r="B4902" s="77"/>
      <c r="C4902" s="76"/>
      <c r="D4902" s="78"/>
      <c r="E4902" s="12"/>
      <c r="F4902" s="79"/>
      <c r="G4902" s="78"/>
      <c r="H4902" s="80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6"/>
      <c r="B4903" s="77"/>
      <c r="C4903" s="76"/>
      <c r="D4903" s="78"/>
      <c r="E4903" s="12"/>
      <c r="F4903" s="79"/>
      <c r="G4903" s="78"/>
      <c r="H4903" s="80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6"/>
      <c r="B4904" s="77"/>
      <c r="C4904" s="76"/>
      <c r="D4904" s="78"/>
      <c r="E4904" s="12"/>
      <c r="F4904" s="79"/>
      <c r="G4904" s="78"/>
      <c r="H4904" s="80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6"/>
      <c r="B4905" s="77"/>
      <c r="C4905" s="76"/>
      <c r="D4905" s="78"/>
      <c r="E4905" s="12"/>
      <c r="F4905" s="79"/>
      <c r="G4905" s="78"/>
      <c r="H4905" s="80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6"/>
      <c r="B4906" s="77"/>
      <c r="C4906" s="76"/>
      <c r="D4906" s="78"/>
      <c r="E4906" s="12"/>
      <c r="F4906" s="79"/>
      <c r="G4906" s="78"/>
      <c r="H4906" s="80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6"/>
      <c r="B4907" s="77"/>
      <c r="C4907" s="76"/>
      <c r="D4907" s="78"/>
      <c r="E4907" s="12"/>
      <c r="F4907" s="79"/>
      <c r="G4907" s="78"/>
      <c r="H4907" s="80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6"/>
      <c r="B4908" s="77"/>
      <c r="C4908" s="76"/>
      <c r="D4908" s="78"/>
      <c r="E4908" s="12"/>
      <c r="F4908" s="79"/>
      <c r="G4908" s="78"/>
      <c r="H4908" s="80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6"/>
      <c r="B4909" s="77"/>
      <c r="C4909" s="76"/>
      <c r="D4909" s="78"/>
      <c r="E4909" s="12"/>
      <c r="F4909" s="79"/>
      <c r="G4909" s="78"/>
      <c r="H4909" s="80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6"/>
      <c r="B4910" s="77"/>
      <c r="C4910" s="76"/>
      <c r="D4910" s="78"/>
      <c r="E4910" s="12"/>
      <c r="F4910" s="79"/>
      <c r="G4910" s="78"/>
      <c r="H4910" s="80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6"/>
      <c r="B4911" s="77"/>
      <c r="C4911" s="76"/>
      <c r="D4911" s="78"/>
      <c r="E4911" s="12"/>
      <c r="F4911" s="79"/>
      <c r="G4911" s="78"/>
      <c r="H4911" s="80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6"/>
      <c r="B4912" s="77"/>
      <c r="C4912" s="76"/>
      <c r="D4912" s="78"/>
      <c r="E4912" s="12"/>
      <c r="F4912" s="79"/>
      <c r="G4912" s="78"/>
      <c r="H4912" s="80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6"/>
      <c r="B4913" s="77"/>
      <c r="C4913" s="76"/>
      <c r="D4913" s="78"/>
      <c r="E4913" s="12"/>
      <c r="F4913" s="79"/>
      <c r="G4913" s="78"/>
      <c r="H4913" s="80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6"/>
      <c r="B4914" s="77"/>
      <c r="C4914" s="76"/>
      <c r="D4914" s="78"/>
      <c r="E4914" s="12"/>
      <c r="F4914" s="79"/>
      <c r="G4914" s="78"/>
      <c r="H4914" s="80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6"/>
      <c r="B4915" s="77"/>
      <c r="C4915" s="76"/>
      <c r="D4915" s="78"/>
      <c r="E4915" s="12"/>
      <c r="F4915" s="79"/>
      <c r="G4915" s="78"/>
      <c r="H4915" s="80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6"/>
      <c r="B4916" s="77"/>
      <c r="C4916" s="76"/>
      <c r="D4916" s="78"/>
      <c r="E4916" s="12"/>
      <c r="F4916" s="79"/>
      <c r="G4916" s="78"/>
      <c r="H4916" s="80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6"/>
      <c r="B4917" s="77"/>
      <c r="C4917" s="76"/>
      <c r="D4917" s="78"/>
      <c r="E4917" s="12"/>
      <c r="F4917" s="79"/>
      <c r="G4917" s="78"/>
      <c r="H4917" s="80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6"/>
      <c r="B4918" s="77"/>
      <c r="C4918" s="76"/>
      <c r="D4918" s="78"/>
      <c r="E4918" s="12"/>
      <c r="F4918" s="79"/>
      <c r="G4918" s="78"/>
      <c r="H4918" s="80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6"/>
      <c r="B4919" s="77"/>
      <c r="C4919" s="76"/>
      <c r="D4919" s="78"/>
      <c r="E4919" s="12"/>
      <c r="F4919" s="79"/>
      <c r="G4919" s="78"/>
      <c r="H4919" s="80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6"/>
      <c r="B4920" s="77"/>
      <c r="C4920" s="76"/>
      <c r="D4920" s="78"/>
      <c r="E4920" s="12"/>
      <c r="F4920" s="79"/>
      <c r="G4920" s="78"/>
      <c r="H4920" s="80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6"/>
      <c r="B4921" s="77"/>
      <c r="C4921" s="76"/>
      <c r="D4921" s="78"/>
      <c r="E4921" s="12"/>
      <c r="F4921" s="79"/>
      <c r="G4921" s="78"/>
      <c r="H4921" s="80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6"/>
      <c r="B4922" s="77"/>
      <c r="C4922" s="76"/>
      <c r="D4922" s="78"/>
      <c r="E4922" s="12"/>
      <c r="F4922" s="79"/>
      <c r="G4922" s="78"/>
      <c r="H4922" s="80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6"/>
      <c r="B4923" s="77"/>
      <c r="C4923" s="76"/>
      <c r="D4923" s="78"/>
      <c r="E4923" s="12"/>
      <c r="F4923" s="79"/>
      <c r="G4923" s="78"/>
      <c r="H4923" s="80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6"/>
      <c r="B4924" s="77"/>
      <c r="C4924" s="76"/>
      <c r="D4924" s="78"/>
      <c r="E4924" s="12"/>
      <c r="F4924" s="79"/>
      <c r="G4924" s="78"/>
      <c r="H4924" s="80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6"/>
      <c r="B4925" s="77"/>
      <c r="C4925" s="76"/>
      <c r="D4925" s="78"/>
      <c r="E4925" s="12"/>
      <c r="F4925" s="79"/>
      <c r="G4925" s="78"/>
      <c r="H4925" s="80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6"/>
      <c r="B4926" s="77"/>
      <c r="C4926" s="76"/>
      <c r="D4926" s="78"/>
      <c r="E4926" s="12"/>
      <c r="F4926" s="79"/>
      <c r="G4926" s="78"/>
      <c r="H4926" s="80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6"/>
      <c r="B4927" s="77"/>
      <c r="C4927" s="76"/>
      <c r="D4927" s="78"/>
      <c r="E4927" s="12"/>
      <c r="F4927" s="79"/>
      <c r="G4927" s="78"/>
      <c r="H4927" s="80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6"/>
      <c r="B4928" s="77"/>
      <c r="C4928" s="76"/>
      <c r="D4928" s="78"/>
      <c r="E4928" s="12"/>
      <c r="F4928" s="79"/>
      <c r="G4928" s="78"/>
      <c r="H4928" s="80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6"/>
      <c r="B4929" s="77"/>
      <c r="C4929" s="76"/>
      <c r="D4929" s="78"/>
      <c r="E4929" s="12"/>
      <c r="F4929" s="79"/>
      <c r="G4929" s="78"/>
      <c r="H4929" s="80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6"/>
      <c r="B4930" s="77"/>
      <c r="C4930" s="76"/>
      <c r="D4930" s="78"/>
      <c r="E4930" s="12"/>
      <c r="F4930" s="79"/>
      <c r="G4930" s="78"/>
      <c r="H4930" s="80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6"/>
      <c r="B4931" s="77"/>
      <c r="C4931" s="76"/>
      <c r="D4931" s="78"/>
      <c r="E4931" s="12"/>
      <c r="F4931" s="79"/>
      <c r="G4931" s="78"/>
      <c r="H4931" s="80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6"/>
      <c r="B4932" s="77"/>
      <c r="C4932" s="76"/>
      <c r="D4932" s="78"/>
      <c r="E4932" s="12"/>
      <c r="F4932" s="79"/>
      <c r="G4932" s="78"/>
      <c r="H4932" s="80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6"/>
      <c r="B4933" s="77"/>
      <c r="C4933" s="76"/>
      <c r="D4933" s="78"/>
      <c r="E4933" s="12"/>
      <c r="F4933" s="79"/>
      <c r="G4933" s="78"/>
      <c r="H4933" s="80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6"/>
      <c r="B4934" s="77"/>
      <c r="C4934" s="76"/>
      <c r="D4934" s="78"/>
      <c r="E4934" s="12"/>
      <c r="F4934" s="79"/>
      <c r="G4934" s="78"/>
      <c r="H4934" s="80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6"/>
      <c r="B4935" s="77"/>
      <c r="C4935" s="76"/>
      <c r="D4935" s="78"/>
      <c r="E4935" s="12"/>
      <c r="F4935" s="79"/>
      <c r="G4935" s="78"/>
      <c r="H4935" s="80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6"/>
      <c r="B4936" s="77"/>
      <c r="C4936" s="76"/>
      <c r="D4936" s="78"/>
      <c r="E4936" s="12"/>
      <c r="F4936" s="79"/>
      <c r="G4936" s="78"/>
      <c r="H4936" s="80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6"/>
      <c r="B4937" s="77"/>
      <c r="C4937" s="76"/>
      <c r="D4937" s="78"/>
      <c r="E4937" s="12"/>
      <c r="F4937" s="79"/>
      <c r="G4937" s="78"/>
      <c r="H4937" s="80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6"/>
      <c r="B4938" s="77"/>
      <c r="C4938" s="76"/>
      <c r="D4938" s="78"/>
      <c r="E4938" s="12"/>
      <c r="F4938" s="79"/>
      <c r="G4938" s="78"/>
      <c r="H4938" s="80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6"/>
      <c r="B4939" s="77"/>
      <c r="C4939" s="76"/>
      <c r="D4939" s="78"/>
      <c r="E4939" s="12"/>
      <c r="F4939" s="79"/>
      <c r="G4939" s="78"/>
      <c r="H4939" s="80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6"/>
      <c r="B4940" s="77"/>
      <c r="C4940" s="76"/>
      <c r="D4940" s="78"/>
      <c r="E4940" s="12"/>
      <c r="F4940" s="79"/>
      <c r="G4940" s="78"/>
      <c r="H4940" s="80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6"/>
      <c r="B4941" s="77"/>
      <c r="C4941" s="76"/>
      <c r="D4941" s="78"/>
      <c r="E4941" s="12"/>
      <c r="F4941" s="79"/>
      <c r="G4941" s="78"/>
      <c r="H4941" s="80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6"/>
      <c r="B4942" s="77"/>
      <c r="C4942" s="76"/>
      <c r="D4942" s="78"/>
      <c r="E4942" s="12"/>
      <c r="F4942" s="79"/>
      <c r="G4942" s="78"/>
      <c r="H4942" s="80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6"/>
      <c r="B4943" s="77"/>
      <c r="C4943" s="76"/>
      <c r="D4943" s="78"/>
      <c r="E4943" s="12"/>
      <c r="F4943" s="79"/>
      <c r="G4943" s="78"/>
      <c r="H4943" s="80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6"/>
      <c r="B4944" s="77"/>
      <c r="C4944" s="76"/>
      <c r="D4944" s="78"/>
      <c r="E4944" s="12"/>
      <c r="F4944" s="79"/>
      <c r="G4944" s="78"/>
      <c r="H4944" s="80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6"/>
      <c r="B4945" s="77"/>
      <c r="C4945" s="76"/>
      <c r="D4945" s="78"/>
      <c r="E4945" s="12"/>
      <c r="F4945" s="79"/>
      <c r="G4945" s="78"/>
      <c r="H4945" s="80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6"/>
      <c r="B4946" s="77"/>
      <c r="C4946" s="76"/>
      <c r="D4946" s="78"/>
      <c r="E4946" s="12"/>
      <c r="F4946" s="79"/>
      <c r="G4946" s="78"/>
      <c r="H4946" s="80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6"/>
      <c r="B4947" s="77"/>
      <c r="C4947" s="76"/>
      <c r="D4947" s="78"/>
      <c r="E4947" s="12"/>
      <c r="F4947" s="79"/>
      <c r="G4947" s="78"/>
      <c r="H4947" s="80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6"/>
      <c r="B4948" s="77"/>
      <c r="C4948" s="76"/>
      <c r="D4948" s="78"/>
      <c r="E4948" s="12"/>
      <c r="F4948" s="79"/>
      <c r="G4948" s="78"/>
      <c r="H4948" s="80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6"/>
      <c r="B4949" s="77"/>
      <c r="C4949" s="76"/>
      <c r="D4949" s="78"/>
      <c r="E4949" s="12"/>
      <c r="F4949" s="79"/>
      <c r="G4949" s="78"/>
      <c r="H4949" s="80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6"/>
      <c r="B4950" s="77"/>
      <c r="C4950" s="76"/>
      <c r="D4950" s="78"/>
      <c r="E4950" s="12"/>
      <c r="F4950" s="79"/>
      <c r="G4950" s="78"/>
      <c r="H4950" s="80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6"/>
      <c r="B4951" s="77"/>
      <c r="C4951" s="76"/>
      <c r="D4951" s="78"/>
      <c r="E4951" s="12"/>
      <c r="F4951" s="79"/>
      <c r="G4951" s="78"/>
      <c r="H4951" s="80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6"/>
      <c r="B4952" s="77"/>
      <c r="C4952" s="76"/>
      <c r="D4952" s="78"/>
      <c r="E4952" s="12"/>
      <c r="F4952" s="79"/>
      <c r="G4952" s="78"/>
      <c r="H4952" s="80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6"/>
      <c r="B4953" s="77"/>
      <c r="C4953" s="76"/>
      <c r="D4953" s="78"/>
      <c r="E4953" s="12"/>
      <c r="F4953" s="79"/>
      <c r="G4953" s="78"/>
      <c r="H4953" s="80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6"/>
      <c r="B4954" s="77"/>
      <c r="C4954" s="76"/>
      <c r="D4954" s="78"/>
      <c r="E4954" s="12"/>
      <c r="F4954" s="79"/>
      <c r="G4954" s="78"/>
      <c r="H4954" s="80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6"/>
      <c r="B4955" s="77"/>
      <c r="C4955" s="76"/>
      <c r="D4955" s="78"/>
      <c r="E4955" s="12"/>
      <c r="F4955" s="79"/>
      <c r="G4955" s="78"/>
      <c r="H4955" s="80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6"/>
      <c r="B4956" s="77"/>
      <c r="C4956" s="76"/>
      <c r="D4956" s="78"/>
      <c r="E4956" s="12"/>
      <c r="F4956" s="79"/>
      <c r="G4956" s="78"/>
      <c r="H4956" s="80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6"/>
      <c r="B4957" s="77"/>
      <c r="C4957" s="76"/>
      <c r="D4957" s="78"/>
      <c r="E4957" s="12"/>
      <c r="F4957" s="79"/>
      <c r="G4957" s="78"/>
      <c r="H4957" s="80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6"/>
      <c r="B4958" s="77"/>
      <c r="C4958" s="76"/>
      <c r="D4958" s="78"/>
      <c r="E4958" s="12"/>
      <c r="F4958" s="79"/>
      <c r="G4958" s="78"/>
      <c r="H4958" s="80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6"/>
      <c r="B4959" s="77"/>
      <c r="C4959" s="76"/>
      <c r="D4959" s="78"/>
      <c r="E4959" s="12"/>
      <c r="F4959" s="79"/>
      <c r="G4959" s="78"/>
      <c r="H4959" s="80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6"/>
      <c r="B4960" s="77"/>
      <c r="C4960" s="76"/>
      <c r="D4960" s="78"/>
      <c r="E4960" s="12"/>
      <c r="F4960" s="79"/>
      <c r="G4960" s="78"/>
      <c r="H4960" s="80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6"/>
      <c r="B4961" s="77"/>
      <c r="C4961" s="76"/>
      <c r="D4961" s="78"/>
      <c r="E4961" s="12"/>
      <c r="F4961" s="79"/>
      <c r="G4961" s="78"/>
      <c r="H4961" s="80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6"/>
      <c r="B4962" s="77"/>
      <c r="C4962" s="76"/>
      <c r="D4962" s="78"/>
      <c r="E4962" s="12"/>
      <c r="F4962" s="79"/>
      <c r="G4962" s="78"/>
      <c r="H4962" s="80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6"/>
      <c r="B4963" s="77"/>
      <c r="C4963" s="76"/>
      <c r="D4963" s="78"/>
      <c r="E4963" s="12"/>
      <c r="F4963" s="79"/>
      <c r="G4963" s="78"/>
      <c r="H4963" s="80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6"/>
      <c r="B4964" s="77"/>
      <c r="C4964" s="76"/>
      <c r="D4964" s="78"/>
      <c r="E4964" s="12"/>
      <c r="F4964" s="79"/>
      <c r="G4964" s="78"/>
      <c r="H4964" s="80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6"/>
      <c r="B4965" s="77"/>
      <c r="C4965" s="76"/>
      <c r="D4965" s="78"/>
      <c r="E4965" s="12"/>
      <c r="F4965" s="79"/>
      <c r="G4965" s="78"/>
      <c r="H4965" s="80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6"/>
      <c r="B4966" s="77"/>
      <c r="C4966" s="76"/>
      <c r="D4966" s="78"/>
      <c r="E4966" s="12"/>
      <c r="F4966" s="79"/>
      <c r="G4966" s="78"/>
      <c r="H4966" s="80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6"/>
      <c r="B4967" s="77"/>
      <c r="C4967" s="76"/>
      <c r="D4967" s="78"/>
      <c r="E4967" s="12"/>
      <c r="F4967" s="79"/>
      <c r="G4967" s="78"/>
      <c r="H4967" s="80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6"/>
      <c r="B4968" s="77"/>
      <c r="C4968" s="76"/>
      <c r="D4968" s="78"/>
      <c r="E4968" s="12"/>
      <c r="F4968" s="79"/>
      <c r="G4968" s="78"/>
      <c r="H4968" s="80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6"/>
      <c r="B4969" s="77"/>
      <c r="C4969" s="76"/>
      <c r="D4969" s="78"/>
      <c r="E4969" s="12"/>
      <c r="F4969" s="79"/>
      <c r="G4969" s="78"/>
      <c r="H4969" s="80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6"/>
      <c r="B4970" s="77"/>
      <c r="C4970" s="76"/>
      <c r="D4970" s="78"/>
      <c r="E4970" s="12"/>
      <c r="F4970" s="79"/>
      <c r="G4970" s="78"/>
      <c r="H4970" s="80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6"/>
      <c r="B4971" s="77"/>
      <c r="C4971" s="76"/>
      <c r="D4971" s="78"/>
      <c r="E4971" s="12"/>
      <c r="F4971" s="79"/>
      <c r="G4971" s="78"/>
      <c r="H4971" s="80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6"/>
      <c r="B4972" s="77"/>
      <c r="C4972" s="76"/>
      <c r="D4972" s="78"/>
      <c r="E4972" s="12"/>
      <c r="F4972" s="79"/>
      <c r="G4972" s="78"/>
      <c r="H4972" s="80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6"/>
      <c r="B4973" s="77"/>
      <c r="C4973" s="76"/>
      <c r="D4973" s="78"/>
      <c r="E4973" s="12"/>
      <c r="F4973" s="79"/>
      <c r="G4973" s="78"/>
      <c r="H4973" s="80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6"/>
      <c r="B4974" s="77"/>
      <c r="C4974" s="76"/>
      <c r="D4974" s="78"/>
      <c r="E4974" s="12"/>
      <c r="F4974" s="79"/>
      <c r="G4974" s="78"/>
      <c r="H4974" s="80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6"/>
      <c r="B4975" s="77"/>
      <c r="C4975" s="76"/>
      <c r="D4975" s="78"/>
      <c r="E4975" s="12"/>
      <c r="F4975" s="79"/>
      <c r="G4975" s="78"/>
      <c r="H4975" s="80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6"/>
      <c r="B4976" s="77"/>
      <c r="C4976" s="76"/>
      <c r="D4976" s="78"/>
      <c r="E4976" s="12"/>
      <c r="F4976" s="79"/>
      <c r="G4976" s="78"/>
      <c r="H4976" s="80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6"/>
      <c r="B4977" s="77"/>
      <c r="C4977" s="76"/>
      <c r="D4977" s="78"/>
      <c r="E4977" s="12"/>
      <c r="F4977" s="79"/>
      <c r="G4977" s="78"/>
      <c r="H4977" s="80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6"/>
      <c r="B4978" s="77"/>
      <c r="C4978" s="76"/>
      <c r="D4978" s="78"/>
      <c r="E4978" s="12"/>
      <c r="F4978" s="79"/>
      <c r="G4978" s="78"/>
      <c r="H4978" s="80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6"/>
      <c r="B4979" s="77"/>
      <c r="C4979" s="76"/>
      <c r="D4979" s="78"/>
      <c r="E4979" s="12"/>
      <c r="F4979" s="79"/>
      <c r="G4979" s="78"/>
      <c r="H4979" s="80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6"/>
      <c r="B4980" s="77"/>
      <c r="C4980" s="76"/>
      <c r="D4980" s="78"/>
      <c r="E4980" s="12"/>
      <c r="F4980" s="79"/>
      <c r="G4980" s="78"/>
      <c r="H4980" s="80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6"/>
      <c r="B4981" s="77"/>
      <c r="C4981" s="76"/>
      <c r="D4981" s="78"/>
      <c r="E4981" s="12"/>
      <c r="F4981" s="79"/>
      <c r="G4981" s="78"/>
      <c r="H4981" s="80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6"/>
      <c r="B4982" s="77"/>
      <c r="C4982" s="76"/>
      <c r="D4982" s="78"/>
      <c r="E4982" s="12"/>
      <c r="F4982" s="79"/>
      <c r="G4982" s="78"/>
      <c r="H4982" s="80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6"/>
      <c r="B4983" s="77"/>
      <c r="C4983" s="76"/>
      <c r="D4983" s="78"/>
      <c r="E4983" s="12"/>
      <c r="F4983" s="79"/>
      <c r="G4983" s="78"/>
      <c r="H4983" s="80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6"/>
      <c r="B4984" s="77"/>
      <c r="C4984" s="76"/>
      <c r="D4984" s="78"/>
      <c r="E4984" s="12"/>
      <c r="F4984" s="79"/>
      <c r="G4984" s="78"/>
      <c r="H4984" s="80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6"/>
      <c r="B4985" s="77"/>
      <c r="C4985" s="76"/>
      <c r="D4985" s="78"/>
      <c r="E4985" s="12"/>
      <c r="F4985" s="79"/>
      <c r="G4985" s="78"/>
      <c r="H4985" s="80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6"/>
      <c r="B4986" s="77"/>
      <c r="C4986" s="76"/>
      <c r="D4986" s="78"/>
      <c r="E4986" s="12"/>
      <c r="F4986" s="79"/>
      <c r="G4986" s="78"/>
      <c r="H4986" s="80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6"/>
      <c r="B4987" s="77"/>
      <c r="C4987" s="76"/>
      <c r="D4987" s="78"/>
      <c r="E4987" s="12"/>
      <c r="F4987" s="79"/>
      <c r="G4987" s="78"/>
      <c r="H4987" s="80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6"/>
      <c r="B4988" s="77"/>
      <c r="C4988" s="76"/>
      <c r="D4988" s="78"/>
      <c r="E4988" s="12"/>
      <c r="F4988" s="79"/>
      <c r="G4988" s="78"/>
      <c r="H4988" s="80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6"/>
      <c r="B4989" s="77"/>
      <c r="C4989" s="76"/>
      <c r="D4989" s="78"/>
      <c r="E4989" s="12"/>
      <c r="F4989" s="79"/>
      <c r="G4989" s="78"/>
      <c r="H4989" s="80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6"/>
      <c r="B4990" s="77"/>
      <c r="C4990" s="76"/>
      <c r="D4990" s="78"/>
      <c r="E4990" s="12"/>
      <c r="F4990" s="79"/>
      <c r="G4990" s="78"/>
      <c r="H4990" s="80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6"/>
      <c r="B4991" s="77"/>
      <c r="C4991" s="76"/>
      <c r="D4991" s="78"/>
      <c r="E4991" s="12"/>
      <c r="F4991" s="79"/>
      <c r="G4991" s="78"/>
      <c r="H4991" s="80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6"/>
      <c r="B4992" s="77"/>
      <c r="C4992" s="76"/>
      <c r="D4992" s="78"/>
      <c r="E4992" s="12"/>
      <c r="F4992" s="79"/>
      <c r="G4992" s="78"/>
      <c r="H4992" s="80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6"/>
      <c r="B4993" s="77"/>
      <c r="C4993" s="76"/>
      <c r="D4993" s="78"/>
      <c r="E4993" s="12"/>
      <c r="F4993" s="79"/>
      <c r="G4993" s="78"/>
      <c r="H4993" s="80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6"/>
      <c r="B4994" s="77"/>
      <c r="C4994" s="76"/>
      <c r="D4994" s="78"/>
      <c r="E4994" s="12"/>
      <c r="F4994" s="79"/>
      <c r="G4994" s="78"/>
      <c r="H4994" s="80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6"/>
      <c r="B4995" s="77"/>
      <c r="C4995" s="76"/>
      <c r="D4995" s="78"/>
      <c r="E4995" s="12"/>
      <c r="F4995" s="79"/>
      <c r="G4995" s="78"/>
      <c r="H4995" s="80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6"/>
      <c r="B4996" s="77"/>
      <c r="C4996" s="76"/>
      <c r="D4996" s="78"/>
      <c r="E4996" s="12"/>
      <c r="F4996" s="79"/>
      <c r="G4996" s="78"/>
      <c r="H4996" s="80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6"/>
      <c r="B4997" s="77"/>
      <c r="C4997" s="76"/>
      <c r="D4997" s="78"/>
      <c r="E4997" s="12"/>
      <c r="F4997" s="79"/>
      <c r="G4997" s="78"/>
      <c r="H4997" s="80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6"/>
      <c r="B4998" s="77"/>
      <c r="C4998" s="76"/>
      <c r="D4998" s="78"/>
      <c r="E4998" s="12"/>
      <c r="F4998" s="79"/>
      <c r="G4998" s="78"/>
      <c r="H4998" s="80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6"/>
      <c r="B4999" s="77"/>
      <c r="C4999" s="76"/>
      <c r="D4999" s="78"/>
      <c r="E4999" s="12"/>
      <c r="F4999" s="79"/>
      <c r="G4999" s="78"/>
      <c r="H4999" s="80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6"/>
      <c r="B5000" s="77"/>
      <c r="C5000" s="76"/>
      <c r="D5000" s="78"/>
      <c r="E5000" s="12"/>
      <c r="F5000" s="79"/>
      <c r="G5000" s="78"/>
      <c r="H5000" s="80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6"/>
      <c r="B5001" s="77"/>
      <c r="C5001" s="76"/>
      <c r="D5001" s="78"/>
      <c r="E5001" s="12"/>
      <c r="F5001" s="79"/>
      <c r="G5001" s="78"/>
      <c r="H5001" s="80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6"/>
      <c r="B5002" s="77"/>
      <c r="C5002" s="76"/>
      <c r="D5002" s="78"/>
      <c r="E5002" s="12"/>
      <c r="F5002" s="79"/>
      <c r="G5002" s="78"/>
      <c r="H5002" s="80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6"/>
      <c r="B5003" s="77"/>
      <c r="C5003" s="76"/>
      <c r="D5003" s="78"/>
      <c r="E5003" s="12"/>
      <c r="F5003" s="79"/>
      <c r="G5003" s="78"/>
      <c r="H5003" s="80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6"/>
      <c r="B5004" s="77"/>
      <c r="C5004" s="76"/>
      <c r="D5004" s="78"/>
      <c r="E5004" s="12"/>
      <c r="F5004" s="79"/>
      <c r="G5004" s="78"/>
      <c r="H5004" s="80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6"/>
      <c r="B5005" s="77"/>
      <c r="C5005" s="76"/>
      <c r="D5005" s="78"/>
      <c r="E5005" s="12"/>
      <c r="F5005" s="79"/>
      <c r="G5005" s="78"/>
      <c r="H5005" s="80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6"/>
      <c r="B5006" s="77"/>
      <c r="C5006" s="76"/>
      <c r="D5006" s="78"/>
      <c r="E5006" s="12"/>
      <c r="F5006" s="79"/>
      <c r="G5006" s="78"/>
      <c r="H5006" s="80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6"/>
      <c r="B5007" s="77"/>
      <c r="C5007" s="76"/>
      <c r="D5007" s="78"/>
      <c r="E5007" s="12"/>
      <c r="F5007" s="79"/>
      <c r="G5007" s="78"/>
      <c r="H5007" s="80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6"/>
      <c r="B5008" s="77"/>
      <c r="C5008" s="76"/>
      <c r="D5008" s="78"/>
      <c r="E5008" s="12"/>
      <c r="F5008" s="79"/>
      <c r="G5008" s="78"/>
      <c r="H5008" s="80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6"/>
      <c r="B5009" s="77"/>
      <c r="C5009" s="76"/>
      <c r="D5009" s="78"/>
      <c r="E5009" s="12"/>
      <c r="F5009" s="79"/>
      <c r="G5009" s="78"/>
      <c r="H5009" s="80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6"/>
      <c r="B5010" s="77"/>
      <c r="C5010" s="76"/>
      <c r="D5010" s="78"/>
      <c r="E5010" s="12"/>
      <c r="F5010" s="79"/>
      <c r="G5010" s="78"/>
      <c r="H5010" s="80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6"/>
      <c r="B5011" s="77"/>
      <c r="C5011" s="76"/>
      <c r="D5011" s="78"/>
      <c r="E5011" s="12"/>
      <c r="F5011" s="79"/>
      <c r="G5011" s="78"/>
      <c r="H5011" s="80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6"/>
      <c r="B5012" s="77"/>
      <c r="C5012" s="76"/>
      <c r="D5012" s="78"/>
      <c r="E5012" s="12"/>
      <c r="F5012" s="79"/>
      <c r="G5012" s="78"/>
      <c r="H5012" s="80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6"/>
      <c r="B5013" s="77"/>
      <c r="C5013" s="76"/>
      <c r="D5013" s="78"/>
      <c r="E5013" s="12"/>
      <c r="F5013" s="79"/>
      <c r="G5013" s="78"/>
      <c r="H5013" s="80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6"/>
      <c r="B5014" s="77"/>
      <c r="C5014" s="76"/>
      <c r="D5014" s="78"/>
      <c r="E5014" s="12"/>
      <c r="F5014" s="79"/>
      <c r="G5014" s="78"/>
      <c r="H5014" s="80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6"/>
      <c r="B5015" s="77"/>
      <c r="C5015" s="76"/>
      <c r="D5015" s="78"/>
      <c r="E5015" s="12"/>
      <c r="F5015" s="79"/>
      <c r="G5015" s="78"/>
      <c r="H5015" s="80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6"/>
      <c r="B5016" s="77"/>
      <c r="C5016" s="76"/>
      <c r="D5016" s="78"/>
      <c r="E5016" s="12"/>
      <c r="F5016" s="79"/>
      <c r="G5016" s="78"/>
      <c r="H5016" s="80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6"/>
      <c r="B5017" s="77"/>
      <c r="C5017" s="76"/>
      <c r="D5017" s="78"/>
      <c r="E5017" s="12"/>
      <c r="F5017" s="79"/>
      <c r="G5017" s="78"/>
      <c r="H5017" s="80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6"/>
      <c r="B5018" s="77"/>
      <c r="C5018" s="76"/>
      <c r="D5018" s="78"/>
      <c r="E5018" s="12"/>
      <c r="F5018" s="79"/>
      <c r="G5018" s="78"/>
      <c r="H5018" s="80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6"/>
      <c r="B5019" s="77"/>
      <c r="C5019" s="76"/>
      <c r="D5019" s="78"/>
      <c r="E5019" s="12"/>
      <c r="F5019" s="79"/>
      <c r="G5019" s="78"/>
      <c r="H5019" s="80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6"/>
      <c r="B5020" s="77"/>
      <c r="C5020" s="76"/>
      <c r="D5020" s="78"/>
      <c r="E5020" s="12"/>
      <c r="F5020" s="79"/>
      <c r="G5020" s="78"/>
      <c r="H5020" s="80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6"/>
      <c r="B5021" s="77"/>
      <c r="C5021" s="76"/>
      <c r="D5021" s="78"/>
      <c r="E5021" s="12"/>
      <c r="F5021" s="79"/>
      <c r="G5021" s="78"/>
      <c r="H5021" s="80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6"/>
      <c r="B5022" s="77"/>
      <c r="C5022" s="76"/>
      <c r="D5022" s="78"/>
      <c r="E5022" s="12"/>
      <c r="F5022" s="79"/>
      <c r="G5022" s="78"/>
      <c r="H5022" s="80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6"/>
      <c r="B5023" s="77"/>
      <c r="C5023" s="76"/>
      <c r="D5023" s="78"/>
      <c r="E5023" s="12"/>
      <c r="F5023" s="79"/>
      <c r="G5023" s="78"/>
      <c r="H5023" s="80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6"/>
      <c r="B5024" s="77"/>
      <c r="C5024" s="76"/>
      <c r="D5024" s="78"/>
      <c r="E5024" s="12"/>
      <c r="F5024" s="79"/>
      <c r="G5024" s="78"/>
      <c r="H5024" s="80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6"/>
      <c r="B5025" s="77"/>
      <c r="C5025" s="76"/>
      <c r="D5025" s="78"/>
      <c r="E5025" s="12"/>
      <c r="F5025" s="79"/>
      <c r="G5025" s="78"/>
      <c r="H5025" s="80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6"/>
      <c r="B5026" s="77"/>
      <c r="C5026" s="76"/>
      <c r="D5026" s="78"/>
      <c r="E5026" s="12"/>
      <c r="F5026" s="79"/>
      <c r="G5026" s="78"/>
      <c r="H5026" s="80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6"/>
      <c r="B5027" s="77"/>
      <c r="C5027" s="76"/>
      <c r="D5027" s="78"/>
      <c r="E5027" s="12"/>
      <c r="F5027" s="79"/>
      <c r="G5027" s="78"/>
      <c r="H5027" s="80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6"/>
      <c r="B5028" s="77"/>
      <c r="C5028" s="76"/>
      <c r="D5028" s="78"/>
      <c r="E5028" s="12"/>
      <c r="F5028" s="79"/>
      <c r="G5028" s="78"/>
      <c r="H5028" s="80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6"/>
      <c r="B5029" s="77"/>
      <c r="C5029" s="76"/>
      <c r="D5029" s="78"/>
      <c r="E5029" s="12"/>
      <c r="F5029" s="79"/>
      <c r="G5029" s="78"/>
      <c r="H5029" s="80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6"/>
      <c r="B5030" s="77"/>
      <c r="C5030" s="76"/>
      <c r="D5030" s="78"/>
      <c r="E5030" s="12"/>
      <c r="F5030" s="79"/>
      <c r="G5030" s="78"/>
      <c r="H5030" s="80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6"/>
      <c r="B5031" s="77"/>
      <c r="C5031" s="76"/>
      <c r="D5031" s="78"/>
      <c r="E5031" s="12"/>
      <c r="F5031" s="79"/>
      <c r="G5031" s="78"/>
      <c r="H5031" s="80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6"/>
      <c r="B5032" s="77"/>
      <c r="C5032" s="76"/>
      <c r="D5032" s="78"/>
      <c r="E5032" s="12"/>
      <c r="F5032" s="79"/>
      <c r="G5032" s="78"/>
      <c r="H5032" s="80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6"/>
      <c r="B5033" s="77"/>
      <c r="C5033" s="76"/>
      <c r="D5033" s="78"/>
      <c r="E5033" s="12"/>
      <c r="F5033" s="79"/>
      <c r="G5033" s="78"/>
      <c r="H5033" s="80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6"/>
      <c r="B5034" s="77"/>
      <c r="C5034" s="76"/>
      <c r="D5034" s="78"/>
      <c r="E5034" s="12"/>
      <c r="F5034" s="79"/>
      <c r="G5034" s="78"/>
      <c r="H5034" s="80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6"/>
      <c r="B5035" s="77"/>
      <c r="C5035" s="76"/>
      <c r="D5035" s="78"/>
      <c r="E5035" s="12"/>
      <c r="F5035" s="79"/>
      <c r="G5035" s="78"/>
      <c r="H5035" s="80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6"/>
      <c r="B5036" s="77"/>
      <c r="C5036" s="76"/>
      <c r="D5036" s="78"/>
      <c r="E5036" s="12"/>
      <c r="F5036" s="79"/>
      <c r="G5036" s="78"/>
      <c r="H5036" s="80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6"/>
      <c r="B5037" s="77"/>
      <c r="C5037" s="76"/>
      <c r="D5037" s="78"/>
      <c r="E5037" s="12"/>
      <c r="F5037" s="79"/>
      <c r="G5037" s="78"/>
      <c r="H5037" s="80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6"/>
      <c r="B5038" s="77"/>
      <c r="C5038" s="76"/>
      <c r="D5038" s="78"/>
      <c r="E5038" s="12"/>
      <c r="F5038" s="79"/>
      <c r="G5038" s="78"/>
      <c r="H5038" s="80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6"/>
      <c r="B5039" s="77"/>
      <c r="C5039" s="76"/>
      <c r="D5039" s="78"/>
      <c r="E5039" s="12"/>
      <c r="F5039" s="79"/>
      <c r="G5039" s="78"/>
      <c r="H5039" s="80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6"/>
      <c r="B5040" s="77"/>
      <c r="C5040" s="76"/>
      <c r="D5040" s="78"/>
      <c r="E5040" s="12"/>
      <c r="F5040" s="79"/>
      <c r="G5040" s="78"/>
      <c r="H5040" s="80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6"/>
      <c r="B5041" s="77"/>
      <c r="C5041" s="76"/>
      <c r="D5041" s="78"/>
      <c r="E5041" s="12"/>
      <c r="F5041" s="79"/>
      <c r="G5041" s="78"/>
      <c r="H5041" s="80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6"/>
      <c r="B5042" s="77"/>
      <c r="C5042" s="76"/>
      <c r="D5042" s="78"/>
      <c r="E5042" s="12"/>
      <c r="F5042" s="79"/>
      <c r="G5042" s="78"/>
      <c r="H5042" s="80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6"/>
      <c r="B5043" s="77"/>
      <c r="C5043" s="76"/>
      <c r="D5043" s="78"/>
      <c r="E5043" s="12"/>
      <c r="F5043" s="79"/>
      <c r="G5043" s="78"/>
      <c r="H5043" s="80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6"/>
      <c r="B5044" s="77"/>
      <c r="C5044" s="76"/>
      <c r="D5044" s="78"/>
      <c r="E5044" s="12"/>
      <c r="F5044" s="79"/>
      <c r="G5044" s="78"/>
      <c r="H5044" s="80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6"/>
      <c r="B5045" s="77"/>
      <c r="C5045" s="76"/>
      <c r="D5045" s="78"/>
      <c r="E5045" s="12"/>
      <c r="F5045" s="79"/>
      <c r="G5045" s="78"/>
      <c r="H5045" s="80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6"/>
      <c r="B5046" s="77"/>
      <c r="C5046" s="76"/>
      <c r="D5046" s="78"/>
      <c r="E5046" s="12"/>
      <c r="F5046" s="79"/>
      <c r="G5046" s="78"/>
      <c r="H5046" s="80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6"/>
      <c r="B5047" s="77"/>
      <c r="C5047" s="76"/>
      <c r="D5047" s="78"/>
      <c r="E5047" s="12"/>
      <c r="F5047" s="79"/>
      <c r="G5047" s="78"/>
      <c r="H5047" s="80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6"/>
      <c r="B5048" s="77"/>
      <c r="C5048" s="76"/>
      <c r="D5048" s="78"/>
      <c r="E5048" s="12"/>
      <c r="F5048" s="79"/>
      <c r="G5048" s="78"/>
      <c r="H5048" s="80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6"/>
      <c r="B5049" s="77"/>
      <c r="C5049" s="76"/>
      <c r="D5049" s="78"/>
      <c r="E5049" s="12"/>
      <c r="F5049" s="79"/>
      <c r="G5049" s="78"/>
      <c r="H5049" s="80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6"/>
      <c r="B5050" s="77"/>
      <c r="C5050" s="76"/>
      <c r="D5050" s="78"/>
      <c r="E5050" s="12"/>
      <c r="F5050" s="79"/>
      <c r="G5050" s="78"/>
      <c r="H5050" s="80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6"/>
      <c r="B5051" s="77"/>
      <c r="C5051" s="76"/>
      <c r="D5051" s="78"/>
      <c r="E5051" s="12"/>
      <c r="F5051" s="79"/>
      <c r="G5051" s="78"/>
      <c r="H5051" s="80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6"/>
      <c r="B5052" s="77"/>
      <c r="C5052" s="76"/>
      <c r="D5052" s="78"/>
      <c r="E5052" s="12"/>
      <c r="F5052" s="79"/>
      <c r="G5052" s="78"/>
      <c r="H5052" s="80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6"/>
      <c r="B5053" s="77"/>
      <c r="C5053" s="76"/>
      <c r="D5053" s="78"/>
      <c r="E5053" s="12"/>
      <c r="F5053" s="79"/>
      <c r="G5053" s="78"/>
      <c r="H5053" s="80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6"/>
      <c r="B5054" s="77"/>
      <c r="C5054" s="76"/>
      <c r="D5054" s="78"/>
      <c r="E5054" s="12"/>
      <c r="F5054" s="79"/>
      <c r="G5054" s="78"/>
      <c r="H5054" s="80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6"/>
      <c r="B5055" s="77"/>
      <c r="C5055" s="76"/>
      <c r="D5055" s="78"/>
      <c r="E5055" s="12"/>
      <c r="F5055" s="79"/>
      <c r="G5055" s="78"/>
      <c r="H5055" s="80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6"/>
      <c r="B5056" s="77"/>
      <c r="C5056" s="76"/>
      <c r="D5056" s="78"/>
      <c r="E5056" s="12"/>
      <c r="F5056" s="79"/>
      <c r="G5056" s="78"/>
      <c r="H5056" s="80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6"/>
      <c r="B5057" s="77"/>
      <c r="C5057" s="76"/>
      <c r="D5057" s="78"/>
      <c r="E5057" s="12"/>
      <c r="F5057" s="79"/>
      <c r="G5057" s="78"/>
      <c r="H5057" s="80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6"/>
      <c r="B5058" s="77"/>
      <c r="C5058" s="76"/>
      <c r="D5058" s="78"/>
      <c r="E5058" s="12"/>
      <c r="F5058" s="79"/>
      <c r="G5058" s="78"/>
      <c r="H5058" s="80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6"/>
      <c r="B5059" s="77"/>
      <c r="C5059" s="76"/>
      <c r="D5059" s="78"/>
      <c r="E5059" s="12"/>
      <c r="F5059" s="79"/>
      <c r="G5059" s="78"/>
      <c r="H5059" s="80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6"/>
      <c r="B5060" s="77"/>
      <c r="C5060" s="76"/>
      <c r="D5060" s="78"/>
      <c r="E5060" s="12"/>
      <c r="F5060" s="79"/>
      <c r="G5060" s="78"/>
      <c r="H5060" s="80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6"/>
      <c r="B5061" s="77"/>
      <c r="C5061" s="76"/>
      <c r="D5061" s="78"/>
      <c r="E5061" s="12"/>
      <c r="F5061" s="79"/>
      <c r="G5061" s="78"/>
      <c r="H5061" s="80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6"/>
      <c r="B5062" s="77"/>
      <c r="C5062" s="76"/>
      <c r="D5062" s="78"/>
      <c r="E5062" s="12"/>
      <c r="F5062" s="79"/>
      <c r="G5062" s="78"/>
      <c r="H5062" s="80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6"/>
      <c r="B5063" s="77"/>
      <c r="C5063" s="76"/>
      <c r="D5063" s="78"/>
      <c r="E5063" s="12"/>
      <c r="F5063" s="79"/>
      <c r="G5063" s="78"/>
      <c r="H5063" s="80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6"/>
      <c r="B5064" s="77"/>
      <c r="C5064" s="76"/>
      <c r="D5064" s="78"/>
      <c r="E5064" s="12"/>
      <c r="F5064" s="79"/>
      <c r="G5064" s="78"/>
      <c r="H5064" s="80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6"/>
      <c r="B5065" s="77"/>
      <c r="C5065" s="76"/>
      <c r="D5065" s="78"/>
      <c r="E5065" s="12"/>
      <c r="F5065" s="79"/>
      <c r="G5065" s="78"/>
      <c r="H5065" s="80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6"/>
      <c r="B5066" s="77"/>
      <c r="C5066" s="76"/>
      <c r="D5066" s="78"/>
      <c r="E5066" s="12"/>
      <c r="F5066" s="79"/>
      <c r="G5066" s="78"/>
      <c r="H5066" s="80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6"/>
      <c r="B5067" s="77"/>
      <c r="C5067" s="76"/>
      <c r="D5067" s="78"/>
      <c r="E5067" s="12"/>
      <c r="F5067" s="79"/>
      <c r="G5067" s="78"/>
      <c r="H5067" s="80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6"/>
      <c r="B5068" s="77"/>
      <c r="C5068" s="76"/>
      <c r="D5068" s="78"/>
      <c r="E5068" s="12"/>
      <c r="F5068" s="79"/>
      <c r="G5068" s="78"/>
      <c r="H5068" s="80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6"/>
      <c r="B5069" s="77"/>
      <c r="C5069" s="76"/>
      <c r="D5069" s="78"/>
      <c r="E5069" s="12"/>
      <c r="F5069" s="79"/>
      <c r="G5069" s="78"/>
      <c r="H5069" s="80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6"/>
      <c r="B5070" s="77"/>
      <c r="C5070" s="76"/>
      <c r="D5070" s="78"/>
      <c r="E5070" s="12"/>
      <c r="F5070" s="79"/>
      <c r="G5070" s="78"/>
      <c r="H5070" s="80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6"/>
      <c r="B5071" s="77"/>
      <c r="C5071" s="76"/>
      <c r="D5071" s="78"/>
      <c r="E5071" s="12"/>
      <c r="F5071" s="79"/>
      <c r="G5071" s="78"/>
      <c r="H5071" s="80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6"/>
      <c r="B5072" s="77"/>
      <c r="C5072" s="76"/>
      <c r="D5072" s="78"/>
      <c r="E5072" s="12"/>
      <c r="F5072" s="79"/>
      <c r="G5072" s="78"/>
      <c r="H5072" s="80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6"/>
      <c r="B5073" s="77"/>
      <c r="C5073" s="76"/>
      <c r="D5073" s="78"/>
      <c r="E5073" s="12"/>
      <c r="F5073" s="79"/>
      <c r="G5073" s="78"/>
      <c r="H5073" s="80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6"/>
      <c r="B5074" s="77"/>
      <c r="C5074" s="76"/>
      <c r="D5074" s="78"/>
      <c r="E5074" s="12"/>
      <c r="F5074" s="79"/>
      <c r="G5074" s="78"/>
      <c r="H5074" s="80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6"/>
      <c r="B5075" s="77"/>
      <c r="C5075" s="76"/>
      <c r="D5075" s="78"/>
      <c r="E5075" s="12"/>
      <c r="F5075" s="79"/>
      <c r="G5075" s="78"/>
      <c r="H5075" s="80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6"/>
      <c r="B5076" s="77"/>
      <c r="C5076" s="76"/>
      <c r="D5076" s="78"/>
      <c r="E5076" s="12"/>
      <c r="F5076" s="79"/>
      <c r="G5076" s="78"/>
      <c r="H5076" s="80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6"/>
      <c r="B5077" s="77"/>
      <c r="C5077" s="76"/>
      <c r="D5077" s="78"/>
      <c r="E5077" s="12"/>
      <c r="F5077" s="79"/>
      <c r="G5077" s="78"/>
      <c r="H5077" s="80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6"/>
      <c r="B5078" s="77"/>
      <c r="C5078" s="76"/>
      <c r="D5078" s="78"/>
      <c r="E5078" s="12"/>
      <c r="F5078" s="79"/>
      <c r="G5078" s="78"/>
      <c r="H5078" s="80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6"/>
      <c r="B5079" s="77"/>
      <c r="C5079" s="76"/>
      <c r="D5079" s="78"/>
      <c r="E5079" s="12"/>
      <c r="F5079" s="79"/>
      <c r="G5079" s="78"/>
      <c r="H5079" s="80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6"/>
      <c r="B5080" s="77"/>
      <c r="C5080" s="76"/>
      <c r="D5080" s="78"/>
      <c r="E5080" s="12"/>
      <c r="F5080" s="79"/>
      <c r="G5080" s="78"/>
      <c r="H5080" s="80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6"/>
      <c r="B5081" s="77"/>
      <c r="C5081" s="76"/>
      <c r="D5081" s="78"/>
      <c r="E5081" s="12"/>
      <c r="F5081" s="79"/>
      <c r="G5081" s="78"/>
      <c r="H5081" s="80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6"/>
      <c r="B5082" s="77"/>
      <c r="C5082" s="76"/>
      <c r="D5082" s="78"/>
      <c r="E5082" s="12"/>
      <c r="F5082" s="79"/>
      <c r="G5082" s="78"/>
      <c r="H5082" s="80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6"/>
      <c r="B5083" s="77"/>
      <c r="C5083" s="76"/>
      <c r="D5083" s="78"/>
      <c r="E5083" s="12"/>
      <c r="F5083" s="79"/>
      <c r="G5083" s="78"/>
      <c r="H5083" s="80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6"/>
      <c r="B5084" s="77"/>
      <c r="C5084" s="76"/>
      <c r="D5084" s="78"/>
      <c r="E5084" s="12"/>
      <c r="F5084" s="79"/>
      <c r="G5084" s="78"/>
      <c r="H5084" s="80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6"/>
      <c r="B5085" s="77"/>
      <c r="C5085" s="76"/>
      <c r="D5085" s="78"/>
      <c r="E5085" s="12"/>
      <c r="F5085" s="79"/>
      <c r="G5085" s="78"/>
      <c r="H5085" s="80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6"/>
      <c r="B5086" s="77"/>
      <c r="C5086" s="76"/>
      <c r="D5086" s="78"/>
      <c r="E5086" s="12"/>
      <c r="F5086" s="79"/>
      <c r="G5086" s="78"/>
      <c r="H5086" s="80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6"/>
      <c r="B5087" s="77"/>
      <c r="C5087" s="76"/>
      <c r="D5087" s="78"/>
      <c r="E5087" s="12"/>
      <c r="F5087" s="79"/>
      <c r="G5087" s="78"/>
      <c r="H5087" s="80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6"/>
      <c r="B5088" s="77"/>
      <c r="C5088" s="76"/>
      <c r="D5088" s="78"/>
      <c r="E5088" s="12"/>
      <c r="F5088" s="79"/>
      <c r="G5088" s="78"/>
      <c r="H5088" s="80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6"/>
      <c r="B5089" s="77"/>
      <c r="C5089" s="76"/>
      <c r="D5089" s="78"/>
      <c r="E5089" s="12"/>
      <c r="F5089" s="79"/>
      <c r="G5089" s="78"/>
      <c r="H5089" s="80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6"/>
      <c r="B5090" s="77"/>
      <c r="C5090" s="76"/>
      <c r="D5090" s="78"/>
      <c r="E5090" s="12"/>
      <c r="F5090" s="79"/>
      <c r="G5090" s="78"/>
      <c r="H5090" s="80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6"/>
      <c r="B5091" s="77"/>
      <c r="C5091" s="76"/>
      <c r="D5091" s="78"/>
      <c r="E5091" s="12"/>
      <c r="F5091" s="79"/>
      <c r="G5091" s="78"/>
      <c r="H5091" s="80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6"/>
      <c r="B5092" s="77"/>
      <c r="C5092" s="76"/>
      <c r="D5092" s="78"/>
      <c r="E5092" s="12"/>
      <c r="F5092" s="79"/>
      <c r="G5092" s="78"/>
      <c r="H5092" s="80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6"/>
      <c r="B5093" s="77"/>
      <c r="C5093" s="76"/>
      <c r="D5093" s="78"/>
      <c r="E5093" s="12"/>
      <c r="F5093" s="79"/>
      <c r="G5093" s="78"/>
      <c r="H5093" s="80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6"/>
      <c r="B5094" s="77"/>
      <c r="C5094" s="76"/>
      <c r="D5094" s="78"/>
      <c r="E5094" s="12"/>
      <c r="F5094" s="79"/>
      <c r="G5094" s="78"/>
      <c r="H5094" s="80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6"/>
      <c r="B5095" s="77"/>
      <c r="C5095" s="76"/>
      <c r="D5095" s="78"/>
      <c r="E5095" s="12"/>
      <c r="F5095" s="79"/>
      <c r="G5095" s="78"/>
      <c r="H5095" s="80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6"/>
      <c r="B5096" s="77"/>
      <c r="C5096" s="76"/>
      <c r="D5096" s="78"/>
      <c r="E5096" s="12"/>
      <c r="F5096" s="79"/>
      <c r="G5096" s="78"/>
      <c r="H5096" s="80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6"/>
      <c r="B5097" s="77"/>
      <c r="C5097" s="76"/>
      <c r="D5097" s="78"/>
      <c r="E5097" s="12"/>
      <c r="F5097" s="79"/>
      <c r="G5097" s="78"/>
      <c r="H5097" s="80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6"/>
      <c r="B5098" s="77"/>
      <c r="C5098" s="76"/>
      <c r="D5098" s="78"/>
      <c r="E5098" s="12"/>
      <c r="F5098" s="79"/>
      <c r="G5098" s="78"/>
      <c r="H5098" s="80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6"/>
      <c r="B5099" s="77"/>
      <c r="C5099" s="76"/>
      <c r="D5099" s="78"/>
      <c r="E5099" s="12"/>
      <c r="F5099" s="79"/>
      <c r="G5099" s="78"/>
      <c r="H5099" s="80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6"/>
      <c r="B5100" s="77"/>
      <c r="C5100" s="76"/>
      <c r="D5100" s="78"/>
      <c r="E5100" s="12"/>
      <c r="F5100" s="79"/>
      <c r="G5100" s="78"/>
      <c r="H5100" s="80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6"/>
      <c r="B5101" s="77"/>
      <c r="C5101" s="76"/>
      <c r="D5101" s="78"/>
      <c r="E5101" s="12"/>
      <c r="F5101" s="79"/>
      <c r="G5101" s="78"/>
      <c r="H5101" s="80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6"/>
      <c r="B5102" s="77"/>
      <c r="C5102" s="76"/>
      <c r="D5102" s="78"/>
      <c r="E5102" s="12"/>
      <c r="F5102" s="79"/>
      <c r="G5102" s="78"/>
      <c r="H5102" s="80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6"/>
      <c r="B5103" s="77"/>
      <c r="C5103" s="76"/>
      <c r="D5103" s="78"/>
      <c r="E5103" s="12"/>
      <c r="F5103" s="79"/>
      <c r="G5103" s="78"/>
      <c r="H5103" s="80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6"/>
      <c r="B5104" s="77"/>
      <c r="C5104" s="76"/>
      <c r="D5104" s="78"/>
      <c r="E5104" s="12"/>
      <c r="F5104" s="79"/>
      <c r="G5104" s="78"/>
      <c r="H5104" s="80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6"/>
      <c r="B5105" s="77"/>
      <c r="C5105" s="76"/>
      <c r="D5105" s="78"/>
      <c r="E5105" s="12"/>
      <c r="F5105" s="79"/>
      <c r="G5105" s="78"/>
      <c r="H5105" s="80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6"/>
      <c r="B5106" s="77"/>
      <c r="C5106" s="76"/>
      <c r="D5106" s="78"/>
      <c r="E5106" s="12"/>
      <c r="F5106" s="79"/>
      <c r="G5106" s="78"/>
      <c r="H5106" s="80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6"/>
      <c r="B5107" s="77"/>
      <c r="C5107" s="76"/>
      <c r="D5107" s="78"/>
      <c r="E5107" s="12"/>
      <c r="F5107" s="79"/>
      <c r="G5107" s="78"/>
      <c r="H5107" s="80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6"/>
      <c r="B5108" s="77"/>
      <c r="C5108" s="76"/>
      <c r="D5108" s="78"/>
      <c r="E5108" s="12"/>
      <c r="F5108" s="79"/>
      <c r="G5108" s="78"/>
      <c r="H5108" s="80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6"/>
      <c r="B5109" s="77"/>
      <c r="C5109" s="76"/>
      <c r="D5109" s="78"/>
      <c r="E5109" s="12"/>
      <c r="F5109" s="79"/>
      <c r="G5109" s="78"/>
      <c r="H5109" s="80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6"/>
      <c r="B5110" s="77"/>
      <c r="C5110" s="76"/>
      <c r="D5110" s="78"/>
      <c r="E5110" s="12"/>
      <c r="F5110" s="79"/>
      <c r="G5110" s="78"/>
      <c r="H5110" s="80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6"/>
      <c r="B5111" s="77"/>
      <c r="C5111" s="76"/>
      <c r="D5111" s="78"/>
      <c r="E5111" s="12"/>
      <c r="F5111" s="79"/>
      <c r="G5111" s="78"/>
      <c r="H5111" s="80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6"/>
      <c r="B5112" s="77"/>
      <c r="C5112" s="76"/>
      <c r="D5112" s="78"/>
      <c r="E5112" s="12"/>
      <c r="F5112" s="79"/>
      <c r="G5112" s="78"/>
      <c r="H5112" s="80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6"/>
      <c r="B5113" s="77"/>
      <c r="C5113" s="76"/>
      <c r="D5113" s="78"/>
      <c r="E5113" s="12"/>
      <c r="F5113" s="79"/>
      <c r="G5113" s="78"/>
      <c r="H5113" s="80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6"/>
      <c r="B5114" s="77"/>
      <c r="C5114" s="76"/>
      <c r="D5114" s="78"/>
      <c r="E5114" s="12"/>
      <c r="F5114" s="79"/>
      <c r="G5114" s="78"/>
      <c r="H5114" s="80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6"/>
      <c r="B5115" s="77"/>
      <c r="C5115" s="76"/>
      <c r="D5115" s="78"/>
      <c r="E5115" s="12"/>
      <c r="F5115" s="79"/>
      <c r="G5115" s="78"/>
      <c r="H5115" s="80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6"/>
      <c r="B5116" s="77"/>
      <c r="C5116" s="76"/>
      <c r="D5116" s="78"/>
      <c r="E5116" s="12"/>
      <c r="F5116" s="79"/>
      <c r="G5116" s="78"/>
      <c r="H5116" s="80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6"/>
      <c r="B5117" s="77"/>
      <c r="C5117" s="76"/>
      <c r="D5117" s="78"/>
      <c r="E5117" s="12"/>
      <c r="F5117" s="79"/>
      <c r="G5117" s="78"/>
      <c r="H5117" s="80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6"/>
      <c r="B5118" s="77"/>
      <c r="C5118" s="76"/>
      <c r="D5118" s="78"/>
      <c r="E5118" s="12"/>
      <c r="F5118" s="79"/>
      <c r="G5118" s="78"/>
      <c r="H5118" s="80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6"/>
      <c r="B5119" s="77"/>
      <c r="C5119" s="76"/>
      <c r="D5119" s="78"/>
      <c r="E5119" s="12"/>
      <c r="F5119" s="79"/>
      <c r="G5119" s="78"/>
      <c r="H5119" s="80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6"/>
      <c r="B5120" s="77"/>
      <c r="C5120" s="76"/>
      <c r="D5120" s="78"/>
      <c r="E5120" s="12"/>
      <c r="F5120" s="79"/>
      <c r="G5120" s="78"/>
      <c r="H5120" s="80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6"/>
      <c r="B5121" s="77"/>
      <c r="C5121" s="76"/>
      <c r="D5121" s="78"/>
      <c r="E5121" s="12"/>
      <c r="F5121" s="79"/>
      <c r="G5121" s="78"/>
      <c r="H5121" s="80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6"/>
      <c r="B5122" s="77"/>
      <c r="C5122" s="76"/>
      <c r="D5122" s="78"/>
      <c r="E5122" s="12"/>
      <c r="F5122" s="79"/>
      <c r="G5122" s="78"/>
      <c r="H5122" s="80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6"/>
      <c r="B5123" s="77"/>
      <c r="C5123" s="76"/>
      <c r="D5123" s="78"/>
      <c r="E5123" s="12"/>
      <c r="F5123" s="79"/>
      <c r="G5123" s="78"/>
      <c r="H5123" s="80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6"/>
      <c r="B5124" s="77"/>
      <c r="C5124" s="76"/>
      <c r="D5124" s="78"/>
      <c r="E5124" s="12"/>
      <c r="F5124" s="79"/>
      <c r="G5124" s="78"/>
      <c r="H5124" s="80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6"/>
      <c r="B5125" s="77"/>
      <c r="C5125" s="76"/>
      <c r="D5125" s="78"/>
      <c r="E5125" s="12"/>
      <c r="F5125" s="79"/>
      <c r="G5125" s="78"/>
      <c r="H5125" s="80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6"/>
      <c r="B5126" s="77"/>
      <c r="C5126" s="76"/>
      <c r="D5126" s="78"/>
      <c r="E5126" s="12"/>
      <c r="F5126" s="79"/>
      <c r="G5126" s="78"/>
      <c r="H5126" s="80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6"/>
      <c r="B5127" s="77"/>
      <c r="C5127" s="76"/>
      <c r="D5127" s="78"/>
      <c r="E5127" s="12"/>
      <c r="F5127" s="79"/>
      <c r="G5127" s="78"/>
      <c r="H5127" s="80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6"/>
      <c r="B5128" s="77"/>
      <c r="C5128" s="76"/>
      <c r="D5128" s="78"/>
      <c r="E5128" s="12"/>
      <c r="F5128" s="79"/>
      <c r="G5128" s="78"/>
      <c r="H5128" s="80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6"/>
      <c r="B5129" s="77"/>
      <c r="C5129" s="76"/>
      <c r="D5129" s="78"/>
      <c r="E5129" s="12"/>
      <c r="F5129" s="79"/>
      <c r="G5129" s="78"/>
      <c r="H5129" s="80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6"/>
      <c r="B5130" s="77"/>
      <c r="C5130" s="76"/>
      <c r="D5130" s="78"/>
      <c r="E5130" s="12"/>
      <c r="F5130" s="79"/>
      <c r="G5130" s="78"/>
      <c r="H5130" s="80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6"/>
      <c r="B5131" s="77"/>
      <c r="C5131" s="76"/>
      <c r="D5131" s="78"/>
      <c r="E5131" s="12"/>
      <c r="F5131" s="79"/>
      <c r="G5131" s="78"/>
      <c r="H5131" s="80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6"/>
      <c r="B5132" s="77"/>
      <c r="C5132" s="76"/>
      <c r="D5132" s="78"/>
      <c r="E5132" s="12"/>
      <c r="F5132" s="79"/>
      <c r="G5132" s="78"/>
      <c r="H5132" s="80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6"/>
      <c r="B5133" s="77"/>
      <c r="C5133" s="76"/>
      <c r="D5133" s="78"/>
      <c r="E5133" s="12"/>
      <c r="F5133" s="79"/>
      <c r="G5133" s="78"/>
      <c r="H5133" s="80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6"/>
      <c r="B5134" s="77"/>
      <c r="C5134" s="76"/>
      <c r="D5134" s="78"/>
      <c r="E5134" s="12"/>
      <c r="F5134" s="79"/>
      <c r="G5134" s="78"/>
      <c r="H5134" s="80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6"/>
      <c r="B5135" s="77"/>
      <c r="C5135" s="76"/>
      <c r="D5135" s="78"/>
      <c r="E5135" s="12"/>
      <c r="F5135" s="79"/>
      <c r="G5135" s="78"/>
      <c r="H5135" s="80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6"/>
      <c r="B5136" s="77"/>
      <c r="C5136" s="76"/>
      <c r="D5136" s="78"/>
      <c r="E5136" s="12"/>
      <c r="F5136" s="79"/>
      <c r="G5136" s="78"/>
      <c r="H5136" s="80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6"/>
      <c r="B5137" s="77"/>
      <c r="C5137" s="76"/>
      <c r="D5137" s="78"/>
      <c r="E5137" s="12"/>
      <c r="F5137" s="79"/>
      <c r="G5137" s="78"/>
      <c r="H5137" s="80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6"/>
      <c r="B5138" s="77"/>
      <c r="C5138" s="76"/>
      <c r="D5138" s="78"/>
      <c r="E5138" s="12"/>
      <c r="F5138" s="79"/>
      <c r="G5138" s="78"/>
      <c r="H5138" s="80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6"/>
      <c r="B5139" s="77"/>
      <c r="C5139" s="76"/>
      <c r="D5139" s="78"/>
      <c r="E5139" s="12"/>
      <c r="F5139" s="79"/>
      <c r="G5139" s="78"/>
      <c r="H5139" s="80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6"/>
      <c r="B5140" s="77"/>
      <c r="C5140" s="76"/>
      <c r="D5140" s="78"/>
      <c r="E5140" s="12"/>
      <c r="F5140" s="79"/>
      <c r="G5140" s="78"/>
      <c r="H5140" s="80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6"/>
      <c r="B5141" s="77"/>
      <c r="C5141" s="76"/>
      <c r="D5141" s="78"/>
      <c r="E5141" s="12"/>
      <c r="F5141" s="79"/>
      <c r="G5141" s="78"/>
      <c r="H5141" s="80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6"/>
      <c r="B5142" s="77"/>
      <c r="C5142" s="76"/>
      <c r="D5142" s="78"/>
      <c r="E5142" s="12"/>
      <c r="F5142" s="79"/>
      <c r="G5142" s="78"/>
      <c r="H5142" s="80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6"/>
      <c r="B5143" s="77"/>
      <c r="C5143" s="76"/>
      <c r="D5143" s="78"/>
      <c r="E5143" s="12"/>
      <c r="F5143" s="79"/>
      <c r="G5143" s="78"/>
      <c r="H5143" s="80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6"/>
      <c r="B5144" s="77"/>
      <c r="C5144" s="76"/>
      <c r="D5144" s="78"/>
      <c r="E5144" s="12"/>
      <c r="F5144" s="79"/>
      <c r="G5144" s="78"/>
      <c r="H5144" s="80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6"/>
      <c r="B5145" s="77"/>
      <c r="C5145" s="76"/>
      <c r="D5145" s="78"/>
      <c r="E5145" s="12"/>
      <c r="F5145" s="79"/>
      <c r="G5145" s="78"/>
      <c r="H5145" s="80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6"/>
      <c r="B5146" s="77"/>
      <c r="C5146" s="76"/>
      <c r="D5146" s="78"/>
      <c r="E5146" s="12"/>
      <c r="F5146" s="79"/>
      <c r="G5146" s="78"/>
      <c r="H5146" s="80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6"/>
      <c r="B5147" s="77"/>
      <c r="C5147" s="76"/>
      <c r="D5147" s="78"/>
      <c r="E5147" s="12"/>
      <c r="F5147" s="79"/>
      <c r="G5147" s="78"/>
      <c r="H5147" s="80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6"/>
      <c r="B5148" s="77"/>
      <c r="C5148" s="76"/>
      <c r="D5148" s="78"/>
      <c r="E5148" s="12"/>
      <c r="F5148" s="79"/>
      <c r="G5148" s="78"/>
      <c r="H5148" s="80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6"/>
      <c r="B5149" s="77"/>
      <c r="C5149" s="76"/>
      <c r="D5149" s="78"/>
      <c r="E5149" s="12"/>
      <c r="F5149" s="79"/>
      <c r="G5149" s="78"/>
      <c r="H5149" s="80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6"/>
      <c r="B5150" s="77"/>
      <c r="C5150" s="76"/>
      <c r="D5150" s="78"/>
      <c r="E5150" s="12"/>
      <c r="F5150" s="79"/>
      <c r="G5150" s="78"/>
      <c r="H5150" s="80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6"/>
      <c r="B5151" s="77"/>
      <c r="C5151" s="76"/>
      <c r="D5151" s="78"/>
      <c r="E5151" s="12"/>
      <c r="F5151" s="79"/>
      <c r="G5151" s="78"/>
      <c r="H5151" s="80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6"/>
      <c r="B5152" s="77"/>
      <c r="C5152" s="76"/>
      <c r="D5152" s="78"/>
      <c r="E5152" s="12"/>
      <c r="F5152" s="79"/>
      <c r="G5152" s="78"/>
      <c r="H5152" s="80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6"/>
      <c r="B5153" s="77"/>
      <c r="C5153" s="76"/>
      <c r="D5153" s="78"/>
      <c r="E5153" s="12"/>
      <c r="F5153" s="79"/>
      <c r="G5153" s="78"/>
      <c r="H5153" s="80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6"/>
      <c r="B5154" s="77"/>
      <c r="C5154" s="76"/>
      <c r="D5154" s="78"/>
      <c r="E5154" s="12"/>
      <c r="F5154" s="79"/>
      <c r="G5154" s="78"/>
      <c r="H5154" s="80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6"/>
      <c r="B5155" s="77"/>
      <c r="C5155" s="76"/>
      <c r="D5155" s="78"/>
      <c r="E5155" s="12"/>
      <c r="F5155" s="79"/>
      <c r="G5155" s="78"/>
      <c r="H5155" s="80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6"/>
      <c r="B5156" s="77"/>
      <c r="C5156" s="76"/>
      <c r="D5156" s="78"/>
      <c r="E5156" s="12"/>
      <c r="F5156" s="79"/>
      <c r="G5156" s="78"/>
      <c r="H5156" s="80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6"/>
      <c r="B5157" s="77"/>
      <c r="C5157" s="76"/>
      <c r="D5157" s="78"/>
      <c r="E5157" s="12"/>
      <c r="F5157" s="79"/>
      <c r="G5157" s="78"/>
      <c r="H5157" s="80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6"/>
      <c r="B5158" s="77"/>
      <c r="C5158" s="76"/>
      <c r="D5158" s="78"/>
      <c r="E5158" s="12"/>
      <c r="F5158" s="79"/>
      <c r="G5158" s="78"/>
      <c r="H5158" s="80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6"/>
      <c r="B5159" s="77"/>
      <c r="C5159" s="76"/>
      <c r="D5159" s="78"/>
      <c r="E5159" s="12"/>
      <c r="F5159" s="79"/>
      <c r="G5159" s="78"/>
      <c r="H5159" s="80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6"/>
      <c r="B5160" s="77"/>
      <c r="C5160" s="76"/>
      <c r="D5160" s="78"/>
      <c r="E5160" s="12"/>
      <c r="F5160" s="79"/>
      <c r="G5160" s="78"/>
      <c r="H5160" s="80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6"/>
      <c r="B5161" s="77"/>
      <c r="C5161" s="76"/>
      <c r="D5161" s="78"/>
      <c r="E5161" s="12"/>
      <c r="F5161" s="79"/>
      <c r="G5161" s="78"/>
      <c r="H5161" s="80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6"/>
      <c r="B5162" s="77"/>
      <c r="C5162" s="76"/>
      <c r="D5162" s="78"/>
      <c r="E5162" s="12"/>
      <c r="F5162" s="79"/>
      <c r="G5162" s="78"/>
      <c r="H5162" s="80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6"/>
      <c r="B5163" s="77"/>
      <c r="C5163" s="76"/>
      <c r="D5163" s="78"/>
      <c r="E5163" s="12"/>
      <c r="F5163" s="79"/>
      <c r="G5163" s="78"/>
      <c r="H5163" s="80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6"/>
      <c r="B5164" s="77"/>
      <c r="C5164" s="76"/>
      <c r="D5164" s="78"/>
      <c r="E5164" s="12"/>
      <c r="F5164" s="79"/>
      <c r="G5164" s="78"/>
      <c r="H5164" s="80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6"/>
      <c r="B5165" s="77"/>
      <c r="C5165" s="76"/>
      <c r="D5165" s="78"/>
      <c r="E5165" s="12"/>
      <c r="F5165" s="79"/>
      <c r="G5165" s="78"/>
      <c r="H5165" s="80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6"/>
      <c r="B5166" s="77"/>
      <c r="C5166" s="76"/>
      <c r="D5166" s="78"/>
      <c r="E5166" s="12"/>
      <c r="F5166" s="79"/>
      <c r="G5166" s="78"/>
      <c r="H5166" s="80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6"/>
      <c r="B5167" s="77"/>
      <c r="C5167" s="76"/>
      <c r="D5167" s="78"/>
      <c r="E5167" s="12"/>
      <c r="F5167" s="79"/>
      <c r="G5167" s="78"/>
      <c r="H5167" s="80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6"/>
      <c r="B5168" s="77"/>
      <c r="C5168" s="76"/>
      <c r="D5168" s="78"/>
      <c r="E5168" s="12"/>
      <c r="F5168" s="79"/>
      <c r="G5168" s="78"/>
      <c r="H5168" s="80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6"/>
      <c r="B5169" s="77"/>
      <c r="C5169" s="76"/>
      <c r="D5169" s="78"/>
      <c r="E5169" s="12"/>
      <c r="F5169" s="79"/>
      <c r="G5169" s="78"/>
      <c r="H5169" s="80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6"/>
      <c r="B5170" s="77"/>
      <c r="C5170" s="76"/>
      <c r="D5170" s="78"/>
      <c r="E5170" s="12"/>
      <c r="F5170" s="79"/>
      <c r="G5170" s="78"/>
      <c r="H5170" s="80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6"/>
      <c r="B5171" s="77"/>
      <c r="C5171" s="76"/>
      <c r="D5171" s="78"/>
      <c r="E5171" s="12"/>
      <c r="F5171" s="79"/>
      <c r="G5171" s="78"/>
      <c r="H5171" s="80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6"/>
      <c r="B5172" s="77"/>
      <c r="C5172" s="76"/>
      <c r="D5172" s="78"/>
      <c r="E5172" s="12"/>
      <c r="F5172" s="79"/>
      <c r="G5172" s="78"/>
      <c r="H5172" s="80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6"/>
      <c r="B5173" s="77"/>
      <c r="C5173" s="76"/>
      <c r="D5173" s="78"/>
      <c r="E5173" s="12"/>
      <c r="F5173" s="79"/>
      <c r="G5173" s="78"/>
      <c r="H5173" s="80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6"/>
      <c r="B5174" s="77"/>
      <c r="C5174" s="76"/>
      <c r="D5174" s="78"/>
      <c r="E5174" s="12"/>
      <c r="F5174" s="79"/>
      <c r="G5174" s="78"/>
      <c r="H5174" s="80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6"/>
      <c r="B5175" s="77"/>
      <c r="C5175" s="76"/>
      <c r="D5175" s="78"/>
      <c r="E5175" s="12"/>
      <c r="F5175" s="79"/>
      <c r="G5175" s="78"/>
      <c r="H5175" s="80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6"/>
      <c r="B5176" s="77"/>
      <c r="C5176" s="76"/>
      <c r="D5176" s="78"/>
      <c r="E5176" s="12"/>
      <c r="F5176" s="79"/>
      <c r="G5176" s="78"/>
      <c r="H5176" s="80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6"/>
      <c r="B5177" s="77"/>
      <c r="C5177" s="76"/>
      <c r="D5177" s="78"/>
      <c r="E5177" s="12"/>
      <c r="F5177" s="79"/>
      <c r="G5177" s="78"/>
      <c r="H5177" s="80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6"/>
      <c r="B5178" s="77"/>
      <c r="C5178" s="76"/>
      <c r="D5178" s="78"/>
      <c r="E5178" s="12"/>
      <c r="F5178" s="79"/>
      <c r="G5178" s="78"/>
      <c r="H5178" s="80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6"/>
      <c r="B5179" s="77"/>
      <c r="C5179" s="76"/>
      <c r="D5179" s="78"/>
      <c r="E5179" s="12"/>
      <c r="F5179" s="79"/>
      <c r="G5179" s="78"/>
      <c r="H5179" s="80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6"/>
      <c r="B5180" s="77"/>
      <c r="C5180" s="76"/>
      <c r="D5180" s="78"/>
      <c r="E5180" s="12"/>
      <c r="F5180" s="79"/>
      <c r="G5180" s="78"/>
      <c r="H5180" s="80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6"/>
      <c r="B5181" s="77"/>
      <c r="C5181" s="76"/>
      <c r="D5181" s="78"/>
      <c r="E5181" s="12"/>
      <c r="F5181" s="79"/>
      <c r="G5181" s="78"/>
      <c r="H5181" s="80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6"/>
      <c r="B5182" s="77"/>
      <c r="C5182" s="76"/>
      <c r="D5182" s="78"/>
      <c r="E5182" s="12"/>
      <c r="F5182" s="79"/>
      <c r="G5182" s="78"/>
      <c r="H5182" s="80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6"/>
      <c r="B5183" s="77"/>
      <c r="C5183" s="76"/>
      <c r="D5183" s="78"/>
      <c r="E5183" s="12"/>
      <c r="F5183" s="79"/>
      <c r="G5183" s="78"/>
      <c r="H5183" s="80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6"/>
      <c r="B5184" s="77"/>
      <c r="C5184" s="76"/>
      <c r="D5184" s="78"/>
      <c r="E5184" s="12"/>
      <c r="F5184" s="79"/>
      <c r="G5184" s="78"/>
      <c r="H5184" s="80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6"/>
      <c r="B5185" s="77"/>
      <c r="C5185" s="76"/>
      <c r="D5185" s="78"/>
      <c r="E5185" s="12"/>
      <c r="F5185" s="79"/>
      <c r="G5185" s="78"/>
      <c r="H5185" s="80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6"/>
      <c r="B5186" s="77"/>
      <c r="C5186" s="76"/>
      <c r="D5186" s="78"/>
      <c r="E5186" s="12"/>
      <c r="F5186" s="79"/>
      <c r="G5186" s="78"/>
      <c r="H5186" s="80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6"/>
      <c r="B5187" s="77"/>
      <c r="C5187" s="76"/>
      <c r="D5187" s="78"/>
      <c r="E5187" s="12"/>
      <c r="F5187" s="79"/>
      <c r="G5187" s="78"/>
      <c r="H5187" s="80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6"/>
      <c r="B5188" s="77"/>
      <c r="C5188" s="76"/>
      <c r="D5188" s="78"/>
      <c r="E5188" s="12"/>
      <c r="F5188" s="79"/>
      <c r="G5188" s="78"/>
      <c r="H5188" s="80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6"/>
      <c r="B5189" s="77"/>
      <c r="C5189" s="76"/>
      <c r="D5189" s="78"/>
      <c r="E5189" s="12"/>
      <c r="F5189" s="79"/>
      <c r="G5189" s="78"/>
      <c r="H5189" s="80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6"/>
      <c r="B5190" s="77"/>
      <c r="C5190" s="76"/>
      <c r="D5190" s="78"/>
      <c r="E5190" s="12"/>
      <c r="F5190" s="79"/>
      <c r="G5190" s="78"/>
      <c r="H5190" s="80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6"/>
      <c r="B5191" s="77"/>
      <c r="C5191" s="76"/>
      <c r="D5191" s="78"/>
      <c r="E5191" s="12"/>
      <c r="F5191" s="79"/>
      <c r="G5191" s="78"/>
      <c r="H5191" s="80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6"/>
      <c r="B5192" s="77"/>
      <c r="C5192" s="76"/>
      <c r="D5192" s="78"/>
      <c r="E5192" s="12"/>
      <c r="F5192" s="79"/>
      <c r="G5192" s="78"/>
      <c r="H5192" s="80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6"/>
      <c r="B5193" s="77"/>
      <c r="C5193" s="76"/>
      <c r="D5193" s="78"/>
      <c r="E5193" s="12"/>
      <c r="F5193" s="79"/>
      <c r="G5193" s="78"/>
      <c r="H5193" s="80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6"/>
      <c r="B5194" s="77"/>
      <c r="C5194" s="76"/>
      <c r="D5194" s="78"/>
      <c r="E5194" s="12"/>
      <c r="F5194" s="79"/>
      <c r="G5194" s="78"/>
      <c r="H5194" s="80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6"/>
      <c r="B5195" s="77"/>
      <c r="C5195" s="76"/>
      <c r="D5195" s="78"/>
      <c r="E5195" s="12"/>
      <c r="F5195" s="79"/>
      <c r="G5195" s="78"/>
      <c r="H5195" s="80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6"/>
      <c r="B5196" s="77"/>
      <c r="C5196" s="76"/>
      <c r="D5196" s="78"/>
      <c r="E5196" s="12"/>
      <c r="F5196" s="79"/>
      <c r="G5196" s="78"/>
      <c r="H5196" s="80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6"/>
      <c r="B5197" s="77"/>
      <c r="C5197" s="76"/>
      <c r="D5197" s="78"/>
      <c r="E5197" s="12"/>
      <c r="F5197" s="79"/>
      <c r="G5197" s="78"/>
      <c r="H5197" s="80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6"/>
      <c r="B5198" s="77"/>
      <c r="C5198" s="76"/>
      <c r="D5198" s="78"/>
      <c r="E5198" s="12"/>
      <c r="F5198" s="79"/>
      <c r="G5198" s="78"/>
      <c r="H5198" s="80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6"/>
      <c r="B5199" s="77"/>
      <c r="C5199" s="76"/>
      <c r="D5199" s="78"/>
      <c r="E5199" s="12"/>
      <c r="F5199" s="79"/>
      <c r="G5199" s="78"/>
      <c r="H5199" s="80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6"/>
      <c r="B5200" s="77"/>
      <c r="C5200" s="76"/>
      <c r="D5200" s="78"/>
      <c r="E5200" s="12"/>
      <c r="F5200" s="79"/>
      <c r="G5200" s="78"/>
      <c r="H5200" s="80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6"/>
      <c r="B5201" s="77"/>
      <c r="C5201" s="76"/>
      <c r="D5201" s="78"/>
      <c r="E5201" s="12"/>
      <c r="F5201" s="79"/>
      <c r="G5201" s="78"/>
      <c r="H5201" s="80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6"/>
      <c r="B5202" s="77"/>
      <c r="C5202" s="76"/>
      <c r="D5202" s="78"/>
      <c r="E5202" s="12"/>
      <c r="F5202" s="79"/>
      <c r="G5202" s="78"/>
      <c r="H5202" s="80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6"/>
      <c r="B5203" s="77"/>
      <c r="C5203" s="76"/>
      <c r="D5203" s="78"/>
      <c r="E5203" s="12"/>
      <c r="F5203" s="79"/>
      <c r="G5203" s="78"/>
      <c r="H5203" s="80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6"/>
      <c r="B5204" s="77"/>
      <c r="C5204" s="76"/>
      <c r="D5204" s="78"/>
      <c r="E5204" s="12"/>
      <c r="F5204" s="79"/>
      <c r="G5204" s="78"/>
      <c r="H5204" s="80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6"/>
      <c r="B5205" s="77"/>
      <c r="C5205" s="76"/>
      <c r="D5205" s="78"/>
      <c r="E5205" s="12"/>
      <c r="F5205" s="79"/>
      <c r="G5205" s="78"/>
      <c r="H5205" s="80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6"/>
      <c r="B5206" s="77"/>
      <c r="C5206" s="76"/>
      <c r="D5206" s="78"/>
      <c r="E5206" s="12"/>
      <c r="F5206" s="79"/>
      <c r="G5206" s="78"/>
      <c r="H5206" s="80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6"/>
      <c r="B5207" s="77"/>
      <c r="C5207" s="76"/>
      <c r="D5207" s="78"/>
      <c r="E5207" s="12"/>
      <c r="F5207" s="79"/>
      <c r="G5207" s="78"/>
      <c r="H5207" s="80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6"/>
      <c r="B5208" s="77"/>
      <c r="C5208" s="76"/>
      <c r="D5208" s="78"/>
      <c r="E5208" s="12"/>
      <c r="F5208" s="79"/>
      <c r="G5208" s="78"/>
      <c r="H5208" s="80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6"/>
      <c r="B5209" s="77"/>
      <c r="C5209" s="76"/>
      <c r="D5209" s="78"/>
      <c r="E5209" s="12"/>
      <c r="F5209" s="79"/>
      <c r="G5209" s="78"/>
      <c r="H5209" s="80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6"/>
      <c r="B5210" s="77"/>
      <c r="C5210" s="76"/>
      <c r="D5210" s="78"/>
      <c r="E5210" s="12"/>
      <c r="F5210" s="79"/>
      <c r="G5210" s="78"/>
      <c r="H5210" s="80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6"/>
      <c r="B5211" s="77"/>
      <c r="C5211" s="76"/>
      <c r="D5211" s="78"/>
      <c r="E5211" s="12"/>
      <c r="F5211" s="79"/>
      <c r="G5211" s="78"/>
      <c r="H5211" s="80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6"/>
      <c r="B5212" s="77"/>
      <c r="C5212" s="76"/>
      <c r="D5212" s="78"/>
      <c r="E5212" s="12"/>
      <c r="F5212" s="79"/>
      <c r="G5212" s="78"/>
      <c r="H5212" s="80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6"/>
      <c r="B5213" s="77"/>
      <c r="C5213" s="76"/>
      <c r="D5213" s="78"/>
      <c r="E5213" s="12"/>
      <c r="F5213" s="79"/>
      <c r="G5213" s="78"/>
      <c r="H5213" s="80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6"/>
      <c r="B5214" s="77"/>
      <c r="C5214" s="76"/>
      <c r="D5214" s="78"/>
      <c r="E5214" s="12"/>
      <c r="F5214" s="79"/>
      <c r="G5214" s="78"/>
      <c r="H5214" s="80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6"/>
      <c r="B5215" s="77"/>
      <c r="C5215" s="76"/>
      <c r="D5215" s="78"/>
      <c r="E5215" s="12"/>
      <c r="F5215" s="79"/>
      <c r="G5215" s="78"/>
      <c r="H5215" s="80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6"/>
      <c r="B5216" s="77"/>
      <c r="C5216" s="76"/>
      <c r="D5216" s="78"/>
      <c r="E5216" s="12"/>
      <c r="F5216" s="79"/>
      <c r="G5216" s="78"/>
      <c r="H5216" s="80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6"/>
      <c r="B5217" s="77"/>
      <c r="C5217" s="76"/>
      <c r="D5217" s="78"/>
      <c r="E5217" s="12"/>
      <c r="F5217" s="79"/>
      <c r="G5217" s="78"/>
      <c r="H5217" s="80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6"/>
      <c r="B5218" s="77"/>
      <c r="C5218" s="76"/>
      <c r="D5218" s="78"/>
      <c r="E5218" s="12"/>
      <c r="F5218" s="79"/>
      <c r="G5218" s="78"/>
      <c r="H5218" s="80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6"/>
      <c r="B5219" s="77"/>
      <c r="C5219" s="76"/>
      <c r="D5219" s="78"/>
      <c r="E5219" s="12"/>
      <c r="F5219" s="79"/>
      <c r="G5219" s="78"/>
      <c r="H5219" s="80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6"/>
      <c r="B5220" s="77"/>
      <c r="C5220" s="76"/>
      <c r="D5220" s="78"/>
      <c r="E5220" s="12"/>
      <c r="F5220" s="79"/>
      <c r="G5220" s="78"/>
      <c r="H5220" s="80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6"/>
      <c r="B5221" s="77"/>
      <c r="C5221" s="76"/>
      <c r="D5221" s="78"/>
      <c r="E5221" s="12"/>
      <c r="F5221" s="79"/>
      <c r="G5221" s="78"/>
      <c r="H5221" s="80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6"/>
      <c r="B5222" s="77"/>
      <c r="C5222" s="76"/>
      <c r="D5222" s="78"/>
      <c r="E5222" s="12"/>
      <c r="F5222" s="79"/>
      <c r="G5222" s="78"/>
      <c r="H5222" s="80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6"/>
      <c r="B5223" s="77"/>
      <c r="C5223" s="76"/>
      <c r="D5223" s="78"/>
      <c r="E5223" s="12"/>
      <c r="F5223" s="79"/>
      <c r="G5223" s="78"/>
      <c r="H5223" s="80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6"/>
      <c r="B5224" s="77"/>
      <c r="C5224" s="76"/>
      <c r="D5224" s="78"/>
      <c r="E5224" s="12"/>
      <c r="F5224" s="79"/>
      <c r="G5224" s="78"/>
      <c r="H5224" s="80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6"/>
      <c r="B5225" s="77"/>
      <c r="C5225" s="76"/>
      <c r="D5225" s="78"/>
      <c r="E5225" s="12"/>
      <c r="F5225" s="79"/>
      <c r="G5225" s="78"/>
      <c r="H5225" s="80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6"/>
      <c r="B5226" s="77"/>
      <c r="C5226" s="76"/>
      <c r="D5226" s="78"/>
      <c r="E5226" s="12"/>
      <c r="F5226" s="79"/>
      <c r="G5226" s="78"/>
      <c r="H5226" s="80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6"/>
      <c r="B5227" s="77"/>
      <c r="C5227" s="76"/>
      <c r="D5227" s="78"/>
      <c r="E5227" s="12"/>
      <c r="F5227" s="79"/>
      <c r="G5227" s="78"/>
      <c r="H5227" s="80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6"/>
      <c r="B5228" s="77"/>
      <c r="C5228" s="76"/>
      <c r="D5228" s="78"/>
      <c r="E5228" s="12"/>
      <c r="F5228" s="79"/>
      <c r="G5228" s="78"/>
      <c r="H5228" s="80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6"/>
      <c r="B5229" s="77"/>
      <c r="C5229" s="76"/>
      <c r="D5229" s="78"/>
      <c r="E5229" s="12"/>
      <c r="F5229" s="79"/>
      <c r="G5229" s="78"/>
      <c r="H5229" s="80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6"/>
      <c r="B5230" s="77"/>
      <c r="C5230" s="76"/>
      <c r="D5230" s="78"/>
      <c r="E5230" s="12"/>
      <c r="F5230" s="79"/>
      <c r="G5230" s="78"/>
      <c r="H5230" s="80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6"/>
      <c r="B5231" s="77"/>
      <c r="C5231" s="76"/>
      <c r="D5231" s="78"/>
      <c r="E5231" s="12"/>
      <c r="F5231" s="79"/>
      <c r="G5231" s="78"/>
      <c r="H5231" s="80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6"/>
      <c r="B5232" s="77"/>
      <c r="C5232" s="76"/>
      <c r="D5232" s="78"/>
      <c r="E5232" s="12"/>
      <c r="F5232" s="79"/>
      <c r="G5232" s="78"/>
      <c r="H5232" s="80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6"/>
      <c r="B5233" s="77"/>
      <c r="C5233" s="76"/>
      <c r="D5233" s="78"/>
      <c r="E5233" s="12"/>
      <c r="F5233" s="79"/>
      <c r="G5233" s="78"/>
      <c r="H5233" s="80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6"/>
      <c r="B5234" s="77"/>
      <c r="C5234" s="76"/>
      <c r="D5234" s="78"/>
      <c r="E5234" s="12"/>
      <c r="F5234" s="79"/>
      <c r="G5234" s="78"/>
      <c r="H5234" s="80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6"/>
      <c r="B5235" s="77"/>
      <c r="C5235" s="76"/>
      <c r="D5235" s="78"/>
      <c r="E5235" s="12"/>
      <c r="F5235" s="79"/>
      <c r="G5235" s="78"/>
      <c r="H5235" s="80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6"/>
      <c r="B5236" s="77"/>
      <c r="C5236" s="76"/>
      <c r="D5236" s="78"/>
      <c r="E5236" s="12"/>
      <c r="F5236" s="79"/>
      <c r="G5236" s="78"/>
      <c r="H5236" s="80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6"/>
      <c r="B5237" s="77"/>
      <c r="C5237" s="76"/>
      <c r="D5237" s="78"/>
      <c r="E5237" s="12"/>
      <c r="F5237" s="79"/>
      <c r="G5237" s="78"/>
      <c r="H5237" s="80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6"/>
      <c r="B5238" s="77"/>
      <c r="C5238" s="76"/>
      <c r="D5238" s="78"/>
      <c r="E5238" s="12"/>
      <c r="F5238" s="79"/>
      <c r="G5238" s="78"/>
      <c r="H5238" s="80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6"/>
      <c r="B5239" s="77"/>
      <c r="C5239" s="76"/>
      <c r="D5239" s="78"/>
      <c r="E5239" s="12"/>
      <c r="F5239" s="79"/>
      <c r="G5239" s="78"/>
      <c r="H5239" s="80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6"/>
      <c r="B5240" s="77"/>
      <c r="C5240" s="76"/>
      <c r="D5240" s="78"/>
      <c r="E5240" s="12"/>
      <c r="F5240" s="79"/>
      <c r="G5240" s="78"/>
      <c r="H5240" s="80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6"/>
      <c r="B5241" s="77"/>
      <c r="C5241" s="76"/>
      <c r="D5241" s="78"/>
      <c r="E5241" s="12"/>
      <c r="F5241" s="79"/>
      <c r="G5241" s="78"/>
      <c r="H5241" s="80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6"/>
      <c r="B5242" s="77"/>
      <c r="C5242" s="76"/>
      <c r="D5242" s="78"/>
      <c r="E5242" s="12"/>
      <c r="F5242" s="79"/>
      <c r="G5242" s="78"/>
      <c r="H5242" s="80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6"/>
      <c r="B5243" s="77"/>
      <c r="C5243" s="76"/>
      <c r="D5243" s="78"/>
      <c r="E5243" s="12"/>
      <c r="F5243" s="79"/>
      <c r="G5243" s="78"/>
      <c r="H5243" s="80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6"/>
      <c r="B5244" s="77"/>
      <c r="C5244" s="76"/>
      <c r="D5244" s="78"/>
      <c r="E5244" s="12"/>
      <c r="F5244" s="79"/>
      <c r="G5244" s="78"/>
      <c r="H5244" s="80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6"/>
      <c r="B5245" s="77"/>
      <c r="C5245" s="76"/>
      <c r="D5245" s="78"/>
      <c r="E5245" s="12"/>
      <c r="F5245" s="79"/>
      <c r="G5245" s="78"/>
      <c r="H5245" s="80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6"/>
      <c r="B5246" s="77"/>
      <c r="C5246" s="76"/>
      <c r="D5246" s="78"/>
      <c r="E5246" s="12"/>
      <c r="F5246" s="79"/>
      <c r="G5246" s="78"/>
      <c r="H5246" s="80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6"/>
      <c r="B5247" s="77"/>
      <c r="C5247" s="76"/>
      <c r="D5247" s="78"/>
      <c r="E5247" s="12"/>
      <c r="F5247" s="79"/>
      <c r="G5247" s="78"/>
      <c r="H5247" s="80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6"/>
      <c r="B5248" s="77"/>
      <c r="C5248" s="76"/>
      <c r="D5248" s="78"/>
      <c r="E5248" s="12"/>
      <c r="F5248" s="79"/>
      <c r="G5248" s="78"/>
      <c r="H5248" s="80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6"/>
      <c r="B5249" s="77"/>
      <c r="C5249" s="76"/>
      <c r="D5249" s="78"/>
      <c r="E5249" s="12"/>
      <c r="F5249" s="79"/>
      <c r="G5249" s="78"/>
      <c r="H5249" s="80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6"/>
      <c r="B5250" s="77"/>
      <c r="C5250" s="76"/>
      <c r="D5250" s="78"/>
      <c r="E5250" s="12"/>
      <c r="F5250" s="79"/>
      <c r="G5250" s="78"/>
      <c r="H5250" s="80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6"/>
      <c r="B5251" s="77"/>
      <c r="C5251" s="76"/>
      <c r="D5251" s="78"/>
      <c r="E5251" s="12"/>
      <c r="F5251" s="79"/>
      <c r="G5251" s="78"/>
      <c r="H5251" s="80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6"/>
      <c r="B5252" s="77"/>
      <c r="C5252" s="76"/>
      <c r="D5252" s="78"/>
      <c r="E5252" s="12"/>
      <c r="F5252" s="79"/>
      <c r="G5252" s="78"/>
      <c r="H5252" s="80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6"/>
      <c r="B5253" s="77"/>
      <c r="C5253" s="76"/>
      <c r="D5253" s="78"/>
      <c r="E5253" s="12"/>
      <c r="F5253" s="79"/>
      <c r="G5253" s="78"/>
      <c r="H5253" s="80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6"/>
      <c r="B5254" s="77"/>
      <c r="C5254" s="76"/>
      <c r="D5254" s="78"/>
      <c r="E5254" s="12"/>
      <c r="F5254" s="79"/>
      <c r="G5254" s="78"/>
      <c r="H5254" s="80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6"/>
      <c r="B5255" s="77"/>
      <c r="C5255" s="76"/>
      <c r="D5255" s="78"/>
      <c r="E5255" s="12"/>
      <c r="F5255" s="79"/>
      <c r="G5255" s="78"/>
      <c r="H5255" s="80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6"/>
      <c r="B5256" s="77"/>
      <c r="C5256" s="76"/>
      <c r="D5256" s="78"/>
      <c r="E5256" s="12"/>
      <c r="F5256" s="79"/>
      <c r="G5256" s="78"/>
      <c r="H5256" s="80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6"/>
      <c r="B5257" s="77"/>
      <c r="C5257" s="76"/>
      <c r="D5257" s="78"/>
      <c r="E5257" s="12"/>
      <c r="F5257" s="79"/>
      <c r="G5257" s="78"/>
      <c r="H5257" s="80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6"/>
      <c r="B5258" s="77"/>
      <c r="C5258" s="76"/>
      <c r="D5258" s="78"/>
      <c r="E5258" s="12"/>
      <c r="F5258" s="79"/>
      <c r="G5258" s="78"/>
      <c r="H5258" s="80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6"/>
      <c r="B5259" s="77"/>
      <c r="C5259" s="76"/>
      <c r="D5259" s="78"/>
      <c r="E5259" s="12"/>
      <c r="F5259" s="79"/>
      <c r="G5259" s="78"/>
      <c r="H5259" s="80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6"/>
      <c r="B5260" s="77"/>
      <c r="C5260" s="76"/>
      <c r="D5260" s="78"/>
      <c r="E5260" s="12"/>
      <c r="F5260" s="79"/>
      <c r="G5260" s="78"/>
      <c r="H5260" s="80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6"/>
      <c r="B5261" s="77"/>
      <c r="C5261" s="76"/>
      <c r="D5261" s="78"/>
      <c r="E5261" s="12"/>
      <c r="F5261" s="79"/>
      <c r="G5261" s="78"/>
      <c r="H5261" s="80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6"/>
      <c r="B5262" s="77"/>
      <c r="C5262" s="76"/>
      <c r="D5262" s="78"/>
      <c r="E5262" s="12"/>
      <c r="F5262" s="79"/>
      <c r="G5262" s="78"/>
      <c r="H5262" s="80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6"/>
      <c r="B5263" s="77"/>
      <c r="C5263" s="76"/>
      <c r="D5263" s="78"/>
      <c r="E5263" s="12"/>
      <c r="F5263" s="79"/>
      <c r="G5263" s="78"/>
      <c r="H5263" s="80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6"/>
      <c r="B5264" s="77"/>
      <c r="C5264" s="76"/>
      <c r="D5264" s="78"/>
      <c r="E5264" s="12"/>
      <c r="F5264" s="79"/>
      <c r="G5264" s="78"/>
      <c r="H5264" s="80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6"/>
      <c r="B5265" s="77"/>
      <c r="C5265" s="76"/>
      <c r="D5265" s="78"/>
      <c r="E5265" s="12"/>
      <c r="F5265" s="79"/>
      <c r="G5265" s="78"/>
      <c r="H5265" s="80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6"/>
      <c r="B5266" s="77"/>
      <c r="C5266" s="76"/>
      <c r="D5266" s="78"/>
      <c r="E5266" s="12"/>
      <c r="F5266" s="79"/>
      <c r="G5266" s="78"/>
      <c r="H5266" s="80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6"/>
      <c r="B5267" s="77"/>
      <c r="C5267" s="76"/>
      <c r="D5267" s="78"/>
      <c r="E5267" s="12"/>
      <c r="F5267" s="79"/>
      <c r="G5267" s="78"/>
      <c r="H5267" s="80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6"/>
      <c r="B5268" s="77"/>
      <c r="C5268" s="76"/>
      <c r="D5268" s="78"/>
      <c r="E5268" s="12"/>
      <c r="F5268" s="79"/>
      <c r="G5268" s="78"/>
      <c r="H5268" s="80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6"/>
      <c r="B5269" s="77"/>
      <c r="C5269" s="76"/>
      <c r="D5269" s="78"/>
      <c r="E5269" s="12"/>
      <c r="F5269" s="79"/>
      <c r="G5269" s="78"/>
      <c r="H5269" s="80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6"/>
      <c r="B5270" s="77"/>
      <c r="C5270" s="76"/>
      <c r="D5270" s="78"/>
      <c r="E5270" s="12"/>
      <c r="F5270" s="79"/>
      <c r="G5270" s="78"/>
      <c r="H5270" s="80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6"/>
      <c r="B5271" s="77"/>
      <c r="C5271" s="76"/>
      <c r="D5271" s="78"/>
      <c r="E5271" s="12"/>
      <c r="F5271" s="79"/>
      <c r="G5271" s="78"/>
      <c r="H5271" s="80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6"/>
      <c r="B5272" s="77"/>
      <c r="C5272" s="76"/>
      <c r="D5272" s="78"/>
      <c r="E5272" s="12"/>
      <c r="F5272" s="79"/>
      <c r="G5272" s="78"/>
      <c r="H5272" s="80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6"/>
      <c r="B5273" s="77"/>
      <c r="C5273" s="76"/>
      <c r="D5273" s="78"/>
      <c r="E5273" s="12"/>
      <c r="F5273" s="79"/>
      <c r="G5273" s="78"/>
      <c r="H5273" s="80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6"/>
      <c r="B5274" s="77"/>
      <c r="C5274" s="76"/>
      <c r="D5274" s="78"/>
      <c r="E5274" s="12"/>
      <c r="F5274" s="79"/>
      <c r="G5274" s="78"/>
      <c r="H5274" s="80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6"/>
      <c r="B5275" s="77"/>
      <c r="C5275" s="76"/>
      <c r="D5275" s="78"/>
      <c r="E5275" s="12"/>
      <c r="F5275" s="79"/>
      <c r="G5275" s="78"/>
      <c r="H5275" s="80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6"/>
      <c r="B5276" s="77"/>
      <c r="C5276" s="76"/>
      <c r="D5276" s="78"/>
      <c r="E5276" s="12"/>
      <c r="F5276" s="79"/>
      <c r="G5276" s="78"/>
      <c r="H5276" s="80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6"/>
      <c r="B5277" s="77"/>
      <c r="C5277" s="76"/>
      <c r="D5277" s="78"/>
      <c r="E5277" s="12"/>
      <c r="F5277" s="79"/>
      <c r="G5277" s="78"/>
      <c r="H5277" s="80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6"/>
      <c r="B5278" s="77"/>
      <c r="C5278" s="76"/>
      <c r="D5278" s="78"/>
      <c r="E5278" s="12"/>
      <c r="F5278" s="79"/>
      <c r="G5278" s="78"/>
      <c r="H5278" s="80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6"/>
      <c r="B5279" s="77"/>
      <c r="C5279" s="76"/>
      <c r="D5279" s="78"/>
      <c r="E5279" s="12"/>
      <c r="F5279" s="79"/>
      <c r="G5279" s="78"/>
      <c r="H5279" s="80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6"/>
      <c r="B5280" s="77"/>
      <c r="C5280" s="76"/>
      <c r="D5280" s="78"/>
      <c r="E5280" s="12"/>
      <c r="F5280" s="79"/>
      <c r="G5280" s="78"/>
      <c r="H5280" s="80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6"/>
      <c r="B5281" s="77"/>
      <c r="C5281" s="76"/>
      <c r="D5281" s="78"/>
      <c r="E5281" s="12"/>
      <c r="F5281" s="79"/>
      <c r="G5281" s="78"/>
      <c r="H5281" s="80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6"/>
      <c r="B5282" s="77"/>
      <c r="C5282" s="76"/>
      <c r="D5282" s="78"/>
      <c r="E5282" s="12"/>
      <c r="F5282" s="79"/>
      <c r="G5282" s="78"/>
      <c r="H5282" s="80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6"/>
      <c r="B5283" s="77"/>
      <c r="C5283" s="76"/>
      <c r="D5283" s="78"/>
      <c r="E5283" s="12"/>
      <c r="F5283" s="79"/>
      <c r="G5283" s="78"/>
      <c r="H5283" s="80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6"/>
      <c r="B5284" s="77"/>
      <c r="C5284" s="76"/>
      <c r="D5284" s="78"/>
      <c r="E5284" s="12"/>
      <c r="F5284" s="79"/>
      <c r="G5284" s="78"/>
      <c r="H5284" s="80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6"/>
      <c r="B5285" s="77"/>
      <c r="C5285" s="76"/>
      <c r="D5285" s="78"/>
      <c r="E5285" s="12"/>
      <c r="F5285" s="79"/>
      <c r="G5285" s="78"/>
      <c r="H5285" s="80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6"/>
      <c r="B5286" s="77"/>
      <c r="C5286" s="76"/>
      <c r="D5286" s="78"/>
      <c r="E5286" s="12"/>
      <c r="F5286" s="79"/>
      <c r="G5286" s="78"/>
      <c r="H5286" s="80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6"/>
      <c r="B5287" s="77"/>
      <c r="C5287" s="76"/>
      <c r="D5287" s="78"/>
      <c r="E5287" s="12"/>
      <c r="F5287" s="79"/>
      <c r="G5287" s="78"/>
      <c r="H5287" s="80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6"/>
      <c r="B5288" s="77"/>
      <c r="C5288" s="76"/>
      <c r="D5288" s="78"/>
      <c r="E5288" s="12"/>
      <c r="F5288" s="79"/>
      <c r="G5288" s="78"/>
      <c r="H5288" s="80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6"/>
      <c r="B5289" s="77"/>
      <c r="C5289" s="76"/>
      <c r="D5289" s="78"/>
      <c r="E5289" s="12"/>
      <c r="F5289" s="79"/>
      <c r="G5289" s="78"/>
      <c r="H5289" s="80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6"/>
      <c r="B5290" s="77"/>
      <c r="C5290" s="76"/>
      <c r="D5290" s="78"/>
      <c r="E5290" s="12"/>
      <c r="F5290" s="79"/>
      <c r="G5290" s="78"/>
      <c r="H5290" s="80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6"/>
      <c r="B5291" s="77"/>
      <c r="C5291" s="76"/>
      <c r="D5291" s="78"/>
      <c r="E5291" s="12"/>
      <c r="F5291" s="79"/>
      <c r="G5291" s="78"/>
      <c r="H5291" s="80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6"/>
      <c r="B5292" s="77"/>
      <c r="C5292" s="76"/>
      <c r="D5292" s="78"/>
      <c r="E5292" s="12"/>
      <c r="F5292" s="79"/>
      <c r="G5292" s="78"/>
      <c r="H5292" s="80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6"/>
      <c r="B5293" s="77"/>
      <c r="C5293" s="76"/>
      <c r="D5293" s="78"/>
      <c r="E5293" s="12"/>
      <c r="F5293" s="79"/>
      <c r="G5293" s="78"/>
      <c r="H5293" s="80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6"/>
      <c r="B5294" s="77"/>
      <c r="C5294" s="76"/>
      <c r="D5294" s="78"/>
      <c r="E5294" s="12"/>
      <c r="F5294" s="79"/>
      <c r="G5294" s="78"/>
      <c r="H5294" s="80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6"/>
      <c r="B5295" s="77"/>
      <c r="C5295" s="76"/>
      <c r="D5295" s="78"/>
      <c r="E5295" s="12"/>
      <c r="F5295" s="79"/>
      <c r="G5295" s="78"/>
      <c r="H5295" s="80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6"/>
      <c r="B5296" s="77"/>
      <c r="C5296" s="76"/>
      <c r="D5296" s="78"/>
      <c r="E5296" s="12"/>
      <c r="F5296" s="79"/>
      <c r="G5296" s="78"/>
      <c r="H5296" s="80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6"/>
      <c r="B5297" s="77"/>
      <c r="C5297" s="76"/>
      <c r="D5297" s="78"/>
      <c r="E5297" s="12"/>
      <c r="F5297" s="79"/>
      <c r="G5297" s="78"/>
      <c r="H5297" s="80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6"/>
      <c r="B5298" s="77"/>
      <c r="C5298" s="76"/>
      <c r="D5298" s="78"/>
      <c r="E5298" s="12"/>
      <c r="F5298" s="79"/>
      <c r="G5298" s="78"/>
      <c r="H5298" s="80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6"/>
      <c r="B5299" s="77"/>
      <c r="C5299" s="76"/>
      <c r="D5299" s="78"/>
      <c r="E5299" s="12"/>
      <c r="F5299" s="79"/>
      <c r="G5299" s="78"/>
      <c r="H5299" s="80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6"/>
      <c r="B5300" s="77"/>
      <c r="C5300" s="76"/>
      <c r="D5300" s="78"/>
      <c r="E5300" s="12"/>
      <c r="F5300" s="79"/>
      <c r="G5300" s="78"/>
      <c r="H5300" s="80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6"/>
      <c r="B5301" s="77"/>
      <c r="C5301" s="76"/>
      <c r="D5301" s="78"/>
      <c r="E5301" s="12"/>
      <c r="F5301" s="79"/>
      <c r="G5301" s="78"/>
      <c r="H5301" s="80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6"/>
      <c r="B5302" s="77"/>
      <c r="C5302" s="76"/>
      <c r="D5302" s="78"/>
      <c r="E5302" s="12"/>
      <c r="F5302" s="79"/>
      <c r="G5302" s="78"/>
      <c r="H5302" s="80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6"/>
      <c r="B5303" s="77"/>
      <c r="C5303" s="76"/>
      <c r="D5303" s="78"/>
      <c r="E5303" s="12"/>
      <c r="F5303" s="79"/>
      <c r="G5303" s="78"/>
      <c r="H5303" s="80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6"/>
      <c r="B5304" s="77"/>
      <c r="C5304" s="76"/>
      <c r="D5304" s="78"/>
      <c r="E5304" s="12"/>
      <c r="F5304" s="79"/>
      <c r="G5304" s="78"/>
      <c r="H5304" s="80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6"/>
      <c r="B5305" s="77"/>
      <c r="C5305" s="76"/>
      <c r="D5305" s="78"/>
      <c r="E5305" s="12"/>
      <c r="F5305" s="79"/>
      <c r="G5305" s="78"/>
      <c r="H5305" s="80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6"/>
      <c r="B5306" s="77"/>
      <c r="C5306" s="76"/>
      <c r="D5306" s="78"/>
      <c r="E5306" s="12"/>
      <c r="F5306" s="79"/>
      <c r="G5306" s="78"/>
      <c r="H5306" s="80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6"/>
      <c r="B5307" s="77"/>
      <c r="C5307" s="76"/>
      <c r="D5307" s="78"/>
      <c r="E5307" s="12"/>
      <c r="F5307" s="79"/>
      <c r="G5307" s="78"/>
      <c r="H5307" s="80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6"/>
      <c r="B5308" s="77"/>
      <c r="C5308" s="76"/>
      <c r="D5308" s="78"/>
      <c r="E5308" s="12"/>
      <c r="F5308" s="79"/>
      <c r="G5308" s="78"/>
      <c r="H5308" s="80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6"/>
      <c r="B5309" s="77"/>
      <c r="C5309" s="76"/>
      <c r="D5309" s="78"/>
      <c r="E5309" s="12"/>
      <c r="F5309" s="79"/>
      <c r="G5309" s="78"/>
      <c r="H5309" s="80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6"/>
      <c r="B5310" s="77"/>
      <c r="C5310" s="76"/>
      <c r="D5310" s="78"/>
      <c r="E5310" s="12"/>
      <c r="F5310" s="79"/>
      <c r="G5310" s="78"/>
      <c r="H5310" s="80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6"/>
      <c r="B5311" s="77"/>
      <c r="C5311" s="76"/>
      <c r="D5311" s="78"/>
      <c r="E5311" s="12"/>
      <c r="F5311" s="79"/>
      <c r="G5311" s="78"/>
      <c r="H5311" s="80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6"/>
      <c r="B5312" s="77"/>
      <c r="C5312" s="76"/>
      <c r="D5312" s="78"/>
      <c r="E5312" s="12"/>
      <c r="F5312" s="79"/>
      <c r="G5312" s="78"/>
      <c r="H5312" s="80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6"/>
      <c r="B5313" s="77"/>
      <c r="C5313" s="76"/>
      <c r="D5313" s="78"/>
      <c r="E5313" s="12"/>
      <c r="F5313" s="79"/>
      <c r="G5313" s="78"/>
      <c r="H5313" s="80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6"/>
      <c r="B5314" s="77"/>
      <c r="C5314" s="76"/>
      <c r="D5314" s="78"/>
      <c r="E5314" s="12"/>
      <c r="F5314" s="79"/>
      <c r="G5314" s="78"/>
      <c r="H5314" s="80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6"/>
      <c r="B5315" s="77"/>
      <c r="C5315" s="76"/>
      <c r="D5315" s="78"/>
      <c r="E5315" s="12"/>
      <c r="F5315" s="79"/>
      <c r="G5315" s="78"/>
      <c r="H5315" s="80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6"/>
      <c r="B5316" s="77"/>
      <c r="C5316" s="76"/>
      <c r="D5316" s="78"/>
      <c r="E5316" s="12"/>
      <c r="F5316" s="79"/>
      <c r="G5316" s="78"/>
      <c r="H5316" s="80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6"/>
      <c r="B5317" s="77"/>
      <c r="C5317" s="76"/>
      <c r="D5317" s="78"/>
      <c r="E5317" s="12"/>
      <c r="F5317" s="79"/>
      <c r="G5317" s="78"/>
      <c r="H5317" s="80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6"/>
      <c r="B5318" s="77"/>
      <c r="C5318" s="76"/>
      <c r="D5318" s="78"/>
      <c r="E5318" s="12"/>
      <c r="F5318" s="79"/>
      <c r="G5318" s="78"/>
      <c r="H5318" s="80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6"/>
      <c r="B5319" s="77"/>
      <c r="C5319" s="76"/>
      <c r="D5319" s="78"/>
      <c r="E5319" s="12"/>
      <c r="F5319" s="79"/>
      <c r="G5319" s="78"/>
      <c r="H5319" s="80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6"/>
      <c r="B5320" s="77"/>
      <c r="C5320" s="76"/>
      <c r="D5320" s="78"/>
      <c r="E5320" s="12"/>
      <c r="F5320" s="79"/>
      <c r="G5320" s="78"/>
      <c r="H5320" s="80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6"/>
      <c r="B5321" s="77"/>
      <c r="C5321" s="76"/>
      <c r="D5321" s="78"/>
      <c r="E5321" s="12"/>
      <c r="F5321" s="79"/>
      <c r="G5321" s="78"/>
      <c r="H5321" s="80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6"/>
      <c r="B5322" s="77"/>
      <c r="C5322" s="76"/>
      <c r="D5322" s="78"/>
      <c r="E5322" s="12"/>
      <c r="F5322" s="79"/>
      <c r="G5322" s="78"/>
      <c r="H5322" s="80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6"/>
      <c r="B5323" s="77"/>
      <c r="C5323" s="76"/>
      <c r="D5323" s="78"/>
      <c r="E5323" s="12"/>
      <c r="F5323" s="79"/>
      <c r="G5323" s="78"/>
      <c r="H5323" s="80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6"/>
      <c r="B5324" s="77"/>
      <c r="C5324" s="76"/>
      <c r="D5324" s="78"/>
      <c r="E5324" s="12"/>
      <c r="F5324" s="79"/>
      <c r="G5324" s="78"/>
      <c r="H5324" s="80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6"/>
      <c r="B5325" s="77"/>
      <c r="C5325" s="76"/>
      <c r="D5325" s="78"/>
      <c r="E5325" s="12"/>
      <c r="F5325" s="79"/>
      <c r="G5325" s="78"/>
      <c r="H5325" s="80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6"/>
      <c r="B5326" s="77"/>
      <c r="C5326" s="76"/>
      <c r="D5326" s="78"/>
      <c r="E5326" s="12"/>
      <c r="F5326" s="79"/>
      <c r="G5326" s="78"/>
      <c r="H5326" s="80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6"/>
      <c r="B5327" s="77"/>
      <c r="C5327" s="76"/>
      <c r="D5327" s="78"/>
      <c r="E5327" s="12"/>
      <c r="F5327" s="79"/>
      <c r="G5327" s="78"/>
      <c r="H5327" s="80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6"/>
      <c r="B5328" s="77"/>
      <c r="C5328" s="76"/>
      <c r="D5328" s="78"/>
      <c r="E5328" s="12"/>
      <c r="F5328" s="79"/>
      <c r="G5328" s="78"/>
      <c r="H5328" s="80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6"/>
      <c r="B5329" s="77"/>
      <c r="C5329" s="76"/>
      <c r="D5329" s="78"/>
      <c r="E5329" s="12"/>
      <c r="F5329" s="79"/>
      <c r="G5329" s="78"/>
      <c r="H5329" s="80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6"/>
      <c r="B5330" s="77"/>
      <c r="C5330" s="76"/>
      <c r="D5330" s="78"/>
      <c r="E5330" s="12"/>
      <c r="F5330" s="79"/>
      <c r="G5330" s="78"/>
      <c r="H5330" s="80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6"/>
      <c r="B5331" s="77"/>
      <c r="C5331" s="76"/>
      <c r="D5331" s="78"/>
      <c r="E5331" s="12"/>
      <c r="F5331" s="79"/>
      <c r="G5331" s="78"/>
      <c r="H5331" s="80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6"/>
      <c r="B5332" s="77"/>
      <c r="C5332" s="76"/>
      <c r="D5332" s="78"/>
      <c r="E5332" s="12"/>
      <c r="F5332" s="79"/>
      <c r="G5332" s="78"/>
      <c r="H5332" s="80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6"/>
      <c r="B5333" s="77"/>
      <c r="C5333" s="76"/>
      <c r="D5333" s="78"/>
      <c r="E5333" s="12"/>
      <c r="F5333" s="79"/>
      <c r="G5333" s="78"/>
      <c r="H5333" s="80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6"/>
      <c r="B5334" s="77"/>
      <c r="C5334" s="76"/>
      <c r="D5334" s="78"/>
      <c r="E5334" s="12"/>
      <c r="F5334" s="79"/>
      <c r="G5334" s="78"/>
      <c r="H5334" s="80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6"/>
      <c r="B5335" s="77"/>
      <c r="C5335" s="76"/>
      <c r="D5335" s="78"/>
      <c r="E5335" s="12"/>
      <c r="F5335" s="79"/>
      <c r="G5335" s="78"/>
      <c r="H5335" s="80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6"/>
      <c r="B5336" s="77"/>
      <c r="C5336" s="76"/>
      <c r="D5336" s="78"/>
      <c r="E5336" s="12"/>
      <c r="F5336" s="79"/>
      <c r="G5336" s="78"/>
      <c r="H5336" s="80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6"/>
      <c r="B5337" s="77"/>
      <c r="C5337" s="76"/>
      <c r="D5337" s="78"/>
      <c r="E5337" s="12"/>
      <c r="F5337" s="79"/>
      <c r="G5337" s="78"/>
      <c r="H5337" s="80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6"/>
      <c r="B5338" s="77"/>
      <c r="C5338" s="76"/>
      <c r="D5338" s="78"/>
      <c r="E5338" s="12"/>
      <c r="F5338" s="79"/>
      <c r="G5338" s="78"/>
      <c r="H5338" s="80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6"/>
      <c r="B5339" s="77"/>
      <c r="C5339" s="76"/>
      <c r="D5339" s="78"/>
      <c r="E5339" s="12"/>
      <c r="F5339" s="79"/>
      <c r="G5339" s="78"/>
      <c r="H5339" s="80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6"/>
      <c r="B5340" s="77"/>
      <c r="C5340" s="76"/>
      <c r="D5340" s="78"/>
      <c r="E5340" s="12"/>
      <c r="F5340" s="79"/>
      <c r="G5340" s="78"/>
      <c r="H5340" s="80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6"/>
      <c r="B5341" s="77"/>
      <c r="C5341" s="76"/>
      <c r="D5341" s="78"/>
      <c r="E5341" s="12"/>
      <c r="F5341" s="79"/>
      <c r="G5341" s="78"/>
      <c r="H5341" s="80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6"/>
      <c r="B5342" s="77"/>
      <c r="C5342" s="76"/>
      <c r="D5342" s="78"/>
      <c r="E5342" s="12"/>
      <c r="F5342" s="79"/>
      <c r="G5342" s="78"/>
      <c r="H5342" s="80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6"/>
      <c r="B5343" s="77"/>
      <c r="C5343" s="76"/>
      <c r="D5343" s="78"/>
      <c r="E5343" s="12"/>
      <c r="F5343" s="79"/>
      <c r="G5343" s="78"/>
      <c r="H5343" s="80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6"/>
      <c r="B5344" s="77"/>
      <c r="C5344" s="76"/>
      <c r="D5344" s="78"/>
      <c r="E5344" s="12"/>
      <c r="F5344" s="79"/>
      <c r="G5344" s="78"/>
      <c r="H5344" s="80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6"/>
      <c r="B5345" s="77"/>
      <c r="C5345" s="76"/>
      <c r="D5345" s="78"/>
      <c r="E5345" s="12"/>
      <c r="F5345" s="79"/>
      <c r="G5345" s="78"/>
      <c r="H5345" s="80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6"/>
      <c r="B5346" s="77"/>
      <c r="C5346" s="76"/>
      <c r="D5346" s="78"/>
      <c r="E5346" s="12"/>
      <c r="F5346" s="79"/>
      <c r="G5346" s="78"/>
      <c r="H5346" s="80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6"/>
      <c r="B5347" s="77"/>
      <c r="C5347" s="76"/>
      <c r="D5347" s="78"/>
      <c r="E5347" s="12"/>
      <c r="F5347" s="79"/>
      <c r="G5347" s="78"/>
      <c r="H5347" s="80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6"/>
      <c r="B5348" s="77"/>
      <c r="C5348" s="76"/>
      <c r="D5348" s="78"/>
      <c r="E5348" s="12"/>
      <c r="F5348" s="79"/>
      <c r="G5348" s="78"/>
      <c r="H5348" s="80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6"/>
      <c r="B5349" s="77"/>
      <c r="C5349" s="76"/>
      <c r="D5349" s="78"/>
      <c r="E5349" s="12"/>
      <c r="F5349" s="79"/>
      <c r="G5349" s="78"/>
      <c r="H5349" s="80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6"/>
      <c r="B5350" s="77"/>
      <c r="C5350" s="76"/>
      <c r="D5350" s="78"/>
      <c r="E5350" s="12"/>
      <c r="F5350" s="79"/>
      <c r="G5350" s="78"/>
      <c r="H5350" s="80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6"/>
      <c r="B5351" s="77"/>
      <c r="C5351" s="76"/>
      <c r="D5351" s="78"/>
      <c r="E5351" s="12"/>
      <c r="F5351" s="79"/>
      <c r="G5351" s="78"/>
      <c r="H5351" s="80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6"/>
      <c r="B5352" s="77"/>
      <c r="C5352" s="76"/>
      <c r="D5352" s="78"/>
      <c r="E5352" s="12"/>
      <c r="F5352" s="79"/>
      <c r="G5352" s="78"/>
      <c r="H5352" s="80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6"/>
      <c r="B5353" s="77"/>
      <c r="C5353" s="76"/>
      <c r="D5353" s="78"/>
      <c r="E5353" s="12"/>
      <c r="F5353" s="79"/>
      <c r="G5353" s="78"/>
      <c r="H5353" s="80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6"/>
      <c r="B5354" s="77"/>
      <c r="C5354" s="76"/>
      <c r="D5354" s="78"/>
      <c r="E5354" s="12"/>
      <c r="F5354" s="79"/>
      <c r="G5354" s="78"/>
      <c r="H5354" s="80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6"/>
      <c r="B5355" s="77"/>
      <c r="C5355" s="76"/>
      <c r="D5355" s="78"/>
      <c r="E5355" s="12"/>
      <c r="F5355" s="79"/>
      <c r="G5355" s="78"/>
      <c r="H5355" s="80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6"/>
      <c r="B5356" s="77"/>
      <c r="C5356" s="76"/>
      <c r="D5356" s="78"/>
      <c r="E5356" s="12"/>
      <c r="F5356" s="79"/>
      <c r="G5356" s="78"/>
      <c r="H5356" s="80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6"/>
      <c r="B5357" s="77"/>
      <c r="C5357" s="76"/>
      <c r="D5357" s="78"/>
      <c r="E5357" s="12"/>
      <c r="F5357" s="79"/>
      <c r="G5357" s="78"/>
      <c r="H5357" s="80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6"/>
      <c r="B5358" s="77"/>
      <c r="C5358" s="76"/>
      <c r="D5358" s="78"/>
      <c r="E5358" s="12"/>
      <c r="F5358" s="79"/>
      <c r="G5358" s="78"/>
      <c r="H5358" s="80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6"/>
      <c r="B5359" s="77"/>
      <c r="C5359" s="76"/>
      <c r="D5359" s="78"/>
      <c r="E5359" s="12"/>
      <c r="F5359" s="79"/>
      <c r="G5359" s="78"/>
      <c r="H5359" s="80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6"/>
      <c r="B5360" s="77"/>
      <c r="C5360" s="76"/>
      <c r="D5360" s="78"/>
      <c r="E5360" s="12"/>
      <c r="F5360" s="79"/>
      <c r="G5360" s="78"/>
      <c r="H5360" s="80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6"/>
      <c r="B5361" s="77"/>
      <c r="C5361" s="76"/>
      <c r="D5361" s="78"/>
      <c r="E5361" s="12"/>
      <c r="F5361" s="79"/>
      <c r="G5361" s="78"/>
      <c r="H5361" s="80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6"/>
      <c r="B5362" s="77"/>
      <c r="C5362" s="76"/>
      <c r="D5362" s="78"/>
      <c r="E5362" s="12"/>
      <c r="F5362" s="79"/>
      <c r="G5362" s="78"/>
      <c r="H5362" s="80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6"/>
      <c r="B5363" s="77"/>
      <c r="C5363" s="76"/>
      <c r="D5363" s="78"/>
      <c r="E5363" s="12"/>
      <c r="F5363" s="79"/>
      <c r="G5363" s="78"/>
      <c r="H5363" s="80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6"/>
      <c r="B5364" s="77"/>
      <c r="C5364" s="76"/>
      <c r="D5364" s="78"/>
      <c r="E5364" s="12"/>
      <c r="F5364" s="79"/>
      <c r="G5364" s="78"/>
      <c r="H5364" s="80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6"/>
      <c r="B5365" s="77"/>
      <c r="C5365" s="76"/>
      <c r="D5365" s="78"/>
      <c r="E5365" s="12"/>
      <c r="F5365" s="79"/>
      <c r="G5365" s="78"/>
      <c r="H5365" s="80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6"/>
      <c r="B5366" s="77"/>
      <c r="C5366" s="76"/>
      <c r="D5366" s="78"/>
      <c r="E5366" s="12"/>
      <c r="F5366" s="79"/>
      <c r="G5366" s="78"/>
      <c r="H5366" s="80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6"/>
      <c r="B5367" s="77"/>
      <c r="C5367" s="76"/>
      <c r="D5367" s="78"/>
      <c r="E5367" s="12"/>
      <c r="F5367" s="79"/>
      <c r="G5367" s="78"/>
      <c r="H5367" s="80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6"/>
      <c r="B5368" s="77"/>
      <c r="C5368" s="76"/>
      <c r="D5368" s="78"/>
      <c r="E5368" s="12"/>
      <c r="F5368" s="79"/>
      <c r="G5368" s="78"/>
      <c r="H5368" s="80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6"/>
      <c r="B5369" s="77"/>
      <c r="C5369" s="76"/>
      <c r="D5369" s="78"/>
      <c r="E5369" s="12"/>
      <c r="F5369" s="79"/>
      <c r="G5369" s="78"/>
      <c r="H5369" s="80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6"/>
      <c r="B5370" s="77"/>
      <c r="C5370" s="76"/>
      <c r="D5370" s="78"/>
      <c r="E5370" s="12"/>
      <c r="F5370" s="79"/>
      <c r="G5370" s="78"/>
      <c r="H5370" s="80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6"/>
      <c r="B5371" s="77"/>
      <c r="C5371" s="76"/>
      <c r="D5371" s="78"/>
      <c r="E5371" s="12"/>
      <c r="F5371" s="79"/>
      <c r="G5371" s="78"/>
      <c r="H5371" s="80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6"/>
      <c r="B5372" s="77"/>
      <c r="C5372" s="76"/>
      <c r="D5372" s="78"/>
      <c r="E5372" s="12"/>
      <c r="F5372" s="79"/>
      <c r="G5372" s="78"/>
      <c r="H5372" s="80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6"/>
      <c r="B5373" s="77"/>
      <c r="C5373" s="76"/>
      <c r="D5373" s="78"/>
      <c r="E5373" s="12"/>
      <c r="F5373" s="79"/>
      <c r="G5373" s="78"/>
      <c r="H5373" s="80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6"/>
      <c r="B5374" s="77"/>
      <c r="C5374" s="76"/>
      <c r="D5374" s="78"/>
      <c r="E5374" s="12"/>
      <c r="F5374" s="79"/>
      <c r="G5374" s="78"/>
      <c r="H5374" s="80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6"/>
      <c r="B5375" s="77"/>
      <c r="C5375" s="76"/>
      <c r="D5375" s="78"/>
      <c r="E5375" s="12"/>
      <c r="F5375" s="79"/>
      <c r="G5375" s="78"/>
      <c r="H5375" s="80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6"/>
      <c r="B5376" s="77"/>
      <c r="C5376" s="76"/>
      <c r="D5376" s="78"/>
      <c r="E5376" s="12"/>
      <c r="F5376" s="79"/>
      <c r="G5376" s="78"/>
      <c r="H5376" s="80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6"/>
      <c r="B5377" s="77"/>
      <c r="C5377" s="76"/>
      <c r="D5377" s="78"/>
      <c r="E5377" s="12"/>
      <c r="F5377" s="79"/>
      <c r="G5377" s="78"/>
      <c r="H5377" s="80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6"/>
      <c r="B5378" s="77"/>
      <c r="C5378" s="76"/>
      <c r="D5378" s="78"/>
      <c r="E5378" s="12"/>
      <c r="F5378" s="79"/>
      <c r="G5378" s="78"/>
      <c r="H5378" s="80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6"/>
      <c r="B5379" s="77"/>
      <c r="C5379" s="76"/>
      <c r="D5379" s="78"/>
      <c r="E5379" s="12"/>
      <c r="F5379" s="79"/>
      <c r="G5379" s="78"/>
      <c r="H5379" s="80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6"/>
      <c r="B5380" s="77"/>
      <c r="C5380" s="76"/>
      <c r="D5380" s="78"/>
      <c r="E5380" s="12"/>
      <c r="F5380" s="79"/>
      <c r="G5380" s="78"/>
      <c r="H5380" s="80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6"/>
      <c r="B5381" s="77"/>
      <c r="C5381" s="76"/>
      <c r="D5381" s="78"/>
      <c r="E5381" s="12"/>
      <c r="F5381" s="79"/>
      <c r="G5381" s="78"/>
      <c r="H5381" s="80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6"/>
      <c r="B5382" s="77"/>
      <c r="C5382" s="76"/>
      <c r="D5382" s="78"/>
      <c r="E5382" s="12"/>
      <c r="F5382" s="79"/>
      <c r="G5382" s="78"/>
      <c r="H5382" s="80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6"/>
      <c r="B5383" s="77"/>
      <c r="C5383" s="76"/>
      <c r="D5383" s="78"/>
      <c r="E5383" s="12"/>
      <c r="F5383" s="79"/>
      <c r="G5383" s="78"/>
      <c r="H5383" s="80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6"/>
      <c r="B5384" s="77"/>
      <c r="C5384" s="76"/>
      <c r="D5384" s="78"/>
      <c r="E5384" s="12"/>
      <c r="F5384" s="79"/>
      <c r="G5384" s="78"/>
      <c r="H5384" s="80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6"/>
      <c r="B5385" s="77"/>
      <c r="C5385" s="76"/>
      <c r="D5385" s="78"/>
      <c r="E5385" s="12"/>
      <c r="F5385" s="79"/>
      <c r="G5385" s="78"/>
      <c r="H5385" s="80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6"/>
      <c r="B5386" s="77"/>
      <c r="C5386" s="76"/>
      <c r="D5386" s="78"/>
      <c r="E5386" s="12"/>
      <c r="F5386" s="79"/>
      <c r="G5386" s="78"/>
      <c r="H5386" s="80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6"/>
      <c r="B5387" s="77"/>
      <c r="C5387" s="76"/>
      <c r="D5387" s="78"/>
      <c r="E5387" s="12"/>
      <c r="F5387" s="79"/>
      <c r="G5387" s="78"/>
      <c r="H5387" s="80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6"/>
      <c r="B5388" s="77"/>
      <c r="C5388" s="76"/>
      <c r="D5388" s="78"/>
      <c r="E5388" s="12"/>
      <c r="F5388" s="79"/>
      <c r="G5388" s="78"/>
      <c r="H5388" s="80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6"/>
      <c r="B5389" s="77"/>
      <c r="C5389" s="76"/>
      <c r="D5389" s="78"/>
      <c r="E5389" s="12"/>
      <c r="F5389" s="79"/>
      <c r="G5389" s="78"/>
      <c r="H5389" s="80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6"/>
      <c r="B5390" s="77"/>
      <c r="C5390" s="76"/>
      <c r="D5390" s="78"/>
      <c r="E5390" s="12"/>
      <c r="F5390" s="79"/>
      <c r="G5390" s="78"/>
      <c r="H5390" s="80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6"/>
      <c r="B5391" s="77"/>
      <c r="C5391" s="76"/>
      <c r="D5391" s="78"/>
      <c r="E5391" s="12"/>
      <c r="F5391" s="79"/>
      <c r="G5391" s="78"/>
      <c r="H5391" s="80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6"/>
      <c r="B5392" s="77"/>
      <c r="C5392" s="76"/>
      <c r="D5392" s="78"/>
      <c r="E5392" s="12"/>
      <c r="F5392" s="79"/>
      <c r="G5392" s="78"/>
      <c r="H5392" s="80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6"/>
      <c r="B5393" s="77"/>
      <c r="C5393" s="76"/>
      <c r="D5393" s="78"/>
      <c r="E5393" s="12"/>
      <c r="F5393" s="79"/>
      <c r="G5393" s="78"/>
      <c r="H5393" s="80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6"/>
      <c r="B5394" s="77"/>
      <c r="C5394" s="76"/>
      <c r="D5394" s="78"/>
      <c r="E5394" s="12"/>
      <c r="F5394" s="79"/>
      <c r="G5394" s="78"/>
      <c r="H5394" s="80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6"/>
      <c r="B5395" s="77"/>
      <c r="C5395" s="76"/>
      <c r="D5395" s="78"/>
      <c r="E5395" s="12"/>
      <c r="F5395" s="79"/>
      <c r="G5395" s="78"/>
      <c r="H5395" s="80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6"/>
      <c r="B5396" s="77"/>
      <c r="C5396" s="76"/>
      <c r="D5396" s="78"/>
      <c r="E5396" s="12"/>
      <c r="F5396" s="79"/>
      <c r="G5396" s="78"/>
      <c r="H5396" s="80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6"/>
      <c r="B5397" s="77"/>
      <c r="C5397" s="76"/>
      <c r="D5397" s="78"/>
      <c r="E5397" s="12"/>
      <c r="F5397" s="79"/>
      <c r="G5397" s="78"/>
      <c r="H5397" s="80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6"/>
      <c r="B5398" s="77"/>
      <c r="C5398" s="76"/>
      <c r="D5398" s="78"/>
      <c r="E5398" s="12"/>
      <c r="F5398" s="79"/>
      <c r="G5398" s="78"/>
      <c r="H5398" s="80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6"/>
      <c r="B5399" s="77"/>
      <c r="C5399" s="76"/>
      <c r="D5399" s="78"/>
      <c r="E5399" s="12"/>
      <c r="F5399" s="79"/>
      <c r="G5399" s="78"/>
      <c r="H5399" s="80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6"/>
      <c r="B5400" s="77"/>
      <c r="C5400" s="76"/>
      <c r="D5400" s="78"/>
      <c r="E5400" s="12"/>
      <c r="F5400" s="79"/>
      <c r="G5400" s="78"/>
      <c r="H5400" s="80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6"/>
      <c r="B5401" s="77"/>
      <c r="C5401" s="76"/>
      <c r="D5401" s="78"/>
      <c r="E5401" s="12"/>
      <c r="F5401" s="79"/>
      <c r="G5401" s="78"/>
      <c r="H5401" s="80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6"/>
      <c r="B5402" s="77"/>
      <c r="C5402" s="76"/>
      <c r="D5402" s="78"/>
      <c r="E5402" s="12"/>
      <c r="F5402" s="79"/>
      <c r="G5402" s="78"/>
      <c r="H5402" s="80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6"/>
      <c r="B5403" s="77"/>
      <c r="C5403" s="76"/>
      <c r="D5403" s="78"/>
      <c r="E5403" s="12"/>
      <c r="F5403" s="79"/>
      <c r="G5403" s="78"/>
      <c r="H5403" s="80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6"/>
      <c r="B5404" s="77"/>
      <c r="C5404" s="76"/>
      <c r="D5404" s="78"/>
      <c r="E5404" s="12"/>
      <c r="F5404" s="79"/>
      <c r="G5404" s="78"/>
      <c r="H5404" s="80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6"/>
      <c r="B5405" s="77"/>
      <c r="C5405" s="76"/>
      <c r="D5405" s="78"/>
      <c r="E5405" s="12"/>
      <c r="F5405" s="79"/>
      <c r="G5405" s="78"/>
      <c r="H5405" s="80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6"/>
      <c r="B5406" s="77"/>
      <c r="C5406" s="76"/>
      <c r="D5406" s="78"/>
      <c r="E5406" s="12"/>
      <c r="F5406" s="79"/>
      <c r="G5406" s="78"/>
      <c r="H5406" s="80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6"/>
      <c r="B5407" s="77"/>
      <c r="C5407" s="76"/>
      <c r="D5407" s="78"/>
      <c r="E5407" s="12"/>
      <c r="F5407" s="79"/>
      <c r="G5407" s="78"/>
      <c r="H5407" s="80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6"/>
      <c r="B5408" s="77"/>
      <c r="C5408" s="76"/>
      <c r="D5408" s="78"/>
      <c r="E5408" s="12"/>
      <c r="F5408" s="79"/>
      <c r="G5408" s="78"/>
      <c r="H5408" s="80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6"/>
      <c r="B5409" s="77"/>
      <c r="C5409" s="76"/>
      <c r="D5409" s="78"/>
      <c r="E5409" s="12"/>
      <c r="F5409" s="79"/>
      <c r="G5409" s="78"/>
      <c r="H5409" s="80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6"/>
      <c r="B5410" s="77"/>
      <c r="C5410" s="76"/>
      <c r="D5410" s="78"/>
      <c r="E5410" s="12"/>
      <c r="F5410" s="79"/>
      <c r="G5410" s="78"/>
      <c r="H5410" s="80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6"/>
      <c r="B5411" s="77"/>
      <c r="C5411" s="76"/>
      <c r="D5411" s="78"/>
      <c r="E5411" s="12"/>
      <c r="F5411" s="79"/>
      <c r="G5411" s="78"/>
      <c r="H5411" s="80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6"/>
      <c r="B5412" s="77"/>
      <c r="C5412" s="76"/>
      <c r="D5412" s="78"/>
      <c r="E5412" s="12"/>
      <c r="F5412" s="79"/>
      <c r="G5412" s="78"/>
      <c r="H5412" s="80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6"/>
      <c r="B5413" s="77"/>
      <c r="C5413" s="76"/>
      <c r="D5413" s="78"/>
      <c r="E5413" s="12"/>
      <c r="F5413" s="79"/>
      <c r="G5413" s="78"/>
      <c r="H5413" s="80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6"/>
      <c r="B5414" s="77"/>
      <c r="C5414" s="76"/>
      <c r="D5414" s="78"/>
      <c r="E5414" s="12"/>
      <c r="F5414" s="79"/>
      <c r="G5414" s="78"/>
      <c r="H5414" s="80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6"/>
      <c r="B5415" s="77"/>
      <c r="C5415" s="76"/>
      <c r="D5415" s="78"/>
      <c r="E5415" s="12"/>
      <c r="F5415" s="79"/>
      <c r="G5415" s="78"/>
      <c r="H5415" s="80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6"/>
      <c r="B5416" s="77"/>
      <c r="C5416" s="76"/>
      <c r="D5416" s="78"/>
      <c r="E5416" s="12"/>
      <c r="F5416" s="79"/>
      <c r="G5416" s="78"/>
      <c r="H5416" s="80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6"/>
      <c r="B5417" s="77"/>
      <c r="C5417" s="76"/>
      <c r="D5417" s="78"/>
      <c r="E5417" s="12"/>
      <c r="F5417" s="79"/>
      <c r="G5417" s="78"/>
      <c r="H5417" s="80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6"/>
      <c r="B5418" s="77"/>
      <c r="C5418" s="76"/>
      <c r="D5418" s="78"/>
      <c r="E5418" s="12"/>
      <c r="F5418" s="79"/>
      <c r="G5418" s="78"/>
      <c r="H5418" s="80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6"/>
      <c r="B5419" s="77"/>
      <c r="C5419" s="76"/>
      <c r="D5419" s="78"/>
      <c r="E5419" s="12"/>
      <c r="F5419" s="79"/>
      <c r="G5419" s="78"/>
      <c r="H5419" s="80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6"/>
      <c r="B5420" s="77"/>
      <c r="C5420" s="76"/>
      <c r="D5420" s="78"/>
      <c r="E5420" s="12"/>
      <c r="F5420" s="79"/>
      <c r="G5420" s="78"/>
      <c r="H5420" s="80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6"/>
      <c r="B5421" s="77"/>
      <c r="C5421" s="76"/>
      <c r="D5421" s="78"/>
      <c r="E5421" s="12"/>
      <c r="F5421" s="79"/>
      <c r="G5421" s="78"/>
      <c r="H5421" s="80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6"/>
      <c r="B5422" s="77"/>
      <c r="C5422" s="76"/>
      <c r="D5422" s="78"/>
      <c r="E5422" s="12"/>
      <c r="F5422" s="79"/>
      <c r="G5422" s="78"/>
      <c r="H5422" s="80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6"/>
      <c r="B5423" s="77"/>
      <c r="C5423" s="76"/>
      <c r="D5423" s="78"/>
      <c r="E5423" s="12"/>
      <c r="F5423" s="79"/>
      <c r="G5423" s="78"/>
      <c r="H5423" s="80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6"/>
      <c r="B5424" s="77"/>
      <c r="C5424" s="76"/>
      <c r="D5424" s="78"/>
      <c r="E5424" s="12"/>
      <c r="F5424" s="79"/>
      <c r="G5424" s="78"/>
      <c r="H5424" s="80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6"/>
      <c r="B5425" s="77"/>
      <c r="C5425" s="76"/>
      <c r="D5425" s="78"/>
      <c r="E5425" s="12"/>
      <c r="F5425" s="79"/>
      <c r="G5425" s="78"/>
      <c r="H5425" s="80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6"/>
      <c r="B5426" s="77"/>
      <c r="C5426" s="76"/>
      <c r="D5426" s="78"/>
      <c r="E5426" s="12"/>
      <c r="F5426" s="79"/>
      <c r="G5426" s="78"/>
      <c r="H5426" s="80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6"/>
      <c r="B5427" s="77"/>
      <c r="C5427" s="76"/>
      <c r="D5427" s="78"/>
      <c r="E5427" s="12"/>
      <c r="F5427" s="79"/>
      <c r="G5427" s="78"/>
      <c r="H5427" s="80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6"/>
      <c r="B5428" s="77"/>
      <c r="C5428" s="76"/>
      <c r="D5428" s="78"/>
      <c r="E5428" s="12"/>
      <c r="F5428" s="79"/>
      <c r="G5428" s="78"/>
      <c r="H5428" s="80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6"/>
      <c r="B5429" s="77"/>
      <c r="C5429" s="76"/>
      <c r="D5429" s="78"/>
      <c r="E5429" s="12"/>
      <c r="F5429" s="79"/>
      <c r="G5429" s="78"/>
      <c r="H5429" s="80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6"/>
      <c r="B5430" s="77"/>
      <c r="C5430" s="76"/>
      <c r="D5430" s="78"/>
      <c r="E5430" s="12"/>
      <c r="F5430" s="79"/>
      <c r="G5430" s="78"/>
      <c r="H5430" s="80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6"/>
      <c r="B5431" s="77"/>
      <c r="C5431" s="76"/>
      <c r="D5431" s="78"/>
      <c r="E5431" s="12"/>
      <c r="F5431" s="79"/>
      <c r="G5431" s="78"/>
      <c r="H5431" s="80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6"/>
      <c r="B5432" s="77"/>
      <c r="C5432" s="76"/>
      <c r="D5432" s="78"/>
      <c r="E5432" s="12"/>
      <c r="F5432" s="79"/>
      <c r="G5432" s="78"/>
      <c r="H5432" s="80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6"/>
      <c r="B5433" s="77"/>
      <c r="C5433" s="76"/>
      <c r="D5433" s="78"/>
      <c r="E5433" s="12"/>
      <c r="F5433" s="79"/>
      <c r="G5433" s="78"/>
      <c r="H5433" s="80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6"/>
      <c r="B5434" s="77"/>
      <c r="C5434" s="76"/>
      <c r="D5434" s="78"/>
      <c r="E5434" s="12"/>
      <c r="F5434" s="79"/>
      <c r="G5434" s="78"/>
      <c r="H5434" s="80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6"/>
      <c r="B5435" s="77"/>
      <c r="C5435" s="76"/>
      <c r="D5435" s="78"/>
      <c r="E5435" s="12"/>
      <c r="F5435" s="79"/>
      <c r="G5435" s="78"/>
      <c r="H5435" s="80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6"/>
      <c r="B5436" s="77"/>
      <c r="C5436" s="76"/>
      <c r="D5436" s="78"/>
      <c r="E5436" s="12"/>
      <c r="F5436" s="79"/>
      <c r="G5436" s="78"/>
      <c r="H5436" s="80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6"/>
      <c r="B5437" s="77"/>
      <c r="C5437" s="76"/>
      <c r="D5437" s="78"/>
      <c r="E5437" s="12"/>
      <c r="F5437" s="79"/>
      <c r="G5437" s="78"/>
      <c r="H5437" s="80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6"/>
      <c r="B5438" s="77"/>
      <c r="C5438" s="76"/>
      <c r="D5438" s="78"/>
      <c r="E5438" s="12"/>
      <c r="F5438" s="79"/>
      <c r="G5438" s="78"/>
      <c r="H5438" s="80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6"/>
      <c r="B5439" s="77"/>
      <c r="C5439" s="76"/>
      <c r="D5439" s="78"/>
      <c r="E5439" s="12"/>
      <c r="F5439" s="79"/>
      <c r="G5439" s="78"/>
      <c r="H5439" s="80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6"/>
      <c r="B5440" s="77"/>
      <c r="C5440" s="76"/>
      <c r="D5440" s="78"/>
      <c r="E5440" s="12"/>
      <c r="F5440" s="79"/>
      <c r="G5440" s="78"/>
      <c r="H5440" s="80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6"/>
      <c r="B5441" s="77"/>
      <c r="C5441" s="76"/>
      <c r="D5441" s="78"/>
      <c r="E5441" s="12"/>
      <c r="F5441" s="79"/>
      <c r="G5441" s="78"/>
      <c r="H5441" s="80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6"/>
      <c r="B5442" s="77"/>
      <c r="C5442" s="76"/>
      <c r="D5442" s="78"/>
      <c r="E5442" s="12"/>
      <c r="F5442" s="79"/>
      <c r="G5442" s="78"/>
      <c r="H5442" s="80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6"/>
      <c r="B5443" s="77"/>
      <c r="C5443" s="76"/>
      <c r="D5443" s="78"/>
      <c r="E5443" s="12"/>
      <c r="F5443" s="79"/>
      <c r="G5443" s="78"/>
      <c r="H5443" s="80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6"/>
      <c r="B5444" s="77"/>
      <c r="C5444" s="76"/>
      <c r="D5444" s="78"/>
      <c r="E5444" s="12"/>
      <c r="F5444" s="79"/>
      <c r="G5444" s="78"/>
      <c r="H5444" s="80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6"/>
      <c r="B5445" s="77"/>
      <c r="C5445" s="76"/>
      <c r="D5445" s="78"/>
      <c r="E5445" s="12"/>
      <c r="F5445" s="79"/>
      <c r="G5445" s="78"/>
      <c r="H5445" s="80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6"/>
      <c r="B5446" s="77"/>
      <c r="C5446" s="76"/>
      <c r="D5446" s="78"/>
      <c r="E5446" s="12"/>
      <c r="F5446" s="79"/>
      <c r="G5446" s="78"/>
      <c r="H5446" s="80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6"/>
      <c r="B5447" s="77"/>
      <c r="C5447" s="76"/>
      <c r="D5447" s="78"/>
      <c r="E5447" s="12"/>
      <c r="F5447" s="79"/>
      <c r="G5447" s="78"/>
      <c r="H5447" s="80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6"/>
      <c r="B5448" s="77"/>
      <c r="C5448" s="76"/>
      <c r="D5448" s="78"/>
      <c r="E5448" s="12"/>
      <c r="F5448" s="79"/>
      <c r="G5448" s="78"/>
      <c r="H5448" s="80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6"/>
      <c r="B5449" s="77"/>
      <c r="C5449" s="76"/>
      <c r="D5449" s="78"/>
      <c r="E5449" s="12"/>
      <c r="F5449" s="79"/>
      <c r="G5449" s="78"/>
      <c r="H5449" s="80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6"/>
      <c r="B5450" s="77"/>
      <c r="C5450" s="76"/>
      <c r="D5450" s="78"/>
      <c r="E5450" s="12"/>
      <c r="F5450" s="79"/>
      <c r="G5450" s="78"/>
      <c r="H5450" s="80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6"/>
      <c r="B5451" s="77"/>
      <c r="C5451" s="76"/>
      <c r="D5451" s="78"/>
      <c r="E5451" s="12"/>
      <c r="F5451" s="79"/>
      <c r="G5451" s="78"/>
      <c r="H5451" s="80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6"/>
      <c r="B5452" s="77"/>
      <c r="C5452" s="76"/>
      <c r="D5452" s="78"/>
      <c r="E5452" s="12"/>
      <c r="F5452" s="79"/>
      <c r="G5452" s="78"/>
      <c r="H5452" s="80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6"/>
      <c r="B5453" s="77"/>
      <c r="C5453" s="76"/>
      <c r="D5453" s="78"/>
      <c r="E5453" s="12"/>
      <c r="F5453" s="79"/>
      <c r="G5453" s="78"/>
      <c r="H5453" s="80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6"/>
      <c r="B5454" s="77"/>
      <c r="C5454" s="76"/>
      <c r="D5454" s="78"/>
      <c r="E5454" s="12"/>
      <c r="F5454" s="79"/>
      <c r="G5454" s="78"/>
      <c r="H5454" s="80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6"/>
      <c r="B5455" s="77"/>
      <c r="C5455" s="76"/>
      <c r="D5455" s="78"/>
      <c r="E5455" s="12"/>
      <c r="F5455" s="79"/>
      <c r="G5455" s="78"/>
      <c r="H5455" s="80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6"/>
      <c r="B5456" s="77"/>
      <c r="C5456" s="76"/>
      <c r="D5456" s="78"/>
      <c r="E5456" s="12"/>
      <c r="F5456" s="79"/>
      <c r="G5456" s="78"/>
      <c r="H5456" s="80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6"/>
      <c r="B5457" s="77"/>
      <c r="C5457" s="76"/>
      <c r="D5457" s="78"/>
      <c r="E5457" s="12"/>
      <c r="F5457" s="79"/>
      <c r="G5457" s="78"/>
      <c r="H5457" s="80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6"/>
      <c r="B5458" s="77"/>
      <c r="C5458" s="76"/>
      <c r="D5458" s="78"/>
      <c r="E5458" s="12"/>
      <c r="F5458" s="79"/>
      <c r="G5458" s="78"/>
      <c r="H5458" s="80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6"/>
      <c r="B5459" s="77"/>
      <c r="C5459" s="76"/>
      <c r="D5459" s="78"/>
      <c r="E5459" s="12"/>
      <c r="F5459" s="79"/>
      <c r="G5459" s="78"/>
      <c r="H5459" s="80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6"/>
      <c r="B5460" s="77"/>
      <c r="C5460" s="76"/>
      <c r="D5460" s="78"/>
      <c r="E5460" s="12"/>
      <c r="F5460" s="79"/>
      <c r="G5460" s="78"/>
      <c r="H5460" s="80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6"/>
      <c r="B5461" s="77"/>
      <c r="C5461" s="76"/>
      <c r="D5461" s="78"/>
      <c r="E5461" s="12"/>
      <c r="F5461" s="79"/>
      <c r="G5461" s="78"/>
      <c r="H5461" s="80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6"/>
      <c r="B5462" s="77"/>
      <c r="C5462" s="76"/>
      <c r="D5462" s="78"/>
      <c r="E5462" s="12"/>
      <c r="F5462" s="79"/>
      <c r="G5462" s="78"/>
      <c r="H5462" s="80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6"/>
      <c r="B5463" s="77"/>
      <c r="C5463" s="76"/>
      <c r="D5463" s="78"/>
      <c r="E5463" s="12"/>
      <c r="F5463" s="79"/>
      <c r="G5463" s="78"/>
      <c r="H5463" s="80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6"/>
      <c r="B5464" s="77"/>
      <c r="C5464" s="76"/>
      <c r="D5464" s="78"/>
      <c r="E5464" s="12"/>
      <c r="F5464" s="79"/>
      <c r="G5464" s="78"/>
      <c r="H5464" s="80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6"/>
      <c r="B5465" s="77"/>
      <c r="C5465" s="76"/>
      <c r="D5465" s="78"/>
      <c r="E5465" s="12"/>
      <c r="F5465" s="79"/>
      <c r="G5465" s="78"/>
      <c r="H5465" s="80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6"/>
      <c r="B5466" s="77"/>
      <c r="C5466" s="76"/>
      <c r="D5466" s="78"/>
      <c r="E5466" s="12"/>
      <c r="F5466" s="79"/>
      <c r="G5466" s="78"/>
      <c r="H5466" s="80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6"/>
      <c r="B5467" s="77"/>
      <c r="C5467" s="76"/>
      <c r="D5467" s="78"/>
      <c r="E5467" s="12"/>
      <c r="F5467" s="79"/>
      <c r="G5467" s="78"/>
      <c r="H5467" s="80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6"/>
      <c r="B5468" s="77"/>
      <c r="C5468" s="76"/>
      <c r="D5468" s="78"/>
      <c r="E5468" s="12"/>
      <c r="F5468" s="79"/>
      <c r="G5468" s="78"/>
      <c r="H5468" s="80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6"/>
      <c r="B5469" s="77"/>
      <c r="C5469" s="76"/>
      <c r="D5469" s="78"/>
      <c r="E5469" s="12"/>
      <c r="F5469" s="79"/>
      <c r="G5469" s="78"/>
      <c r="H5469" s="80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6"/>
      <c r="B5470" s="77"/>
      <c r="C5470" s="76"/>
      <c r="D5470" s="78"/>
      <c r="E5470" s="12"/>
      <c r="F5470" s="79"/>
      <c r="G5470" s="78"/>
      <c r="H5470" s="80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6"/>
      <c r="B5471" s="77"/>
      <c r="C5471" s="76"/>
      <c r="D5471" s="78"/>
      <c r="E5471" s="12"/>
      <c r="F5471" s="79"/>
      <c r="G5471" s="78"/>
      <c r="H5471" s="80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6"/>
      <c r="B5472" s="77"/>
      <c r="C5472" s="76"/>
      <c r="D5472" s="78"/>
      <c r="E5472" s="12"/>
      <c r="F5472" s="79"/>
      <c r="G5472" s="78"/>
      <c r="H5472" s="80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6"/>
      <c r="B5473" s="77"/>
      <c r="C5473" s="76"/>
      <c r="D5473" s="78"/>
      <c r="E5473" s="12"/>
      <c r="F5473" s="79"/>
      <c r="G5473" s="78"/>
      <c r="H5473" s="80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6"/>
      <c r="B5474" s="77"/>
      <c r="C5474" s="76"/>
      <c r="D5474" s="78"/>
      <c r="E5474" s="12"/>
      <c r="F5474" s="79"/>
      <c r="G5474" s="78"/>
      <c r="H5474" s="80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6"/>
      <c r="B5475" s="77"/>
      <c r="C5475" s="76"/>
      <c r="D5475" s="78"/>
      <c r="E5475" s="12"/>
      <c r="F5475" s="79"/>
      <c r="G5475" s="78"/>
      <c r="H5475" s="80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6"/>
      <c r="B5476" s="77"/>
      <c r="C5476" s="76"/>
      <c r="D5476" s="78"/>
      <c r="E5476" s="12"/>
      <c r="F5476" s="79"/>
      <c r="G5476" s="78"/>
      <c r="H5476" s="80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6"/>
      <c r="B5477" s="77"/>
      <c r="C5477" s="76"/>
      <c r="D5477" s="78"/>
      <c r="E5477" s="12"/>
      <c r="F5477" s="79"/>
      <c r="G5477" s="78"/>
      <c r="H5477" s="80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6"/>
      <c r="B5478" s="77"/>
      <c r="C5478" s="76"/>
      <c r="D5478" s="78"/>
      <c r="E5478" s="12"/>
      <c r="F5478" s="79"/>
      <c r="G5478" s="78"/>
      <c r="H5478" s="80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6"/>
      <c r="B5479" s="77"/>
      <c r="C5479" s="76"/>
      <c r="D5479" s="78"/>
      <c r="E5479" s="12"/>
      <c r="F5479" s="79"/>
      <c r="G5479" s="78"/>
      <c r="H5479" s="80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6"/>
      <c r="B5480" s="77"/>
      <c r="C5480" s="76"/>
      <c r="D5480" s="78"/>
      <c r="E5480" s="12"/>
      <c r="F5480" s="79"/>
      <c r="G5480" s="78"/>
      <c r="H5480" s="80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6"/>
      <c r="B5481" s="77"/>
      <c r="C5481" s="76"/>
      <c r="D5481" s="78"/>
      <c r="E5481" s="12"/>
      <c r="F5481" s="79"/>
      <c r="G5481" s="78"/>
      <c r="H5481" s="80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6"/>
      <c r="B5482" s="77"/>
      <c r="C5482" s="76"/>
      <c r="D5482" s="78"/>
      <c r="E5482" s="12"/>
      <c r="F5482" s="79"/>
      <c r="G5482" s="78"/>
      <c r="H5482" s="80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6"/>
      <c r="B5483" s="77"/>
      <c r="C5483" s="76"/>
      <c r="D5483" s="78"/>
      <c r="E5483" s="12"/>
      <c r="F5483" s="79"/>
      <c r="G5483" s="78"/>
      <c r="H5483" s="80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6"/>
      <c r="B5484" s="77"/>
      <c r="C5484" s="76"/>
      <c r="D5484" s="78"/>
      <c r="E5484" s="12"/>
      <c r="F5484" s="79"/>
      <c r="G5484" s="78"/>
      <c r="H5484" s="80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6"/>
      <c r="B5485" s="77"/>
      <c r="C5485" s="76"/>
      <c r="D5485" s="78"/>
      <c r="E5485" s="12"/>
      <c r="F5485" s="79"/>
      <c r="G5485" s="78"/>
      <c r="H5485" s="80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6"/>
      <c r="B5486" s="77"/>
      <c r="C5486" s="76"/>
      <c r="D5486" s="78"/>
      <c r="E5486" s="12"/>
      <c r="F5486" s="79"/>
      <c r="G5486" s="78"/>
      <c r="H5486" s="80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6"/>
      <c r="B5487" s="77"/>
      <c r="C5487" s="76"/>
      <c r="D5487" s="78"/>
      <c r="E5487" s="12"/>
      <c r="F5487" s="79"/>
      <c r="G5487" s="78"/>
      <c r="H5487" s="80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6"/>
      <c r="B5488" s="77"/>
      <c r="C5488" s="76"/>
      <c r="D5488" s="78"/>
      <c r="E5488" s="12"/>
      <c r="F5488" s="79"/>
      <c r="G5488" s="78"/>
      <c r="H5488" s="80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6"/>
      <c r="B5489" s="77"/>
      <c r="C5489" s="76"/>
      <c r="D5489" s="78"/>
      <c r="E5489" s="12"/>
      <c r="F5489" s="79"/>
      <c r="G5489" s="78"/>
      <c r="H5489" s="80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6"/>
      <c r="B5490" s="77"/>
      <c r="C5490" s="76"/>
      <c r="D5490" s="78"/>
      <c r="E5490" s="12"/>
      <c r="F5490" s="79"/>
      <c r="G5490" s="78"/>
      <c r="H5490" s="80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6"/>
      <c r="B5491" s="77"/>
      <c r="C5491" s="76"/>
      <c r="D5491" s="78"/>
      <c r="E5491" s="12"/>
      <c r="F5491" s="79"/>
      <c r="G5491" s="78"/>
      <c r="H5491" s="80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6"/>
      <c r="B5492" s="77"/>
      <c r="C5492" s="76"/>
      <c r="D5492" s="78"/>
      <c r="E5492" s="12"/>
      <c r="F5492" s="79"/>
      <c r="G5492" s="78"/>
      <c r="H5492" s="80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6"/>
      <c r="B5493" s="77"/>
      <c r="C5493" s="76"/>
      <c r="D5493" s="78"/>
      <c r="E5493" s="12"/>
      <c r="F5493" s="79"/>
      <c r="G5493" s="78"/>
      <c r="H5493" s="80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6"/>
      <c r="B5494" s="77"/>
      <c r="C5494" s="76"/>
      <c r="D5494" s="78"/>
      <c r="E5494" s="12"/>
      <c r="F5494" s="79"/>
      <c r="G5494" s="78"/>
      <c r="H5494" s="80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6"/>
      <c r="B5495" s="77"/>
      <c r="C5495" s="76"/>
      <c r="D5495" s="78"/>
      <c r="E5495" s="12"/>
      <c r="F5495" s="79"/>
      <c r="G5495" s="78"/>
      <c r="H5495" s="80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6"/>
      <c r="B5496" s="77"/>
      <c r="C5496" s="76"/>
      <c r="D5496" s="78"/>
      <c r="E5496" s="12"/>
      <c r="F5496" s="79"/>
      <c r="G5496" s="78"/>
      <c r="H5496" s="80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6"/>
      <c r="B5497" s="77"/>
      <c r="C5497" s="76"/>
      <c r="D5497" s="78"/>
      <c r="E5497" s="12"/>
      <c r="F5497" s="79"/>
      <c r="G5497" s="78"/>
      <c r="H5497" s="80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6"/>
      <c r="B5498" s="77"/>
      <c r="C5498" s="76"/>
      <c r="D5498" s="78"/>
      <c r="E5498" s="12"/>
      <c r="F5498" s="79"/>
      <c r="G5498" s="78"/>
      <c r="H5498" s="80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6"/>
      <c r="B5499" s="77"/>
      <c r="C5499" s="76"/>
      <c r="D5499" s="78"/>
      <c r="E5499" s="12"/>
      <c r="F5499" s="79"/>
      <c r="G5499" s="78"/>
      <c r="H5499" s="80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6"/>
      <c r="B5500" s="77"/>
      <c r="C5500" s="76"/>
      <c r="D5500" s="78"/>
      <c r="E5500" s="12"/>
      <c r="F5500" s="79"/>
      <c r="G5500" s="78"/>
      <c r="H5500" s="80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6"/>
      <c r="B5501" s="77"/>
      <c r="C5501" s="76"/>
      <c r="D5501" s="78"/>
      <c r="E5501" s="12"/>
      <c r="F5501" s="79"/>
      <c r="G5501" s="78"/>
      <c r="H5501" s="80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6"/>
      <c r="B5502" s="77"/>
      <c r="C5502" s="76"/>
      <c r="D5502" s="78"/>
      <c r="E5502" s="12"/>
      <c r="F5502" s="79"/>
      <c r="G5502" s="78"/>
      <c r="H5502" s="80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6"/>
      <c r="B5503" s="77"/>
      <c r="C5503" s="76"/>
      <c r="D5503" s="78"/>
      <c r="E5503" s="12"/>
      <c r="F5503" s="79"/>
      <c r="G5503" s="78"/>
      <c r="H5503" s="80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6"/>
      <c r="B5504" s="77"/>
      <c r="C5504" s="76"/>
      <c r="D5504" s="78"/>
      <c r="E5504" s="12"/>
      <c r="F5504" s="79"/>
      <c r="G5504" s="78"/>
      <c r="H5504" s="80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6"/>
      <c r="B5505" s="77"/>
      <c r="C5505" s="76"/>
      <c r="D5505" s="78"/>
      <c r="E5505" s="12"/>
      <c r="F5505" s="79"/>
      <c r="G5505" s="78"/>
      <c r="H5505" s="80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6"/>
      <c r="B5506" s="77"/>
      <c r="C5506" s="76"/>
      <c r="D5506" s="78"/>
      <c r="E5506" s="12"/>
      <c r="F5506" s="79"/>
      <c r="G5506" s="78"/>
      <c r="H5506" s="80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6"/>
      <c r="B5507" s="77"/>
      <c r="C5507" s="76"/>
      <c r="D5507" s="78"/>
      <c r="E5507" s="12"/>
      <c r="F5507" s="79"/>
      <c r="G5507" s="78"/>
      <c r="H5507" s="80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6"/>
      <c r="B5508" s="77"/>
      <c r="C5508" s="76"/>
      <c r="D5508" s="78"/>
      <c r="E5508" s="12"/>
      <c r="F5508" s="79"/>
      <c r="G5508" s="78"/>
      <c r="H5508" s="80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6"/>
      <c r="B5509" s="77"/>
      <c r="C5509" s="76"/>
      <c r="D5509" s="78"/>
      <c r="E5509" s="12"/>
      <c r="F5509" s="79"/>
      <c r="G5509" s="78"/>
      <c r="H5509" s="80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6"/>
      <c r="B5510" s="77"/>
      <c r="C5510" s="76"/>
      <c r="D5510" s="78"/>
      <c r="E5510" s="12"/>
      <c r="F5510" s="79"/>
      <c r="G5510" s="78"/>
      <c r="H5510" s="80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6"/>
      <c r="B5511" s="77"/>
      <c r="C5511" s="76"/>
      <c r="D5511" s="78"/>
      <c r="E5511" s="12"/>
      <c r="F5511" s="79"/>
      <c r="G5511" s="78"/>
      <c r="H5511" s="80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6"/>
      <c r="B5512" s="77"/>
      <c r="C5512" s="76"/>
      <c r="D5512" s="78"/>
      <c r="E5512" s="12"/>
      <c r="F5512" s="79"/>
      <c r="G5512" s="78"/>
      <c r="H5512" s="80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6"/>
      <c r="B5513" s="77"/>
      <c r="C5513" s="76"/>
      <c r="D5513" s="78"/>
      <c r="E5513" s="12"/>
      <c r="F5513" s="79"/>
      <c r="G5513" s="78"/>
      <c r="H5513" s="80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6"/>
      <c r="B5514" s="77"/>
      <c r="C5514" s="76"/>
      <c r="D5514" s="78"/>
      <c r="E5514" s="12"/>
      <c r="F5514" s="79"/>
      <c r="G5514" s="78"/>
      <c r="H5514" s="80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6"/>
      <c r="B5515" s="77"/>
      <c r="C5515" s="76"/>
      <c r="D5515" s="78"/>
      <c r="E5515" s="12"/>
      <c r="F5515" s="79"/>
      <c r="G5515" s="78"/>
      <c r="H5515" s="80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6"/>
      <c r="B5516" s="77"/>
      <c r="C5516" s="76"/>
      <c r="D5516" s="78"/>
      <c r="E5516" s="12"/>
      <c r="F5516" s="79"/>
      <c r="G5516" s="78"/>
      <c r="H5516" s="80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6"/>
      <c r="B5517" s="77"/>
      <c r="C5517" s="76"/>
      <c r="D5517" s="78"/>
      <c r="E5517" s="12"/>
      <c r="F5517" s="79"/>
      <c r="G5517" s="78"/>
      <c r="H5517" s="80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6"/>
      <c r="B5518" s="77"/>
      <c r="C5518" s="76"/>
      <c r="D5518" s="78"/>
      <c r="E5518" s="12"/>
      <c r="F5518" s="79"/>
      <c r="G5518" s="78"/>
      <c r="H5518" s="80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6"/>
      <c r="B5519" s="77"/>
      <c r="C5519" s="76"/>
      <c r="D5519" s="78"/>
      <c r="E5519" s="12"/>
      <c r="F5519" s="79"/>
      <c r="G5519" s="78"/>
      <c r="H5519" s="80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6"/>
      <c r="B5520" s="77"/>
      <c r="C5520" s="76"/>
      <c r="D5520" s="78"/>
      <c r="E5520" s="12"/>
      <c r="F5520" s="79"/>
      <c r="G5520" s="78"/>
      <c r="H5520" s="80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6"/>
      <c r="B5521" s="77"/>
      <c r="C5521" s="76"/>
      <c r="D5521" s="78"/>
      <c r="E5521" s="12"/>
      <c r="F5521" s="79"/>
      <c r="G5521" s="78"/>
      <c r="H5521" s="80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6"/>
      <c r="B5522" s="77"/>
      <c r="C5522" s="76"/>
      <c r="D5522" s="78"/>
      <c r="E5522" s="12"/>
      <c r="F5522" s="79"/>
      <c r="G5522" s="78"/>
      <c r="H5522" s="80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6"/>
      <c r="B5523" s="77"/>
      <c r="C5523" s="76"/>
      <c r="D5523" s="78"/>
      <c r="E5523" s="12"/>
      <c r="F5523" s="79"/>
      <c r="G5523" s="78"/>
      <c r="H5523" s="80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6"/>
      <c r="B5524" s="77"/>
      <c r="C5524" s="76"/>
      <c r="D5524" s="78"/>
      <c r="E5524" s="12"/>
      <c r="F5524" s="79"/>
      <c r="G5524" s="78"/>
      <c r="H5524" s="80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6"/>
      <c r="B5525" s="77"/>
      <c r="C5525" s="76"/>
      <c r="D5525" s="78"/>
      <c r="E5525" s="12"/>
      <c r="F5525" s="79"/>
      <c r="G5525" s="78"/>
      <c r="H5525" s="80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6"/>
      <c r="B5526" s="77"/>
      <c r="C5526" s="76"/>
      <c r="D5526" s="78"/>
      <c r="E5526" s="12"/>
      <c r="F5526" s="79"/>
      <c r="G5526" s="78"/>
      <c r="H5526" s="80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6"/>
      <c r="B5527" s="77"/>
      <c r="C5527" s="76"/>
      <c r="D5527" s="78"/>
      <c r="E5527" s="12"/>
      <c r="F5527" s="79"/>
      <c r="G5527" s="78"/>
      <c r="H5527" s="80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6"/>
      <c r="B5528" s="77"/>
      <c r="C5528" s="76"/>
      <c r="D5528" s="78"/>
      <c r="E5528" s="12"/>
      <c r="F5528" s="79"/>
      <c r="G5528" s="78"/>
      <c r="H5528" s="80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6"/>
      <c r="B5529" s="77"/>
      <c r="C5529" s="76"/>
      <c r="D5529" s="78"/>
      <c r="E5529" s="12"/>
      <c r="F5529" s="79"/>
      <c r="G5529" s="78"/>
      <c r="H5529" s="80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6"/>
      <c r="B5530" s="77"/>
      <c r="C5530" s="76"/>
      <c r="D5530" s="78"/>
      <c r="E5530" s="12"/>
      <c r="F5530" s="79"/>
      <c r="G5530" s="78"/>
      <c r="H5530" s="80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6"/>
      <c r="B5531" s="77"/>
      <c r="C5531" s="76"/>
      <c r="D5531" s="78"/>
      <c r="E5531" s="12"/>
      <c r="F5531" s="79"/>
      <c r="G5531" s="78"/>
      <c r="H5531" s="80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6"/>
      <c r="B5532" s="77"/>
      <c r="C5532" s="76"/>
      <c r="D5532" s="78"/>
      <c r="E5532" s="12"/>
      <c r="F5532" s="79"/>
      <c r="G5532" s="78"/>
      <c r="H5532" s="80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6"/>
      <c r="B5533" s="77"/>
      <c r="C5533" s="76"/>
      <c r="D5533" s="78"/>
      <c r="E5533" s="12"/>
      <c r="F5533" s="79"/>
      <c r="G5533" s="78"/>
      <c r="H5533" s="80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6"/>
      <c r="B5534" s="77"/>
      <c r="C5534" s="76"/>
      <c r="D5534" s="78"/>
      <c r="E5534" s="12"/>
      <c r="F5534" s="79"/>
      <c r="G5534" s="78"/>
      <c r="H5534" s="80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6"/>
      <c r="B5535" s="77"/>
      <c r="C5535" s="76"/>
      <c r="D5535" s="78"/>
      <c r="E5535" s="12"/>
      <c r="F5535" s="79"/>
      <c r="G5535" s="78"/>
      <c r="H5535" s="80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6"/>
      <c r="B5536" s="77"/>
      <c r="C5536" s="76"/>
      <c r="D5536" s="78"/>
      <c r="E5536" s="12"/>
      <c r="F5536" s="79"/>
      <c r="G5536" s="78"/>
      <c r="H5536" s="80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6"/>
      <c r="B5537" s="77"/>
      <c r="C5537" s="76"/>
      <c r="D5537" s="78"/>
      <c r="E5537" s="12"/>
      <c r="F5537" s="79"/>
      <c r="G5537" s="78"/>
      <c r="H5537" s="80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6"/>
      <c r="B5538" s="77"/>
      <c r="C5538" s="76"/>
      <c r="D5538" s="78"/>
      <c r="E5538" s="12"/>
      <c r="F5538" s="79"/>
      <c r="G5538" s="78"/>
      <c r="H5538" s="80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6"/>
      <c r="B5539" s="77"/>
      <c r="C5539" s="76"/>
      <c r="D5539" s="78"/>
      <c r="E5539" s="12"/>
      <c r="F5539" s="79"/>
      <c r="G5539" s="78"/>
      <c r="H5539" s="80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6"/>
      <c r="B5540" s="77"/>
      <c r="C5540" s="76"/>
      <c r="D5540" s="78"/>
      <c r="E5540" s="12"/>
      <c r="F5540" s="79"/>
      <c r="G5540" s="78"/>
      <c r="H5540" s="80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6"/>
      <c r="B5541" s="77"/>
      <c r="C5541" s="76"/>
      <c r="D5541" s="78"/>
      <c r="E5541" s="12"/>
      <c r="F5541" s="79"/>
      <c r="G5541" s="78"/>
      <c r="H5541" s="80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6"/>
      <c r="B5542" s="77"/>
      <c r="C5542" s="76"/>
      <c r="D5542" s="78"/>
      <c r="E5542" s="12"/>
      <c r="F5542" s="79"/>
      <c r="G5542" s="78"/>
      <c r="H5542" s="80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6"/>
      <c r="B5543" s="77"/>
      <c r="C5543" s="76"/>
      <c r="D5543" s="78"/>
      <c r="E5543" s="12"/>
      <c r="F5543" s="79"/>
      <c r="G5543" s="78"/>
      <c r="H5543" s="80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6"/>
      <c r="B5544" s="77"/>
      <c r="C5544" s="76"/>
      <c r="D5544" s="78"/>
      <c r="E5544" s="12"/>
      <c r="F5544" s="79"/>
      <c r="G5544" s="78"/>
      <c r="H5544" s="80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6"/>
      <c r="B5545" s="77"/>
      <c r="C5545" s="76"/>
      <c r="D5545" s="78"/>
      <c r="E5545" s="12"/>
      <c r="F5545" s="79"/>
      <c r="G5545" s="78"/>
      <c r="H5545" s="80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6"/>
      <c r="B5546" s="77"/>
      <c r="C5546" s="76"/>
      <c r="D5546" s="78"/>
      <c r="E5546" s="12"/>
      <c r="F5546" s="79"/>
      <c r="G5546" s="78"/>
      <c r="H5546" s="80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6"/>
      <c r="B5547" s="77"/>
      <c r="C5547" s="76"/>
      <c r="D5547" s="78"/>
      <c r="E5547" s="12"/>
      <c r="F5547" s="79"/>
      <c r="G5547" s="78"/>
      <c r="H5547" s="80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6"/>
      <c r="B5548" s="77"/>
      <c r="C5548" s="76"/>
      <c r="D5548" s="78"/>
      <c r="E5548" s="12"/>
      <c r="F5548" s="79"/>
      <c r="G5548" s="78"/>
      <c r="H5548" s="80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6"/>
      <c r="B5549" s="77"/>
      <c r="C5549" s="76"/>
      <c r="D5549" s="78"/>
      <c r="E5549" s="12"/>
      <c r="F5549" s="79"/>
      <c r="G5549" s="78"/>
      <c r="H5549" s="80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6"/>
      <c r="B5550" s="77"/>
      <c r="C5550" s="76"/>
      <c r="D5550" s="78"/>
      <c r="E5550" s="12"/>
      <c r="F5550" s="79"/>
      <c r="G5550" s="78"/>
      <c r="H5550" s="80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6"/>
      <c r="B5551" s="77"/>
      <c r="C5551" s="76"/>
      <c r="D5551" s="78"/>
      <c r="E5551" s="12"/>
      <c r="F5551" s="79"/>
      <c r="G5551" s="78"/>
      <c r="H5551" s="80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6"/>
      <c r="B5552" s="77"/>
      <c r="C5552" s="76"/>
      <c r="D5552" s="78"/>
      <c r="E5552" s="12"/>
      <c r="F5552" s="79"/>
      <c r="G5552" s="78"/>
      <c r="H5552" s="80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6"/>
      <c r="B5553" s="77"/>
      <c r="C5553" s="76"/>
      <c r="D5553" s="78"/>
      <c r="E5553" s="12"/>
      <c r="F5553" s="79"/>
      <c r="G5553" s="78"/>
      <c r="H5553" s="80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6"/>
      <c r="B5554" s="77"/>
      <c r="C5554" s="76"/>
      <c r="D5554" s="78"/>
      <c r="E5554" s="12"/>
      <c r="F5554" s="79"/>
      <c r="G5554" s="78"/>
      <c r="H5554" s="80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6"/>
      <c r="B5555" s="77"/>
      <c r="C5555" s="76"/>
      <c r="D5555" s="78"/>
      <c r="E5555" s="12"/>
      <c r="F5555" s="79"/>
      <c r="G5555" s="78"/>
      <c r="H5555" s="80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6"/>
      <c r="B5556" s="77"/>
      <c r="C5556" s="76"/>
      <c r="D5556" s="78"/>
      <c r="E5556" s="12"/>
      <c r="F5556" s="79"/>
      <c r="G5556" s="78"/>
      <c r="H5556" s="80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6"/>
      <c r="B5557" s="77"/>
      <c r="C5557" s="76"/>
      <c r="D5557" s="78"/>
      <c r="E5557" s="12"/>
      <c r="F5557" s="79"/>
      <c r="G5557" s="78"/>
      <c r="H5557" s="80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6"/>
      <c r="B5558" s="77"/>
      <c r="C5558" s="76"/>
      <c r="D5558" s="78"/>
      <c r="E5558" s="12"/>
      <c r="F5558" s="79"/>
      <c r="G5558" s="78"/>
      <c r="H5558" s="80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6"/>
      <c r="B5559" s="77"/>
      <c r="C5559" s="76"/>
      <c r="D5559" s="78"/>
      <c r="E5559" s="12"/>
      <c r="F5559" s="79"/>
      <c r="G5559" s="78"/>
      <c r="H5559" s="80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6"/>
      <c r="B5560" s="77"/>
      <c r="C5560" s="76"/>
      <c r="D5560" s="78"/>
      <c r="E5560" s="12"/>
      <c r="F5560" s="79"/>
      <c r="G5560" s="78"/>
      <c r="H5560" s="80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6"/>
      <c r="B5561" s="77"/>
      <c r="C5561" s="76"/>
      <c r="D5561" s="78"/>
      <c r="E5561" s="12"/>
      <c r="F5561" s="79"/>
      <c r="G5561" s="78"/>
      <c r="H5561" s="80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6"/>
      <c r="B5562" s="77"/>
      <c r="C5562" s="76"/>
      <c r="D5562" s="78"/>
      <c r="E5562" s="12"/>
      <c r="F5562" s="79"/>
      <c r="G5562" s="78"/>
      <c r="H5562" s="80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6"/>
      <c r="B5563" s="77"/>
      <c r="C5563" s="76"/>
      <c r="D5563" s="78"/>
      <c r="E5563" s="12"/>
      <c r="F5563" s="79"/>
      <c r="G5563" s="78"/>
      <c r="H5563" s="80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6"/>
      <c r="B5564" s="77"/>
      <c r="C5564" s="76"/>
      <c r="D5564" s="78"/>
      <c r="E5564" s="12"/>
      <c r="F5564" s="79"/>
      <c r="G5564" s="78"/>
      <c r="H5564" s="80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6"/>
      <c r="B5565" s="77"/>
      <c r="C5565" s="76"/>
      <c r="D5565" s="78"/>
      <c r="E5565" s="12"/>
      <c r="F5565" s="79"/>
      <c r="G5565" s="78"/>
      <c r="H5565" s="80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6"/>
      <c r="B5566" s="77"/>
      <c r="C5566" s="76"/>
      <c r="D5566" s="78"/>
      <c r="E5566" s="12"/>
      <c r="F5566" s="79"/>
      <c r="G5566" s="78"/>
      <c r="H5566" s="80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6"/>
      <c r="B5567" s="77"/>
      <c r="C5567" s="76"/>
      <c r="D5567" s="78"/>
      <c r="E5567" s="12"/>
      <c r="F5567" s="79"/>
      <c r="G5567" s="78"/>
      <c r="H5567" s="80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6"/>
      <c r="B5568" s="77"/>
      <c r="C5568" s="76"/>
      <c r="D5568" s="78"/>
      <c r="E5568" s="12"/>
      <c r="F5568" s="79"/>
      <c r="G5568" s="78"/>
      <c r="H5568" s="80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6"/>
      <c r="B5569" s="77"/>
      <c r="C5569" s="76"/>
      <c r="D5569" s="78"/>
      <c r="E5569" s="12"/>
      <c r="F5569" s="79"/>
      <c r="G5569" s="78"/>
      <c r="H5569" s="80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6"/>
      <c r="B5570" s="77"/>
      <c r="C5570" s="76"/>
      <c r="D5570" s="78"/>
      <c r="E5570" s="12"/>
      <c r="F5570" s="79"/>
      <c r="G5570" s="78"/>
      <c r="H5570" s="80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6"/>
      <c r="B5571" s="77"/>
      <c r="C5571" s="76"/>
      <c r="D5571" s="78"/>
      <c r="E5571" s="12"/>
      <c r="F5571" s="79"/>
      <c r="G5571" s="78"/>
      <c r="H5571" s="80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6"/>
      <c r="B5572" s="77"/>
      <c r="C5572" s="76"/>
      <c r="D5572" s="78"/>
      <c r="E5572" s="12"/>
      <c r="F5572" s="79"/>
      <c r="G5572" s="78"/>
      <c r="H5572" s="80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6"/>
      <c r="B5573" s="77"/>
      <c r="C5573" s="76"/>
      <c r="D5573" s="78"/>
      <c r="E5573" s="12"/>
      <c r="F5573" s="79"/>
      <c r="G5573" s="78"/>
      <c r="H5573" s="80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6"/>
      <c r="B5574" s="77"/>
      <c r="C5574" s="76"/>
      <c r="D5574" s="78"/>
      <c r="E5574" s="12"/>
      <c r="F5574" s="79"/>
      <c r="G5574" s="78"/>
      <c r="H5574" s="80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6"/>
      <c r="B5575" s="77"/>
      <c r="C5575" s="76"/>
      <c r="D5575" s="78"/>
      <c r="E5575" s="12"/>
      <c r="F5575" s="79"/>
      <c r="G5575" s="78"/>
      <c r="H5575" s="80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6"/>
      <c r="B5576" s="77"/>
      <c r="C5576" s="76"/>
      <c r="D5576" s="78"/>
      <c r="E5576" s="12"/>
      <c r="F5576" s="79"/>
      <c r="G5576" s="78"/>
      <c r="H5576" s="80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6"/>
      <c r="B5577" s="77"/>
      <c r="C5577" s="76"/>
      <c r="D5577" s="78"/>
      <c r="E5577" s="12"/>
      <c r="F5577" s="79"/>
      <c r="G5577" s="78"/>
      <c r="H5577" s="80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6"/>
      <c r="B5578" s="77"/>
      <c r="C5578" s="76"/>
      <c r="D5578" s="78"/>
      <c r="E5578" s="12"/>
      <c r="F5578" s="79"/>
      <c r="G5578" s="78"/>
      <c r="H5578" s="80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6"/>
      <c r="B5579" s="77"/>
      <c r="C5579" s="76"/>
      <c r="D5579" s="78"/>
      <c r="E5579" s="12"/>
      <c r="F5579" s="79"/>
      <c r="G5579" s="78"/>
      <c r="H5579" s="80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6"/>
      <c r="B5580" s="77"/>
      <c r="C5580" s="76"/>
      <c r="D5580" s="78"/>
      <c r="E5580" s="12"/>
      <c r="F5580" s="79"/>
      <c r="G5580" s="78"/>
      <c r="H5580" s="80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6"/>
      <c r="B5581" s="77"/>
      <c r="C5581" s="76"/>
      <c r="D5581" s="78"/>
      <c r="E5581" s="12"/>
      <c r="F5581" s="79"/>
      <c r="G5581" s="78"/>
      <c r="H5581" s="80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6"/>
      <c r="B5582" s="77"/>
      <c r="C5582" s="76"/>
      <c r="D5582" s="78"/>
      <c r="E5582" s="12"/>
      <c r="F5582" s="79"/>
      <c r="G5582" s="78"/>
      <c r="H5582" s="80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6"/>
      <c r="B5583" s="77"/>
      <c r="C5583" s="76"/>
      <c r="D5583" s="78"/>
      <c r="E5583" s="12"/>
      <c r="F5583" s="79"/>
      <c r="G5583" s="78"/>
      <c r="H5583" s="80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6"/>
      <c r="B5584" s="77"/>
      <c r="C5584" s="76"/>
      <c r="D5584" s="78"/>
      <c r="E5584" s="12"/>
      <c r="F5584" s="79"/>
      <c r="G5584" s="78"/>
      <c r="H5584" s="80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6"/>
      <c r="B5585" s="77"/>
      <c r="C5585" s="76"/>
      <c r="D5585" s="78"/>
      <c r="E5585" s="12"/>
      <c r="F5585" s="79"/>
      <c r="G5585" s="78"/>
      <c r="H5585" s="80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6"/>
      <c r="B5586" s="77"/>
      <c r="C5586" s="76"/>
      <c r="D5586" s="78"/>
      <c r="E5586" s="12"/>
      <c r="F5586" s="79"/>
      <c r="G5586" s="78"/>
      <c r="H5586" s="80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6"/>
      <c r="B5587" s="77"/>
      <c r="C5587" s="76"/>
      <c r="D5587" s="78"/>
      <c r="E5587" s="12"/>
      <c r="F5587" s="79"/>
      <c r="G5587" s="78"/>
      <c r="H5587" s="80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6"/>
      <c r="B5588" s="77"/>
      <c r="C5588" s="76"/>
      <c r="D5588" s="78"/>
      <c r="E5588" s="12"/>
      <c r="F5588" s="79"/>
      <c r="G5588" s="78"/>
      <c r="H5588" s="80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6"/>
      <c r="B5589" s="77"/>
      <c r="C5589" s="76"/>
      <c r="D5589" s="78"/>
      <c r="E5589" s="12"/>
      <c r="F5589" s="79"/>
      <c r="G5589" s="78"/>
      <c r="H5589" s="80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6"/>
      <c r="B5590" s="77"/>
      <c r="C5590" s="76"/>
      <c r="D5590" s="78"/>
      <c r="E5590" s="12"/>
      <c r="F5590" s="79"/>
      <c r="G5590" s="78"/>
      <c r="H5590" s="80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6"/>
      <c r="B5591" s="77"/>
      <c r="C5591" s="76"/>
      <c r="D5591" s="78"/>
      <c r="E5591" s="12"/>
      <c r="F5591" s="79"/>
      <c r="G5591" s="78"/>
      <c r="H5591" s="80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6"/>
      <c r="B5592" s="77"/>
      <c r="C5592" s="76"/>
      <c r="D5592" s="78"/>
      <c r="E5592" s="12"/>
      <c r="F5592" s="79"/>
      <c r="G5592" s="78"/>
      <c r="H5592" s="80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6"/>
      <c r="B5593" s="77"/>
      <c r="C5593" s="76"/>
      <c r="D5593" s="78"/>
      <c r="E5593" s="12"/>
      <c r="F5593" s="79"/>
      <c r="G5593" s="78"/>
      <c r="H5593" s="80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6"/>
      <c r="B5594" s="77"/>
      <c r="C5594" s="76"/>
      <c r="D5594" s="78"/>
      <c r="E5594" s="12"/>
      <c r="F5594" s="79"/>
      <c r="G5594" s="78"/>
      <c r="H5594" s="80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6"/>
      <c r="B5595" s="77"/>
      <c r="C5595" s="76"/>
      <c r="D5595" s="78"/>
      <c r="E5595" s="12"/>
      <c r="F5595" s="79"/>
      <c r="G5595" s="78"/>
      <c r="H5595" s="80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6"/>
      <c r="B5596" s="77"/>
      <c r="C5596" s="76"/>
      <c r="D5596" s="78"/>
      <c r="E5596" s="12"/>
      <c r="F5596" s="79"/>
      <c r="G5596" s="78"/>
      <c r="H5596" s="80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6"/>
      <c r="B5597" s="77"/>
      <c r="C5597" s="76"/>
      <c r="D5597" s="78"/>
      <c r="E5597" s="12"/>
      <c r="F5597" s="79"/>
      <c r="G5597" s="78"/>
      <c r="H5597" s="80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6"/>
      <c r="B5598" s="77"/>
      <c r="C5598" s="76"/>
      <c r="D5598" s="78"/>
      <c r="E5598" s="12"/>
      <c r="F5598" s="79"/>
      <c r="G5598" s="78"/>
      <c r="H5598" s="80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6"/>
      <c r="B5599" s="77"/>
      <c r="C5599" s="76"/>
      <c r="D5599" s="78"/>
      <c r="E5599" s="12"/>
      <c r="F5599" s="79"/>
      <c r="G5599" s="78"/>
      <c r="H5599" s="80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6"/>
      <c r="B5600" s="77"/>
      <c r="C5600" s="76"/>
      <c r="D5600" s="78"/>
      <c r="E5600" s="12"/>
      <c r="F5600" s="79"/>
      <c r="G5600" s="78"/>
      <c r="H5600" s="80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6"/>
      <c r="B5601" s="77"/>
      <c r="C5601" s="76"/>
      <c r="D5601" s="78"/>
      <c r="E5601" s="12"/>
      <c r="F5601" s="79"/>
      <c r="G5601" s="78"/>
      <c r="H5601" s="80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6"/>
      <c r="B5602" s="77"/>
      <c r="C5602" s="76"/>
      <c r="D5602" s="78"/>
      <c r="E5602" s="12"/>
      <c r="F5602" s="79"/>
      <c r="G5602" s="78"/>
      <c r="H5602" s="80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6"/>
      <c r="B5603" s="77"/>
      <c r="C5603" s="76"/>
      <c r="D5603" s="78"/>
      <c r="E5603" s="12"/>
      <c r="F5603" s="79"/>
      <c r="G5603" s="78"/>
      <c r="H5603" s="80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6"/>
      <c r="B5604" s="77"/>
      <c r="C5604" s="76"/>
      <c r="D5604" s="78"/>
      <c r="E5604" s="12"/>
      <c r="F5604" s="79"/>
      <c r="G5604" s="78"/>
      <c r="H5604" s="80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6"/>
      <c r="B5605" s="77"/>
      <c r="C5605" s="76"/>
      <c r="D5605" s="78"/>
      <c r="E5605" s="12"/>
      <c r="F5605" s="79"/>
      <c r="G5605" s="78"/>
      <c r="H5605" s="80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6"/>
      <c r="B5606" s="77"/>
      <c r="C5606" s="76"/>
      <c r="D5606" s="78"/>
      <c r="E5606" s="12"/>
      <c r="F5606" s="79"/>
      <c r="G5606" s="78"/>
      <c r="H5606" s="80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6"/>
      <c r="B5607" s="77"/>
      <c r="C5607" s="76"/>
      <c r="D5607" s="78"/>
      <c r="E5607" s="12"/>
      <c r="F5607" s="79"/>
      <c r="G5607" s="78"/>
      <c r="H5607" s="80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6"/>
      <c r="B5608" s="77"/>
      <c r="C5608" s="76"/>
      <c r="D5608" s="78"/>
      <c r="E5608" s="12"/>
      <c r="F5608" s="79"/>
      <c r="G5608" s="78"/>
      <c r="H5608" s="80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6"/>
      <c r="B5609" s="77"/>
      <c r="C5609" s="76"/>
      <c r="D5609" s="78"/>
      <c r="E5609" s="12"/>
      <c r="F5609" s="79"/>
      <c r="G5609" s="78"/>
      <c r="H5609" s="80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6"/>
      <c r="B5610" s="77"/>
      <c r="C5610" s="76"/>
      <c r="D5610" s="78"/>
      <c r="E5610" s="12"/>
      <c r="F5610" s="79"/>
      <c r="G5610" s="78"/>
      <c r="H5610" s="80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6"/>
      <c r="B5611" s="77"/>
      <c r="C5611" s="76"/>
      <c r="D5611" s="78"/>
      <c r="E5611" s="12"/>
      <c r="F5611" s="79"/>
      <c r="G5611" s="78"/>
      <c r="H5611" s="80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6"/>
      <c r="B5612" s="77"/>
      <c r="C5612" s="76"/>
      <c r="D5612" s="78"/>
      <c r="E5612" s="12"/>
      <c r="F5612" s="79"/>
      <c r="G5612" s="78"/>
      <c r="H5612" s="80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6"/>
      <c r="B5613" s="77"/>
      <c r="C5613" s="76"/>
      <c r="D5613" s="78"/>
      <c r="E5613" s="12"/>
      <c r="F5613" s="79"/>
      <c r="G5613" s="78"/>
      <c r="H5613" s="80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6"/>
      <c r="B5614" s="77"/>
      <c r="C5614" s="76"/>
      <c r="D5614" s="78"/>
      <c r="E5614" s="12"/>
      <c r="F5614" s="79"/>
      <c r="G5614" s="78"/>
      <c r="H5614" s="80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6"/>
      <c r="B5615" s="77"/>
      <c r="C5615" s="76"/>
      <c r="D5615" s="78"/>
      <c r="E5615" s="12"/>
      <c r="F5615" s="79"/>
      <c r="G5615" s="78"/>
      <c r="H5615" s="80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6"/>
      <c r="B5616" s="77"/>
      <c r="C5616" s="76"/>
      <c r="D5616" s="78"/>
      <c r="E5616" s="12"/>
      <c r="F5616" s="79"/>
      <c r="G5616" s="78"/>
      <c r="H5616" s="80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6"/>
      <c r="B5617" s="77"/>
      <c r="C5617" s="76"/>
      <c r="D5617" s="78"/>
      <c r="E5617" s="12"/>
      <c r="F5617" s="79"/>
      <c r="G5617" s="78"/>
      <c r="H5617" s="80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6"/>
      <c r="B5618" s="77"/>
      <c r="C5618" s="76"/>
      <c r="D5618" s="78"/>
      <c r="E5618" s="12"/>
      <c r="F5618" s="79"/>
      <c r="G5618" s="78"/>
      <c r="H5618" s="80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6"/>
      <c r="B5619" s="77"/>
      <c r="C5619" s="76"/>
      <c r="D5619" s="78"/>
      <c r="E5619" s="12"/>
      <c r="F5619" s="79"/>
      <c r="G5619" s="78"/>
      <c r="H5619" s="80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6"/>
      <c r="B5620" s="77"/>
      <c r="C5620" s="76"/>
      <c r="D5620" s="78"/>
      <c r="E5620" s="12"/>
      <c r="F5620" s="79"/>
      <c r="G5620" s="78"/>
      <c r="H5620" s="80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6"/>
      <c r="B5621" s="77"/>
      <c r="C5621" s="76"/>
      <c r="D5621" s="78"/>
      <c r="E5621" s="12"/>
      <c r="F5621" s="79"/>
      <c r="G5621" s="78"/>
      <c r="H5621" s="80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6"/>
      <c r="B5622" s="77"/>
      <c r="C5622" s="76"/>
      <c r="D5622" s="78"/>
      <c r="E5622" s="12"/>
      <c r="F5622" s="79"/>
      <c r="G5622" s="78"/>
      <c r="H5622" s="80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6"/>
      <c r="B5623" s="77"/>
      <c r="C5623" s="76"/>
      <c r="D5623" s="78"/>
      <c r="E5623" s="12"/>
      <c r="F5623" s="79"/>
      <c r="G5623" s="78"/>
      <c r="H5623" s="80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6"/>
      <c r="B5624" s="77"/>
      <c r="C5624" s="76"/>
      <c r="D5624" s="78"/>
      <c r="E5624" s="12"/>
      <c r="F5624" s="79"/>
      <c r="G5624" s="78"/>
      <c r="H5624" s="80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6"/>
      <c r="B5625" s="77"/>
      <c r="C5625" s="76"/>
      <c r="D5625" s="78"/>
      <c r="E5625" s="12"/>
      <c r="F5625" s="79"/>
      <c r="G5625" s="78"/>
      <c r="H5625" s="80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6"/>
      <c r="B5626" s="77"/>
      <c r="C5626" s="76"/>
      <c r="D5626" s="78"/>
      <c r="E5626" s="12"/>
      <c r="F5626" s="79"/>
      <c r="G5626" s="78"/>
      <c r="H5626" s="80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6"/>
      <c r="B5627" s="77"/>
      <c r="C5627" s="76"/>
      <c r="D5627" s="78"/>
      <c r="E5627" s="12"/>
      <c r="F5627" s="79"/>
      <c r="G5627" s="78"/>
      <c r="H5627" s="80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6"/>
      <c r="B5628" s="77"/>
      <c r="C5628" s="76"/>
      <c r="D5628" s="78"/>
      <c r="E5628" s="12"/>
      <c r="F5628" s="79"/>
      <c r="G5628" s="78"/>
      <c r="H5628" s="80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6"/>
      <c r="B5629" s="77"/>
      <c r="C5629" s="76"/>
      <c r="D5629" s="78"/>
      <c r="E5629" s="12"/>
      <c r="F5629" s="79"/>
      <c r="G5629" s="78"/>
      <c r="H5629" s="80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6"/>
      <c r="B5630" s="77"/>
      <c r="C5630" s="76"/>
      <c r="D5630" s="78"/>
      <c r="E5630" s="12"/>
      <c r="F5630" s="79"/>
      <c r="G5630" s="78"/>
      <c r="H5630" s="80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6"/>
      <c r="B5631" s="77"/>
      <c r="C5631" s="76"/>
      <c r="D5631" s="78"/>
      <c r="E5631" s="12"/>
      <c r="F5631" s="79"/>
      <c r="G5631" s="78"/>
      <c r="H5631" s="80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6"/>
      <c r="B5632" s="77"/>
      <c r="C5632" s="76"/>
      <c r="D5632" s="78"/>
      <c r="E5632" s="12"/>
      <c r="F5632" s="79"/>
      <c r="G5632" s="78"/>
      <c r="H5632" s="80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6"/>
      <c r="B5633" s="77"/>
      <c r="C5633" s="76"/>
      <c r="D5633" s="78"/>
      <c r="E5633" s="12"/>
      <c r="F5633" s="79"/>
      <c r="G5633" s="78"/>
      <c r="H5633" s="80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6"/>
      <c r="B5634" s="77"/>
      <c r="C5634" s="76"/>
      <c r="D5634" s="78"/>
      <c r="E5634" s="12"/>
      <c r="F5634" s="79"/>
      <c r="G5634" s="78"/>
      <c r="H5634" s="80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6"/>
      <c r="B5635" s="77"/>
      <c r="C5635" s="76"/>
      <c r="D5635" s="78"/>
      <c r="E5635" s="12"/>
      <c r="F5635" s="79"/>
      <c r="G5635" s="78"/>
      <c r="H5635" s="80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6"/>
      <c r="B5636" s="77"/>
      <c r="C5636" s="76"/>
      <c r="D5636" s="78"/>
      <c r="E5636" s="12"/>
      <c r="F5636" s="79"/>
      <c r="G5636" s="78"/>
      <c r="H5636" s="80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6"/>
      <c r="B5637" s="77"/>
      <c r="C5637" s="76"/>
      <c r="D5637" s="78"/>
      <c r="E5637" s="12"/>
      <c r="F5637" s="79"/>
      <c r="G5637" s="78"/>
      <c r="H5637" s="80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6"/>
      <c r="B5638" s="77"/>
      <c r="C5638" s="76"/>
      <c r="D5638" s="78"/>
      <c r="E5638" s="12"/>
      <c r="F5638" s="79"/>
      <c r="G5638" s="78"/>
      <c r="H5638" s="80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6"/>
      <c r="B5639" s="77"/>
      <c r="C5639" s="76"/>
      <c r="D5639" s="78"/>
      <c r="E5639" s="12"/>
      <c r="F5639" s="79"/>
      <c r="G5639" s="78"/>
      <c r="H5639" s="80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6"/>
      <c r="B5640" s="77"/>
      <c r="C5640" s="76"/>
      <c r="D5640" s="78"/>
      <c r="E5640" s="12"/>
      <c r="F5640" s="79"/>
      <c r="G5640" s="78"/>
      <c r="H5640" s="80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6"/>
      <c r="B5641" s="77"/>
      <c r="C5641" s="76"/>
      <c r="D5641" s="78"/>
      <c r="E5641" s="12"/>
      <c r="F5641" s="79"/>
      <c r="G5641" s="78"/>
      <c r="H5641" s="80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6"/>
      <c r="B5642" s="77"/>
      <c r="C5642" s="76"/>
      <c r="D5642" s="78"/>
      <c r="E5642" s="12"/>
      <c r="F5642" s="79"/>
      <c r="G5642" s="78"/>
      <c r="H5642" s="80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6"/>
      <c r="B5643" s="77"/>
      <c r="C5643" s="76"/>
      <c r="D5643" s="78"/>
      <c r="E5643" s="12"/>
      <c r="F5643" s="79"/>
      <c r="G5643" s="78"/>
      <c r="H5643" s="80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6"/>
      <c r="B5644" s="77"/>
      <c r="C5644" s="76"/>
      <c r="D5644" s="78"/>
      <c r="E5644" s="12"/>
      <c r="F5644" s="79"/>
      <c r="G5644" s="78"/>
      <c r="H5644" s="80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6"/>
      <c r="B5645" s="77"/>
      <c r="C5645" s="76"/>
      <c r="D5645" s="78"/>
      <c r="E5645" s="12"/>
      <c r="F5645" s="79"/>
      <c r="G5645" s="78"/>
      <c r="H5645" s="80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6"/>
      <c r="B5646" s="77"/>
      <c r="C5646" s="76"/>
      <c r="D5646" s="78"/>
      <c r="E5646" s="12"/>
      <c r="F5646" s="79"/>
      <c r="G5646" s="78"/>
      <c r="H5646" s="80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6"/>
      <c r="B5647" s="77"/>
      <c r="C5647" s="76"/>
      <c r="D5647" s="78"/>
      <c r="E5647" s="12"/>
      <c r="F5647" s="79"/>
      <c r="G5647" s="78"/>
      <c r="H5647" s="80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6"/>
      <c r="B5648" s="77"/>
      <c r="C5648" s="76"/>
      <c r="D5648" s="78"/>
      <c r="E5648" s="12"/>
      <c r="F5648" s="79"/>
      <c r="G5648" s="78"/>
      <c r="H5648" s="80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6"/>
      <c r="B5649" s="77"/>
      <c r="C5649" s="76"/>
      <c r="D5649" s="78"/>
      <c r="E5649" s="12"/>
      <c r="F5649" s="79"/>
      <c r="G5649" s="78"/>
      <c r="H5649" s="80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6"/>
      <c r="B5650" s="77"/>
      <c r="C5650" s="76"/>
      <c r="D5650" s="78"/>
      <c r="E5650" s="12"/>
      <c r="F5650" s="79"/>
      <c r="G5650" s="78"/>
      <c r="H5650" s="80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6"/>
      <c r="B5651" s="77"/>
      <c r="C5651" s="76"/>
      <c r="D5651" s="78"/>
      <c r="E5651" s="12"/>
      <c r="F5651" s="79"/>
      <c r="G5651" s="78"/>
      <c r="H5651" s="80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6"/>
      <c r="B5652" s="77"/>
      <c r="C5652" s="76"/>
      <c r="D5652" s="78"/>
      <c r="E5652" s="12"/>
      <c r="F5652" s="79"/>
      <c r="G5652" s="78"/>
      <c r="H5652" s="80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6"/>
      <c r="B5653" s="77"/>
      <c r="C5653" s="76"/>
      <c r="D5653" s="78"/>
      <c r="E5653" s="12"/>
      <c r="F5653" s="79"/>
      <c r="G5653" s="78"/>
      <c r="H5653" s="80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6"/>
      <c r="B5654" s="77"/>
      <c r="C5654" s="76"/>
      <c r="D5654" s="78"/>
      <c r="E5654" s="12"/>
      <c r="F5654" s="79"/>
      <c r="G5654" s="78"/>
      <c r="H5654" s="80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6"/>
      <c r="B5655" s="77"/>
      <c r="C5655" s="76"/>
      <c r="D5655" s="78"/>
      <c r="E5655" s="12"/>
      <c r="F5655" s="79"/>
      <c r="G5655" s="78"/>
      <c r="H5655" s="80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6"/>
      <c r="B5656" s="77"/>
      <c r="C5656" s="76"/>
      <c r="D5656" s="78"/>
      <c r="E5656" s="12"/>
      <c r="F5656" s="79"/>
      <c r="G5656" s="78"/>
      <c r="H5656" s="80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6"/>
      <c r="B5657" s="77"/>
      <c r="C5657" s="76"/>
      <c r="D5657" s="78"/>
      <c r="E5657" s="12"/>
      <c r="F5657" s="79"/>
      <c r="G5657" s="78"/>
      <c r="H5657" s="80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6"/>
      <c r="B5658" s="77"/>
      <c r="C5658" s="76"/>
      <c r="D5658" s="78"/>
      <c r="E5658" s="12"/>
      <c r="F5658" s="79"/>
      <c r="G5658" s="78"/>
      <c r="H5658" s="80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6"/>
      <c r="B5659" s="77"/>
      <c r="C5659" s="76"/>
      <c r="D5659" s="78"/>
      <c r="E5659" s="12"/>
      <c r="F5659" s="79"/>
      <c r="G5659" s="78"/>
      <c r="H5659" s="80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6"/>
      <c r="B5660" s="77"/>
      <c r="C5660" s="76"/>
      <c r="D5660" s="78"/>
      <c r="E5660" s="12"/>
      <c r="F5660" s="79"/>
      <c r="G5660" s="78"/>
      <c r="H5660" s="80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6"/>
      <c r="B5661" s="77"/>
      <c r="C5661" s="76"/>
      <c r="D5661" s="78"/>
      <c r="E5661" s="12"/>
      <c r="F5661" s="79"/>
      <c r="G5661" s="78"/>
      <c r="H5661" s="80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6"/>
      <c r="B5662" s="77"/>
      <c r="C5662" s="76"/>
      <c r="D5662" s="78"/>
      <c r="E5662" s="12"/>
      <c r="F5662" s="79"/>
      <c r="G5662" s="78"/>
      <c r="H5662" s="80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6"/>
      <c r="B5663" s="77"/>
      <c r="C5663" s="76"/>
      <c r="D5663" s="78"/>
      <c r="E5663" s="12"/>
      <c r="F5663" s="79"/>
      <c r="G5663" s="78"/>
      <c r="H5663" s="80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6"/>
      <c r="B5664" s="77"/>
      <c r="C5664" s="76"/>
      <c r="D5664" s="78"/>
      <c r="E5664" s="12"/>
      <c r="F5664" s="79"/>
      <c r="G5664" s="78"/>
      <c r="H5664" s="80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6"/>
      <c r="B5665" s="77"/>
      <c r="C5665" s="76"/>
      <c r="D5665" s="78"/>
      <c r="E5665" s="12"/>
      <c r="F5665" s="79"/>
      <c r="G5665" s="78"/>
      <c r="H5665" s="80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6"/>
      <c r="B5666" s="77"/>
      <c r="C5666" s="76"/>
      <c r="D5666" s="78"/>
      <c r="E5666" s="12"/>
      <c r="F5666" s="79"/>
      <c r="G5666" s="78"/>
      <c r="H5666" s="80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6"/>
      <c r="B5667" s="77"/>
      <c r="C5667" s="76"/>
      <c r="D5667" s="78"/>
      <c r="E5667" s="12"/>
      <c r="F5667" s="79"/>
      <c r="G5667" s="78"/>
      <c r="H5667" s="80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6"/>
      <c r="B5668" s="77"/>
      <c r="C5668" s="76"/>
      <c r="D5668" s="78"/>
      <c r="E5668" s="12"/>
      <c r="F5668" s="79"/>
      <c r="G5668" s="78"/>
      <c r="H5668" s="80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6"/>
      <c r="B5669" s="77"/>
      <c r="C5669" s="76"/>
      <c r="D5669" s="78"/>
      <c r="E5669" s="12"/>
      <c r="F5669" s="79"/>
      <c r="G5669" s="78"/>
      <c r="H5669" s="80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6"/>
      <c r="B5670" s="77"/>
      <c r="C5670" s="76"/>
      <c r="D5670" s="78"/>
      <c r="E5670" s="12"/>
      <c r="F5670" s="79"/>
      <c r="G5670" s="78"/>
      <c r="H5670" s="80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6"/>
      <c r="B5671" s="77"/>
      <c r="C5671" s="76"/>
      <c r="D5671" s="78"/>
      <c r="E5671" s="12"/>
      <c r="F5671" s="79"/>
      <c r="G5671" s="78"/>
      <c r="H5671" s="80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6"/>
      <c r="B5672" s="77"/>
      <c r="C5672" s="76"/>
      <c r="D5672" s="78"/>
      <c r="E5672" s="12"/>
      <c r="F5672" s="79"/>
      <c r="G5672" s="78"/>
      <c r="H5672" s="80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6"/>
      <c r="B5673" s="77"/>
      <c r="C5673" s="76"/>
      <c r="D5673" s="78"/>
      <c r="E5673" s="12"/>
      <c r="F5673" s="79"/>
      <c r="G5673" s="78"/>
      <c r="H5673" s="80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6"/>
      <c r="B5674" s="77"/>
      <c r="C5674" s="76"/>
      <c r="D5674" s="78"/>
      <c r="E5674" s="12"/>
      <c r="F5674" s="79"/>
      <c r="G5674" s="78"/>
      <c r="H5674" s="80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6"/>
      <c r="B5675" s="77"/>
      <c r="C5675" s="76"/>
      <c r="D5675" s="78"/>
      <c r="E5675" s="12"/>
      <c r="F5675" s="79"/>
      <c r="G5675" s="78"/>
      <c r="H5675" s="80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6"/>
      <c r="B5676" s="77"/>
      <c r="C5676" s="76"/>
      <c r="D5676" s="78"/>
      <c r="E5676" s="12"/>
      <c r="F5676" s="79"/>
      <c r="G5676" s="78"/>
      <c r="H5676" s="80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6"/>
      <c r="B5677" s="77"/>
      <c r="C5677" s="76"/>
      <c r="D5677" s="78"/>
      <c r="E5677" s="12"/>
      <c r="F5677" s="79"/>
      <c r="G5677" s="78"/>
      <c r="H5677" s="80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6"/>
      <c r="B5678" s="77"/>
      <c r="C5678" s="76"/>
      <c r="D5678" s="78"/>
      <c r="E5678" s="12"/>
      <c r="F5678" s="79"/>
      <c r="G5678" s="78"/>
      <c r="H5678" s="80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6"/>
      <c r="B5679" s="77"/>
      <c r="C5679" s="76"/>
      <c r="D5679" s="78"/>
      <c r="E5679" s="12"/>
      <c r="F5679" s="79"/>
      <c r="G5679" s="78"/>
      <c r="H5679" s="80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6"/>
      <c r="B5680" s="77"/>
      <c r="C5680" s="76"/>
      <c r="D5680" s="78"/>
      <c r="E5680" s="12"/>
      <c r="F5680" s="79"/>
      <c r="G5680" s="78"/>
      <c r="H5680" s="80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6"/>
      <c r="B5681" s="77"/>
      <c r="C5681" s="76"/>
      <c r="D5681" s="78"/>
      <c r="E5681" s="12"/>
      <c r="F5681" s="79"/>
      <c r="G5681" s="78"/>
      <c r="H5681" s="80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6"/>
      <c r="B5682" s="77"/>
      <c r="C5682" s="76"/>
      <c r="D5682" s="78"/>
      <c r="E5682" s="12"/>
      <c r="F5682" s="79"/>
      <c r="G5682" s="78"/>
      <c r="H5682" s="80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6"/>
      <c r="B5683" s="77"/>
      <c r="C5683" s="76"/>
      <c r="D5683" s="78"/>
      <c r="E5683" s="12"/>
      <c r="F5683" s="79"/>
      <c r="G5683" s="78"/>
      <c r="H5683" s="80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6"/>
      <c r="B5684" s="77"/>
      <c r="C5684" s="76"/>
      <c r="D5684" s="78"/>
      <c r="E5684" s="12"/>
      <c r="F5684" s="79"/>
      <c r="G5684" s="78"/>
      <c r="H5684" s="80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6"/>
      <c r="B5685" s="77"/>
      <c r="C5685" s="76"/>
      <c r="D5685" s="78"/>
      <c r="E5685" s="12"/>
      <c r="F5685" s="79"/>
      <c r="G5685" s="78"/>
      <c r="H5685" s="80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6"/>
      <c r="B5686" s="77"/>
      <c r="C5686" s="76"/>
      <c r="D5686" s="78"/>
      <c r="E5686" s="12"/>
      <c r="F5686" s="79"/>
      <c r="G5686" s="78"/>
      <c r="H5686" s="80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6"/>
      <c r="B5687" s="77"/>
      <c r="C5687" s="76"/>
      <c r="D5687" s="78"/>
      <c r="E5687" s="12"/>
      <c r="F5687" s="79"/>
      <c r="G5687" s="78"/>
      <c r="H5687" s="80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6"/>
      <c r="B5688" s="77"/>
      <c r="C5688" s="76"/>
      <c r="D5688" s="78"/>
      <c r="E5688" s="12"/>
      <c r="F5688" s="79"/>
      <c r="G5688" s="78"/>
      <c r="H5688" s="80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6"/>
      <c r="B5689" s="77"/>
      <c r="C5689" s="76"/>
      <c r="D5689" s="78"/>
      <c r="E5689" s="12"/>
      <c r="F5689" s="79"/>
      <c r="G5689" s="78"/>
      <c r="H5689" s="80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6"/>
      <c r="B5690" s="77"/>
      <c r="C5690" s="76"/>
      <c r="D5690" s="78"/>
      <c r="E5690" s="12"/>
      <c r="F5690" s="79"/>
      <c r="G5690" s="78"/>
      <c r="H5690" s="80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6"/>
      <c r="B5691" s="77"/>
      <c r="C5691" s="76"/>
      <c r="D5691" s="78"/>
      <c r="E5691" s="12"/>
      <c r="F5691" s="79"/>
      <c r="G5691" s="78"/>
      <c r="H5691" s="80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6"/>
      <c r="B5692" s="77"/>
      <c r="C5692" s="76"/>
      <c r="D5692" s="78"/>
      <c r="E5692" s="12"/>
      <c r="F5692" s="79"/>
      <c r="G5692" s="78"/>
      <c r="H5692" s="80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6"/>
      <c r="B5693" s="77"/>
      <c r="C5693" s="76"/>
      <c r="D5693" s="78"/>
      <c r="E5693" s="12"/>
      <c r="F5693" s="79"/>
      <c r="G5693" s="78"/>
      <c r="H5693" s="80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6"/>
      <c r="B5694" s="77"/>
      <c r="C5694" s="76"/>
      <c r="D5694" s="78"/>
      <c r="E5694" s="12"/>
      <c r="F5694" s="79"/>
      <c r="G5694" s="78"/>
      <c r="H5694" s="80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6"/>
      <c r="B5695" s="77"/>
      <c r="C5695" s="76"/>
      <c r="D5695" s="78"/>
      <c r="E5695" s="12"/>
      <c r="F5695" s="79"/>
      <c r="G5695" s="78"/>
      <c r="H5695" s="80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6"/>
      <c r="B5696" s="77"/>
      <c r="C5696" s="76"/>
      <c r="D5696" s="78"/>
      <c r="E5696" s="12"/>
      <c r="F5696" s="79"/>
      <c r="G5696" s="78"/>
      <c r="H5696" s="80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6"/>
      <c r="B5697" s="77"/>
      <c r="C5697" s="76"/>
      <c r="D5697" s="78"/>
      <c r="E5697" s="12"/>
      <c r="F5697" s="79"/>
      <c r="G5697" s="78"/>
      <c r="H5697" s="80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6"/>
      <c r="B5698" s="77"/>
      <c r="C5698" s="76"/>
      <c r="D5698" s="78"/>
      <c r="E5698" s="12"/>
      <c r="F5698" s="79"/>
      <c r="G5698" s="78"/>
      <c r="H5698" s="80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6"/>
      <c r="B5699" s="77"/>
      <c r="C5699" s="76"/>
      <c r="D5699" s="78"/>
      <c r="E5699" s="12"/>
      <c r="F5699" s="79"/>
      <c r="G5699" s="78"/>
      <c r="H5699" s="80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6"/>
      <c r="B5700" s="77"/>
      <c r="C5700" s="76"/>
      <c r="D5700" s="78"/>
      <c r="E5700" s="12"/>
      <c r="F5700" s="79"/>
      <c r="G5700" s="78"/>
      <c r="H5700" s="80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6"/>
      <c r="B5701" s="77"/>
      <c r="C5701" s="76"/>
      <c r="D5701" s="78"/>
      <c r="E5701" s="12"/>
      <c r="F5701" s="79"/>
      <c r="G5701" s="78"/>
      <c r="H5701" s="80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6"/>
      <c r="B5702" s="77"/>
      <c r="C5702" s="76"/>
      <c r="D5702" s="78"/>
      <c r="E5702" s="12"/>
      <c r="F5702" s="79"/>
      <c r="G5702" s="78"/>
      <c r="H5702" s="80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6"/>
      <c r="B5703" s="77"/>
      <c r="C5703" s="76"/>
      <c r="D5703" s="78"/>
      <c r="E5703" s="12"/>
      <c r="F5703" s="79"/>
      <c r="G5703" s="78"/>
      <c r="H5703" s="80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6"/>
      <c r="B5704" s="77"/>
      <c r="C5704" s="76"/>
      <c r="D5704" s="78"/>
      <c r="E5704" s="12"/>
      <c r="F5704" s="79"/>
      <c r="G5704" s="78"/>
      <c r="H5704" s="80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6"/>
      <c r="B5705" s="77"/>
      <c r="C5705" s="76"/>
      <c r="D5705" s="78"/>
      <c r="E5705" s="12"/>
      <c r="F5705" s="79"/>
      <c r="G5705" s="78"/>
      <c r="H5705" s="80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6"/>
      <c r="B5706" s="77"/>
      <c r="C5706" s="76"/>
      <c r="D5706" s="78"/>
      <c r="E5706" s="12"/>
      <c r="F5706" s="79"/>
      <c r="G5706" s="78"/>
      <c r="H5706" s="80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6"/>
      <c r="B5707" s="77"/>
      <c r="C5707" s="76"/>
      <c r="D5707" s="78"/>
      <c r="E5707" s="12"/>
      <c r="F5707" s="79"/>
      <c r="G5707" s="78"/>
      <c r="H5707" s="80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6"/>
      <c r="B5708" s="77"/>
      <c r="C5708" s="76"/>
      <c r="D5708" s="78"/>
      <c r="E5708" s="12"/>
      <c r="F5708" s="79"/>
      <c r="G5708" s="78"/>
      <c r="H5708" s="80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6"/>
      <c r="B5709" s="77"/>
      <c r="C5709" s="76"/>
      <c r="D5709" s="78"/>
      <c r="E5709" s="12"/>
      <c r="F5709" s="79"/>
      <c r="G5709" s="78"/>
      <c r="H5709" s="80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6"/>
      <c r="B5710" s="77"/>
      <c r="C5710" s="76"/>
      <c r="D5710" s="78"/>
      <c r="E5710" s="12"/>
      <c r="F5710" s="79"/>
      <c r="G5710" s="78"/>
      <c r="H5710" s="80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6"/>
      <c r="B5711" s="77"/>
      <c r="C5711" s="76"/>
      <c r="D5711" s="78"/>
      <c r="E5711" s="12"/>
      <c r="F5711" s="79"/>
      <c r="G5711" s="78"/>
      <c r="H5711" s="80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6"/>
      <c r="B5712" s="77"/>
      <c r="C5712" s="76"/>
      <c r="D5712" s="78"/>
      <c r="E5712" s="12"/>
      <c r="F5712" s="79"/>
      <c r="G5712" s="78"/>
      <c r="H5712" s="80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6"/>
      <c r="B5713" s="77"/>
      <c r="C5713" s="76"/>
      <c r="D5713" s="78"/>
      <c r="E5713" s="12"/>
      <c r="F5713" s="79"/>
      <c r="G5713" s="78"/>
      <c r="H5713" s="80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6"/>
      <c r="B5714" s="77"/>
      <c r="C5714" s="76"/>
      <c r="D5714" s="78"/>
      <c r="E5714" s="12"/>
      <c r="F5714" s="79"/>
      <c r="G5714" s="78"/>
      <c r="H5714" s="80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6"/>
      <c r="B5715" s="77"/>
      <c r="C5715" s="76"/>
      <c r="D5715" s="78"/>
      <c r="E5715" s="12"/>
      <c r="F5715" s="79"/>
      <c r="G5715" s="78"/>
      <c r="H5715" s="80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6"/>
      <c r="B5716" s="77"/>
      <c r="C5716" s="76"/>
      <c r="D5716" s="78"/>
      <c r="E5716" s="12"/>
      <c r="F5716" s="79"/>
      <c r="G5716" s="78"/>
      <c r="H5716" s="80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6"/>
      <c r="B5717" s="77"/>
      <c r="C5717" s="76"/>
      <c r="D5717" s="78"/>
      <c r="E5717" s="12"/>
      <c r="F5717" s="79"/>
      <c r="G5717" s="78"/>
      <c r="H5717" s="80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6"/>
      <c r="B5718" s="77"/>
      <c r="C5718" s="76"/>
      <c r="D5718" s="78"/>
      <c r="E5718" s="12"/>
      <c r="F5718" s="79"/>
      <c r="G5718" s="78"/>
      <c r="H5718" s="80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6"/>
      <c r="B5719" s="77"/>
      <c r="C5719" s="76"/>
      <c r="D5719" s="78"/>
      <c r="E5719" s="12"/>
      <c r="F5719" s="79"/>
      <c r="G5719" s="78"/>
      <c r="H5719" s="80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6"/>
      <c r="B5720" s="77"/>
      <c r="C5720" s="76"/>
      <c r="D5720" s="78"/>
      <c r="E5720" s="12"/>
      <c r="F5720" s="79"/>
      <c r="G5720" s="78"/>
      <c r="H5720" s="80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6"/>
      <c r="B5721" s="77"/>
      <c r="C5721" s="76"/>
      <c r="D5721" s="78"/>
      <c r="E5721" s="12"/>
      <c r="F5721" s="79"/>
      <c r="G5721" s="78"/>
      <c r="H5721" s="80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6"/>
      <c r="B5722" s="77"/>
      <c r="C5722" s="76"/>
      <c r="D5722" s="78"/>
      <c r="E5722" s="12"/>
      <c r="F5722" s="79"/>
      <c r="G5722" s="78"/>
      <c r="H5722" s="80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6"/>
      <c r="B5723" s="77"/>
      <c r="C5723" s="76"/>
      <c r="D5723" s="78"/>
      <c r="E5723" s="12"/>
      <c r="F5723" s="79"/>
      <c r="G5723" s="78"/>
      <c r="H5723" s="80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6"/>
      <c r="B5724" s="77"/>
      <c r="C5724" s="76"/>
      <c r="D5724" s="78"/>
      <c r="E5724" s="12"/>
      <c r="F5724" s="79"/>
      <c r="G5724" s="78"/>
      <c r="H5724" s="80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6"/>
      <c r="B5725" s="77"/>
      <c r="C5725" s="76"/>
      <c r="D5725" s="78"/>
      <c r="E5725" s="12"/>
      <c r="F5725" s="79"/>
      <c r="G5725" s="78"/>
      <c r="H5725" s="80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6"/>
      <c r="B5726" s="77"/>
      <c r="C5726" s="76"/>
      <c r="D5726" s="78"/>
      <c r="E5726" s="12"/>
      <c r="F5726" s="79"/>
      <c r="G5726" s="78"/>
      <c r="H5726" s="80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6"/>
      <c r="B5727" s="77"/>
      <c r="C5727" s="76"/>
      <c r="D5727" s="78"/>
      <c r="E5727" s="12"/>
      <c r="F5727" s="79"/>
      <c r="G5727" s="78"/>
      <c r="H5727" s="80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6"/>
      <c r="B5728" s="77"/>
      <c r="C5728" s="76"/>
      <c r="D5728" s="78"/>
      <c r="E5728" s="12"/>
      <c r="F5728" s="79"/>
      <c r="G5728" s="78"/>
      <c r="H5728" s="80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6"/>
      <c r="B5729" s="77"/>
      <c r="C5729" s="76"/>
      <c r="D5729" s="78"/>
      <c r="E5729" s="12"/>
      <c r="F5729" s="79"/>
      <c r="G5729" s="78"/>
      <c r="H5729" s="80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6"/>
      <c r="B5730" s="77"/>
      <c r="C5730" s="76"/>
      <c r="D5730" s="78"/>
      <c r="E5730" s="12"/>
      <c r="F5730" s="79"/>
      <c r="G5730" s="78"/>
      <c r="H5730" s="80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6"/>
      <c r="B5731" s="77"/>
      <c r="C5731" s="76"/>
      <c r="D5731" s="78"/>
      <c r="E5731" s="12"/>
      <c r="F5731" s="79"/>
      <c r="G5731" s="78"/>
      <c r="H5731" s="80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6"/>
      <c r="B5732" s="77"/>
      <c r="C5732" s="76"/>
      <c r="D5732" s="78"/>
      <c r="E5732" s="12"/>
      <c r="F5732" s="79"/>
      <c r="G5732" s="78"/>
      <c r="H5732" s="80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6"/>
      <c r="B5733" s="77"/>
      <c r="C5733" s="76"/>
      <c r="D5733" s="78"/>
      <c r="E5733" s="12"/>
      <c r="F5733" s="79"/>
      <c r="G5733" s="78"/>
      <c r="H5733" s="80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6"/>
      <c r="B5734" s="77"/>
      <c r="C5734" s="76"/>
      <c r="D5734" s="78"/>
      <c r="E5734" s="12"/>
      <c r="F5734" s="79"/>
      <c r="G5734" s="78"/>
      <c r="H5734" s="80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6"/>
      <c r="B5735" s="77"/>
      <c r="C5735" s="76"/>
      <c r="D5735" s="78"/>
      <c r="E5735" s="12"/>
      <c r="F5735" s="79"/>
      <c r="G5735" s="78"/>
      <c r="H5735" s="80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6"/>
      <c r="B5736" s="77"/>
      <c r="C5736" s="76"/>
      <c r="D5736" s="78"/>
      <c r="E5736" s="12"/>
      <c r="F5736" s="79"/>
      <c r="G5736" s="78"/>
      <c r="H5736" s="80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6"/>
      <c r="B5737" s="77"/>
      <c r="C5737" s="76"/>
      <c r="D5737" s="78"/>
      <c r="E5737" s="12"/>
      <c r="F5737" s="79"/>
      <c r="G5737" s="78"/>
      <c r="H5737" s="80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6"/>
      <c r="B5738" s="77"/>
      <c r="C5738" s="76"/>
      <c r="D5738" s="78"/>
      <c r="E5738" s="12"/>
      <c r="F5738" s="79"/>
      <c r="G5738" s="78"/>
      <c r="H5738" s="80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6"/>
      <c r="B5739" s="77"/>
      <c r="C5739" s="76"/>
      <c r="D5739" s="78"/>
      <c r="E5739" s="12"/>
      <c r="F5739" s="79"/>
      <c r="G5739" s="78"/>
      <c r="H5739" s="80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6"/>
      <c r="B5740" s="77"/>
      <c r="C5740" s="76"/>
      <c r="D5740" s="78"/>
      <c r="E5740" s="12"/>
      <c r="F5740" s="79"/>
      <c r="G5740" s="78"/>
      <c r="H5740" s="80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6"/>
      <c r="B5741" s="77"/>
      <c r="C5741" s="76"/>
      <c r="D5741" s="78"/>
      <c r="E5741" s="12"/>
      <c r="F5741" s="79"/>
      <c r="G5741" s="78"/>
      <c r="H5741" s="80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6"/>
      <c r="B5742" s="77"/>
      <c r="C5742" s="76"/>
      <c r="D5742" s="78"/>
      <c r="E5742" s="12"/>
      <c r="F5742" s="79"/>
      <c r="G5742" s="78"/>
      <c r="H5742" s="80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6"/>
      <c r="B5743" s="77"/>
      <c r="C5743" s="76"/>
      <c r="D5743" s="78"/>
      <c r="E5743" s="12"/>
      <c r="F5743" s="79"/>
      <c r="G5743" s="78"/>
      <c r="H5743" s="80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6"/>
      <c r="B5744" s="77"/>
      <c r="C5744" s="76"/>
      <c r="D5744" s="78"/>
      <c r="E5744" s="12"/>
      <c r="F5744" s="79"/>
      <c r="G5744" s="78"/>
      <c r="H5744" s="80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6"/>
      <c r="B5745" s="77"/>
      <c r="C5745" s="76"/>
      <c r="D5745" s="78"/>
      <c r="E5745" s="12"/>
      <c r="F5745" s="79"/>
      <c r="G5745" s="78"/>
      <c r="H5745" s="80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6"/>
      <c r="B5746" s="77"/>
      <c r="C5746" s="76"/>
      <c r="D5746" s="78"/>
      <c r="E5746" s="12"/>
      <c r="F5746" s="79"/>
      <c r="G5746" s="78"/>
      <c r="H5746" s="80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6"/>
      <c r="B5747" s="77"/>
      <c r="C5747" s="76"/>
      <c r="D5747" s="78"/>
      <c r="E5747" s="12"/>
      <c r="F5747" s="79"/>
      <c r="G5747" s="78"/>
      <c r="H5747" s="80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6"/>
      <c r="B5748" s="77"/>
      <c r="C5748" s="76"/>
      <c r="D5748" s="78"/>
      <c r="E5748" s="12"/>
      <c r="F5748" s="79"/>
      <c r="G5748" s="78"/>
      <c r="H5748" s="80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6"/>
      <c r="B5749" s="77"/>
      <c r="C5749" s="76"/>
      <c r="D5749" s="78"/>
      <c r="E5749" s="12"/>
      <c r="F5749" s="79"/>
      <c r="G5749" s="78"/>
      <c r="H5749" s="80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6"/>
      <c r="B5750" s="77"/>
      <c r="C5750" s="76"/>
      <c r="D5750" s="78"/>
      <c r="E5750" s="12"/>
      <c r="F5750" s="79"/>
      <c r="G5750" s="78"/>
      <c r="H5750" s="80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6"/>
      <c r="B5751" s="77"/>
      <c r="C5751" s="76"/>
      <c r="D5751" s="78"/>
      <c r="E5751" s="12"/>
      <c r="F5751" s="79"/>
      <c r="G5751" s="78"/>
      <c r="H5751" s="80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6"/>
      <c r="B5752" s="77"/>
      <c r="C5752" s="76"/>
      <c r="D5752" s="78"/>
      <c r="E5752" s="12"/>
      <c r="F5752" s="79"/>
      <c r="G5752" s="78"/>
      <c r="H5752" s="80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6"/>
      <c r="B5753" s="77"/>
      <c r="C5753" s="76"/>
      <c r="D5753" s="78"/>
      <c r="E5753" s="12"/>
      <c r="F5753" s="79"/>
      <c r="G5753" s="78"/>
      <c r="H5753" s="80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6"/>
      <c r="B5754" s="77"/>
      <c r="C5754" s="76"/>
      <c r="D5754" s="78"/>
      <c r="E5754" s="12"/>
      <c r="F5754" s="79"/>
      <c r="G5754" s="78"/>
      <c r="H5754" s="80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6"/>
      <c r="B5755" s="77"/>
      <c r="C5755" s="76"/>
      <c r="D5755" s="78"/>
      <c r="E5755" s="12"/>
      <c r="F5755" s="79"/>
      <c r="G5755" s="78"/>
      <c r="H5755" s="80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6"/>
      <c r="B5756" s="77"/>
      <c r="C5756" s="76"/>
      <c r="D5756" s="78"/>
      <c r="E5756" s="12"/>
      <c r="F5756" s="79"/>
      <c r="G5756" s="78"/>
      <c r="H5756" s="80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6"/>
      <c r="B5757" s="77"/>
      <c r="C5757" s="76"/>
      <c r="D5757" s="78"/>
      <c r="E5757" s="12"/>
      <c r="F5757" s="79"/>
      <c r="G5757" s="78"/>
      <c r="H5757" s="80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6"/>
      <c r="B5758" s="77"/>
      <c r="C5758" s="76"/>
      <c r="D5758" s="78"/>
      <c r="E5758" s="12"/>
      <c r="F5758" s="79"/>
      <c r="G5758" s="78"/>
      <c r="H5758" s="80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6"/>
      <c r="B5759" s="77"/>
      <c r="C5759" s="76"/>
      <c r="D5759" s="78"/>
      <c r="E5759" s="12"/>
      <c r="F5759" s="79"/>
      <c r="G5759" s="78"/>
      <c r="H5759" s="80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6"/>
      <c r="B5760" s="77"/>
      <c r="C5760" s="76"/>
      <c r="D5760" s="78"/>
      <c r="E5760" s="12"/>
      <c r="F5760" s="79"/>
      <c r="G5760" s="78"/>
      <c r="H5760" s="80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6"/>
      <c r="B5761" s="77"/>
      <c r="C5761" s="76"/>
      <c r="D5761" s="78"/>
      <c r="E5761" s="12"/>
      <c r="F5761" s="79"/>
      <c r="G5761" s="78"/>
      <c r="H5761" s="80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6"/>
      <c r="B5762" s="77"/>
      <c r="C5762" s="76"/>
      <c r="D5762" s="78"/>
      <c r="E5762" s="12"/>
      <c r="F5762" s="79"/>
      <c r="G5762" s="78"/>
      <c r="H5762" s="80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6"/>
      <c r="B5763" s="77"/>
      <c r="C5763" s="76"/>
      <c r="D5763" s="78"/>
      <c r="E5763" s="12"/>
      <c r="F5763" s="79"/>
      <c r="G5763" s="78"/>
      <c r="H5763" s="80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6"/>
      <c r="B5764" s="77"/>
      <c r="C5764" s="76"/>
      <c r="D5764" s="78"/>
      <c r="E5764" s="12"/>
      <c r="F5764" s="79"/>
      <c r="G5764" s="78"/>
      <c r="H5764" s="80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6"/>
      <c r="B5765" s="77"/>
      <c r="C5765" s="76"/>
      <c r="D5765" s="78"/>
      <c r="E5765" s="12"/>
      <c r="F5765" s="79"/>
      <c r="G5765" s="78"/>
      <c r="H5765" s="80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6"/>
      <c r="B5766" s="77"/>
      <c r="C5766" s="76"/>
      <c r="D5766" s="78"/>
      <c r="E5766" s="12"/>
      <c r="F5766" s="79"/>
      <c r="G5766" s="78"/>
      <c r="H5766" s="80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6"/>
      <c r="B5767" s="77"/>
      <c r="C5767" s="76"/>
      <c r="D5767" s="78"/>
      <c r="E5767" s="12"/>
      <c r="F5767" s="79"/>
      <c r="G5767" s="78"/>
      <c r="H5767" s="80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6"/>
      <c r="B5768" s="77"/>
      <c r="C5768" s="76"/>
      <c r="D5768" s="78"/>
      <c r="E5768" s="12"/>
      <c r="F5768" s="79"/>
      <c r="G5768" s="78"/>
      <c r="H5768" s="80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6"/>
      <c r="B5769" s="77"/>
      <c r="C5769" s="76"/>
      <c r="D5769" s="78"/>
      <c r="E5769" s="12"/>
      <c r="F5769" s="79"/>
      <c r="G5769" s="78"/>
      <c r="H5769" s="80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6"/>
      <c r="B5770" s="77"/>
      <c r="C5770" s="76"/>
      <c r="D5770" s="78"/>
      <c r="E5770" s="12"/>
      <c r="F5770" s="79"/>
      <c r="G5770" s="78"/>
      <c r="H5770" s="80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6"/>
      <c r="B5771" s="77"/>
      <c r="C5771" s="76"/>
      <c r="D5771" s="78"/>
      <c r="E5771" s="12"/>
      <c r="F5771" s="79"/>
      <c r="G5771" s="78"/>
      <c r="H5771" s="80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6"/>
      <c r="B5772" s="77"/>
      <c r="C5772" s="76"/>
      <c r="D5772" s="78"/>
      <c r="E5772" s="12"/>
      <c r="F5772" s="79"/>
      <c r="G5772" s="78"/>
      <c r="H5772" s="80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6"/>
      <c r="B5773" s="77"/>
      <c r="C5773" s="76"/>
      <c r="D5773" s="78"/>
      <c r="E5773" s="12"/>
      <c r="F5773" s="79"/>
      <c r="G5773" s="78"/>
      <c r="H5773" s="80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6"/>
      <c r="B5774" s="77"/>
      <c r="C5774" s="76"/>
      <c r="D5774" s="78"/>
      <c r="E5774" s="12"/>
      <c r="F5774" s="79"/>
      <c r="G5774" s="78"/>
      <c r="H5774" s="80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6"/>
      <c r="B5775" s="77"/>
      <c r="C5775" s="76"/>
      <c r="D5775" s="78"/>
      <c r="E5775" s="12"/>
      <c r="F5775" s="79"/>
      <c r="G5775" s="78"/>
      <c r="H5775" s="80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6"/>
      <c r="B5776" s="77"/>
      <c r="C5776" s="76"/>
      <c r="D5776" s="78"/>
      <c r="E5776" s="12"/>
      <c r="F5776" s="79"/>
      <c r="G5776" s="78"/>
      <c r="H5776" s="80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6"/>
      <c r="B5777" s="77"/>
      <c r="C5777" s="76"/>
      <c r="D5777" s="78"/>
      <c r="E5777" s="12"/>
      <c r="F5777" s="79"/>
      <c r="G5777" s="78"/>
      <c r="H5777" s="80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6"/>
      <c r="B5778" s="77"/>
      <c r="C5778" s="76"/>
      <c r="D5778" s="78"/>
      <c r="E5778" s="12"/>
      <c r="F5778" s="79"/>
      <c r="G5778" s="78"/>
      <c r="H5778" s="80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6"/>
      <c r="B5779" s="77"/>
      <c r="C5779" s="76"/>
      <c r="D5779" s="78"/>
      <c r="E5779" s="12"/>
      <c r="F5779" s="79"/>
      <c r="G5779" s="78"/>
      <c r="H5779" s="80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6"/>
      <c r="B5780" s="77"/>
      <c r="C5780" s="76"/>
      <c r="D5780" s="78"/>
      <c r="E5780" s="12"/>
      <c r="F5780" s="79"/>
      <c r="G5780" s="78"/>
      <c r="H5780" s="80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6"/>
      <c r="B5781" s="77"/>
      <c r="C5781" s="76"/>
      <c r="D5781" s="78"/>
      <c r="E5781" s="12"/>
      <c r="F5781" s="79"/>
      <c r="G5781" s="78"/>
      <c r="H5781" s="80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6"/>
      <c r="B5782" s="77"/>
      <c r="C5782" s="76"/>
      <c r="D5782" s="78"/>
      <c r="E5782" s="12"/>
      <c r="F5782" s="79"/>
      <c r="G5782" s="78"/>
      <c r="H5782" s="80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6"/>
      <c r="B5783" s="77"/>
      <c r="C5783" s="76"/>
      <c r="D5783" s="78"/>
      <c r="E5783" s="12"/>
      <c r="F5783" s="79"/>
      <c r="G5783" s="78"/>
      <c r="H5783" s="80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6"/>
      <c r="B5784" s="77"/>
      <c r="C5784" s="76"/>
      <c r="D5784" s="78"/>
      <c r="E5784" s="12"/>
      <c r="F5784" s="79"/>
      <c r="G5784" s="78"/>
      <c r="H5784" s="80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6"/>
      <c r="B5785" s="77"/>
      <c r="C5785" s="76"/>
      <c r="D5785" s="78"/>
      <c r="E5785" s="12"/>
      <c r="F5785" s="79"/>
      <c r="G5785" s="78"/>
      <c r="H5785" s="80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6"/>
      <c r="B5786" s="77"/>
      <c r="C5786" s="76"/>
      <c r="D5786" s="78"/>
      <c r="E5786" s="12"/>
      <c r="F5786" s="79"/>
      <c r="G5786" s="78"/>
      <c r="H5786" s="80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6"/>
      <c r="B5787" s="77"/>
      <c r="C5787" s="76"/>
      <c r="D5787" s="78"/>
      <c r="E5787" s="12"/>
      <c r="F5787" s="79"/>
      <c r="G5787" s="78"/>
      <c r="H5787" s="80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6"/>
      <c r="B5788" s="77"/>
      <c r="C5788" s="76"/>
      <c r="D5788" s="78"/>
      <c r="E5788" s="12"/>
      <c r="F5788" s="79"/>
      <c r="G5788" s="78"/>
      <c r="H5788" s="80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6"/>
      <c r="B5789" s="77"/>
      <c r="C5789" s="76"/>
      <c r="D5789" s="78"/>
      <c r="E5789" s="12"/>
      <c r="F5789" s="79"/>
      <c r="G5789" s="78"/>
      <c r="H5789" s="80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6"/>
      <c r="B5790" s="77"/>
      <c r="C5790" s="76"/>
      <c r="D5790" s="78"/>
      <c r="E5790" s="12"/>
      <c r="F5790" s="79"/>
      <c r="G5790" s="78"/>
      <c r="H5790" s="80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6"/>
      <c r="B5791" s="77"/>
      <c r="C5791" s="76"/>
      <c r="D5791" s="78"/>
      <c r="E5791" s="12"/>
      <c r="F5791" s="79"/>
      <c r="G5791" s="78"/>
      <c r="H5791" s="80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6"/>
      <c r="B5792" s="77"/>
      <c r="C5792" s="76"/>
      <c r="D5792" s="78"/>
      <c r="E5792" s="12"/>
      <c r="F5792" s="79"/>
      <c r="G5792" s="78"/>
      <c r="H5792" s="80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6"/>
      <c r="B5793" s="77"/>
      <c r="C5793" s="76"/>
      <c r="D5793" s="78"/>
      <c r="E5793" s="12"/>
      <c r="F5793" s="79"/>
      <c r="G5793" s="78"/>
      <c r="H5793" s="80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6"/>
      <c r="B5794" s="77"/>
      <c r="C5794" s="76"/>
      <c r="D5794" s="78"/>
      <c r="E5794" s="12"/>
      <c r="F5794" s="79"/>
      <c r="G5794" s="78"/>
      <c r="H5794" s="80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6"/>
      <c r="B5795" s="77"/>
      <c r="C5795" s="76"/>
      <c r="D5795" s="78"/>
      <c r="E5795" s="12"/>
      <c r="F5795" s="79"/>
      <c r="G5795" s="78"/>
      <c r="H5795" s="80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6"/>
      <c r="B5796" s="77"/>
      <c r="C5796" s="76"/>
      <c r="D5796" s="78"/>
      <c r="E5796" s="12"/>
      <c r="F5796" s="79"/>
      <c r="G5796" s="78"/>
      <c r="H5796" s="80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6"/>
      <c r="B5797" s="77"/>
      <c r="C5797" s="76"/>
      <c r="D5797" s="78"/>
      <c r="E5797" s="12"/>
      <c r="F5797" s="79"/>
      <c r="G5797" s="78"/>
      <c r="H5797" s="80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6"/>
      <c r="B5798" s="77"/>
      <c r="C5798" s="76"/>
      <c r="D5798" s="78"/>
      <c r="E5798" s="12"/>
      <c r="F5798" s="79"/>
      <c r="G5798" s="78"/>
      <c r="H5798" s="80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6"/>
      <c r="B5799" s="77"/>
      <c r="C5799" s="76"/>
      <c r="D5799" s="78"/>
      <c r="E5799" s="12"/>
      <c r="F5799" s="79"/>
      <c r="G5799" s="78"/>
      <c r="H5799" s="80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6"/>
      <c r="B5800" s="77"/>
      <c r="C5800" s="76"/>
      <c r="D5800" s="78"/>
      <c r="E5800" s="12"/>
      <c r="F5800" s="79"/>
      <c r="G5800" s="78"/>
      <c r="H5800" s="80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6"/>
      <c r="B5801" s="77"/>
      <c r="C5801" s="76"/>
      <c r="D5801" s="78"/>
      <c r="E5801" s="12"/>
      <c r="F5801" s="79"/>
      <c r="G5801" s="78"/>
      <c r="H5801" s="80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6"/>
      <c r="B5802" s="77"/>
      <c r="C5802" s="76"/>
      <c r="D5802" s="78"/>
      <c r="E5802" s="12"/>
      <c r="F5802" s="79"/>
      <c r="G5802" s="78"/>
      <c r="H5802" s="80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6"/>
      <c r="B5803" s="77"/>
      <c r="C5803" s="76"/>
      <c r="D5803" s="78"/>
      <c r="E5803" s="12"/>
      <c r="F5803" s="79"/>
      <c r="G5803" s="78"/>
      <c r="H5803" s="80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6"/>
      <c r="B5804" s="77"/>
      <c r="C5804" s="76"/>
      <c r="D5804" s="78"/>
      <c r="E5804" s="12"/>
      <c r="F5804" s="79"/>
      <c r="G5804" s="78"/>
      <c r="H5804" s="80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6"/>
      <c r="B5805" s="77"/>
      <c r="C5805" s="76"/>
      <c r="D5805" s="78"/>
      <c r="E5805" s="12"/>
      <c r="F5805" s="79"/>
      <c r="G5805" s="78"/>
      <c r="H5805" s="80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6"/>
      <c r="B5806" s="77"/>
      <c r="C5806" s="76"/>
      <c r="D5806" s="78"/>
      <c r="E5806" s="12"/>
      <c r="F5806" s="79"/>
      <c r="G5806" s="78"/>
      <c r="H5806" s="80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6"/>
      <c r="B5807" s="77"/>
      <c r="C5807" s="76"/>
      <c r="D5807" s="78"/>
      <c r="E5807" s="12"/>
      <c r="F5807" s="79"/>
      <c r="G5807" s="78"/>
      <c r="H5807" s="80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6"/>
      <c r="B5808" s="77"/>
      <c r="C5808" s="76"/>
      <c r="D5808" s="78"/>
      <c r="E5808" s="12"/>
      <c r="F5808" s="79"/>
      <c r="G5808" s="78"/>
      <c r="H5808" s="80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6"/>
      <c r="B5809" s="77"/>
      <c r="C5809" s="76"/>
      <c r="D5809" s="78"/>
      <c r="E5809" s="12"/>
      <c r="F5809" s="79"/>
      <c r="G5809" s="78"/>
      <c r="H5809" s="80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6"/>
      <c r="B5810" s="77"/>
      <c r="C5810" s="76"/>
      <c r="D5810" s="78"/>
      <c r="E5810" s="12"/>
      <c r="F5810" s="79"/>
      <c r="G5810" s="78"/>
      <c r="H5810" s="80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6"/>
      <c r="B5811" s="77"/>
      <c r="C5811" s="76"/>
      <c r="D5811" s="78"/>
      <c r="E5811" s="12"/>
      <c r="F5811" s="79"/>
      <c r="G5811" s="78"/>
      <c r="H5811" s="80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6"/>
      <c r="B5812" s="77"/>
      <c r="C5812" s="76"/>
      <c r="D5812" s="78"/>
      <c r="E5812" s="12"/>
      <c r="F5812" s="79"/>
      <c r="G5812" s="78"/>
      <c r="H5812" s="80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6"/>
      <c r="B5813" s="77"/>
      <c r="C5813" s="76"/>
      <c r="D5813" s="78"/>
      <c r="E5813" s="12"/>
      <c r="F5813" s="79"/>
      <c r="G5813" s="78"/>
      <c r="H5813" s="80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6"/>
      <c r="B5814" s="77"/>
      <c r="C5814" s="76"/>
      <c r="D5814" s="78"/>
      <c r="E5814" s="12"/>
      <c r="F5814" s="79"/>
      <c r="G5814" s="78"/>
      <c r="H5814" s="80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6"/>
      <c r="B5815" s="77"/>
      <c r="C5815" s="76"/>
      <c r="D5815" s="78"/>
      <c r="E5815" s="12"/>
      <c r="F5815" s="79"/>
      <c r="G5815" s="78"/>
      <c r="H5815" s="80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6"/>
      <c r="B5816" s="77"/>
      <c r="C5816" s="76"/>
      <c r="D5816" s="78"/>
      <c r="E5816" s="12"/>
      <c r="F5816" s="79"/>
      <c r="G5816" s="78"/>
      <c r="H5816" s="80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6"/>
      <c r="B5817" s="77"/>
      <c r="C5817" s="76"/>
      <c r="D5817" s="78"/>
      <c r="E5817" s="12"/>
      <c r="F5817" s="79"/>
      <c r="G5817" s="78"/>
      <c r="H5817" s="80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6"/>
      <c r="B5818" s="77"/>
      <c r="C5818" s="76"/>
      <c r="D5818" s="78"/>
      <c r="E5818" s="12"/>
      <c r="F5818" s="79"/>
      <c r="G5818" s="78"/>
      <c r="H5818" s="80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6"/>
      <c r="B5819" s="77"/>
      <c r="C5819" s="76"/>
      <c r="D5819" s="78"/>
      <c r="E5819" s="12"/>
      <c r="F5819" s="79"/>
      <c r="G5819" s="78"/>
      <c r="H5819" s="80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6"/>
      <c r="B5820" s="77"/>
      <c r="C5820" s="76"/>
      <c r="D5820" s="78"/>
      <c r="E5820" s="12"/>
      <c r="F5820" s="79"/>
      <c r="G5820" s="78"/>
      <c r="H5820" s="80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6"/>
      <c r="B5821" s="77"/>
      <c r="C5821" s="76"/>
      <c r="D5821" s="78"/>
      <c r="E5821" s="12"/>
      <c r="F5821" s="79"/>
      <c r="G5821" s="78"/>
      <c r="H5821" s="80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6"/>
      <c r="B5822" s="77"/>
      <c r="C5822" s="76"/>
      <c r="D5822" s="78"/>
      <c r="E5822" s="12"/>
      <c r="F5822" s="79"/>
      <c r="G5822" s="78"/>
      <c r="H5822" s="80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6"/>
      <c r="B5823" s="77"/>
      <c r="C5823" s="76"/>
      <c r="D5823" s="78"/>
      <c r="E5823" s="12"/>
      <c r="F5823" s="79"/>
      <c r="G5823" s="78"/>
      <c r="H5823" s="80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6"/>
      <c r="B5824" s="77"/>
      <c r="C5824" s="76"/>
      <c r="D5824" s="78"/>
      <c r="E5824" s="12"/>
      <c r="F5824" s="79"/>
      <c r="G5824" s="78"/>
      <c r="H5824" s="80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6"/>
      <c r="B5825" s="77"/>
      <c r="C5825" s="76"/>
      <c r="D5825" s="78"/>
      <c r="E5825" s="12"/>
      <c r="F5825" s="79"/>
      <c r="G5825" s="78"/>
      <c r="H5825" s="80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6"/>
      <c r="B5826" s="77"/>
      <c r="C5826" s="76"/>
      <c r="D5826" s="78"/>
      <c r="E5826" s="12"/>
      <c r="F5826" s="79"/>
      <c r="G5826" s="78"/>
      <c r="H5826" s="80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6"/>
      <c r="B5827" s="77"/>
      <c r="C5827" s="76"/>
      <c r="D5827" s="78"/>
      <c r="E5827" s="12"/>
      <c r="F5827" s="79"/>
      <c r="G5827" s="78"/>
      <c r="H5827" s="80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6"/>
      <c r="B5828" s="77"/>
      <c r="C5828" s="76"/>
      <c r="D5828" s="78"/>
      <c r="E5828" s="12"/>
      <c r="F5828" s="79"/>
      <c r="G5828" s="78"/>
      <c r="H5828" s="80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6"/>
      <c r="B5829" s="77"/>
      <c r="C5829" s="76"/>
      <c r="D5829" s="78"/>
      <c r="E5829" s="12"/>
      <c r="F5829" s="79"/>
      <c r="G5829" s="78"/>
      <c r="H5829" s="80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6"/>
      <c r="B5830" s="77"/>
      <c r="C5830" s="76"/>
      <c r="D5830" s="78"/>
      <c r="E5830" s="12"/>
      <c r="F5830" s="79"/>
      <c r="G5830" s="78"/>
      <c r="H5830" s="80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6"/>
      <c r="B5831" s="77"/>
      <c r="C5831" s="76"/>
      <c r="D5831" s="78"/>
      <c r="E5831" s="12"/>
      <c r="F5831" s="79"/>
      <c r="G5831" s="78"/>
      <c r="H5831" s="80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6"/>
      <c r="B5832" s="77"/>
      <c r="C5832" s="76"/>
      <c r="D5832" s="78"/>
      <c r="E5832" s="12"/>
      <c r="F5832" s="79"/>
      <c r="G5832" s="78"/>
      <c r="H5832" s="80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6"/>
      <c r="B5833" s="77"/>
      <c r="C5833" s="76"/>
      <c r="D5833" s="78"/>
      <c r="E5833" s="12"/>
      <c r="F5833" s="79"/>
      <c r="G5833" s="78"/>
      <c r="H5833" s="80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6"/>
      <c r="B5834" s="77"/>
      <c r="C5834" s="76"/>
      <c r="D5834" s="78"/>
      <c r="E5834" s="12"/>
      <c r="F5834" s="79"/>
      <c r="G5834" s="78"/>
      <c r="H5834" s="80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6"/>
      <c r="B5835" s="77"/>
      <c r="C5835" s="76"/>
      <c r="D5835" s="78"/>
      <c r="E5835" s="12"/>
      <c r="F5835" s="79"/>
      <c r="G5835" s="78"/>
      <c r="H5835" s="80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6"/>
      <c r="B5836" s="77"/>
      <c r="C5836" s="76"/>
      <c r="D5836" s="78"/>
      <c r="E5836" s="12"/>
      <c r="F5836" s="79"/>
      <c r="G5836" s="78"/>
      <c r="H5836" s="80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6"/>
      <c r="B5837" s="77"/>
      <c r="C5837" s="76"/>
      <c r="D5837" s="78"/>
      <c r="E5837" s="12"/>
      <c r="F5837" s="79"/>
      <c r="G5837" s="78"/>
      <c r="H5837" s="80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6"/>
      <c r="B5838" s="77"/>
      <c r="C5838" s="76"/>
      <c r="D5838" s="78"/>
      <c r="E5838" s="12"/>
      <c r="F5838" s="79"/>
      <c r="G5838" s="78"/>
      <c r="H5838" s="80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6"/>
      <c r="B5839" s="77"/>
      <c r="C5839" s="76"/>
      <c r="D5839" s="78"/>
      <c r="E5839" s="12"/>
      <c r="F5839" s="79"/>
      <c r="G5839" s="78"/>
      <c r="H5839" s="80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6"/>
      <c r="B5840" s="77"/>
      <c r="C5840" s="76"/>
      <c r="D5840" s="78"/>
      <c r="E5840" s="12"/>
      <c r="F5840" s="79"/>
      <c r="G5840" s="78"/>
      <c r="H5840" s="80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6"/>
      <c r="B5841" s="77"/>
      <c r="C5841" s="76"/>
      <c r="D5841" s="78"/>
      <c r="E5841" s="12"/>
      <c r="F5841" s="79"/>
      <c r="G5841" s="78"/>
      <c r="H5841" s="80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6"/>
      <c r="B5842" s="77"/>
      <c r="C5842" s="76"/>
      <c r="D5842" s="78"/>
      <c r="E5842" s="12"/>
      <c r="F5842" s="79"/>
      <c r="G5842" s="78"/>
      <c r="H5842" s="80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6"/>
      <c r="B5843" s="77"/>
      <c r="C5843" s="76"/>
      <c r="D5843" s="78"/>
      <c r="E5843" s="12"/>
      <c r="F5843" s="79"/>
      <c r="G5843" s="78"/>
      <c r="H5843" s="80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6"/>
      <c r="B5844" s="77"/>
      <c r="C5844" s="76"/>
      <c r="D5844" s="78"/>
      <c r="E5844" s="12"/>
      <c r="F5844" s="79"/>
      <c r="G5844" s="78"/>
      <c r="H5844" s="80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6"/>
      <c r="B5845" s="77"/>
      <c r="C5845" s="76"/>
      <c r="D5845" s="78"/>
      <c r="E5845" s="12"/>
      <c r="F5845" s="79"/>
      <c r="G5845" s="78"/>
      <c r="H5845" s="80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6"/>
      <c r="B5846" s="77"/>
      <c r="C5846" s="76"/>
      <c r="D5846" s="78"/>
      <c r="E5846" s="12"/>
      <c r="F5846" s="79"/>
      <c r="G5846" s="78"/>
      <c r="H5846" s="80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6"/>
      <c r="B5847" s="77"/>
      <c r="C5847" s="76"/>
      <c r="D5847" s="78"/>
      <c r="E5847" s="12"/>
      <c r="F5847" s="79"/>
      <c r="G5847" s="78"/>
      <c r="H5847" s="80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6"/>
      <c r="B5848" s="77"/>
      <c r="C5848" s="76"/>
      <c r="D5848" s="78"/>
      <c r="E5848" s="12"/>
      <c r="F5848" s="79"/>
      <c r="G5848" s="78"/>
      <c r="H5848" s="80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6"/>
      <c r="B5849" s="77"/>
      <c r="C5849" s="76"/>
      <c r="D5849" s="78"/>
      <c r="E5849" s="12"/>
      <c r="F5849" s="79"/>
      <c r="G5849" s="78"/>
      <c r="H5849" s="80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6"/>
      <c r="B5850" s="77"/>
      <c r="C5850" s="76"/>
      <c r="D5850" s="78"/>
      <c r="E5850" s="12"/>
      <c r="F5850" s="79"/>
      <c r="G5850" s="78"/>
      <c r="H5850" s="80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6"/>
      <c r="B5851" s="77"/>
      <c r="C5851" s="76"/>
      <c r="D5851" s="78"/>
      <c r="E5851" s="12"/>
      <c r="F5851" s="79"/>
      <c r="G5851" s="78"/>
      <c r="H5851" s="80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6"/>
      <c r="B5852" s="77"/>
      <c r="C5852" s="76"/>
      <c r="D5852" s="78"/>
      <c r="E5852" s="12"/>
      <c r="F5852" s="79"/>
      <c r="G5852" s="78"/>
      <c r="H5852" s="80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6"/>
      <c r="B5853" s="77"/>
      <c r="C5853" s="76"/>
      <c r="D5853" s="78"/>
      <c r="E5853" s="12"/>
      <c r="F5853" s="79"/>
      <c r="G5853" s="78"/>
      <c r="H5853" s="80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6"/>
      <c r="B5854" s="77"/>
      <c r="C5854" s="76"/>
      <c r="D5854" s="78"/>
      <c r="E5854" s="12"/>
      <c r="F5854" s="79"/>
      <c r="G5854" s="78"/>
      <c r="H5854" s="80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6"/>
      <c r="B5855" s="77"/>
      <c r="C5855" s="76"/>
      <c r="D5855" s="78"/>
      <c r="E5855" s="12"/>
      <c r="F5855" s="79"/>
      <c r="G5855" s="78"/>
      <c r="H5855" s="80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6"/>
      <c r="B5856" s="77"/>
      <c r="C5856" s="76"/>
      <c r="D5856" s="78"/>
      <c r="E5856" s="12"/>
      <c r="F5856" s="79"/>
      <c r="G5856" s="78"/>
      <c r="H5856" s="80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6"/>
      <c r="B5857" s="77"/>
      <c r="C5857" s="76"/>
      <c r="D5857" s="78"/>
      <c r="E5857" s="12"/>
      <c r="F5857" s="79"/>
      <c r="G5857" s="78"/>
      <c r="H5857" s="80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6"/>
      <c r="B5858" s="77"/>
      <c r="C5858" s="76"/>
      <c r="D5858" s="78"/>
      <c r="E5858" s="12"/>
      <c r="F5858" s="79"/>
      <c r="G5858" s="78"/>
      <c r="H5858" s="80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6"/>
      <c r="B5859" s="77"/>
      <c r="C5859" s="76"/>
      <c r="D5859" s="78"/>
      <c r="E5859" s="12"/>
      <c r="F5859" s="79"/>
      <c r="G5859" s="78"/>
      <c r="H5859" s="80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6"/>
      <c r="B5860" s="77"/>
      <c r="C5860" s="76"/>
      <c r="D5860" s="78"/>
      <c r="E5860" s="12"/>
      <c r="F5860" s="79"/>
      <c r="G5860" s="78"/>
      <c r="H5860" s="80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6"/>
      <c r="B5861" s="77"/>
      <c r="C5861" s="76"/>
      <c r="D5861" s="78"/>
      <c r="E5861" s="12"/>
      <c r="F5861" s="79"/>
      <c r="G5861" s="78"/>
      <c r="H5861" s="80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6"/>
      <c r="B5862" s="77"/>
      <c r="C5862" s="76"/>
      <c r="D5862" s="78"/>
      <c r="E5862" s="12"/>
      <c r="F5862" s="79"/>
      <c r="G5862" s="78"/>
      <c r="H5862" s="80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6"/>
      <c r="B5863" s="77"/>
      <c r="C5863" s="76"/>
      <c r="D5863" s="78"/>
      <c r="E5863" s="12"/>
      <c r="F5863" s="79"/>
      <c r="G5863" s="78"/>
      <c r="H5863" s="80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6"/>
      <c r="B5864" s="77"/>
      <c r="C5864" s="76"/>
      <c r="D5864" s="78"/>
      <c r="E5864" s="12"/>
      <c r="F5864" s="79"/>
      <c r="G5864" s="78"/>
      <c r="H5864" s="80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6"/>
      <c r="B5865" s="77"/>
      <c r="C5865" s="76"/>
      <c r="D5865" s="78"/>
      <c r="E5865" s="12"/>
      <c r="F5865" s="79"/>
      <c r="G5865" s="78"/>
      <c r="H5865" s="80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6"/>
      <c r="B5866" s="77"/>
      <c r="C5866" s="76"/>
      <c r="D5866" s="78"/>
      <c r="E5866" s="12"/>
      <c r="F5866" s="79"/>
      <c r="G5866" s="78"/>
      <c r="H5866" s="80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6"/>
      <c r="B5867" s="77"/>
      <c r="C5867" s="76"/>
      <c r="D5867" s="78"/>
      <c r="E5867" s="12"/>
      <c r="F5867" s="79"/>
      <c r="G5867" s="78"/>
      <c r="H5867" s="80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6"/>
      <c r="B5868" s="77"/>
      <c r="C5868" s="76"/>
      <c r="D5868" s="78"/>
      <c r="E5868" s="12"/>
      <c r="F5868" s="79"/>
      <c r="G5868" s="78"/>
      <c r="H5868" s="80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6"/>
      <c r="B5869" s="77"/>
      <c r="C5869" s="76"/>
      <c r="D5869" s="78"/>
      <c r="E5869" s="12"/>
      <c r="F5869" s="79"/>
      <c r="G5869" s="78"/>
      <c r="H5869" s="80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6"/>
      <c r="B5870" s="77"/>
      <c r="C5870" s="76"/>
      <c r="D5870" s="78"/>
      <c r="E5870" s="12"/>
      <c r="F5870" s="79"/>
      <c r="G5870" s="78"/>
      <c r="H5870" s="80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6"/>
      <c r="B5871" s="77"/>
      <c r="C5871" s="76"/>
      <c r="D5871" s="78"/>
      <c r="E5871" s="12"/>
      <c r="F5871" s="79"/>
      <c r="G5871" s="78"/>
      <c r="H5871" s="80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6"/>
      <c r="B5872" s="77"/>
      <c r="C5872" s="76"/>
      <c r="D5872" s="78"/>
      <c r="E5872" s="12"/>
      <c r="F5872" s="79"/>
      <c r="G5872" s="78"/>
      <c r="H5872" s="80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6"/>
      <c r="B5873" s="77"/>
      <c r="C5873" s="76"/>
      <c r="D5873" s="78"/>
      <c r="E5873" s="12"/>
      <c r="F5873" s="79"/>
      <c r="G5873" s="78"/>
      <c r="H5873" s="80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6"/>
      <c r="B5874" s="77"/>
      <c r="C5874" s="76"/>
      <c r="D5874" s="78"/>
      <c r="E5874" s="12"/>
      <c r="F5874" s="79"/>
      <c r="G5874" s="78"/>
      <c r="H5874" s="80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6"/>
      <c r="B5875" s="77"/>
      <c r="C5875" s="76"/>
      <c r="D5875" s="78"/>
      <c r="E5875" s="12"/>
      <c r="F5875" s="79"/>
      <c r="G5875" s="78"/>
      <c r="H5875" s="80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6"/>
      <c r="B5876" s="77"/>
      <c r="C5876" s="76"/>
      <c r="D5876" s="78"/>
      <c r="E5876" s="12"/>
      <c r="F5876" s="79"/>
      <c r="G5876" s="78"/>
      <c r="H5876" s="80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6"/>
      <c r="B5877" s="77"/>
      <c r="C5877" s="76"/>
      <c r="D5877" s="78"/>
      <c r="E5877" s="12"/>
      <c r="F5877" s="79"/>
      <c r="G5877" s="78"/>
      <c r="H5877" s="80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6"/>
      <c r="B5878" s="77"/>
      <c r="C5878" s="76"/>
      <c r="D5878" s="78"/>
      <c r="E5878" s="12"/>
      <c r="F5878" s="79"/>
      <c r="G5878" s="78"/>
      <c r="H5878" s="80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6"/>
      <c r="B5879" s="77"/>
      <c r="C5879" s="76"/>
      <c r="D5879" s="78"/>
      <c r="E5879" s="12"/>
      <c r="F5879" s="79"/>
      <c r="G5879" s="78"/>
      <c r="H5879" s="80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6"/>
      <c r="B5880" s="77"/>
      <c r="C5880" s="76"/>
      <c r="D5880" s="78"/>
      <c r="E5880" s="12"/>
      <c r="F5880" s="79"/>
      <c r="G5880" s="78"/>
      <c r="H5880" s="80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6"/>
      <c r="B5881" s="77"/>
      <c r="C5881" s="76"/>
      <c r="D5881" s="78"/>
      <c r="E5881" s="12"/>
      <c r="F5881" s="79"/>
      <c r="G5881" s="78"/>
      <c r="H5881" s="80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6"/>
      <c r="B5882" s="77"/>
      <c r="C5882" s="76"/>
      <c r="D5882" s="78"/>
      <c r="E5882" s="12"/>
      <c r="F5882" s="79"/>
      <c r="G5882" s="78"/>
      <c r="H5882" s="80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6"/>
      <c r="B5883" s="77"/>
      <c r="C5883" s="76"/>
      <c r="D5883" s="78"/>
      <c r="E5883" s="12"/>
      <c r="F5883" s="79"/>
      <c r="G5883" s="78"/>
      <c r="H5883" s="80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6"/>
      <c r="B5884" s="77"/>
      <c r="C5884" s="76"/>
      <c r="D5884" s="78"/>
      <c r="E5884" s="12"/>
      <c r="F5884" s="79"/>
      <c r="G5884" s="78"/>
      <c r="H5884" s="80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6"/>
      <c r="B5885" s="77"/>
      <c r="C5885" s="76"/>
      <c r="D5885" s="78"/>
      <c r="E5885" s="12"/>
      <c r="F5885" s="79"/>
      <c r="G5885" s="78"/>
      <c r="H5885" s="80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6"/>
      <c r="B5886" s="77"/>
      <c r="C5886" s="76"/>
      <c r="D5886" s="78"/>
      <c r="E5886" s="12"/>
      <c r="F5886" s="79"/>
      <c r="G5886" s="78"/>
      <c r="H5886" s="80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6"/>
      <c r="B5887" s="77"/>
      <c r="C5887" s="76"/>
      <c r="D5887" s="78"/>
      <c r="E5887" s="12"/>
      <c r="F5887" s="79"/>
      <c r="G5887" s="78"/>
      <c r="H5887" s="80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6"/>
      <c r="B5888" s="77"/>
      <c r="C5888" s="76"/>
      <c r="D5888" s="78"/>
      <c r="E5888" s="12"/>
      <c r="F5888" s="79"/>
      <c r="G5888" s="78"/>
      <c r="H5888" s="80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6"/>
      <c r="B5889" s="77"/>
      <c r="C5889" s="76"/>
      <c r="D5889" s="78"/>
      <c r="E5889" s="12"/>
      <c r="F5889" s="79"/>
      <c r="G5889" s="78"/>
      <c r="H5889" s="80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6"/>
      <c r="B5890" s="77"/>
      <c r="C5890" s="76"/>
      <c r="D5890" s="78"/>
      <c r="E5890" s="12"/>
      <c r="F5890" s="79"/>
      <c r="G5890" s="78"/>
      <c r="H5890" s="80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6"/>
      <c r="B5891" s="77"/>
      <c r="C5891" s="76"/>
      <c r="D5891" s="78"/>
      <c r="E5891" s="12"/>
      <c r="F5891" s="79"/>
      <c r="G5891" s="78"/>
      <c r="H5891" s="80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6"/>
      <c r="B5892" s="77"/>
      <c r="C5892" s="76"/>
      <c r="D5892" s="78"/>
      <c r="E5892" s="12"/>
      <c r="F5892" s="79"/>
      <c r="G5892" s="78"/>
      <c r="H5892" s="80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6"/>
      <c r="B5893" s="77"/>
      <c r="C5893" s="76"/>
      <c r="D5893" s="78"/>
      <c r="E5893" s="12"/>
      <c r="F5893" s="79"/>
      <c r="G5893" s="78"/>
      <c r="H5893" s="80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6"/>
      <c r="B5894" s="77"/>
      <c r="C5894" s="76"/>
      <c r="D5894" s="78"/>
      <c r="E5894" s="12"/>
      <c r="F5894" s="79"/>
      <c r="G5894" s="78"/>
      <c r="H5894" s="80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6"/>
      <c r="B5895" s="77"/>
      <c r="C5895" s="76"/>
      <c r="D5895" s="78"/>
      <c r="E5895" s="12"/>
      <c r="F5895" s="79"/>
      <c r="G5895" s="78"/>
      <c r="H5895" s="80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6"/>
      <c r="B5896" s="77"/>
      <c r="C5896" s="76"/>
      <c r="D5896" s="78"/>
      <c r="E5896" s="12"/>
      <c r="F5896" s="79"/>
      <c r="G5896" s="78"/>
      <c r="H5896" s="80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6"/>
      <c r="B5897" s="77"/>
      <c r="C5897" s="76"/>
      <c r="D5897" s="78"/>
      <c r="E5897" s="12"/>
      <c r="F5897" s="79"/>
      <c r="G5897" s="78"/>
      <c r="H5897" s="80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6"/>
      <c r="B5898" s="77"/>
      <c r="C5898" s="76"/>
      <c r="D5898" s="78"/>
      <c r="E5898" s="12"/>
      <c r="F5898" s="79"/>
      <c r="G5898" s="78"/>
      <c r="H5898" s="80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6"/>
      <c r="B5899" s="77"/>
      <c r="C5899" s="76"/>
      <c r="D5899" s="78"/>
      <c r="E5899" s="12"/>
      <c r="F5899" s="79"/>
      <c r="G5899" s="78"/>
      <c r="H5899" s="80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6"/>
      <c r="B5900" s="77"/>
      <c r="C5900" s="76"/>
      <c r="D5900" s="78"/>
      <c r="E5900" s="12"/>
      <c r="F5900" s="79"/>
      <c r="G5900" s="78"/>
      <c r="H5900" s="80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6"/>
      <c r="B5901" s="77"/>
      <c r="C5901" s="76"/>
      <c r="D5901" s="78"/>
      <c r="E5901" s="12"/>
      <c r="F5901" s="79"/>
      <c r="G5901" s="78"/>
      <c r="H5901" s="80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6"/>
      <c r="B5902" s="77"/>
      <c r="C5902" s="76"/>
      <c r="D5902" s="78"/>
      <c r="E5902" s="12"/>
      <c r="F5902" s="79"/>
      <c r="G5902" s="78"/>
      <c r="H5902" s="80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6"/>
      <c r="B5903" s="77"/>
      <c r="C5903" s="76"/>
      <c r="D5903" s="78"/>
      <c r="E5903" s="12"/>
      <c r="F5903" s="79"/>
      <c r="G5903" s="78"/>
      <c r="H5903" s="80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6"/>
      <c r="B5904" s="77"/>
      <c r="C5904" s="76"/>
      <c r="D5904" s="78"/>
      <c r="E5904" s="12"/>
      <c r="F5904" s="79"/>
      <c r="G5904" s="78"/>
      <c r="H5904" s="80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6"/>
      <c r="B5905" s="77"/>
      <c r="C5905" s="76"/>
      <c r="D5905" s="78"/>
      <c r="E5905" s="12"/>
      <c r="F5905" s="79"/>
      <c r="G5905" s="78"/>
      <c r="H5905" s="80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6"/>
      <c r="B5906" s="77"/>
      <c r="C5906" s="76"/>
      <c r="D5906" s="78"/>
      <c r="E5906" s="12"/>
      <c r="F5906" s="79"/>
      <c r="G5906" s="78"/>
      <c r="H5906" s="80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6"/>
      <c r="B5907" s="77"/>
      <c r="C5907" s="76"/>
      <c r="D5907" s="78"/>
      <c r="E5907" s="12"/>
      <c r="F5907" s="79"/>
      <c r="G5907" s="78"/>
      <c r="H5907" s="80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6"/>
      <c r="B5908" s="77"/>
      <c r="C5908" s="76"/>
      <c r="D5908" s="78"/>
      <c r="E5908" s="12"/>
      <c r="F5908" s="79"/>
      <c r="G5908" s="78"/>
      <c r="H5908" s="80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6"/>
      <c r="B5909" s="77"/>
      <c r="C5909" s="76"/>
      <c r="D5909" s="78"/>
      <c r="E5909" s="12"/>
      <c r="F5909" s="79"/>
      <c r="G5909" s="78"/>
      <c r="H5909" s="80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6"/>
      <c r="B5910" s="77"/>
      <c r="C5910" s="76"/>
      <c r="D5910" s="78"/>
      <c r="E5910" s="12"/>
      <c r="F5910" s="79"/>
      <c r="G5910" s="78"/>
      <c r="H5910" s="80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6"/>
      <c r="B5911" s="77"/>
      <c r="C5911" s="76"/>
      <c r="D5911" s="78"/>
      <c r="E5911" s="12"/>
      <c r="F5911" s="79"/>
      <c r="G5911" s="78"/>
      <c r="H5911" s="80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6"/>
      <c r="B5912" s="77"/>
      <c r="C5912" s="76"/>
      <c r="D5912" s="78"/>
      <c r="E5912" s="12"/>
      <c r="F5912" s="79"/>
      <c r="G5912" s="78"/>
      <c r="H5912" s="80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6"/>
      <c r="B5913" s="77"/>
      <c r="C5913" s="76"/>
      <c r="D5913" s="78"/>
      <c r="E5913" s="12"/>
      <c r="F5913" s="79"/>
      <c r="G5913" s="78"/>
      <c r="H5913" s="80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6"/>
      <c r="B5914" s="77"/>
      <c r="C5914" s="76"/>
      <c r="D5914" s="78"/>
      <c r="E5914" s="12"/>
      <c r="F5914" s="79"/>
      <c r="G5914" s="78"/>
      <c r="H5914" s="80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6"/>
      <c r="B5915" s="77"/>
      <c r="C5915" s="76"/>
      <c r="D5915" s="78"/>
      <c r="E5915" s="12"/>
      <c r="F5915" s="79"/>
      <c r="G5915" s="78"/>
      <c r="H5915" s="80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6"/>
      <c r="B5916" s="77"/>
      <c r="C5916" s="76"/>
      <c r="D5916" s="78"/>
      <c r="E5916" s="12"/>
      <c r="F5916" s="79"/>
      <c r="G5916" s="78"/>
      <c r="H5916" s="80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6"/>
      <c r="B5917" s="77"/>
      <c r="C5917" s="76"/>
      <c r="D5917" s="78"/>
      <c r="E5917" s="12"/>
      <c r="F5917" s="79"/>
      <c r="G5917" s="78"/>
      <c r="H5917" s="80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6"/>
      <c r="B5918" s="77"/>
      <c r="C5918" s="76"/>
      <c r="D5918" s="78"/>
      <c r="E5918" s="12"/>
      <c r="F5918" s="79"/>
      <c r="G5918" s="78"/>
      <c r="H5918" s="80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6"/>
      <c r="B5919" s="77"/>
      <c r="C5919" s="76"/>
      <c r="D5919" s="78"/>
      <c r="E5919" s="12"/>
      <c r="F5919" s="79"/>
      <c r="G5919" s="78"/>
      <c r="H5919" s="80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6"/>
      <c r="B5920" s="77"/>
      <c r="C5920" s="76"/>
      <c r="D5920" s="78"/>
      <c r="E5920" s="12"/>
      <c r="F5920" s="79"/>
      <c r="G5920" s="78"/>
      <c r="H5920" s="80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6"/>
      <c r="B5921" s="77"/>
      <c r="C5921" s="76"/>
      <c r="D5921" s="78"/>
      <c r="E5921" s="12"/>
      <c r="F5921" s="79"/>
      <c r="G5921" s="78"/>
      <c r="H5921" s="80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6"/>
      <c r="B5922" s="77"/>
      <c r="C5922" s="76"/>
      <c r="D5922" s="78"/>
      <c r="E5922" s="12"/>
      <c r="F5922" s="79"/>
      <c r="G5922" s="78"/>
      <c r="H5922" s="80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6"/>
      <c r="B5923" s="77"/>
      <c r="C5923" s="76"/>
      <c r="D5923" s="78"/>
      <c r="E5923" s="12"/>
      <c r="F5923" s="79"/>
      <c r="G5923" s="78"/>
      <c r="H5923" s="80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6"/>
      <c r="B5924" s="77"/>
      <c r="C5924" s="76"/>
      <c r="D5924" s="78"/>
      <c r="E5924" s="12"/>
      <c r="F5924" s="79"/>
      <c r="G5924" s="78"/>
      <c r="H5924" s="80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6"/>
      <c r="B5925" s="77"/>
      <c r="C5925" s="76"/>
      <c r="D5925" s="78"/>
      <c r="E5925" s="12"/>
      <c r="F5925" s="79"/>
      <c r="G5925" s="78"/>
      <c r="H5925" s="80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6"/>
      <c r="B5926" s="77"/>
      <c r="C5926" s="76"/>
      <c r="D5926" s="78"/>
      <c r="E5926" s="12"/>
      <c r="F5926" s="79"/>
      <c r="G5926" s="78"/>
      <c r="H5926" s="80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6"/>
      <c r="B5927" s="77"/>
      <c r="C5927" s="76"/>
      <c r="D5927" s="78"/>
      <c r="E5927" s="12"/>
      <c r="F5927" s="79"/>
      <c r="G5927" s="78"/>
      <c r="H5927" s="80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6"/>
      <c r="B5928" s="77"/>
      <c r="C5928" s="76"/>
      <c r="D5928" s="78"/>
      <c r="E5928" s="12"/>
      <c r="F5928" s="79"/>
      <c r="G5928" s="78"/>
      <c r="H5928" s="80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6"/>
      <c r="B5929" s="77"/>
      <c r="C5929" s="76"/>
      <c r="D5929" s="78"/>
      <c r="E5929" s="12"/>
      <c r="F5929" s="79"/>
      <c r="G5929" s="78"/>
      <c r="H5929" s="80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6"/>
      <c r="B5930" s="77"/>
      <c r="C5930" s="76"/>
      <c r="D5930" s="78"/>
      <c r="E5930" s="12"/>
      <c r="F5930" s="79"/>
      <c r="G5930" s="78"/>
      <c r="H5930" s="80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6"/>
      <c r="B5931" s="77"/>
      <c r="C5931" s="76"/>
      <c r="D5931" s="78"/>
      <c r="E5931" s="12"/>
      <c r="F5931" s="79"/>
      <c r="G5931" s="78"/>
      <c r="H5931" s="80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6"/>
      <c r="B5932" s="77"/>
      <c r="C5932" s="76"/>
      <c r="D5932" s="78"/>
      <c r="E5932" s="12"/>
      <c r="F5932" s="79"/>
      <c r="G5932" s="78"/>
      <c r="H5932" s="80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6"/>
      <c r="B5933" s="77"/>
      <c r="C5933" s="76"/>
      <c r="D5933" s="78"/>
      <c r="E5933" s="12"/>
      <c r="F5933" s="79"/>
      <c r="G5933" s="78"/>
      <c r="H5933" s="80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6"/>
      <c r="B5934" s="77"/>
      <c r="C5934" s="76"/>
      <c r="D5934" s="78"/>
      <c r="E5934" s="12"/>
      <c r="F5934" s="79"/>
      <c r="G5934" s="78"/>
      <c r="H5934" s="80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6"/>
      <c r="B5935" s="77"/>
      <c r="C5935" s="76"/>
      <c r="D5935" s="78"/>
      <c r="E5935" s="12"/>
      <c r="F5935" s="79"/>
      <c r="G5935" s="78"/>
      <c r="H5935" s="80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6"/>
      <c r="B5936" s="77"/>
      <c r="C5936" s="76"/>
      <c r="D5936" s="78"/>
      <c r="E5936" s="12"/>
      <c r="F5936" s="79"/>
      <c r="G5936" s="78"/>
      <c r="H5936" s="80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6"/>
      <c r="B5937" s="77"/>
      <c r="C5937" s="76"/>
      <c r="D5937" s="78"/>
      <c r="E5937" s="12"/>
      <c r="F5937" s="79"/>
      <c r="G5937" s="78"/>
      <c r="H5937" s="80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6"/>
      <c r="B5938" s="77"/>
      <c r="C5938" s="76"/>
      <c r="D5938" s="78"/>
      <c r="E5938" s="12"/>
      <c r="F5938" s="79"/>
      <c r="G5938" s="78"/>
      <c r="H5938" s="80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6"/>
      <c r="B5939" s="77"/>
      <c r="C5939" s="76"/>
      <c r="D5939" s="78"/>
      <c r="E5939" s="12"/>
      <c r="F5939" s="79"/>
      <c r="G5939" s="78"/>
      <c r="H5939" s="80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6"/>
      <c r="B5940" s="77"/>
      <c r="C5940" s="76"/>
      <c r="D5940" s="78"/>
      <c r="E5940" s="12"/>
      <c r="F5940" s="79"/>
      <c r="G5940" s="78"/>
      <c r="H5940" s="80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6"/>
      <c r="B5941" s="77"/>
      <c r="C5941" s="76"/>
      <c r="D5941" s="78"/>
      <c r="E5941" s="12"/>
      <c r="F5941" s="79"/>
      <c r="G5941" s="78"/>
      <c r="H5941" s="80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6"/>
      <c r="B5942" s="77"/>
      <c r="C5942" s="76"/>
      <c r="D5942" s="78"/>
      <c r="E5942" s="12"/>
      <c r="F5942" s="79"/>
      <c r="G5942" s="78"/>
      <c r="H5942" s="80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6"/>
      <c r="B5943" s="77"/>
      <c r="C5943" s="76"/>
      <c r="D5943" s="78"/>
      <c r="E5943" s="12"/>
      <c r="F5943" s="79"/>
      <c r="G5943" s="78"/>
      <c r="H5943" s="80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6"/>
      <c r="B5944" s="77"/>
      <c r="C5944" s="76"/>
      <c r="D5944" s="78"/>
      <c r="E5944" s="12"/>
      <c r="F5944" s="79"/>
      <c r="G5944" s="78"/>
      <c r="H5944" s="80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6"/>
      <c r="B5945" s="77"/>
      <c r="C5945" s="76"/>
      <c r="D5945" s="78"/>
      <c r="E5945" s="12"/>
      <c r="F5945" s="79"/>
      <c r="G5945" s="78"/>
      <c r="H5945" s="80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6"/>
      <c r="B5946" s="77"/>
      <c r="C5946" s="76"/>
      <c r="D5946" s="78"/>
      <c r="E5946" s="12"/>
      <c r="F5946" s="79"/>
      <c r="G5946" s="78"/>
      <c r="H5946" s="80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6"/>
      <c r="B5947" s="77"/>
      <c r="C5947" s="76"/>
      <c r="D5947" s="78"/>
      <c r="E5947" s="12"/>
      <c r="F5947" s="79"/>
      <c r="G5947" s="78"/>
      <c r="H5947" s="80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6"/>
      <c r="B5948" s="77"/>
      <c r="C5948" s="76"/>
      <c r="D5948" s="78"/>
      <c r="E5948" s="12"/>
      <c r="F5948" s="79"/>
      <c r="G5948" s="78"/>
      <c r="H5948" s="80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6"/>
      <c r="B5949" s="77"/>
      <c r="C5949" s="76"/>
      <c r="D5949" s="78"/>
      <c r="E5949" s="12"/>
      <c r="F5949" s="79"/>
      <c r="G5949" s="78"/>
      <c r="H5949" s="80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6"/>
      <c r="B5950" s="77"/>
      <c r="C5950" s="76"/>
      <c r="D5950" s="78"/>
      <c r="E5950" s="12"/>
      <c r="F5950" s="79"/>
      <c r="G5950" s="78"/>
      <c r="H5950" s="80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6"/>
      <c r="B5951" s="77"/>
      <c r="C5951" s="76"/>
      <c r="D5951" s="78"/>
      <c r="E5951" s="12"/>
      <c r="F5951" s="79"/>
      <c r="G5951" s="78"/>
      <c r="H5951" s="80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6"/>
      <c r="B5952" s="77"/>
      <c r="C5952" s="76"/>
      <c r="D5952" s="78"/>
      <c r="E5952" s="12"/>
      <c r="F5952" s="79"/>
      <c r="G5952" s="78"/>
      <c r="H5952" s="80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6"/>
      <c r="B5953" s="77"/>
      <c r="C5953" s="76"/>
      <c r="D5953" s="78"/>
      <c r="E5953" s="12"/>
      <c r="F5953" s="79"/>
      <c r="G5953" s="78"/>
      <c r="H5953" s="80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6"/>
      <c r="B5954" s="77"/>
      <c r="C5954" s="76"/>
      <c r="D5954" s="78"/>
      <c r="E5954" s="12"/>
      <c r="F5954" s="79"/>
      <c r="G5954" s="78"/>
      <c r="H5954" s="80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6"/>
      <c r="B5955" s="77"/>
      <c r="C5955" s="76"/>
      <c r="D5955" s="78"/>
      <c r="E5955" s="12"/>
      <c r="F5955" s="79"/>
      <c r="G5955" s="78"/>
      <c r="H5955" s="80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6"/>
      <c r="B5956" s="77"/>
      <c r="C5956" s="76"/>
      <c r="D5956" s="78"/>
      <c r="E5956" s="12"/>
      <c r="F5956" s="79"/>
      <c r="G5956" s="78"/>
      <c r="H5956" s="80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6"/>
      <c r="B5957" s="77"/>
      <c r="C5957" s="76"/>
      <c r="D5957" s="78"/>
      <c r="E5957" s="12"/>
      <c r="F5957" s="79"/>
      <c r="G5957" s="78"/>
      <c r="H5957" s="80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6"/>
      <c r="B5958" s="77"/>
      <c r="C5958" s="76"/>
      <c r="D5958" s="78"/>
      <c r="E5958" s="12"/>
      <c r="F5958" s="79"/>
      <c r="G5958" s="78"/>
      <c r="H5958" s="80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6"/>
      <c r="B5959" s="77"/>
      <c r="C5959" s="76"/>
      <c r="D5959" s="78"/>
      <c r="E5959" s="12"/>
      <c r="F5959" s="79"/>
      <c r="G5959" s="78"/>
      <c r="H5959" s="80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6"/>
      <c r="B5960" s="77"/>
      <c r="C5960" s="76"/>
      <c r="D5960" s="78"/>
      <c r="E5960" s="12"/>
      <c r="F5960" s="79"/>
      <c r="G5960" s="78"/>
      <c r="H5960" s="80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6"/>
      <c r="B5961" s="77"/>
      <c r="C5961" s="76"/>
      <c r="D5961" s="78"/>
      <c r="E5961" s="12"/>
      <c r="F5961" s="79"/>
      <c r="G5961" s="78"/>
      <c r="H5961" s="80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6"/>
      <c r="B5962" s="77"/>
      <c r="C5962" s="76"/>
      <c r="D5962" s="78"/>
      <c r="E5962" s="12"/>
      <c r="F5962" s="79"/>
      <c r="G5962" s="78"/>
      <c r="H5962" s="80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6"/>
      <c r="B5963" s="77"/>
      <c r="C5963" s="76"/>
      <c r="D5963" s="78"/>
      <c r="E5963" s="12"/>
      <c r="F5963" s="79"/>
      <c r="G5963" s="78"/>
      <c r="H5963" s="80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6"/>
      <c r="B5964" s="77"/>
      <c r="C5964" s="76"/>
      <c r="D5964" s="78"/>
      <c r="E5964" s="12"/>
      <c r="F5964" s="79"/>
      <c r="G5964" s="78"/>
      <c r="H5964" s="80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6"/>
      <c r="B5965" s="77"/>
      <c r="C5965" s="76"/>
      <c r="D5965" s="78"/>
      <c r="E5965" s="12"/>
      <c r="F5965" s="79"/>
      <c r="G5965" s="78"/>
      <c r="H5965" s="80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6"/>
      <c r="B5966" s="77"/>
      <c r="C5966" s="76"/>
      <c r="D5966" s="78"/>
      <c r="E5966" s="12"/>
      <c r="F5966" s="79"/>
      <c r="G5966" s="78"/>
      <c r="H5966" s="80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6"/>
      <c r="B5967" s="77"/>
      <c r="C5967" s="76"/>
      <c r="D5967" s="78"/>
      <c r="E5967" s="12"/>
      <c r="F5967" s="79"/>
      <c r="G5967" s="78"/>
      <c r="H5967" s="80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6"/>
      <c r="B5968" s="77"/>
      <c r="C5968" s="76"/>
      <c r="D5968" s="78"/>
      <c r="E5968" s="12"/>
      <c r="F5968" s="79"/>
      <c r="G5968" s="78"/>
      <c r="H5968" s="80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6"/>
      <c r="B5969" s="77"/>
      <c r="C5969" s="76"/>
      <c r="D5969" s="78"/>
      <c r="E5969" s="12"/>
      <c r="F5969" s="79"/>
      <c r="G5969" s="78"/>
      <c r="H5969" s="80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6"/>
      <c r="B5970" s="77"/>
      <c r="C5970" s="76"/>
      <c r="D5970" s="78"/>
      <c r="E5970" s="12"/>
      <c r="F5970" s="79"/>
      <c r="G5970" s="78"/>
      <c r="H5970" s="80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6"/>
      <c r="B5971" s="77"/>
      <c r="C5971" s="76"/>
      <c r="D5971" s="78"/>
      <c r="E5971" s="12"/>
      <c r="F5971" s="79"/>
      <c r="G5971" s="78"/>
      <c r="H5971" s="80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6"/>
      <c r="B5972" s="77"/>
      <c r="C5972" s="76"/>
      <c r="D5972" s="78"/>
      <c r="E5972" s="12"/>
      <c r="F5972" s="79"/>
      <c r="G5972" s="78"/>
      <c r="H5972" s="80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6"/>
      <c r="B5973" s="77"/>
      <c r="C5973" s="76"/>
      <c r="D5973" s="78"/>
      <c r="E5973" s="12"/>
      <c r="F5973" s="79"/>
      <c r="G5973" s="78"/>
      <c r="H5973" s="80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6"/>
      <c r="B5974" s="77"/>
      <c r="C5974" s="76"/>
      <c r="D5974" s="78"/>
      <c r="E5974" s="12"/>
      <c r="F5974" s="79"/>
      <c r="G5974" s="78"/>
      <c r="H5974" s="80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6"/>
      <c r="B5975" s="77"/>
      <c r="C5975" s="76"/>
      <c r="D5975" s="78"/>
      <c r="E5975" s="12"/>
      <c r="F5975" s="79"/>
      <c r="G5975" s="78"/>
      <c r="H5975" s="80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6"/>
      <c r="B5976" s="77"/>
      <c r="C5976" s="76"/>
      <c r="D5976" s="78"/>
      <c r="E5976" s="12"/>
      <c r="F5976" s="79"/>
      <c r="G5976" s="78"/>
      <c r="H5976" s="80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6"/>
      <c r="B5977" s="77"/>
      <c r="C5977" s="76"/>
      <c r="D5977" s="78"/>
      <c r="E5977" s="12"/>
      <c r="F5977" s="79"/>
      <c r="G5977" s="78"/>
      <c r="H5977" s="80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6"/>
      <c r="B5978" s="77"/>
      <c r="C5978" s="76"/>
      <c r="D5978" s="78"/>
      <c r="E5978" s="12"/>
      <c r="F5978" s="79"/>
      <c r="G5978" s="78"/>
      <c r="H5978" s="80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6"/>
      <c r="B5979" s="77"/>
      <c r="C5979" s="76"/>
      <c r="D5979" s="78"/>
      <c r="E5979" s="12"/>
      <c r="F5979" s="79"/>
      <c r="G5979" s="78"/>
      <c r="H5979" s="80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6"/>
      <c r="B5980" s="77"/>
      <c r="C5980" s="76"/>
      <c r="D5980" s="78"/>
      <c r="E5980" s="12"/>
      <c r="F5980" s="79"/>
      <c r="G5980" s="78"/>
      <c r="H5980" s="80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6"/>
      <c r="B5981" s="77"/>
      <c r="C5981" s="76"/>
      <c r="D5981" s="78"/>
      <c r="E5981" s="12"/>
      <c r="F5981" s="79"/>
      <c r="G5981" s="78"/>
      <c r="H5981" s="80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6"/>
      <c r="B5982" s="77"/>
      <c r="C5982" s="76"/>
      <c r="D5982" s="78"/>
      <c r="E5982" s="12"/>
      <c r="F5982" s="79"/>
      <c r="G5982" s="78"/>
      <c r="H5982" s="80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6"/>
      <c r="B5983" s="77"/>
      <c r="C5983" s="76"/>
      <c r="D5983" s="78"/>
      <c r="E5983" s="12"/>
      <c r="F5983" s="79"/>
      <c r="G5983" s="78"/>
      <c r="H5983" s="80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6"/>
      <c r="B5984" s="77"/>
      <c r="C5984" s="76"/>
      <c r="D5984" s="78"/>
      <c r="E5984" s="12"/>
      <c r="F5984" s="79"/>
      <c r="G5984" s="78"/>
      <c r="H5984" s="80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6"/>
      <c r="B5985" s="77"/>
      <c r="C5985" s="76"/>
      <c r="D5985" s="78"/>
      <c r="E5985" s="12"/>
      <c r="F5985" s="79"/>
      <c r="G5985" s="78"/>
      <c r="H5985" s="80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6"/>
      <c r="B5986" s="77"/>
      <c r="C5986" s="76"/>
      <c r="D5986" s="78"/>
      <c r="E5986" s="12"/>
      <c r="F5986" s="79"/>
      <c r="G5986" s="78"/>
      <c r="H5986" s="80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6"/>
      <c r="B5987" s="77"/>
      <c r="C5987" s="76"/>
      <c r="D5987" s="78"/>
      <c r="E5987" s="12"/>
      <c r="F5987" s="79"/>
      <c r="G5987" s="78"/>
      <c r="H5987" s="80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6"/>
      <c r="B5988" s="77"/>
      <c r="C5988" s="76"/>
      <c r="D5988" s="78"/>
      <c r="E5988" s="12"/>
      <c r="F5988" s="79"/>
      <c r="G5988" s="78"/>
      <c r="H5988" s="80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6"/>
      <c r="B5989" s="77"/>
      <c r="C5989" s="76"/>
      <c r="D5989" s="78"/>
      <c r="E5989" s="12"/>
      <c r="F5989" s="79"/>
      <c r="G5989" s="78"/>
      <c r="H5989" s="80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6"/>
      <c r="B5990" s="77"/>
      <c r="C5990" s="76"/>
      <c r="D5990" s="78"/>
      <c r="E5990" s="12"/>
      <c r="F5990" s="79"/>
      <c r="G5990" s="78"/>
      <c r="H5990" s="80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6"/>
      <c r="B5991" s="77"/>
      <c r="C5991" s="76"/>
      <c r="D5991" s="78"/>
      <c r="E5991" s="12"/>
      <c r="F5991" s="79"/>
      <c r="G5991" s="78"/>
      <c r="H5991" s="80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6"/>
      <c r="B5992" s="77"/>
      <c r="C5992" s="76"/>
      <c r="D5992" s="78"/>
      <c r="E5992" s="12"/>
      <c r="F5992" s="79"/>
      <c r="G5992" s="78"/>
      <c r="H5992" s="80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6"/>
      <c r="B5993" s="77"/>
      <c r="C5993" s="76"/>
      <c r="D5993" s="78"/>
      <c r="E5993" s="12"/>
      <c r="F5993" s="79"/>
      <c r="G5993" s="78"/>
      <c r="H5993" s="80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6"/>
      <c r="B5994" s="77"/>
      <c r="C5994" s="76"/>
      <c r="D5994" s="78"/>
      <c r="E5994" s="12"/>
      <c r="F5994" s="79"/>
      <c r="G5994" s="78"/>
      <c r="H5994" s="80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6"/>
      <c r="B5995" s="77"/>
      <c r="C5995" s="76"/>
      <c r="D5995" s="78"/>
      <c r="E5995" s="12"/>
      <c r="F5995" s="79"/>
      <c r="G5995" s="78"/>
      <c r="H5995" s="80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6"/>
      <c r="B5996" s="77"/>
      <c r="C5996" s="76"/>
      <c r="D5996" s="78"/>
      <c r="E5996" s="12"/>
      <c r="F5996" s="79"/>
      <c r="G5996" s="78"/>
      <c r="H5996" s="80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6"/>
      <c r="B5997" s="77"/>
      <c r="C5997" s="76"/>
      <c r="D5997" s="78"/>
      <c r="E5997" s="12"/>
      <c r="F5997" s="79"/>
      <c r="G5997" s="78"/>
      <c r="H5997" s="80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6"/>
      <c r="B5998" s="77"/>
      <c r="C5998" s="76"/>
      <c r="D5998" s="78"/>
      <c r="E5998" s="12"/>
      <c r="F5998" s="79"/>
      <c r="G5998" s="78"/>
      <c r="H5998" s="80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6"/>
      <c r="B5999" s="77"/>
      <c r="C5999" s="76"/>
      <c r="D5999" s="78"/>
      <c r="E5999" s="12"/>
      <c r="F5999" s="79"/>
      <c r="G5999" s="78"/>
      <c r="H5999" s="80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6"/>
      <c r="B6000" s="77"/>
      <c r="C6000" s="76"/>
      <c r="D6000" s="78"/>
      <c r="E6000" s="12"/>
      <c r="F6000" s="79"/>
      <c r="G6000" s="78"/>
      <c r="H6000" s="80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6"/>
      <c r="B6001" s="77"/>
      <c r="C6001" s="76"/>
      <c r="D6001" s="78"/>
      <c r="E6001" s="12"/>
      <c r="F6001" s="79"/>
      <c r="G6001" s="78"/>
      <c r="H6001" s="80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6"/>
      <c r="B6002" s="77"/>
      <c r="C6002" s="76"/>
      <c r="D6002" s="78"/>
      <c r="E6002" s="12"/>
      <c r="F6002" s="79"/>
      <c r="G6002" s="78"/>
      <c r="H6002" s="80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6"/>
      <c r="B6003" s="77"/>
      <c r="C6003" s="76"/>
      <c r="D6003" s="78"/>
      <c r="E6003" s="12"/>
      <c r="F6003" s="79"/>
      <c r="G6003" s="78"/>
      <c r="H6003" s="80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6"/>
      <c r="B6004" s="77"/>
      <c r="C6004" s="76"/>
      <c r="D6004" s="78"/>
      <c r="E6004" s="12"/>
      <c r="F6004" s="79"/>
      <c r="G6004" s="78"/>
      <c r="H6004" s="80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6"/>
      <c r="B6005" s="77"/>
      <c r="C6005" s="76"/>
      <c r="D6005" s="78"/>
      <c r="E6005" s="12"/>
      <c r="F6005" s="79"/>
      <c r="G6005" s="78"/>
      <c r="H6005" s="80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6"/>
      <c r="B6006" s="77"/>
      <c r="C6006" s="76"/>
      <c r="D6006" s="78"/>
      <c r="E6006" s="12"/>
      <c r="F6006" s="79"/>
      <c r="G6006" s="78"/>
      <c r="H6006" s="80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6"/>
      <c r="B6007" s="77"/>
      <c r="C6007" s="76"/>
      <c r="D6007" s="78"/>
      <c r="E6007" s="12"/>
      <c r="F6007" s="79"/>
      <c r="G6007" s="78"/>
      <c r="H6007" s="80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6"/>
      <c r="B6008" s="77"/>
      <c r="C6008" s="76"/>
      <c r="D6008" s="78"/>
      <c r="E6008" s="12"/>
      <c r="F6008" s="79"/>
      <c r="G6008" s="78"/>
      <c r="H6008" s="80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6"/>
      <c r="B6009" s="77"/>
      <c r="C6009" s="76"/>
      <c r="D6009" s="78"/>
      <c r="E6009" s="12"/>
      <c r="F6009" s="79"/>
      <c r="G6009" s="78"/>
      <c r="H6009" s="80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6"/>
      <c r="B6010" s="77"/>
      <c r="C6010" s="76"/>
      <c r="D6010" s="78"/>
      <c r="E6010" s="12"/>
      <c r="F6010" s="79"/>
      <c r="G6010" s="78"/>
      <c r="H6010" s="80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6"/>
      <c r="B6011" s="77"/>
      <c r="C6011" s="76"/>
      <c r="D6011" s="78"/>
      <c r="E6011" s="12"/>
      <c r="F6011" s="79"/>
      <c r="G6011" s="78"/>
      <c r="H6011" s="80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6"/>
      <c r="B6012" s="77"/>
      <c r="C6012" s="76"/>
      <c r="D6012" s="78"/>
      <c r="E6012" s="12"/>
      <c r="F6012" s="79"/>
      <c r="G6012" s="78"/>
      <c r="H6012" s="80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6"/>
      <c r="B6013" s="77"/>
      <c r="C6013" s="76"/>
      <c r="D6013" s="78"/>
      <c r="E6013" s="12"/>
      <c r="F6013" s="79"/>
      <c r="G6013" s="78"/>
      <c r="H6013" s="80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6"/>
      <c r="B6014" s="77"/>
      <c r="C6014" s="76"/>
      <c r="D6014" s="78"/>
      <c r="E6014" s="12"/>
      <c r="F6014" s="79"/>
      <c r="G6014" s="78"/>
      <c r="H6014" s="80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6"/>
      <c r="B6015" s="77"/>
      <c r="C6015" s="76"/>
      <c r="D6015" s="78"/>
      <c r="E6015" s="12"/>
      <c r="F6015" s="79"/>
      <c r="G6015" s="78"/>
      <c r="H6015" s="80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6"/>
      <c r="B6016" s="77"/>
      <c r="C6016" s="76"/>
      <c r="D6016" s="78"/>
      <c r="E6016" s="12"/>
      <c r="F6016" s="79"/>
      <c r="G6016" s="78"/>
      <c r="H6016" s="80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6"/>
      <c r="B6017" s="77"/>
      <c r="C6017" s="76"/>
      <c r="D6017" s="78"/>
      <c r="E6017" s="12"/>
      <c r="F6017" s="79"/>
      <c r="G6017" s="78"/>
      <c r="H6017" s="80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6"/>
      <c r="B6018" s="77"/>
      <c r="C6018" s="76"/>
      <c r="D6018" s="78"/>
      <c r="E6018" s="12"/>
      <c r="F6018" s="79"/>
      <c r="G6018" s="78"/>
      <c r="H6018" s="80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6"/>
      <c r="B6019" s="77"/>
      <c r="C6019" s="76"/>
      <c r="D6019" s="78"/>
      <c r="E6019" s="12"/>
      <c r="F6019" s="79"/>
      <c r="G6019" s="78"/>
      <c r="H6019" s="80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6"/>
      <c r="B6020" s="77"/>
      <c r="C6020" s="76"/>
      <c r="D6020" s="78"/>
      <c r="E6020" s="12"/>
      <c r="F6020" s="79"/>
      <c r="G6020" s="78"/>
      <c r="H6020" s="80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6"/>
      <c r="B6021" s="77"/>
      <c r="C6021" s="76"/>
      <c r="D6021" s="78"/>
      <c r="E6021" s="12"/>
      <c r="F6021" s="79"/>
      <c r="G6021" s="78"/>
      <c r="H6021" s="80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6"/>
      <c r="B6022" s="77"/>
      <c r="C6022" s="76"/>
      <c r="D6022" s="78"/>
      <c r="E6022" s="12"/>
      <c r="F6022" s="79"/>
      <c r="G6022" s="78"/>
      <c r="H6022" s="80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6"/>
      <c r="B6023" s="77"/>
      <c r="C6023" s="76"/>
      <c r="D6023" s="78"/>
      <c r="E6023" s="12"/>
      <c r="F6023" s="79"/>
      <c r="G6023" s="78"/>
      <c r="H6023" s="80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6"/>
      <c r="B6024" s="77"/>
      <c r="C6024" s="76"/>
      <c r="D6024" s="78"/>
      <c r="E6024" s="12"/>
      <c r="F6024" s="79"/>
      <c r="G6024" s="78"/>
      <c r="H6024" s="80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6"/>
      <c r="B6025" s="77"/>
      <c r="C6025" s="76"/>
      <c r="D6025" s="78"/>
      <c r="E6025" s="12"/>
      <c r="F6025" s="79"/>
      <c r="G6025" s="78"/>
      <c r="H6025" s="80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6"/>
      <c r="B6026" s="77"/>
      <c r="C6026" s="76"/>
      <c r="D6026" s="78"/>
      <c r="E6026" s="12"/>
      <c r="F6026" s="79"/>
      <c r="G6026" s="78"/>
      <c r="H6026" s="80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6"/>
      <c r="B6027" s="77"/>
      <c r="C6027" s="76"/>
      <c r="D6027" s="78"/>
      <c r="E6027" s="12"/>
      <c r="F6027" s="79"/>
      <c r="G6027" s="78"/>
      <c r="H6027" s="80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6"/>
      <c r="B6028" s="77"/>
      <c r="C6028" s="76"/>
      <c r="D6028" s="78"/>
      <c r="E6028" s="12"/>
      <c r="F6028" s="79"/>
      <c r="G6028" s="78"/>
      <c r="H6028" s="80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6"/>
      <c r="B6029" s="77"/>
      <c r="C6029" s="76"/>
      <c r="D6029" s="78"/>
      <c r="E6029" s="12"/>
      <c r="F6029" s="79"/>
      <c r="G6029" s="78"/>
      <c r="H6029" s="80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6"/>
      <c r="B6030" s="77"/>
      <c r="C6030" s="76"/>
      <c r="D6030" s="78"/>
      <c r="E6030" s="12"/>
      <c r="F6030" s="79"/>
      <c r="G6030" s="78"/>
      <c r="H6030" s="80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6"/>
      <c r="B6031" s="77"/>
      <c r="C6031" s="76"/>
      <c r="D6031" s="78"/>
      <c r="E6031" s="12"/>
      <c r="F6031" s="79"/>
      <c r="G6031" s="78"/>
      <c r="H6031" s="80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6"/>
      <c r="B6032" s="77"/>
      <c r="C6032" s="76"/>
      <c r="D6032" s="78"/>
      <c r="E6032" s="12"/>
      <c r="F6032" s="79"/>
      <c r="G6032" s="78"/>
      <c r="H6032" s="80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6"/>
      <c r="B6033" s="77"/>
      <c r="C6033" s="76"/>
      <c r="D6033" s="78"/>
      <c r="E6033" s="12"/>
      <c r="F6033" s="79"/>
      <c r="G6033" s="78"/>
      <c r="H6033" s="80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6"/>
      <c r="B6034" s="77"/>
      <c r="C6034" s="76"/>
      <c r="D6034" s="78"/>
      <c r="E6034" s="12"/>
      <c r="F6034" s="79"/>
      <c r="G6034" s="78"/>
      <c r="H6034" s="80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6"/>
      <c r="B6035" s="77"/>
      <c r="C6035" s="76"/>
      <c r="D6035" s="78"/>
      <c r="E6035" s="12"/>
      <c r="F6035" s="79"/>
      <c r="G6035" s="78"/>
      <c r="H6035" s="80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6"/>
      <c r="B6036" s="77"/>
      <c r="C6036" s="76"/>
      <c r="D6036" s="78"/>
      <c r="E6036" s="12"/>
      <c r="F6036" s="79"/>
      <c r="G6036" s="78"/>
      <c r="H6036" s="80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6"/>
      <c r="B6037" s="77"/>
      <c r="C6037" s="76"/>
      <c r="D6037" s="78"/>
      <c r="E6037" s="12"/>
      <c r="F6037" s="79"/>
      <c r="G6037" s="78"/>
      <c r="H6037" s="80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6"/>
      <c r="B6038" s="77"/>
      <c r="C6038" s="76"/>
      <c r="D6038" s="78"/>
      <c r="E6038" s="12"/>
      <c r="F6038" s="79"/>
      <c r="G6038" s="78"/>
      <c r="H6038" s="80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6"/>
      <c r="B6039" s="77"/>
      <c r="C6039" s="76"/>
      <c r="D6039" s="78"/>
      <c r="E6039" s="12"/>
      <c r="F6039" s="79"/>
      <c r="G6039" s="78"/>
      <c r="H6039" s="80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6"/>
      <c r="B6040" s="77"/>
      <c r="C6040" s="76"/>
      <c r="D6040" s="78"/>
      <c r="E6040" s="12"/>
      <c r="F6040" s="79"/>
      <c r="G6040" s="78"/>
      <c r="H6040" s="80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6"/>
      <c r="B6041" s="77"/>
      <c r="C6041" s="76"/>
      <c r="D6041" s="78"/>
      <c r="E6041" s="12"/>
      <c r="F6041" s="79"/>
      <c r="G6041" s="78"/>
      <c r="H6041" s="80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6"/>
      <c r="B6042" s="77"/>
      <c r="C6042" s="76"/>
      <c r="D6042" s="78"/>
      <c r="E6042" s="12"/>
      <c r="F6042" s="79"/>
      <c r="G6042" s="78"/>
      <c r="H6042" s="80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6"/>
      <c r="B6043" s="77"/>
      <c r="C6043" s="76"/>
      <c r="D6043" s="78"/>
      <c r="E6043" s="12"/>
      <c r="F6043" s="79"/>
      <c r="G6043" s="78"/>
      <c r="H6043" s="80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6"/>
      <c r="B6044" s="77"/>
      <c r="C6044" s="76"/>
      <c r="D6044" s="78"/>
      <c r="E6044" s="12"/>
      <c r="F6044" s="79"/>
      <c r="G6044" s="78"/>
      <c r="H6044" s="80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6"/>
      <c r="B6045" s="77"/>
      <c r="C6045" s="76"/>
      <c r="D6045" s="78"/>
      <c r="E6045" s="12"/>
      <c r="F6045" s="79"/>
      <c r="G6045" s="78"/>
      <c r="H6045" s="80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6"/>
      <c r="B6046" s="77"/>
      <c r="C6046" s="76"/>
      <c r="D6046" s="78"/>
      <c r="E6046" s="12"/>
      <c r="F6046" s="79"/>
      <c r="G6046" s="78"/>
      <c r="H6046" s="80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6"/>
      <c r="B6047" s="77"/>
      <c r="C6047" s="76"/>
      <c r="D6047" s="78"/>
      <c r="E6047" s="12"/>
      <c r="F6047" s="79"/>
      <c r="G6047" s="78"/>
      <c r="H6047" s="80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6"/>
      <c r="B6048" s="77"/>
      <c r="C6048" s="76"/>
      <c r="D6048" s="78"/>
      <c r="E6048" s="12"/>
      <c r="F6048" s="79"/>
      <c r="G6048" s="78"/>
      <c r="H6048" s="80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6"/>
      <c r="B6049" s="77"/>
      <c r="C6049" s="76"/>
      <c r="D6049" s="78"/>
      <c r="E6049" s="12"/>
      <c r="F6049" s="79"/>
      <c r="G6049" s="78"/>
      <c r="H6049" s="80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6"/>
      <c r="B6050" s="77"/>
      <c r="C6050" s="76"/>
      <c r="D6050" s="78"/>
      <c r="E6050" s="12"/>
      <c r="F6050" s="79"/>
      <c r="G6050" s="78"/>
      <c r="H6050" s="80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6"/>
      <c r="B6051" s="77"/>
      <c r="C6051" s="76"/>
      <c r="D6051" s="78"/>
      <c r="E6051" s="12"/>
      <c r="F6051" s="79"/>
      <c r="G6051" s="78"/>
      <c r="H6051" s="80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6"/>
      <c r="B6052" s="77"/>
      <c r="C6052" s="76"/>
      <c r="D6052" s="78"/>
      <c r="E6052" s="12"/>
      <c r="F6052" s="79"/>
      <c r="G6052" s="78"/>
      <c r="H6052" s="80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6"/>
      <c r="B6053" s="77"/>
      <c r="C6053" s="76"/>
      <c r="D6053" s="78"/>
      <c r="E6053" s="12"/>
      <c r="F6053" s="79"/>
      <c r="G6053" s="78"/>
      <c r="H6053" s="80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6"/>
      <c r="B6054" s="77"/>
      <c r="C6054" s="76"/>
      <c r="D6054" s="78"/>
      <c r="E6054" s="12"/>
      <c r="F6054" s="79"/>
      <c r="G6054" s="78"/>
      <c r="H6054" s="80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6"/>
      <c r="B6055" s="77"/>
      <c r="C6055" s="76"/>
      <c r="D6055" s="78"/>
      <c r="E6055" s="12"/>
      <c r="F6055" s="79"/>
      <c r="G6055" s="78"/>
      <c r="H6055" s="80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6"/>
      <c r="B6056" s="77"/>
      <c r="C6056" s="76"/>
      <c r="D6056" s="78"/>
      <c r="E6056" s="12"/>
      <c r="F6056" s="79"/>
      <c r="G6056" s="78"/>
      <c r="H6056" s="80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6"/>
      <c r="B6057" s="77"/>
      <c r="C6057" s="76"/>
      <c r="D6057" s="78"/>
      <c r="E6057" s="12"/>
      <c r="F6057" s="79"/>
      <c r="G6057" s="78"/>
      <c r="H6057" s="80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6"/>
      <c r="B6058" s="77"/>
      <c r="C6058" s="76"/>
      <c r="D6058" s="78"/>
      <c r="E6058" s="12"/>
      <c r="F6058" s="79"/>
      <c r="G6058" s="78"/>
      <c r="H6058" s="80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6"/>
      <c r="B6059" s="77"/>
      <c r="C6059" s="76"/>
      <c r="D6059" s="78"/>
      <c r="E6059" s="12"/>
      <c r="F6059" s="79"/>
      <c r="G6059" s="78"/>
      <c r="H6059" s="80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6"/>
      <c r="B6060" s="77"/>
      <c r="C6060" s="76"/>
      <c r="D6060" s="78"/>
      <c r="E6060" s="12"/>
      <c r="F6060" s="79"/>
      <c r="G6060" s="78"/>
      <c r="H6060" s="80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6"/>
      <c r="B6061" s="77"/>
      <c r="C6061" s="76"/>
      <c r="D6061" s="78"/>
      <c r="E6061" s="12"/>
      <c r="F6061" s="79"/>
      <c r="G6061" s="78"/>
      <c r="H6061" s="80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6"/>
      <c r="B6062" s="77"/>
      <c r="C6062" s="76"/>
      <c r="D6062" s="78"/>
      <c r="E6062" s="12"/>
      <c r="F6062" s="79"/>
      <c r="G6062" s="78"/>
      <c r="H6062" s="80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6"/>
      <c r="B6063" s="77"/>
      <c r="C6063" s="76"/>
      <c r="D6063" s="78"/>
      <c r="E6063" s="12"/>
      <c r="F6063" s="79"/>
      <c r="G6063" s="78"/>
      <c r="H6063" s="80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6"/>
      <c r="B6064" s="77"/>
      <c r="C6064" s="76"/>
      <c r="D6064" s="78"/>
      <c r="E6064" s="12"/>
      <c r="F6064" s="79"/>
      <c r="G6064" s="78"/>
      <c r="H6064" s="80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6"/>
      <c r="B6065" s="77"/>
      <c r="C6065" s="76"/>
      <c r="D6065" s="78"/>
      <c r="E6065" s="12"/>
      <c r="F6065" s="79"/>
      <c r="G6065" s="78"/>
      <c r="H6065" s="80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6"/>
      <c r="B6066" s="77"/>
      <c r="C6066" s="76"/>
      <c r="D6066" s="78"/>
      <c r="E6066" s="12"/>
      <c r="F6066" s="79"/>
      <c r="G6066" s="78"/>
      <c r="H6066" s="80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6"/>
      <c r="B6067" s="77"/>
      <c r="C6067" s="76"/>
      <c r="D6067" s="78"/>
      <c r="E6067" s="12"/>
      <c r="F6067" s="79"/>
      <c r="G6067" s="78"/>
      <c r="H6067" s="80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6"/>
      <c r="B6068" s="77"/>
      <c r="C6068" s="76"/>
      <c r="D6068" s="78"/>
      <c r="E6068" s="12"/>
      <c r="F6068" s="79"/>
      <c r="G6068" s="78"/>
      <c r="H6068" s="80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6"/>
      <c r="B6069" s="77"/>
      <c r="C6069" s="76"/>
      <c r="D6069" s="78"/>
      <c r="E6069" s="12"/>
      <c r="F6069" s="79"/>
      <c r="G6069" s="78"/>
      <c r="H6069" s="80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6"/>
      <c r="B6070" s="77"/>
      <c r="C6070" s="76"/>
      <c r="D6070" s="78"/>
      <c r="E6070" s="12"/>
      <c r="F6070" s="79"/>
      <c r="G6070" s="78"/>
      <c r="H6070" s="80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6"/>
      <c r="B6071" s="77"/>
      <c r="C6071" s="76"/>
      <c r="D6071" s="78"/>
      <c r="E6071" s="12"/>
      <c r="F6071" s="79"/>
      <c r="G6071" s="78"/>
      <c r="H6071" s="80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6"/>
      <c r="B6072" s="77"/>
      <c r="C6072" s="76"/>
      <c r="D6072" s="78"/>
      <c r="E6072" s="12"/>
      <c r="F6072" s="79"/>
      <c r="G6072" s="78"/>
      <c r="H6072" s="80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6"/>
      <c r="B6073" s="77"/>
      <c r="C6073" s="76"/>
      <c r="D6073" s="78"/>
      <c r="E6073" s="12"/>
      <c r="F6073" s="79"/>
      <c r="G6073" s="78"/>
      <c r="H6073" s="80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6"/>
      <c r="B6074" s="77"/>
      <c r="C6074" s="76"/>
      <c r="D6074" s="78"/>
      <c r="E6074" s="12"/>
      <c r="F6074" s="79"/>
      <c r="G6074" s="78"/>
      <c r="H6074" s="80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6"/>
      <c r="B6075" s="77"/>
      <c r="C6075" s="76"/>
      <c r="D6075" s="78"/>
      <c r="E6075" s="12"/>
      <c r="F6075" s="79"/>
      <c r="G6075" s="78"/>
      <c r="H6075" s="80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6"/>
      <c r="B6076" s="77"/>
      <c r="C6076" s="76"/>
      <c r="D6076" s="78"/>
      <c r="E6076" s="12"/>
      <c r="F6076" s="79"/>
      <c r="G6076" s="78"/>
      <c r="H6076" s="80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6"/>
      <c r="B6077" s="77"/>
      <c r="C6077" s="76"/>
      <c r="D6077" s="78"/>
      <c r="E6077" s="12"/>
      <c r="F6077" s="79"/>
      <c r="G6077" s="78"/>
      <c r="H6077" s="80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6"/>
      <c r="B6078" s="77"/>
      <c r="C6078" s="76"/>
      <c r="D6078" s="78"/>
      <c r="E6078" s="12"/>
      <c r="F6078" s="79"/>
      <c r="G6078" s="78"/>
      <c r="H6078" s="80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6"/>
      <c r="B6079" s="77"/>
      <c r="C6079" s="76"/>
      <c r="D6079" s="78"/>
      <c r="E6079" s="12"/>
      <c r="F6079" s="79"/>
      <c r="G6079" s="78"/>
      <c r="H6079" s="80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6"/>
      <c r="B6080" s="77"/>
      <c r="C6080" s="76"/>
      <c r="D6080" s="78"/>
      <c r="E6080" s="12"/>
      <c r="F6080" s="79"/>
      <c r="G6080" s="78"/>
      <c r="H6080" s="80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6"/>
      <c r="B6081" s="77"/>
      <c r="C6081" s="76"/>
      <c r="D6081" s="78"/>
      <c r="E6081" s="12"/>
      <c r="F6081" s="79"/>
      <c r="G6081" s="78"/>
      <c r="H6081" s="80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6"/>
      <c r="B6082" s="77"/>
      <c r="C6082" s="76"/>
      <c r="D6082" s="78"/>
      <c r="E6082" s="12"/>
      <c r="F6082" s="79"/>
      <c r="G6082" s="78"/>
      <c r="H6082" s="80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6"/>
      <c r="B6083" s="77"/>
      <c r="C6083" s="76"/>
      <c r="D6083" s="78"/>
      <c r="E6083" s="12"/>
      <c r="F6083" s="79"/>
      <c r="G6083" s="78"/>
      <c r="H6083" s="80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6"/>
      <c r="B6084" s="77"/>
      <c r="C6084" s="76"/>
      <c r="D6084" s="78"/>
      <c r="E6084" s="12"/>
      <c r="F6084" s="79"/>
      <c r="G6084" s="78"/>
      <c r="H6084" s="80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6"/>
      <c r="B6085" s="77"/>
      <c r="C6085" s="76"/>
      <c r="D6085" s="78"/>
      <c r="E6085" s="12"/>
      <c r="F6085" s="79"/>
      <c r="G6085" s="78"/>
      <c r="H6085" s="80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6"/>
      <c r="B6086" s="77"/>
      <c r="C6086" s="76"/>
      <c r="D6086" s="78"/>
      <c r="E6086" s="12"/>
      <c r="F6086" s="79"/>
      <c r="G6086" s="78"/>
      <c r="H6086" s="80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6"/>
      <c r="B6087" s="77"/>
      <c r="C6087" s="76"/>
      <c r="D6087" s="78"/>
      <c r="E6087" s="12"/>
      <c r="F6087" s="79"/>
      <c r="G6087" s="78"/>
      <c r="H6087" s="80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6"/>
      <c r="B6088" s="77"/>
      <c r="C6088" s="76"/>
      <c r="D6088" s="78"/>
      <c r="E6088" s="12"/>
      <c r="F6088" s="79"/>
      <c r="G6088" s="78"/>
      <c r="H6088" s="80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6"/>
      <c r="B6089" s="77"/>
      <c r="C6089" s="76"/>
      <c r="D6089" s="78"/>
      <c r="E6089" s="12"/>
      <c r="F6089" s="79"/>
      <c r="G6089" s="78"/>
      <c r="H6089" s="80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6"/>
      <c r="B6090" s="77"/>
      <c r="C6090" s="76"/>
      <c r="D6090" s="78"/>
      <c r="E6090" s="12"/>
      <c r="F6090" s="79"/>
      <c r="G6090" s="78"/>
      <c r="H6090" s="80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6"/>
      <c r="B6091" s="77"/>
      <c r="C6091" s="76"/>
      <c r="D6091" s="78"/>
      <c r="E6091" s="12"/>
      <c r="F6091" s="79"/>
      <c r="G6091" s="78"/>
      <c r="H6091" s="80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6"/>
      <c r="B6092" s="77"/>
      <c r="C6092" s="76"/>
      <c r="D6092" s="78"/>
      <c r="E6092" s="12"/>
      <c r="F6092" s="79"/>
      <c r="G6092" s="78"/>
      <c r="H6092" s="80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6"/>
      <c r="B6093" s="77"/>
      <c r="C6093" s="76"/>
      <c r="D6093" s="78"/>
      <c r="E6093" s="12"/>
      <c r="F6093" s="79"/>
      <c r="G6093" s="78"/>
      <c r="H6093" s="80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6"/>
      <c r="B6094" s="77"/>
      <c r="C6094" s="76"/>
      <c r="D6094" s="78"/>
      <c r="E6094" s="12"/>
      <c r="F6094" s="79"/>
      <c r="G6094" s="78"/>
      <c r="H6094" s="80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6"/>
      <c r="B6095" s="77"/>
      <c r="C6095" s="76"/>
      <c r="D6095" s="78"/>
      <c r="E6095" s="12"/>
      <c r="F6095" s="79"/>
      <c r="G6095" s="78"/>
      <c r="H6095" s="80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6"/>
      <c r="B6096" s="77"/>
      <c r="C6096" s="76"/>
      <c r="D6096" s="78"/>
      <c r="E6096" s="12"/>
      <c r="F6096" s="79"/>
      <c r="G6096" s="78"/>
      <c r="H6096" s="80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6"/>
      <c r="B6097" s="77"/>
      <c r="C6097" s="76"/>
      <c r="D6097" s="78"/>
      <c r="E6097" s="12"/>
      <c r="F6097" s="79"/>
      <c r="G6097" s="78"/>
      <c r="H6097" s="80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6"/>
      <c r="B6098" s="77"/>
      <c r="C6098" s="76"/>
      <c r="D6098" s="78"/>
      <c r="E6098" s="12"/>
      <c r="F6098" s="79"/>
      <c r="G6098" s="78"/>
      <c r="H6098" s="80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6"/>
      <c r="B6099" s="77"/>
      <c r="C6099" s="76"/>
      <c r="D6099" s="78"/>
      <c r="E6099" s="12"/>
      <c r="F6099" s="79"/>
      <c r="G6099" s="78"/>
      <c r="H6099" s="80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6"/>
      <c r="B6100" s="77"/>
      <c r="C6100" s="76"/>
      <c r="D6100" s="78"/>
      <c r="E6100" s="12"/>
      <c r="F6100" s="79"/>
      <c r="G6100" s="78"/>
      <c r="H6100" s="80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6"/>
      <c r="B6101" s="77"/>
      <c r="C6101" s="76"/>
      <c r="D6101" s="78"/>
      <c r="E6101" s="12"/>
      <c r="F6101" s="79"/>
      <c r="G6101" s="78"/>
      <c r="H6101" s="80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6"/>
      <c r="B6102" s="77"/>
      <c r="C6102" s="76"/>
      <c r="D6102" s="78"/>
      <c r="E6102" s="12"/>
      <c r="F6102" s="79"/>
      <c r="G6102" s="78"/>
      <c r="H6102" s="80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6"/>
      <c r="B6103" s="77"/>
      <c r="C6103" s="76"/>
      <c r="D6103" s="78"/>
      <c r="E6103" s="12"/>
      <c r="F6103" s="79"/>
      <c r="G6103" s="78"/>
      <c r="H6103" s="80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6"/>
      <c r="B6104" s="77"/>
      <c r="C6104" s="76"/>
      <c r="D6104" s="78"/>
      <c r="E6104" s="12"/>
      <c r="F6104" s="79"/>
      <c r="G6104" s="78"/>
      <c r="H6104" s="80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6"/>
      <c r="B6105" s="77"/>
      <c r="C6105" s="76"/>
      <c r="D6105" s="78"/>
      <c r="E6105" s="12"/>
      <c r="F6105" s="79"/>
      <c r="G6105" s="78"/>
      <c r="H6105" s="80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6"/>
      <c r="B6106" s="77"/>
      <c r="C6106" s="76"/>
      <c r="D6106" s="78"/>
      <c r="E6106" s="12"/>
      <c r="F6106" s="79"/>
      <c r="G6106" s="78"/>
      <c r="H6106" s="80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6"/>
      <c r="B6107" s="77"/>
      <c r="C6107" s="76"/>
      <c r="D6107" s="78"/>
      <c r="E6107" s="12"/>
      <c r="F6107" s="79"/>
      <c r="G6107" s="78"/>
      <c r="H6107" s="80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6"/>
      <c r="B6108" s="77"/>
      <c r="C6108" s="76"/>
      <c r="D6108" s="78"/>
      <c r="E6108" s="12"/>
      <c r="F6108" s="79"/>
      <c r="G6108" s="78"/>
      <c r="H6108" s="80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6"/>
      <c r="B6109" s="77"/>
      <c r="C6109" s="76"/>
      <c r="D6109" s="78"/>
      <c r="E6109" s="12"/>
      <c r="F6109" s="79"/>
      <c r="G6109" s="78"/>
      <c r="H6109" s="80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6"/>
      <c r="B6110" s="77"/>
      <c r="C6110" s="76"/>
      <c r="D6110" s="78"/>
      <c r="E6110" s="12"/>
      <c r="F6110" s="79"/>
      <c r="G6110" s="78"/>
      <c r="H6110" s="80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6"/>
      <c r="B6111" s="77"/>
      <c r="C6111" s="76"/>
      <c r="D6111" s="78"/>
      <c r="E6111" s="12"/>
      <c r="F6111" s="79"/>
      <c r="G6111" s="78"/>
      <c r="H6111" s="80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6"/>
      <c r="B6112" s="77"/>
      <c r="C6112" s="76"/>
      <c r="D6112" s="78"/>
      <c r="E6112" s="12"/>
      <c r="F6112" s="79"/>
      <c r="G6112" s="78"/>
      <c r="H6112" s="80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6"/>
      <c r="B6113" s="77"/>
      <c r="C6113" s="76"/>
      <c r="D6113" s="78"/>
      <c r="E6113" s="12"/>
      <c r="F6113" s="79"/>
      <c r="G6113" s="78"/>
      <c r="H6113" s="80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6"/>
      <c r="B6114" s="77"/>
      <c r="C6114" s="76"/>
      <c r="D6114" s="78"/>
      <c r="E6114" s="12"/>
      <c r="F6114" s="79"/>
      <c r="G6114" s="78"/>
      <c r="H6114" s="80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6"/>
      <c r="B6115" s="77"/>
      <c r="C6115" s="76"/>
      <c r="D6115" s="78"/>
      <c r="E6115" s="12"/>
      <c r="F6115" s="79"/>
      <c r="G6115" s="78"/>
      <c r="H6115" s="80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6"/>
      <c r="B6116" s="77"/>
      <c r="C6116" s="76"/>
      <c r="D6116" s="78"/>
      <c r="E6116" s="12"/>
      <c r="F6116" s="79"/>
      <c r="G6116" s="78"/>
      <c r="H6116" s="80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6"/>
      <c r="B6117" s="77"/>
      <c r="C6117" s="76"/>
      <c r="D6117" s="78"/>
      <c r="E6117" s="12"/>
      <c r="F6117" s="79"/>
      <c r="G6117" s="78"/>
      <c r="H6117" s="80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6"/>
      <c r="B6118" s="77"/>
      <c r="C6118" s="76"/>
      <c r="D6118" s="78"/>
      <c r="E6118" s="12"/>
      <c r="F6118" s="79"/>
      <c r="G6118" s="78"/>
      <c r="H6118" s="80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6"/>
      <c r="B6119" s="77"/>
      <c r="C6119" s="76"/>
      <c r="D6119" s="78"/>
      <c r="E6119" s="12"/>
      <c r="F6119" s="79"/>
      <c r="G6119" s="78"/>
      <c r="H6119" s="80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6"/>
      <c r="B6120" s="77"/>
      <c r="C6120" s="76"/>
      <c r="D6120" s="78"/>
      <c r="E6120" s="12"/>
      <c r="F6120" s="79"/>
      <c r="G6120" s="78"/>
      <c r="H6120" s="80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6"/>
      <c r="B6121" s="77"/>
      <c r="C6121" s="76"/>
      <c r="D6121" s="78"/>
      <c r="E6121" s="12"/>
      <c r="F6121" s="79"/>
      <c r="G6121" s="78"/>
      <c r="H6121" s="80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6"/>
      <c r="B6122" s="77"/>
      <c r="C6122" s="76"/>
      <c r="D6122" s="78"/>
      <c r="E6122" s="12"/>
      <c r="F6122" s="79"/>
      <c r="G6122" s="78"/>
      <c r="H6122" s="80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6"/>
      <c r="B6123" s="77"/>
      <c r="C6123" s="76"/>
      <c r="D6123" s="78"/>
      <c r="E6123" s="12"/>
      <c r="F6123" s="79"/>
      <c r="G6123" s="78"/>
      <c r="H6123" s="80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6"/>
      <c r="B6124" s="77"/>
      <c r="C6124" s="76"/>
      <c r="D6124" s="78"/>
      <c r="E6124" s="12"/>
      <c r="F6124" s="79"/>
      <c r="G6124" s="78"/>
      <c r="H6124" s="80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6"/>
      <c r="B6125" s="77"/>
      <c r="C6125" s="76"/>
      <c r="D6125" s="78"/>
      <c r="E6125" s="12"/>
      <c r="F6125" s="79"/>
      <c r="G6125" s="78"/>
      <c r="H6125" s="80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6"/>
      <c r="B6126" s="77"/>
      <c r="C6126" s="76"/>
      <c r="D6126" s="78"/>
      <c r="E6126" s="12"/>
      <c r="F6126" s="79"/>
      <c r="G6126" s="78"/>
      <c r="H6126" s="80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6"/>
      <c r="B6127" s="77"/>
      <c r="C6127" s="76"/>
      <c r="D6127" s="78"/>
      <c r="E6127" s="12"/>
      <c r="F6127" s="79"/>
      <c r="G6127" s="78"/>
      <c r="H6127" s="80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6"/>
      <c r="B6128" s="77"/>
      <c r="C6128" s="76"/>
      <c r="D6128" s="78"/>
      <c r="E6128" s="12"/>
      <c r="F6128" s="79"/>
      <c r="G6128" s="78"/>
      <c r="H6128" s="80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6"/>
      <c r="B6129" s="77"/>
      <c r="C6129" s="76"/>
      <c r="D6129" s="78"/>
      <c r="E6129" s="12"/>
      <c r="F6129" s="79"/>
      <c r="G6129" s="78"/>
      <c r="H6129" s="80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6"/>
      <c r="B6130" s="77"/>
      <c r="C6130" s="76"/>
      <c r="D6130" s="78"/>
      <c r="E6130" s="12"/>
      <c r="F6130" s="79"/>
      <c r="G6130" s="78"/>
      <c r="H6130" s="80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6"/>
      <c r="B6131" s="77"/>
      <c r="C6131" s="76"/>
      <c r="D6131" s="78"/>
      <c r="E6131" s="12"/>
      <c r="F6131" s="79"/>
      <c r="G6131" s="78"/>
      <c r="H6131" s="80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6"/>
      <c r="B6132" s="77"/>
      <c r="C6132" s="76"/>
      <c r="D6132" s="78"/>
      <c r="E6132" s="12"/>
      <c r="F6132" s="79"/>
      <c r="G6132" s="78"/>
      <c r="H6132" s="80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6"/>
      <c r="B6133" s="77"/>
      <c r="C6133" s="76"/>
      <c r="D6133" s="78"/>
      <c r="E6133" s="12"/>
      <c r="F6133" s="79"/>
      <c r="G6133" s="78"/>
      <c r="H6133" s="80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6"/>
      <c r="B6134" s="77"/>
      <c r="C6134" s="76"/>
      <c r="D6134" s="78"/>
      <c r="E6134" s="12"/>
      <c r="F6134" s="79"/>
      <c r="G6134" s="78"/>
      <c r="H6134" s="80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6"/>
      <c r="B6135" s="77"/>
      <c r="C6135" s="76"/>
      <c r="D6135" s="78"/>
      <c r="E6135" s="12"/>
      <c r="F6135" s="79"/>
      <c r="G6135" s="78"/>
      <c r="H6135" s="80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6"/>
      <c r="B6136" s="77"/>
      <c r="C6136" s="76"/>
      <c r="D6136" s="78"/>
      <c r="E6136" s="12"/>
      <c r="F6136" s="79"/>
      <c r="G6136" s="78"/>
      <c r="H6136" s="80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6"/>
      <c r="B6137" s="77"/>
      <c r="C6137" s="76"/>
      <c r="D6137" s="78"/>
      <c r="E6137" s="12"/>
      <c r="F6137" s="79"/>
      <c r="G6137" s="78"/>
      <c r="H6137" s="80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6"/>
      <c r="B6138" s="77"/>
      <c r="C6138" s="76"/>
      <c r="D6138" s="78"/>
      <c r="E6138" s="12"/>
      <c r="F6138" s="79"/>
      <c r="G6138" s="78"/>
      <c r="H6138" s="80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6"/>
      <c r="B6139" s="77"/>
      <c r="C6139" s="76"/>
      <c r="D6139" s="78"/>
      <c r="E6139" s="12"/>
      <c r="F6139" s="79"/>
      <c r="G6139" s="78"/>
      <c r="H6139" s="80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6"/>
      <c r="B6140" s="77"/>
      <c r="C6140" s="76"/>
      <c r="D6140" s="78"/>
      <c r="E6140" s="12"/>
      <c r="F6140" s="79"/>
      <c r="G6140" s="78"/>
      <c r="H6140" s="80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6"/>
      <c r="B6141" s="77"/>
      <c r="C6141" s="76"/>
      <c r="D6141" s="78"/>
      <c r="E6141" s="12"/>
      <c r="F6141" s="79"/>
      <c r="G6141" s="78"/>
      <c r="H6141" s="80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6"/>
      <c r="B6142" s="77"/>
      <c r="C6142" s="76"/>
      <c r="D6142" s="78"/>
      <c r="E6142" s="12"/>
      <c r="F6142" s="79"/>
      <c r="G6142" s="78"/>
      <c r="H6142" s="80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6"/>
      <c r="B6143" s="77"/>
      <c r="C6143" s="76"/>
      <c r="D6143" s="78"/>
      <c r="E6143" s="12"/>
      <c r="F6143" s="79"/>
      <c r="G6143" s="78"/>
      <c r="H6143" s="80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6"/>
      <c r="B6144" s="77"/>
      <c r="C6144" s="76"/>
      <c r="D6144" s="78"/>
      <c r="E6144" s="12"/>
      <c r="F6144" s="79"/>
      <c r="G6144" s="78"/>
      <c r="H6144" s="80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6"/>
      <c r="B6145" s="77"/>
      <c r="C6145" s="76"/>
      <c r="D6145" s="78"/>
      <c r="E6145" s="12"/>
      <c r="F6145" s="79"/>
      <c r="G6145" s="78"/>
      <c r="H6145" s="80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6"/>
      <c r="B6146" s="77"/>
      <c r="C6146" s="76"/>
      <c r="D6146" s="78"/>
      <c r="E6146" s="12"/>
      <c r="F6146" s="79"/>
      <c r="G6146" s="78"/>
      <c r="H6146" s="80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6"/>
      <c r="B6147" s="77"/>
      <c r="C6147" s="76"/>
      <c r="D6147" s="78"/>
      <c r="E6147" s="12"/>
      <c r="F6147" s="79"/>
      <c r="G6147" s="78"/>
      <c r="H6147" s="80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6"/>
      <c r="B6148" s="77"/>
      <c r="C6148" s="76"/>
      <c r="D6148" s="78"/>
      <c r="E6148" s="12"/>
      <c r="F6148" s="79"/>
      <c r="G6148" s="78"/>
      <c r="H6148" s="80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6"/>
      <c r="B6149" s="77"/>
      <c r="C6149" s="76"/>
      <c r="D6149" s="78"/>
      <c r="E6149" s="12"/>
      <c r="F6149" s="79"/>
      <c r="G6149" s="78"/>
      <c r="H6149" s="80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6"/>
      <c r="B6150" s="77"/>
      <c r="C6150" s="76"/>
      <c r="D6150" s="78"/>
      <c r="E6150" s="12"/>
      <c r="F6150" s="79"/>
      <c r="G6150" s="78"/>
      <c r="H6150" s="80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6"/>
      <c r="B6151" s="77"/>
      <c r="C6151" s="76"/>
      <c r="D6151" s="78"/>
      <c r="E6151" s="12"/>
      <c r="F6151" s="79"/>
      <c r="G6151" s="78"/>
      <c r="H6151" s="80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6"/>
      <c r="B6152" s="77"/>
      <c r="C6152" s="76"/>
      <c r="D6152" s="78"/>
      <c r="E6152" s="12"/>
      <c r="F6152" s="79"/>
      <c r="G6152" s="78"/>
      <c r="H6152" s="80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6"/>
      <c r="B6153" s="77"/>
      <c r="C6153" s="76"/>
      <c r="D6153" s="78"/>
      <c r="E6153" s="12"/>
      <c r="F6153" s="79"/>
      <c r="G6153" s="78"/>
      <c r="H6153" s="80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6"/>
      <c r="B6154" s="77"/>
      <c r="C6154" s="76"/>
      <c r="D6154" s="78"/>
      <c r="E6154" s="12"/>
      <c r="F6154" s="79"/>
      <c r="G6154" s="78"/>
      <c r="H6154" s="80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6"/>
      <c r="B6155" s="77"/>
      <c r="C6155" s="76"/>
      <c r="D6155" s="78"/>
      <c r="E6155" s="12"/>
      <c r="F6155" s="79"/>
      <c r="G6155" s="78"/>
      <c r="H6155" s="80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6"/>
      <c r="B6156" s="77"/>
      <c r="C6156" s="76"/>
      <c r="D6156" s="78"/>
      <c r="E6156" s="12"/>
      <c r="F6156" s="79"/>
      <c r="G6156" s="78"/>
      <c r="H6156" s="80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6"/>
      <c r="B6157" s="77"/>
      <c r="C6157" s="76"/>
      <c r="D6157" s="78"/>
      <c r="E6157" s="12"/>
      <c r="F6157" s="79"/>
      <c r="G6157" s="78"/>
      <c r="H6157" s="80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6"/>
      <c r="B6158" s="77"/>
      <c r="C6158" s="76"/>
      <c r="D6158" s="78"/>
      <c r="E6158" s="12"/>
      <c r="F6158" s="79"/>
      <c r="G6158" s="78"/>
      <c r="H6158" s="80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6"/>
      <c r="B6159" s="77"/>
      <c r="C6159" s="76"/>
      <c r="D6159" s="78"/>
      <c r="E6159" s="12"/>
      <c r="F6159" s="79"/>
      <c r="G6159" s="78"/>
      <c r="H6159" s="80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6"/>
      <c r="B6160" s="77"/>
      <c r="C6160" s="76"/>
      <c r="D6160" s="78"/>
      <c r="E6160" s="12"/>
      <c r="F6160" s="79"/>
      <c r="G6160" s="78"/>
      <c r="H6160" s="80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6"/>
      <c r="B6161" s="77"/>
      <c r="C6161" s="76"/>
      <c r="D6161" s="78"/>
      <c r="E6161" s="12"/>
      <c r="F6161" s="79"/>
      <c r="G6161" s="78"/>
      <c r="H6161" s="80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6"/>
      <c r="B6162" s="77"/>
      <c r="C6162" s="76"/>
      <c r="D6162" s="78"/>
      <c r="E6162" s="12"/>
      <c r="F6162" s="79"/>
      <c r="G6162" s="78"/>
      <c r="H6162" s="80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6"/>
      <c r="B6163" s="77"/>
      <c r="C6163" s="76"/>
      <c r="D6163" s="78"/>
      <c r="E6163" s="12"/>
      <c r="F6163" s="79"/>
      <c r="G6163" s="78"/>
      <c r="H6163" s="80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6"/>
      <c r="B6164" s="77"/>
      <c r="C6164" s="76"/>
      <c r="D6164" s="78"/>
      <c r="E6164" s="12"/>
      <c r="F6164" s="79"/>
      <c r="G6164" s="78"/>
      <c r="H6164" s="80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6"/>
      <c r="B6165" s="77"/>
      <c r="C6165" s="76"/>
      <c r="D6165" s="78"/>
      <c r="E6165" s="12"/>
      <c r="F6165" s="79"/>
      <c r="G6165" s="78"/>
      <c r="H6165" s="80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6"/>
      <c r="B6166" s="77"/>
      <c r="C6166" s="76"/>
      <c r="D6166" s="78"/>
      <c r="E6166" s="12"/>
      <c r="F6166" s="79"/>
      <c r="G6166" s="78"/>
      <c r="H6166" s="80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6"/>
      <c r="B6167" s="77"/>
      <c r="C6167" s="76"/>
      <c r="D6167" s="78"/>
      <c r="E6167" s="12"/>
      <c r="F6167" s="79"/>
      <c r="G6167" s="78"/>
      <c r="H6167" s="80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6"/>
      <c r="B6168" s="77"/>
      <c r="C6168" s="76"/>
      <c r="D6168" s="78"/>
      <c r="E6168" s="12"/>
      <c r="F6168" s="79"/>
      <c r="G6168" s="78"/>
      <c r="H6168" s="80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6"/>
      <c r="B6169" s="77"/>
      <c r="C6169" s="76"/>
      <c r="D6169" s="78"/>
      <c r="E6169" s="12"/>
      <c r="F6169" s="79"/>
      <c r="G6169" s="78"/>
      <c r="H6169" s="80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6"/>
      <c r="B6170" s="77"/>
      <c r="C6170" s="76"/>
      <c r="D6170" s="78"/>
      <c r="E6170" s="12"/>
      <c r="F6170" s="79"/>
      <c r="G6170" s="78"/>
      <c r="H6170" s="80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6"/>
      <c r="B6171" s="77"/>
      <c r="C6171" s="76"/>
      <c r="D6171" s="78"/>
      <c r="E6171" s="12"/>
      <c r="F6171" s="79"/>
      <c r="G6171" s="78"/>
      <c r="H6171" s="80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6"/>
      <c r="B6172" s="77"/>
      <c r="C6172" s="76"/>
      <c r="D6172" s="78"/>
      <c r="E6172" s="12"/>
      <c r="F6172" s="79"/>
      <c r="G6172" s="78"/>
      <c r="H6172" s="80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6"/>
      <c r="B6173" s="77"/>
      <c r="C6173" s="76"/>
      <c r="D6173" s="78"/>
      <c r="E6173" s="12"/>
      <c r="F6173" s="79"/>
      <c r="G6173" s="78"/>
      <c r="H6173" s="80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6"/>
      <c r="B6174" s="77"/>
      <c r="C6174" s="76"/>
      <c r="D6174" s="78"/>
      <c r="E6174" s="12"/>
      <c r="F6174" s="79"/>
      <c r="G6174" s="78"/>
      <c r="H6174" s="80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6"/>
      <c r="B6175" s="77"/>
      <c r="C6175" s="76"/>
      <c r="D6175" s="78"/>
      <c r="E6175" s="12"/>
      <c r="F6175" s="79"/>
      <c r="G6175" s="78"/>
      <c r="H6175" s="80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6"/>
      <c r="B6176" s="77"/>
      <c r="C6176" s="76"/>
      <c r="D6176" s="78"/>
      <c r="E6176" s="12"/>
      <c r="F6176" s="79"/>
      <c r="G6176" s="78"/>
      <c r="H6176" s="80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6"/>
      <c r="B6177" s="77"/>
      <c r="C6177" s="76"/>
      <c r="D6177" s="78"/>
      <c r="E6177" s="12"/>
      <c r="F6177" s="79"/>
      <c r="G6177" s="78"/>
      <c r="H6177" s="80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6"/>
      <c r="B6178" s="77"/>
      <c r="C6178" s="76"/>
      <c r="D6178" s="78"/>
      <c r="E6178" s="12"/>
      <c r="F6178" s="79"/>
      <c r="G6178" s="78"/>
      <c r="H6178" s="80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6"/>
      <c r="B6179" s="77"/>
      <c r="C6179" s="76"/>
      <c r="D6179" s="78"/>
      <c r="E6179" s="12"/>
      <c r="F6179" s="79"/>
      <c r="G6179" s="78"/>
      <c r="H6179" s="80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6"/>
      <c r="B6180" s="77"/>
      <c r="C6180" s="76"/>
      <c r="D6180" s="78"/>
      <c r="E6180" s="12"/>
      <c r="F6180" s="79"/>
      <c r="G6180" s="78"/>
      <c r="H6180" s="80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6"/>
      <c r="B6181" s="77"/>
      <c r="C6181" s="76"/>
      <c r="D6181" s="78"/>
      <c r="E6181" s="12"/>
      <c r="F6181" s="79"/>
      <c r="G6181" s="78"/>
      <c r="H6181" s="80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6"/>
      <c r="B6182" s="77"/>
      <c r="C6182" s="76"/>
      <c r="D6182" s="78"/>
      <c r="E6182" s="12"/>
      <c r="F6182" s="79"/>
      <c r="G6182" s="78"/>
      <c r="H6182" s="80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6"/>
      <c r="B6183" s="77"/>
      <c r="C6183" s="76"/>
      <c r="D6183" s="78"/>
      <c r="E6183" s="12"/>
      <c r="F6183" s="79"/>
      <c r="G6183" s="78"/>
      <c r="H6183" s="80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6"/>
      <c r="B6184" s="77"/>
      <c r="C6184" s="76"/>
      <c r="D6184" s="78"/>
      <c r="E6184" s="12"/>
      <c r="F6184" s="79"/>
      <c r="G6184" s="78"/>
      <c r="H6184" s="80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6"/>
      <c r="B6185" s="77"/>
      <c r="C6185" s="76"/>
      <c r="D6185" s="78"/>
      <c r="E6185" s="12"/>
      <c r="F6185" s="79"/>
      <c r="G6185" s="78"/>
      <c r="H6185" s="80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6"/>
      <c r="B6186" s="77"/>
      <c r="C6186" s="76"/>
      <c r="D6186" s="78"/>
      <c r="E6186" s="12"/>
      <c r="F6186" s="79"/>
      <c r="G6186" s="78"/>
      <c r="H6186" s="80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6"/>
      <c r="B6187" s="77"/>
      <c r="C6187" s="76"/>
      <c r="D6187" s="78"/>
      <c r="E6187" s="12"/>
      <c r="F6187" s="79"/>
      <c r="G6187" s="78"/>
      <c r="H6187" s="80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6"/>
      <c r="B6188" s="77"/>
      <c r="C6188" s="76"/>
      <c r="D6188" s="78"/>
      <c r="E6188" s="12"/>
      <c r="F6188" s="79"/>
      <c r="G6188" s="78"/>
      <c r="H6188" s="80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6"/>
      <c r="B6189" s="77"/>
      <c r="C6189" s="76"/>
      <c r="D6189" s="78"/>
      <c r="E6189" s="12"/>
      <c r="F6189" s="79"/>
      <c r="G6189" s="78"/>
      <c r="H6189" s="80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6"/>
      <c r="B6190" s="77"/>
      <c r="C6190" s="76"/>
      <c r="D6190" s="78"/>
      <c r="E6190" s="12"/>
      <c r="F6190" s="79"/>
      <c r="G6190" s="78"/>
      <c r="H6190" s="80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6"/>
      <c r="B6191" s="77"/>
      <c r="C6191" s="76"/>
      <c r="D6191" s="78"/>
      <c r="E6191" s="12"/>
      <c r="F6191" s="79"/>
      <c r="G6191" s="78"/>
      <c r="H6191" s="80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6"/>
      <c r="B6192" s="77"/>
      <c r="C6192" s="76"/>
      <c r="D6192" s="78"/>
      <c r="E6192" s="12"/>
      <c r="F6192" s="79"/>
      <c r="G6192" s="78"/>
      <c r="H6192" s="80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6"/>
      <c r="B6193" s="77"/>
      <c r="C6193" s="76"/>
      <c r="D6193" s="78"/>
      <c r="E6193" s="12"/>
      <c r="F6193" s="79"/>
      <c r="G6193" s="78"/>
      <c r="H6193" s="80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6"/>
      <c r="B6194" s="77"/>
      <c r="C6194" s="76"/>
      <c r="D6194" s="78"/>
      <c r="E6194" s="12"/>
      <c r="F6194" s="79"/>
      <c r="G6194" s="78"/>
      <c r="H6194" s="80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6"/>
      <c r="B6195" s="77"/>
      <c r="C6195" s="76"/>
      <c r="D6195" s="78"/>
      <c r="E6195" s="12"/>
      <c r="F6195" s="79"/>
      <c r="G6195" s="78"/>
      <c r="H6195" s="80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6"/>
      <c r="B6196" s="77"/>
      <c r="C6196" s="76"/>
      <c r="D6196" s="78"/>
      <c r="E6196" s="12"/>
      <c r="F6196" s="79"/>
      <c r="G6196" s="78"/>
      <c r="H6196" s="80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6"/>
      <c r="B6197" s="77"/>
      <c r="C6197" s="76"/>
      <c r="D6197" s="78"/>
      <c r="E6197" s="12"/>
      <c r="F6197" s="79"/>
      <c r="G6197" s="78"/>
      <c r="H6197" s="80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6"/>
      <c r="B6198" s="77"/>
      <c r="C6198" s="76"/>
      <c r="D6198" s="78"/>
      <c r="E6198" s="12"/>
      <c r="F6198" s="79"/>
      <c r="G6198" s="78"/>
      <c r="H6198" s="80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6"/>
      <c r="B6199" s="77"/>
      <c r="C6199" s="76"/>
      <c r="D6199" s="78"/>
      <c r="E6199" s="12"/>
      <c r="F6199" s="79"/>
      <c r="G6199" s="78"/>
      <c r="H6199" s="80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6"/>
      <c r="B6200" s="77"/>
      <c r="C6200" s="76"/>
      <c r="D6200" s="78"/>
      <c r="E6200" s="12"/>
      <c r="F6200" s="79"/>
      <c r="G6200" s="78"/>
      <c r="H6200" s="80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6"/>
      <c r="B6201" s="77"/>
      <c r="C6201" s="76"/>
      <c r="D6201" s="78"/>
      <c r="E6201" s="12"/>
      <c r="F6201" s="79"/>
      <c r="G6201" s="78"/>
      <c r="H6201" s="80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6"/>
      <c r="B6202" s="77"/>
      <c r="C6202" s="76"/>
      <c r="D6202" s="78"/>
      <c r="E6202" s="12"/>
      <c r="F6202" s="79"/>
      <c r="G6202" s="78"/>
      <c r="H6202" s="80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6"/>
      <c r="B6203" s="77"/>
      <c r="C6203" s="76"/>
      <c r="D6203" s="78"/>
      <c r="E6203" s="12"/>
      <c r="F6203" s="79"/>
      <c r="G6203" s="78"/>
      <c r="H6203" s="80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6"/>
      <c r="B6204" s="77"/>
      <c r="C6204" s="76"/>
      <c r="D6204" s="78"/>
      <c r="E6204" s="12"/>
      <c r="F6204" s="79"/>
      <c r="G6204" s="78"/>
      <c r="H6204" s="80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6"/>
      <c r="B6205" s="77"/>
      <c r="C6205" s="76"/>
      <c r="D6205" s="78"/>
      <c r="E6205" s="12"/>
      <c r="F6205" s="79"/>
      <c r="G6205" s="78"/>
      <c r="H6205" s="80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6"/>
      <c r="B6206" s="77"/>
      <c r="C6206" s="76"/>
      <c r="D6206" s="78"/>
      <c r="E6206" s="12"/>
      <c r="F6206" s="79"/>
      <c r="G6206" s="78"/>
      <c r="H6206" s="80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6"/>
      <c r="B6207" s="77"/>
      <c r="C6207" s="76"/>
      <c r="D6207" s="78"/>
      <c r="E6207" s="12"/>
      <c r="F6207" s="79"/>
      <c r="G6207" s="78"/>
      <c r="H6207" s="80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6"/>
      <c r="B6208" s="77"/>
      <c r="C6208" s="76"/>
      <c r="D6208" s="78"/>
      <c r="E6208" s="12"/>
      <c r="F6208" s="79"/>
      <c r="G6208" s="78"/>
      <c r="H6208" s="80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6"/>
      <c r="B6209" s="77"/>
      <c r="C6209" s="76"/>
      <c r="D6209" s="78"/>
      <c r="E6209" s="12"/>
      <c r="F6209" s="79"/>
      <c r="G6209" s="78"/>
      <c r="H6209" s="80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6"/>
      <c r="B6210" s="77"/>
      <c r="C6210" s="76"/>
      <c r="D6210" s="78"/>
      <c r="E6210" s="12"/>
      <c r="F6210" s="79"/>
      <c r="G6210" s="78"/>
      <c r="H6210" s="80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6"/>
      <c r="B6211" s="77"/>
      <c r="C6211" s="76"/>
      <c r="D6211" s="78"/>
      <c r="E6211" s="12"/>
      <c r="F6211" s="79"/>
      <c r="G6211" s="78"/>
      <c r="H6211" s="80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6"/>
      <c r="B6212" s="77"/>
      <c r="C6212" s="76"/>
      <c r="D6212" s="78"/>
      <c r="E6212" s="12"/>
      <c r="F6212" s="79"/>
      <c r="G6212" s="78"/>
      <c r="H6212" s="80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6"/>
      <c r="B6213" s="77"/>
      <c r="C6213" s="76"/>
      <c r="D6213" s="78"/>
      <c r="E6213" s="12"/>
      <c r="F6213" s="79"/>
      <c r="G6213" s="78"/>
      <c r="H6213" s="80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6"/>
      <c r="B6214" s="77"/>
      <c r="C6214" s="76"/>
      <c r="D6214" s="78"/>
      <c r="E6214" s="12"/>
      <c r="F6214" s="79"/>
      <c r="G6214" s="78"/>
      <c r="H6214" s="80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6"/>
      <c r="B6215" s="77"/>
      <c r="C6215" s="76"/>
      <c r="D6215" s="78"/>
      <c r="E6215" s="12"/>
      <c r="F6215" s="79"/>
      <c r="G6215" s="78"/>
      <c r="H6215" s="80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6"/>
      <c r="B6216" s="77"/>
      <c r="C6216" s="76"/>
      <c r="D6216" s="78"/>
      <c r="E6216" s="12"/>
      <c r="F6216" s="79"/>
      <c r="G6216" s="78"/>
      <c r="H6216" s="80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6"/>
      <c r="B6217" s="77"/>
      <c r="C6217" s="76"/>
      <c r="D6217" s="78"/>
      <c r="E6217" s="12"/>
      <c r="F6217" s="79"/>
      <c r="G6217" s="78"/>
      <c r="H6217" s="80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6"/>
      <c r="B6218" s="77"/>
      <c r="C6218" s="76"/>
      <c r="D6218" s="78"/>
      <c r="E6218" s="12"/>
      <c r="F6218" s="79"/>
      <c r="G6218" s="78"/>
      <c r="H6218" s="80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6"/>
      <c r="B6219" s="77"/>
      <c r="C6219" s="76"/>
      <c r="D6219" s="78"/>
      <c r="E6219" s="12"/>
      <c r="F6219" s="79"/>
      <c r="G6219" s="78"/>
      <c r="H6219" s="80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6"/>
      <c r="B6220" s="77"/>
      <c r="C6220" s="76"/>
      <c r="D6220" s="78"/>
      <c r="E6220" s="12"/>
      <c r="F6220" s="79"/>
      <c r="G6220" s="78"/>
      <c r="H6220" s="80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6"/>
      <c r="B6221" s="77"/>
      <c r="C6221" s="76"/>
      <c r="D6221" s="78"/>
      <c r="E6221" s="12"/>
      <c r="F6221" s="79"/>
      <c r="G6221" s="78"/>
      <c r="H6221" s="80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6"/>
      <c r="B6222" s="77"/>
      <c r="C6222" s="76"/>
      <c r="D6222" s="78"/>
      <c r="E6222" s="12"/>
      <c r="F6222" s="79"/>
      <c r="G6222" s="78"/>
      <c r="H6222" s="80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6"/>
      <c r="B6223" s="77"/>
      <c r="C6223" s="76"/>
      <c r="D6223" s="78"/>
      <c r="E6223" s="12"/>
      <c r="F6223" s="79"/>
      <c r="G6223" s="78"/>
      <c r="H6223" s="80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6"/>
      <c r="B6224" s="77"/>
      <c r="C6224" s="76"/>
      <c r="D6224" s="78"/>
      <c r="E6224" s="12"/>
      <c r="F6224" s="79"/>
      <c r="G6224" s="78"/>
      <c r="H6224" s="80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6"/>
      <c r="B6225" s="77"/>
      <c r="C6225" s="76"/>
      <c r="D6225" s="78"/>
      <c r="E6225" s="12"/>
      <c r="F6225" s="79"/>
      <c r="G6225" s="78"/>
      <c r="H6225" s="80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6"/>
      <c r="B6226" s="77"/>
      <c r="C6226" s="76"/>
      <c r="D6226" s="78"/>
      <c r="E6226" s="12"/>
      <c r="F6226" s="79"/>
      <c r="G6226" s="78"/>
      <c r="H6226" s="80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6"/>
      <c r="B6227" s="77"/>
      <c r="C6227" s="76"/>
      <c r="D6227" s="78"/>
      <c r="E6227" s="12"/>
      <c r="F6227" s="79"/>
      <c r="G6227" s="78"/>
      <c r="H6227" s="80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6"/>
      <c r="B6228" s="77"/>
      <c r="C6228" s="76"/>
      <c r="D6228" s="78"/>
      <c r="E6228" s="12"/>
      <c r="F6228" s="79"/>
      <c r="G6228" s="78"/>
      <c r="H6228" s="80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6"/>
      <c r="B6229" s="77"/>
      <c r="C6229" s="76"/>
      <c r="D6229" s="78"/>
      <c r="E6229" s="12"/>
      <c r="F6229" s="79"/>
      <c r="G6229" s="78"/>
      <c r="H6229" s="80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6"/>
      <c r="B6230" s="77"/>
      <c r="C6230" s="76"/>
      <c r="D6230" s="78"/>
      <c r="E6230" s="12"/>
      <c r="F6230" s="79"/>
      <c r="G6230" s="78"/>
      <c r="H6230" s="80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6"/>
      <c r="B6231" s="77"/>
      <c r="C6231" s="76"/>
      <c r="D6231" s="78"/>
      <c r="E6231" s="12"/>
      <c r="F6231" s="79"/>
      <c r="G6231" s="78"/>
      <c r="H6231" s="80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6"/>
      <c r="B6232" s="77"/>
      <c r="C6232" s="76"/>
      <c r="D6232" s="78"/>
      <c r="E6232" s="12"/>
      <c r="F6232" s="79"/>
      <c r="G6232" s="78"/>
      <c r="H6232" s="80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6"/>
      <c r="B6233" s="77"/>
      <c r="C6233" s="76"/>
      <c r="D6233" s="78"/>
      <c r="E6233" s="12"/>
      <c r="F6233" s="79"/>
      <c r="G6233" s="78"/>
      <c r="H6233" s="80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6"/>
      <c r="B6234" s="77"/>
      <c r="C6234" s="76"/>
      <c r="D6234" s="78"/>
      <c r="E6234" s="12"/>
      <c r="F6234" s="79"/>
      <c r="G6234" s="78"/>
      <c r="H6234" s="80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6"/>
      <c r="B6235" s="77"/>
      <c r="C6235" s="76"/>
      <c r="D6235" s="78"/>
      <c r="E6235" s="12"/>
      <c r="F6235" s="79"/>
      <c r="G6235" s="78"/>
      <c r="H6235" s="80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6"/>
      <c r="B6236" s="77"/>
      <c r="C6236" s="76"/>
      <c r="D6236" s="78"/>
      <c r="E6236" s="12"/>
      <c r="F6236" s="79"/>
      <c r="G6236" s="78"/>
      <c r="H6236" s="80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6"/>
      <c r="B6237" s="77"/>
      <c r="C6237" s="76"/>
      <c r="D6237" s="78"/>
      <c r="E6237" s="12"/>
      <c r="F6237" s="79"/>
      <c r="G6237" s="78"/>
      <c r="H6237" s="80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6"/>
      <c r="B6238" s="77"/>
      <c r="C6238" s="76"/>
      <c r="D6238" s="78"/>
      <c r="E6238" s="12"/>
      <c r="F6238" s="79"/>
      <c r="G6238" s="78"/>
      <c r="H6238" s="80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6"/>
      <c r="B6239" s="77"/>
      <c r="C6239" s="76"/>
      <c r="D6239" s="78"/>
      <c r="E6239" s="12"/>
      <c r="F6239" s="79"/>
      <c r="G6239" s="78"/>
      <c r="H6239" s="80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6"/>
      <c r="B6240" s="77"/>
      <c r="C6240" s="76"/>
      <c r="D6240" s="78"/>
      <c r="E6240" s="12"/>
      <c r="F6240" s="79"/>
      <c r="G6240" s="78"/>
      <c r="H6240" s="80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6"/>
      <c r="B6241" s="77"/>
      <c r="C6241" s="76"/>
      <c r="D6241" s="78"/>
      <c r="E6241" s="12"/>
      <c r="F6241" s="79"/>
      <c r="G6241" s="78"/>
      <c r="H6241" s="80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6"/>
      <c r="B6242" s="77"/>
      <c r="C6242" s="76"/>
      <c r="D6242" s="78"/>
      <c r="E6242" s="12"/>
      <c r="F6242" s="79"/>
      <c r="G6242" s="78"/>
      <c r="H6242" s="80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6"/>
      <c r="B6243" s="77"/>
      <c r="C6243" s="76"/>
      <c r="D6243" s="78"/>
      <c r="E6243" s="12"/>
      <c r="F6243" s="79"/>
      <c r="G6243" s="78"/>
      <c r="H6243" s="80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6"/>
      <c r="B6244" s="77"/>
      <c r="C6244" s="76"/>
      <c r="D6244" s="78"/>
      <c r="E6244" s="12"/>
      <c r="F6244" s="79"/>
      <c r="G6244" s="78"/>
      <c r="H6244" s="80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6"/>
      <c r="B6245" s="77"/>
      <c r="C6245" s="76"/>
      <c r="D6245" s="78"/>
      <c r="E6245" s="12"/>
      <c r="F6245" s="79"/>
      <c r="G6245" s="78"/>
      <c r="H6245" s="80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6"/>
      <c r="B6246" s="77"/>
      <c r="C6246" s="76"/>
      <c r="D6246" s="78"/>
      <c r="E6246" s="12"/>
      <c r="F6246" s="79"/>
      <c r="G6246" s="78"/>
      <c r="H6246" s="80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6"/>
      <c r="B6247" s="77"/>
      <c r="C6247" s="76"/>
      <c r="D6247" s="78"/>
      <c r="E6247" s="12"/>
      <c r="F6247" s="79"/>
      <c r="G6247" s="78"/>
      <c r="H6247" s="80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6"/>
      <c r="B6248" s="77"/>
      <c r="C6248" s="76"/>
      <c r="D6248" s="78"/>
      <c r="E6248" s="12"/>
      <c r="F6248" s="79"/>
      <c r="G6248" s="78"/>
      <c r="H6248" s="80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6"/>
      <c r="B6249" s="77"/>
      <c r="C6249" s="76"/>
      <c r="D6249" s="78"/>
      <c r="E6249" s="12"/>
      <c r="F6249" s="79"/>
      <c r="G6249" s="78"/>
      <c r="H6249" s="80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6"/>
      <c r="B6250" s="77"/>
      <c r="C6250" s="76"/>
      <c r="D6250" s="78"/>
      <c r="E6250" s="12"/>
      <c r="F6250" s="79"/>
      <c r="G6250" s="78"/>
      <c r="H6250" s="80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6"/>
      <c r="B6251" s="77"/>
      <c r="C6251" s="76"/>
      <c r="D6251" s="78"/>
      <c r="E6251" s="12"/>
      <c r="F6251" s="79"/>
      <c r="G6251" s="78"/>
      <c r="H6251" s="80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6"/>
      <c r="B6252" s="77"/>
      <c r="C6252" s="76"/>
      <c r="D6252" s="78"/>
      <c r="E6252" s="12"/>
      <c r="F6252" s="79"/>
      <c r="G6252" s="78"/>
      <c r="H6252" s="80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6"/>
      <c r="B6253" s="77"/>
      <c r="C6253" s="76"/>
      <c r="D6253" s="78"/>
      <c r="E6253" s="12"/>
      <c r="F6253" s="79"/>
      <c r="G6253" s="78"/>
      <c r="H6253" s="80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6"/>
      <c r="B6254" s="77"/>
      <c r="C6254" s="76"/>
      <c r="D6254" s="78"/>
      <c r="E6254" s="12"/>
      <c r="F6254" s="79"/>
      <c r="G6254" s="78"/>
      <c r="H6254" s="80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6"/>
      <c r="B6255" s="77"/>
      <c r="C6255" s="76"/>
      <c r="D6255" s="78"/>
      <c r="E6255" s="12"/>
      <c r="F6255" s="79"/>
      <c r="G6255" s="78"/>
      <c r="H6255" s="80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6"/>
      <c r="B6256" s="77"/>
      <c r="C6256" s="76"/>
      <c r="D6256" s="78"/>
      <c r="E6256" s="12"/>
      <c r="F6256" s="79"/>
      <c r="G6256" s="78"/>
      <c r="H6256" s="80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6"/>
      <c r="B6257" s="77"/>
      <c r="C6257" s="76"/>
      <c r="D6257" s="78"/>
      <c r="E6257" s="12"/>
      <c r="F6257" s="79"/>
      <c r="G6257" s="78"/>
      <c r="H6257" s="80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6"/>
      <c r="B6258" s="77"/>
      <c r="C6258" s="76"/>
      <c r="D6258" s="78"/>
      <c r="E6258" s="12"/>
      <c r="F6258" s="79"/>
      <c r="G6258" s="78"/>
      <c r="H6258" s="80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6"/>
      <c r="B6259" s="77"/>
      <c r="C6259" s="76"/>
      <c r="D6259" s="78"/>
      <c r="E6259" s="12"/>
      <c r="F6259" s="79"/>
      <c r="G6259" s="78"/>
      <c r="H6259" s="80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6"/>
      <c r="B6260" s="77"/>
      <c r="C6260" s="76"/>
      <c r="D6260" s="78"/>
      <c r="E6260" s="12"/>
      <c r="F6260" s="79"/>
      <c r="G6260" s="78"/>
      <c r="H6260" s="80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6"/>
      <c r="B6261" s="77"/>
      <c r="C6261" s="76"/>
      <c r="D6261" s="78"/>
      <c r="E6261" s="12"/>
      <c r="F6261" s="79"/>
      <c r="G6261" s="78"/>
      <c r="H6261" s="80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6"/>
      <c r="B6262" s="77"/>
      <c r="C6262" s="76"/>
      <c r="D6262" s="78"/>
      <c r="E6262" s="12"/>
      <c r="F6262" s="79"/>
      <c r="G6262" s="78"/>
      <c r="H6262" s="80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6"/>
      <c r="B6263" s="77"/>
      <c r="C6263" s="76"/>
      <c r="D6263" s="78"/>
      <c r="E6263" s="12"/>
      <c r="F6263" s="79"/>
      <c r="G6263" s="78"/>
      <c r="H6263" s="80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6"/>
      <c r="B6264" s="77"/>
      <c r="C6264" s="76"/>
      <c r="D6264" s="78"/>
      <c r="E6264" s="12"/>
      <c r="F6264" s="79"/>
      <c r="G6264" s="78"/>
      <c r="H6264" s="80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6"/>
      <c r="B6265" s="77"/>
      <c r="C6265" s="76"/>
      <c r="D6265" s="78"/>
      <c r="E6265" s="12"/>
      <c r="F6265" s="79"/>
      <c r="G6265" s="78"/>
      <c r="H6265" s="80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6"/>
      <c r="B6266" s="77"/>
      <c r="C6266" s="76"/>
      <c r="D6266" s="78"/>
      <c r="E6266" s="12"/>
      <c r="F6266" s="79"/>
      <c r="G6266" s="78"/>
      <c r="H6266" s="80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6"/>
      <c r="B6267" s="77"/>
      <c r="C6267" s="76"/>
      <c r="D6267" s="78"/>
      <c r="E6267" s="12"/>
      <c r="F6267" s="79"/>
      <c r="G6267" s="78"/>
      <c r="H6267" s="80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6"/>
      <c r="B6268" s="77"/>
      <c r="C6268" s="76"/>
      <c r="D6268" s="78"/>
      <c r="E6268" s="12"/>
      <c r="F6268" s="79"/>
      <c r="G6268" s="78"/>
      <c r="H6268" s="80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6"/>
      <c r="B6269" s="77"/>
      <c r="C6269" s="76"/>
      <c r="D6269" s="78"/>
      <c r="E6269" s="12"/>
      <c r="F6269" s="79"/>
      <c r="G6269" s="78"/>
      <c r="H6269" s="80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6"/>
      <c r="B6270" s="77"/>
      <c r="C6270" s="76"/>
      <c r="D6270" s="78"/>
      <c r="E6270" s="12"/>
      <c r="F6270" s="79"/>
      <c r="G6270" s="78"/>
      <c r="H6270" s="80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6"/>
      <c r="B6271" s="77"/>
      <c r="C6271" s="76"/>
      <c r="D6271" s="78"/>
      <c r="E6271" s="12"/>
      <c r="F6271" s="79"/>
      <c r="G6271" s="78"/>
      <c r="H6271" s="80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6"/>
      <c r="B6272" s="77"/>
      <c r="C6272" s="76"/>
      <c r="D6272" s="78"/>
      <c r="E6272" s="12"/>
      <c r="F6272" s="79"/>
      <c r="G6272" s="78"/>
      <c r="H6272" s="80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6"/>
      <c r="B6273" s="77"/>
      <c r="C6273" s="76"/>
      <c r="D6273" s="78"/>
      <c r="E6273" s="12"/>
      <c r="F6273" s="79"/>
      <c r="G6273" s="78"/>
      <c r="H6273" s="80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6"/>
      <c r="B6274" s="77"/>
      <c r="C6274" s="76"/>
      <c r="D6274" s="78"/>
      <c r="E6274" s="12"/>
      <c r="F6274" s="79"/>
      <c r="G6274" s="78"/>
      <c r="H6274" s="80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6"/>
      <c r="B6275" s="77"/>
      <c r="C6275" s="76"/>
      <c r="D6275" s="78"/>
      <c r="E6275" s="12"/>
      <c r="F6275" s="79"/>
      <c r="G6275" s="78"/>
      <c r="H6275" s="80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6"/>
      <c r="B6276" s="77"/>
      <c r="C6276" s="76"/>
      <c r="D6276" s="78"/>
      <c r="E6276" s="12"/>
      <c r="F6276" s="79"/>
      <c r="G6276" s="78"/>
      <c r="H6276" s="80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6"/>
      <c r="B6277" s="77"/>
      <c r="C6277" s="76"/>
      <c r="D6277" s="78"/>
      <c r="E6277" s="12"/>
      <c r="F6277" s="79"/>
      <c r="G6277" s="78"/>
      <c r="H6277" s="80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6"/>
      <c r="B6278" s="77"/>
      <c r="C6278" s="76"/>
      <c r="D6278" s="78"/>
      <c r="E6278" s="12"/>
      <c r="F6278" s="79"/>
      <c r="G6278" s="78"/>
      <c r="H6278" s="80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6"/>
      <c r="B6279" s="77"/>
      <c r="C6279" s="76"/>
      <c r="D6279" s="78"/>
      <c r="E6279" s="12"/>
      <c r="F6279" s="79"/>
      <c r="G6279" s="78"/>
      <c r="H6279" s="80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6"/>
      <c r="B6280" s="77"/>
      <c r="C6280" s="76"/>
      <c r="D6280" s="78"/>
      <c r="E6280" s="12"/>
      <c r="F6280" s="79"/>
      <c r="G6280" s="78"/>
      <c r="H6280" s="80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6"/>
      <c r="B6281" s="77"/>
      <c r="C6281" s="76"/>
      <c r="D6281" s="78"/>
      <c r="E6281" s="12"/>
      <c r="F6281" s="79"/>
      <c r="G6281" s="78"/>
      <c r="H6281" s="80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6"/>
      <c r="B6282" s="77"/>
      <c r="C6282" s="76"/>
      <c r="D6282" s="78"/>
      <c r="E6282" s="12"/>
      <c r="F6282" s="79"/>
      <c r="G6282" s="78"/>
      <c r="H6282" s="80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6"/>
      <c r="B6283" s="77"/>
      <c r="C6283" s="76"/>
      <c r="D6283" s="78"/>
      <c r="E6283" s="12"/>
      <c r="F6283" s="79"/>
      <c r="G6283" s="78"/>
      <c r="H6283" s="80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6"/>
      <c r="B6284" s="77"/>
      <c r="C6284" s="76"/>
      <c r="D6284" s="78"/>
      <c r="E6284" s="12"/>
      <c r="F6284" s="79"/>
      <c r="G6284" s="78"/>
      <c r="H6284" s="80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6"/>
      <c r="B6285" s="77"/>
      <c r="C6285" s="76"/>
      <c r="D6285" s="78"/>
      <c r="E6285" s="12"/>
      <c r="F6285" s="79"/>
      <c r="G6285" s="78"/>
      <c r="H6285" s="80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6"/>
      <c r="B6286" s="77"/>
      <c r="C6286" s="76"/>
      <c r="D6286" s="78"/>
      <c r="E6286" s="12"/>
      <c r="F6286" s="79"/>
      <c r="G6286" s="78"/>
      <c r="H6286" s="80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6"/>
      <c r="B6287" s="77"/>
      <c r="C6287" s="76"/>
      <c r="D6287" s="78"/>
      <c r="E6287" s="12"/>
      <c r="F6287" s="79"/>
      <c r="G6287" s="78"/>
      <c r="H6287" s="80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6"/>
      <c r="B6288" s="77"/>
      <c r="C6288" s="76"/>
      <c r="D6288" s="78"/>
      <c r="E6288" s="12"/>
      <c r="F6288" s="79"/>
      <c r="G6288" s="78"/>
      <c r="H6288" s="80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6"/>
      <c r="B6289" s="77"/>
      <c r="C6289" s="76"/>
      <c r="D6289" s="78"/>
      <c r="E6289" s="12"/>
      <c r="F6289" s="79"/>
      <c r="G6289" s="78"/>
      <c r="H6289" s="80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6"/>
      <c r="B6290" s="77"/>
      <c r="C6290" s="76"/>
      <c r="D6290" s="78"/>
      <c r="E6290" s="12"/>
      <c r="F6290" s="79"/>
      <c r="G6290" s="78"/>
      <c r="H6290" s="80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6"/>
      <c r="B6291" s="77"/>
      <c r="C6291" s="76"/>
      <c r="D6291" s="78"/>
      <c r="E6291" s="12"/>
      <c r="F6291" s="79"/>
      <c r="G6291" s="78"/>
      <c r="H6291" s="80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6"/>
      <c r="B6292" s="77"/>
      <c r="C6292" s="76"/>
      <c r="D6292" s="78"/>
      <c r="E6292" s="12"/>
      <c r="F6292" s="79"/>
      <c r="G6292" s="78"/>
      <c r="H6292" s="80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6"/>
      <c r="B6293" s="77"/>
      <c r="C6293" s="76"/>
      <c r="D6293" s="78"/>
      <c r="E6293" s="12"/>
      <c r="F6293" s="79"/>
      <c r="G6293" s="78"/>
      <c r="H6293" s="80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6"/>
      <c r="B6294" s="77"/>
      <c r="C6294" s="76"/>
      <c r="D6294" s="78"/>
      <c r="E6294" s="12"/>
      <c r="F6294" s="79"/>
      <c r="G6294" s="78"/>
      <c r="H6294" s="80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6"/>
      <c r="B6295" s="77"/>
      <c r="C6295" s="76"/>
      <c r="D6295" s="78"/>
      <c r="E6295" s="12"/>
      <c r="F6295" s="79"/>
      <c r="G6295" s="78"/>
      <c r="H6295" s="80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6"/>
      <c r="B6296" s="77"/>
      <c r="C6296" s="76"/>
      <c r="D6296" s="78"/>
      <c r="E6296" s="12"/>
      <c r="F6296" s="79"/>
      <c r="G6296" s="78"/>
      <c r="H6296" s="80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6"/>
      <c r="B6297" s="77"/>
      <c r="C6297" s="76"/>
      <c r="D6297" s="78"/>
      <c r="E6297" s="12"/>
      <c r="F6297" s="79"/>
      <c r="G6297" s="78"/>
      <c r="H6297" s="80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6"/>
      <c r="B6298" s="77"/>
      <c r="C6298" s="76"/>
      <c r="D6298" s="78"/>
      <c r="E6298" s="12"/>
      <c r="F6298" s="79"/>
      <c r="G6298" s="78"/>
      <c r="H6298" s="80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6"/>
      <c r="B6299" s="77"/>
      <c r="C6299" s="76"/>
      <c r="D6299" s="78"/>
      <c r="E6299" s="12"/>
      <c r="F6299" s="79"/>
      <c r="G6299" s="78"/>
      <c r="H6299" s="80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6"/>
      <c r="B6300" s="77"/>
      <c r="C6300" s="76"/>
      <c r="D6300" s="78"/>
      <c r="E6300" s="12"/>
      <c r="F6300" s="79"/>
      <c r="G6300" s="78"/>
      <c r="H6300" s="80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6"/>
      <c r="B6301" s="77"/>
      <c r="C6301" s="76"/>
      <c r="D6301" s="78"/>
      <c r="E6301" s="12"/>
      <c r="F6301" s="79"/>
      <c r="G6301" s="78"/>
      <c r="H6301" s="80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6"/>
      <c r="B6302" s="77"/>
      <c r="C6302" s="76"/>
      <c r="D6302" s="78"/>
      <c r="E6302" s="12"/>
      <c r="F6302" s="79"/>
      <c r="G6302" s="78"/>
      <c r="H6302" s="80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6"/>
      <c r="B6303" s="77"/>
      <c r="C6303" s="76"/>
      <c r="D6303" s="78"/>
      <c r="E6303" s="12"/>
      <c r="F6303" s="79"/>
      <c r="G6303" s="78"/>
      <c r="H6303" s="80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6"/>
      <c r="B6304" s="77"/>
      <c r="C6304" s="76"/>
      <c r="D6304" s="78"/>
      <c r="E6304" s="12"/>
      <c r="F6304" s="79"/>
      <c r="G6304" s="78"/>
      <c r="H6304" s="80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6"/>
      <c r="B6305" s="77"/>
      <c r="C6305" s="76"/>
      <c r="D6305" s="78"/>
      <c r="E6305" s="12"/>
      <c r="F6305" s="79"/>
      <c r="G6305" s="78"/>
      <c r="H6305" s="80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6"/>
      <c r="B6306" s="77"/>
      <c r="C6306" s="76"/>
      <c r="D6306" s="78"/>
      <c r="E6306" s="12"/>
      <c r="F6306" s="79"/>
      <c r="G6306" s="78"/>
      <c r="H6306" s="80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6"/>
      <c r="B6307" s="77"/>
      <c r="C6307" s="76"/>
      <c r="D6307" s="78"/>
      <c r="E6307" s="12"/>
      <c r="F6307" s="79"/>
      <c r="G6307" s="78"/>
      <c r="H6307" s="80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6"/>
      <c r="B6308" s="77"/>
      <c r="C6308" s="76"/>
      <c r="D6308" s="78"/>
      <c r="E6308" s="12"/>
      <c r="F6308" s="79"/>
      <c r="G6308" s="78"/>
      <c r="H6308" s="80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6"/>
      <c r="B6309" s="77"/>
      <c r="C6309" s="76"/>
      <c r="D6309" s="78"/>
      <c r="E6309" s="12"/>
      <c r="F6309" s="79"/>
      <c r="G6309" s="78"/>
      <c r="H6309" s="80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6"/>
      <c r="B6310" s="77"/>
      <c r="C6310" s="76"/>
      <c r="D6310" s="78"/>
      <c r="E6310" s="12"/>
      <c r="F6310" s="79"/>
      <c r="G6310" s="78"/>
      <c r="H6310" s="80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6"/>
      <c r="B6311" s="77"/>
      <c r="C6311" s="76"/>
      <c r="D6311" s="78"/>
      <c r="E6311" s="12"/>
      <c r="F6311" s="79"/>
      <c r="G6311" s="78"/>
      <c r="H6311" s="80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6"/>
      <c r="B6312" s="77"/>
      <c r="C6312" s="76"/>
      <c r="D6312" s="78"/>
      <c r="E6312" s="12"/>
      <c r="F6312" s="79"/>
      <c r="G6312" s="78"/>
      <c r="H6312" s="80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6"/>
      <c r="B6313" s="77"/>
      <c r="C6313" s="76"/>
      <c r="D6313" s="78"/>
      <c r="E6313" s="12"/>
      <c r="F6313" s="79"/>
      <c r="G6313" s="78"/>
      <c r="H6313" s="80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6"/>
      <c r="B6314" s="77"/>
      <c r="C6314" s="76"/>
      <c r="D6314" s="78"/>
      <c r="E6314" s="12"/>
      <c r="F6314" s="79"/>
      <c r="G6314" s="78"/>
      <c r="H6314" s="80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6"/>
      <c r="B6315" s="77"/>
      <c r="C6315" s="76"/>
      <c r="D6315" s="78"/>
      <c r="E6315" s="12"/>
      <c r="F6315" s="79"/>
      <c r="G6315" s="78"/>
      <c r="H6315" s="80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6"/>
      <c r="B6316" s="77"/>
      <c r="C6316" s="76"/>
      <c r="D6316" s="78"/>
      <c r="E6316" s="12"/>
      <c r="F6316" s="79"/>
      <c r="G6316" s="78"/>
      <c r="H6316" s="80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6"/>
      <c r="B6317" s="77"/>
      <c r="C6317" s="76"/>
      <c r="D6317" s="78"/>
      <c r="E6317" s="12"/>
      <c r="F6317" s="79"/>
      <c r="G6317" s="78"/>
      <c r="H6317" s="80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6"/>
      <c r="B6318" s="77"/>
      <c r="C6318" s="76"/>
      <c r="D6318" s="78"/>
      <c r="E6318" s="12"/>
      <c r="F6318" s="79"/>
      <c r="G6318" s="78"/>
      <c r="H6318" s="80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6"/>
      <c r="B6319" s="77"/>
      <c r="C6319" s="76"/>
      <c r="D6319" s="78"/>
      <c r="E6319" s="12"/>
      <c r="F6319" s="79"/>
      <c r="G6319" s="78"/>
      <c r="H6319" s="80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6"/>
      <c r="B6320" s="77"/>
      <c r="C6320" s="76"/>
      <c r="D6320" s="78"/>
      <c r="E6320" s="12"/>
      <c r="F6320" s="79"/>
      <c r="G6320" s="78"/>
      <c r="H6320" s="80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6"/>
      <c r="B6321" s="77"/>
      <c r="C6321" s="76"/>
      <c r="D6321" s="78"/>
      <c r="E6321" s="12"/>
      <c r="F6321" s="79"/>
      <c r="G6321" s="78"/>
      <c r="H6321" s="80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6"/>
      <c r="B6322" s="77"/>
      <c r="C6322" s="76"/>
      <c r="D6322" s="78"/>
      <c r="E6322" s="12"/>
      <c r="F6322" s="79"/>
      <c r="G6322" s="78"/>
      <c r="H6322" s="80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6"/>
      <c r="B6323" s="77"/>
      <c r="C6323" s="76"/>
      <c r="D6323" s="78"/>
      <c r="E6323" s="12"/>
      <c r="F6323" s="79"/>
      <c r="G6323" s="78"/>
      <c r="H6323" s="80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6"/>
      <c r="B6324" s="77"/>
      <c r="C6324" s="76"/>
      <c r="D6324" s="78"/>
      <c r="E6324" s="12"/>
      <c r="F6324" s="79"/>
      <c r="G6324" s="78"/>
      <c r="H6324" s="80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6"/>
      <c r="B6325" s="77"/>
      <c r="C6325" s="76"/>
      <c r="D6325" s="78"/>
      <c r="E6325" s="12"/>
      <c r="F6325" s="79"/>
      <c r="G6325" s="78"/>
      <c r="H6325" s="80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6"/>
      <c r="B6326" s="77"/>
      <c r="C6326" s="76"/>
      <c r="D6326" s="78"/>
      <c r="E6326" s="12"/>
      <c r="F6326" s="79"/>
      <c r="G6326" s="78"/>
      <c r="H6326" s="80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6"/>
      <c r="B6327" s="77"/>
      <c r="C6327" s="76"/>
      <c r="D6327" s="78"/>
      <c r="E6327" s="12"/>
      <c r="F6327" s="79"/>
      <c r="G6327" s="78"/>
      <c r="H6327" s="80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6"/>
      <c r="B6328" s="77"/>
      <c r="C6328" s="76"/>
      <c r="D6328" s="78"/>
      <c r="E6328" s="12"/>
      <c r="F6328" s="79"/>
      <c r="G6328" s="78"/>
      <c r="H6328" s="80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6"/>
      <c r="B6329" s="77"/>
      <c r="C6329" s="76"/>
      <c r="D6329" s="78"/>
      <c r="E6329" s="12"/>
      <c r="F6329" s="79"/>
      <c r="G6329" s="78"/>
      <c r="H6329" s="80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6"/>
      <c r="B6330" s="77"/>
      <c r="C6330" s="76"/>
      <c r="D6330" s="78"/>
      <c r="E6330" s="12"/>
      <c r="F6330" s="79"/>
      <c r="G6330" s="78"/>
      <c r="H6330" s="80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6"/>
      <c r="B6331" s="77"/>
      <c r="C6331" s="76"/>
      <c r="D6331" s="78"/>
      <c r="E6331" s="12"/>
      <c r="F6331" s="79"/>
      <c r="G6331" s="78"/>
      <c r="H6331" s="80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6"/>
      <c r="B6332" s="77"/>
      <c r="C6332" s="76"/>
      <c r="D6332" s="78"/>
      <c r="E6332" s="12"/>
      <c r="F6332" s="79"/>
      <c r="G6332" s="78"/>
      <c r="H6332" s="80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6"/>
      <c r="B6333" s="77"/>
      <c r="C6333" s="76"/>
      <c r="D6333" s="78"/>
      <c r="E6333" s="12"/>
      <c r="F6333" s="79"/>
      <c r="G6333" s="78"/>
      <c r="H6333" s="80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6"/>
      <c r="B6334" s="77"/>
      <c r="C6334" s="76"/>
      <c r="D6334" s="78"/>
      <c r="E6334" s="12"/>
      <c r="F6334" s="79"/>
      <c r="G6334" s="78"/>
      <c r="H6334" s="80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6"/>
      <c r="B6335" s="77"/>
      <c r="C6335" s="76"/>
      <c r="D6335" s="78"/>
      <c r="E6335" s="12"/>
      <c r="F6335" s="79"/>
      <c r="G6335" s="78"/>
      <c r="H6335" s="80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6"/>
      <c r="B6336" s="77"/>
      <c r="C6336" s="76"/>
      <c r="D6336" s="78"/>
      <c r="E6336" s="12"/>
      <c r="F6336" s="79"/>
      <c r="G6336" s="78"/>
      <c r="H6336" s="80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6"/>
      <c r="B6337" s="77"/>
      <c r="C6337" s="76"/>
      <c r="D6337" s="78"/>
      <c r="E6337" s="12"/>
      <c r="F6337" s="79"/>
      <c r="G6337" s="78"/>
      <c r="H6337" s="80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6"/>
      <c r="B6338" s="77"/>
      <c r="C6338" s="76"/>
      <c r="D6338" s="78"/>
      <c r="E6338" s="12"/>
      <c r="F6338" s="79"/>
      <c r="G6338" s="78"/>
      <c r="H6338" s="80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6"/>
      <c r="B6339" s="77"/>
      <c r="C6339" s="76"/>
      <c r="D6339" s="78"/>
      <c r="E6339" s="12"/>
      <c r="F6339" s="79"/>
      <c r="G6339" s="78"/>
      <c r="H6339" s="80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6"/>
      <c r="B6340" s="77"/>
      <c r="C6340" s="76"/>
      <c r="D6340" s="78"/>
      <c r="E6340" s="12"/>
      <c r="F6340" s="79"/>
      <c r="G6340" s="78"/>
      <c r="H6340" s="80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6"/>
      <c r="B6341" s="77"/>
      <c r="C6341" s="76"/>
      <c r="D6341" s="78"/>
      <c r="E6341" s="12"/>
      <c r="F6341" s="79"/>
      <c r="G6341" s="78"/>
      <c r="H6341" s="80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6"/>
      <c r="B6342" s="77"/>
      <c r="C6342" s="76"/>
      <c r="D6342" s="78"/>
      <c r="E6342" s="12"/>
      <c r="F6342" s="79"/>
      <c r="G6342" s="78"/>
      <c r="H6342" s="80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6"/>
      <c r="B6343" s="77"/>
      <c r="C6343" s="76"/>
      <c r="D6343" s="78"/>
      <c r="E6343" s="12"/>
      <c r="F6343" s="79"/>
      <c r="G6343" s="78"/>
      <c r="H6343" s="80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6"/>
      <c r="B6344" s="77"/>
      <c r="C6344" s="76"/>
      <c r="D6344" s="78"/>
      <c r="E6344" s="12"/>
      <c r="F6344" s="79"/>
      <c r="G6344" s="78"/>
      <c r="H6344" s="80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6"/>
      <c r="B6345" s="77"/>
      <c r="C6345" s="76"/>
      <c r="D6345" s="78"/>
      <c r="E6345" s="12"/>
      <c r="F6345" s="79"/>
      <c r="G6345" s="78"/>
      <c r="H6345" s="80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6"/>
      <c r="B6346" s="77"/>
      <c r="C6346" s="76"/>
      <c r="D6346" s="78"/>
      <c r="E6346" s="12"/>
      <c r="F6346" s="79"/>
      <c r="G6346" s="78"/>
      <c r="H6346" s="80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6"/>
      <c r="B6347" s="77"/>
      <c r="C6347" s="76"/>
      <c r="D6347" s="78"/>
      <c r="E6347" s="12"/>
      <c r="F6347" s="79"/>
      <c r="G6347" s="78"/>
      <c r="H6347" s="80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6"/>
      <c r="B6348" s="77"/>
      <c r="C6348" s="76"/>
      <c r="D6348" s="78"/>
      <c r="E6348" s="12"/>
      <c r="F6348" s="79"/>
      <c r="G6348" s="78"/>
      <c r="H6348" s="80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6"/>
      <c r="B6349" s="77"/>
      <c r="C6349" s="76"/>
      <c r="D6349" s="78"/>
      <c r="E6349" s="12"/>
      <c r="F6349" s="79"/>
      <c r="G6349" s="78"/>
      <c r="H6349" s="80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6"/>
      <c r="B6350" s="77"/>
      <c r="C6350" s="76"/>
      <c r="D6350" s="78"/>
      <c r="E6350" s="12"/>
      <c r="F6350" s="79"/>
      <c r="G6350" s="78"/>
      <c r="H6350" s="80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6"/>
      <c r="B6351" s="77"/>
      <c r="C6351" s="76"/>
      <c r="D6351" s="78"/>
      <c r="E6351" s="12"/>
      <c r="F6351" s="79"/>
      <c r="G6351" s="78"/>
      <c r="H6351" s="80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6"/>
      <c r="B6352" s="77"/>
      <c r="C6352" s="76"/>
      <c r="D6352" s="78"/>
      <c r="E6352" s="12"/>
      <c r="F6352" s="79"/>
      <c r="G6352" s="78"/>
      <c r="H6352" s="80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6"/>
      <c r="B6353" s="77"/>
      <c r="C6353" s="76"/>
      <c r="D6353" s="78"/>
      <c r="E6353" s="12"/>
      <c r="F6353" s="79"/>
      <c r="G6353" s="78"/>
      <c r="H6353" s="80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6"/>
      <c r="B6354" s="77"/>
      <c r="C6354" s="76"/>
      <c r="D6354" s="78"/>
      <c r="E6354" s="12"/>
      <c r="F6354" s="79"/>
      <c r="G6354" s="78"/>
      <c r="H6354" s="80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6"/>
      <c r="B6355" s="77"/>
      <c r="C6355" s="76"/>
      <c r="D6355" s="78"/>
      <c r="E6355" s="12"/>
      <c r="F6355" s="79"/>
      <c r="G6355" s="78"/>
      <c r="H6355" s="80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6"/>
      <c r="B6356" s="77"/>
      <c r="C6356" s="76"/>
      <c r="D6356" s="78"/>
      <c r="E6356" s="12"/>
      <c r="F6356" s="79"/>
      <c r="G6356" s="78"/>
      <c r="H6356" s="80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6"/>
      <c r="B6357" s="77"/>
      <c r="C6357" s="76"/>
      <c r="D6357" s="78"/>
      <c r="E6357" s="12"/>
      <c r="F6357" s="79"/>
      <c r="G6357" s="78"/>
      <c r="H6357" s="80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6"/>
      <c r="B6358" s="77"/>
      <c r="C6358" s="76"/>
      <c r="D6358" s="78"/>
      <c r="E6358" s="12"/>
      <c r="F6358" s="79"/>
      <c r="G6358" s="78"/>
      <c r="H6358" s="80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6"/>
      <c r="B6359" s="77"/>
      <c r="C6359" s="76"/>
      <c r="D6359" s="78"/>
      <c r="E6359" s="12"/>
      <c r="F6359" s="79"/>
      <c r="G6359" s="78"/>
      <c r="H6359" s="80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6"/>
      <c r="B6360" s="77"/>
      <c r="C6360" s="76"/>
      <c r="D6360" s="78"/>
      <c r="E6360" s="12"/>
      <c r="F6360" s="79"/>
      <c r="G6360" s="78"/>
      <c r="H6360" s="80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6"/>
      <c r="B6361" s="77"/>
      <c r="C6361" s="76"/>
      <c r="D6361" s="78"/>
      <c r="E6361" s="12"/>
      <c r="F6361" s="79"/>
      <c r="G6361" s="78"/>
      <c r="H6361" s="80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6"/>
      <c r="B6362" s="77"/>
      <c r="C6362" s="76"/>
      <c r="D6362" s="78"/>
      <c r="E6362" s="12"/>
      <c r="F6362" s="79"/>
      <c r="G6362" s="78"/>
      <c r="H6362" s="80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6"/>
      <c r="B6363" s="77"/>
      <c r="C6363" s="76"/>
      <c r="D6363" s="78"/>
      <c r="E6363" s="12"/>
      <c r="F6363" s="79"/>
      <c r="G6363" s="78"/>
      <c r="H6363" s="80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6"/>
      <c r="B6364" s="77"/>
      <c r="C6364" s="76"/>
      <c r="D6364" s="78"/>
      <c r="E6364" s="12"/>
      <c r="F6364" s="79"/>
      <c r="G6364" s="78"/>
      <c r="H6364" s="80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6"/>
      <c r="B6365" s="77"/>
      <c r="C6365" s="76"/>
      <c r="D6365" s="78"/>
      <c r="E6365" s="12"/>
      <c r="F6365" s="79"/>
      <c r="G6365" s="78"/>
      <c r="H6365" s="80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6"/>
      <c r="B6366" s="77"/>
      <c r="C6366" s="76"/>
      <c r="D6366" s="78"/>
      <c r="E6366" s="12"/>
      <c r="F6366" s="79"/>
      <c r="G6366" s="78"/>
      <c r="H6366" s="80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6"/>
      <c r="B6367" s="77"/>
      <c r="C6367" s="76"/>
      <c r="D6367" s="78"/>
      <c r="E6367" s="12"/>
      <c r="F6367" s="79"/>
      <c r="G6367" s="78"/>
      <c r="H6367" s="80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6"/>
      <c r="B6368" s="77"/>
      <c r="C6368" s="76"/>
      <c r="D6368" s="78"/>
      <c r="E6368" s="12"/>
      <c r="F6368" s="79"/>
      <c r="G6368" s="78"/>
      <c r="H6368" s="80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6"/>
      <c r="B6369" s="77"/>
      <c r="C6369" s="76"/>
      <c r="D6369" s="78"/>
      <c r="E6369" s="12"/>
      <c r="F6369" s="79"/>
      <c r="G6369" s="78"/>
      <c r="H6369" s="80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6"/>
      <c r="B6370" s="77"/>
      <c r="C6370" s="76"/>
      <c r="D6370" s="78"/>
      <c r="E6370" s="12"/>
      <c r="F6370" s="79"/>
      <c r="G6370" s="78"/>
      <c r="H6370" s="80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6"/>
      <c r="B6371" s="77"/>
      <c r="C6371" s="76"/>
      <c r="D6371" s="78"/>
      <c r="E6371" s="12"/>
      <c r="F6371" s="79"/>
      <c r="G6371" s="78"/>
      <c r="H6371" s="80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6"/>
      <c r="B6372" s="77"/>
      <c r="C6372" s="76"/>
      <c r="D6372" s="78"/>
      <c r="E6372" s="12"/>
      <c r="F6372" s="79"/>
      <c r="G6372" s="78"/>
      <c r="H6372" s="80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6"/>
      <c r="B6373" s="77"/>
      <c r="C6373" s="76"/>
      <c r="D6373" s="78"/>
      <c r="E6373" s="12"/>
      <c r="F6373" s="79"/>
      <c r="G6373" s="78"/>
      <c r="H6373" s="80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6"/>
      <c r="B6374" s="77"/>
      <c r="C6374" s="76"/>
      <c r="D6374" s="78"/>
      <c r="E6374" s="12"/>
      <c r="F6374" s="79"/>
      <c r="G6374" s="78"/>
      <c r="H6374" s="80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6"/>
      <c r="B6375" s="77"/>
      <c r="C6375" s="76"/>
      <c r="D6375" s="78"/>
      <c r="E6375" s="12"/>
      <c r="F6375" s="79"/>
      <c r="G6375" s="78"/>
      <c r="H6375" s="80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6"/>
      <c r="B6376" s="77"/>
      <c r="C6376" s="76"/>
      <c r="D6376" s="78"/>
      <c r="E6376" s="12"/>
      <c r="F6376" s="79"/>
      <c r="G6376" s="78"/>
      <c r="H6376" s="80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6"/>
      <c r="B6377" s="77"/>
      <c r="C6377" s="76"/>
      <c r="D6377" s="78"/>
      <c r="E6377" s="12"/>
      <c r="F6377" s="79"/>
      <c r="G6377" s="78"/>
      <c r="H6377" s="80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6"/>
      <c r="B6378" s="77"/>
      <c r="C6378" s="76"/>
      <c r="D6378" s="78"/>
      <c r="E6378" s="12"/>
      <c r="F6378" s="79"/>
      <c r="G6378" s="78"/>
      <c r="H6378" s="80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6"/>
      <c r="B6379" s="77"/>
      <c r="C6379" s="76"/>
      <c r="D6379" s="78"/>
      <c r="E6379" s="12"/>
      <c r="F6379" s="79"/>
      <c r="G6379" s="78"/>
      <c r="H6379" s="80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6"/>
      <c r="B6380" s="77"/>
      <c r="C6380" s="76"/>
      <c r="D6380" s="78"/>
      <c r="E6380" s="12"/>
      <c r="F6380" s="79"/>
      <c r="G6380" s="78"/>
      <c r="H6380" s="80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6"/>
      <c r="B6381" s="77"/>
      <c r="C6381" s="76"/>
      <c r="D6381" s="78"/>
      <c r="E6381" s="12"/>
      <c r="F6381" s="79"/>
      <c r="G6381" s="78"/>
      <c r="H6381" s="80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6"/>
      <c r="B6382" s="77"/>
      <c r="C6382" s="76"/>
      <c r="D6382" s="78"/>
      <c r="E6382" s="12"/>
      <c r="F6382" s="79"/>
      <c r="G6382" s="78"/>
      <c r="H6382" s="80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6"/>
      <c r="B6383" s="77"/>
      <c r="C6383" s="76"/>
      <c r="D6383" s="78"/>
      <c r="E6383" s="12"/>
      <c r="F6383" s="79"/>
      <c r="G6383" s="78"/>
      <c r="H6383" s="80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6"/>
      <c r="B6384" s="77"/>
      <c r="C6384" s="76"/>
      <c r="D6384" s="78"/>
      <c r="E6384" s="12"/>
      <c r="F6384" s="79"/>
      <c r="G6384" s="78"/>
      <c r="H6384" s="80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6"/>
      <c r="B6385" s="77"/>
      <c r="C6385" s="76"/>
      <c r="D6385" s="78"/>
      <c r="E6385" s="12"/>
      <c r="F6385" s="79"/>
      <c r="G6385" s="78"/>
      <c r="H6385" s="80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6"/>
      <c r="B6386" s="77"/>
      <c r="C6386" s="76"/>
      <c r="D6386" s="78"/>
      <c r="E6386" s="12"/>
      <c r="F6386" s="79"/>
      <c r="G6386" s="78"/>
      <c r="H6386" s="80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6"/>
      <c r="B6387" s="77"/>
      <c r="C6387" s="76"/>
      <c r="D6387" s="78"/>
      <c r="E6387" s="12"/>
      <c r="F6387" s="79"/>
      <c r="G6387" s="78"/>
      <c r="H6387" s="80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6"/>
      <c r="B6388" s="77"/>
      <c r="C6388" s="76"/>
      <c r="D6388" s="78"/>
      <c r="E6388" s="12"/>
      <c r="F6388" s="79"/>
      <c r="G6388" s="78"/>
      <c r="H6388" s="80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6"/>
      <c r="B6389" s="77"/>
      <c r="C6389" s="76"/>
      <c r="D6389" s="78"/>
      <c r="E6389" s="12"/>
      <c r="F6389" s="79"/>
      <c r="G6389" s="78"/>
      <c r="H6389" s="80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6"/>
      <c r="B6390" s="77"/>
      <c r="C6390" s="76"/>
      <c r="D6390" s="78"/>
      <c r="E6390" s="12"/>
      <c r="F6390" s="79"/>
      <c r="G6390" s="78"/>
      <c r="H6390" s="80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6"/>
      <c r="B6391" s="77"/>
      <c r="C6391" s="76"/>
      <c r="D6391" s="78"/>
      <c r="E6391" s="12"/>
      <c r="F6391" s="79"/>
      <c r="G6391" s="78"/>
      <c r="H6391" s="80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6"/>
      <c r="B6392" s="77"/>
      <c r="C6392" s="76"/>
      <c r="D6392" s="78"/>
      <c r="E6392" s="12"/>
      <c r="F6392" s="79"/>
      <c r="G6392" s="78"/>
      <c r="H6392" s="80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6"/>
      <c r="B6393" s="77"/>
      <c r="C6393" s="76"/>
      <c r="D6393" s="78"/>
      <c r="E6393" s="12"/>
      <c r="F6393" s="79"/>
      <c r="G6393" s="78"/>
      <c r="H6393" s="80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6"/>
      <c r="B6394" s="77"/>
      <c r="C6394" s="76"/>
      <c r="D6394" s="78"/>
      <c r="E6394" s="12"/>
      <c r="F6394" s="79"/>
      <c r="G6394" s="78"/>
      <c r="H6394" s="80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6"/>
      <c r="B6395" s="77"/>
      <c r="C6395" s="76"/>
      <c r="D6395" s="78"/>
      <c r="E6395" s="12"/>
      <c r="F6395" s="79"/>
      <c r="G6395" s="78"/>
      <c r="H6395" s="80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6"/>
      <c r="B6396" s="77"/>
      <c r="C6396" s="76"/>
      <c r="D6396" s="78"/>
      <c r="E6396" s="12"/>
      <c r="F6396" s="79"/>
      <c r="G6396" s="78"/>
      <c r="H6396" s="80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6"/>
      <c r="B6397" s="77"/>
      <c r="C6397" s="76"/>
      <c r="D6397" s="78"/>
      <c r="E6397" s="12"/>
      <c r="F6397" s="79"/>
      <c r="G6397" s="78"/>
      <c r="H6397" s="80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6"/>
      <c r="B6398" s="77"/>
      <c r="C6398" s="76"/>
      <c r="D6398" s="78"/>
      <c r="E6398" s="12"/>
      <c r="F6398" s="79"/>
      <c r="G6398" s="78"/>
      <c r="H6398" s="80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6"/>
      <c r="B6399" s="77"/>
      <c r="C6399" s="76"/>
      <c r="D6399" s="78"/>
      <c r="E6399" s="12"/>
      <c r="F6399" s="79"/>
      <c r="G6399" s="78"/>
      <c r="H6399" s="80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6"/>
      <c r="B6400" s="77"/>
      <c r="C6400" s="76"/>
      <c r="D6400" s="78"/>
      <c r="E6400" s="12"/>
      <c r="F6400" s="79"/>
      <c r="G6400" s="78"/>
      <c r="H6400" s="80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6"/>
      <c r="B6401" s="77"/>
      <c r="C6401" s="76"/>
      <c r="D6401" s="78"/>
      <c r="E6401" s="12"/>
      <c r="F6401" s="79"/>
      <c r="G6401" s="78"/>
      <c r="H6401" s="80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6"/>
      <c r="B6402" s="77"/>
      <c r="C6402" s="76"/>
      <c r="D6402" s="78"/>
      <c r="E6402" s="12"/>
      <c r="F6402" s="79"/>
      <c r="G6402" s="78"/>
      <c r="H6402" s="80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6"/>
      <c r="B6403" s="77"/>
      <c r="C6403" s="76"/>
      <c r="D6403" s="78"/>
      <c r="E6403" s="12"/>
      <c r="F6403" s="79"/>
      <c r="G6403" s="78"/>
      <c r="H6403" s="80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6"/>
      <c r="B6404" s="77"/>
      <c r="C6404" s="76"/>
      <c r="D6404" s="78"/>
      <c r="E6404" s="12"/>
      <c r="F6404" s="79"/>
      <c r="G6404" s="78"/>
      <c r="H6404" s="80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6"/>
      <c r="B6405" s="77"/>
      <c r="C6405" s="76"/>
      <c r="D6405" s="78"/>
      <c r="E6405" s="12"/>
      <c r="F6405" s="79"/>
      <c r="G6405" s="78"/>
      <c r="H6405" s="80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6"/>
      <c r="B6406" s="77"/>
      <c r="C6406" s="76"/>
      <c r="D6406" s="78"/>
      <c r="E6406" s="12"/>
      <c r="F6406" s="79"/>
      <c r="G6406" s="78"/>
      <c r="H6406" s="80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6"/>
      <c r="B6407" s="77"/>
      <c r="C6407" s="76"/>
      <c r="D6407" s="78"/>
      <c r="E6407" s="12"/>
      <c r="F6407" s="79"/>
      <c r="G6407" s="78"/>
      <c r="H6407" s="80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6"/>
      <c r="B6408" s="77"/>
      <c r="C6408" s="76"/>
      <c r="D6408" s="78"/>
      <c r="E6408" s="12"/>
      <c r="F6408" s="79"/>
      <c r="G6408" s="78"/>
      <c r="H6408" s="80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6"/>
      <c r="B6409" s="77"/>
      <c r="C6409" s="76"/>
      <c r="D6409" s="78"/>
      <c r="E6409" s="12"/>
      <c r="F6409" s="79"/>
      <c r="G6409" s="78"/>
      <c r="H6409" s="80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6"/>
      <c r="B6410" s="77"/>
      <c r="C6410" s="76"/>
      <c r="D6410" s="78"/>
      <c r="E6410" s="12"/>
      <c r="F6410" s="79"/>
      <c r="G6410" s="78"/>
      <c r="H6410" s="80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6"/>
      <c r="B6411" s="77"/>
      <c r="C6411" s="76"/>
      <c r="D6411" s="78"/>
      <c r="E6411" s="12"/>
      <c r="F6411" s="79"/>
      <c r="G6411" s="78"/>
      <c r="H6411" s="80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6"/>
      <c r="B6412" s="77"/>
      <c r="C6412" s="76"/>
      <c r="D6412" s="78"/>
      <c r="E6412" s="12"/>
      <c r="F6412" s="79"/>
      <c r="G6412" s="78"/>
      <c r="H6412" s="80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6"/>
      <c r="B6413" s="77"/>
      <c r="C6413" s="76"/>
      <c r="D6413" s="78"/>
      <c r="E6413" s="12"/>
      <c r="F6413" s="79"/>
      <c r="G6413" s="78"/>
      <c r="H6413" s="80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6"/>
      <c r="B6414" s="77"/>
      <c r="C6414" s="76"/>
      <c r="D6414" s="78"/>
      <c r="E6414" s="12"/>
      <c r="F6414" s="79"/>
      <c r="G6414" s="78"/>
      <c r="H6414" s="80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6"/>
      <c r="B6415" s="77"/>
      <c r="C6415" s="76"/>
      <c r="D6415" s="78"/>
      <c r="E6415" s="12"/>
      <c r="F6415" s="79"/>
      <c r="G6415" s="78"/>
      <c r="H6415" s="80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6"/>
      <c r="B6416" s="77"/>
      <c r="C6416" s="76"/>
      <c r="D6416" s="78"/>
      <c r="E6416" s="12"/>
      <c r="F6416" s="79"/>
      <c r="G6416" s="78"/>
      <c r="H6416" s="80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6"/>
      <c r="B6417" s="77"/>
      <c r="C6417" s="76"/>
      <c r="D6417" s="78"/>
      <c r="E6417" s="12"/>
      <c r="F6417" s="79"/>
      <c r="G6417" s="78"/>
      <c r="H6417" s="80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6"/>
      <c r="B6418" s="77"/>
      <c r="C6418" s="76"/>
      <c r="D6418" s="78"/>
      <c r="E6418" s="12"/>
      <c r="F6418" s="79"/>
      <c r="G6418" s="78"/>
      <c r="H6418" s="80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6"/>
      <c r="B6419" s="77"/>
      <c r="C6419" s="76"/>
      <c r="D6419" s="78"/>
      <c r="E6419" s="12"/>
      <c r="F6419" s="79"/>
      <c r="G6419" s="78"/>
      <c r="H6419" s="80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6"/>
      <c r="B6420" s="77"/>
      <c r="C6420" s="76"/>
      <c r="D6420" s="78"/>
      <c r="E6420" s="12"/>
      <c r="F6420" s="79"/>
      <c r="G6420" s="78"/>
      <c r="H6420" s="80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6"/>
      <c r="B6421" s="77"/>
      <c r="C6421" s="76"/>
      <c r="D6421" s="78"/>
      <c r="E6421" s="12"/>
      <c r="F6421" s="79"/>
      <c r="G6421" s="78"/>
      <c r="H6421" s="80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6"/>
      <c r="B6422" s="77"/>
      <c r="C6422" s="76"/>
      <c r="D6422" s="78"/>
      <c r="E6422" s="12"/>
      <c r="F6422" s="79"/>
      <c r="G6422" s="78"/>
      <c r="H6422" s="80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6"/>
      <c r="B6423" s="77"/>
      <c r="C6423" s="76"/>
      <c r="D6423" s="78"/>
      <c r="E6423" s="12"/>
      <c r="F6423" s="79"/>
      <c r="G6423" s="78"/>
      <c r="H6423" s="80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6"/>
      <c r="B6424" s="77"/>
      <c r="C6424" s="76"/>
      <c r="D6424" s="78"/>
      <c r="E6424" s="12"/>
      <c r="F6424" s="79"/>
      <c r="G6424" s="78"/>
      <c r="H6424" s="80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6"/>
      <c r="B6425" s="77"/>
      <c r="C6425" s="76"/>
      <c r="D6425" s="78"/>
      <c r="E6425" s="12"/>
      <c r="F6425" s="79"/>
      <c r="G6425" s="78"/>
      <c r="H6425" s="80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6"/>
      <c r="B6426" s="77"/>
      <c r="C6426" s="76"/>
      <c r="D6426" s="78"/>
      <c r="E6426" s="12"/>
      <c r="F6426" s="79"/>
      <c r="G6426" s="78"/>
      <c r="H6426" s="80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6"/>
      <c r="B6427" s="77"/>
      <c r="C6427" s="76"/>
      <c r="D6427" s="78"/>
      <c r="E6427" s="12"/>
      <c r="F6427" s="79"/>
      <c r="G6427" s="78"/>
      <c r="H6427" s="80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6"/>
      <c r="B6428" s="77"/>
      <c r="C6428" s="76"/>
      <c r="D6428" s="78"/>
      <c r="E6428" s="12"/>
      <c r="F6428" s="79"/>
      <c r="G6428" s="78"/>
      <c r="H6428" s="80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6"/>
      <c r="B6429" s="77"/>
      <c r="C6429" s="76"/>
      <c r="D6429" s="78"/>
      <c r="E6429" s="12"/>
      <c r="F6429" s="79"/>
      <c r="G6429" s="78"/>
      <c r="H6429" s="80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6"/>
      <c r="B6430" s="77"/>
      <c r="C6430" s="76"/>
      <c r="D6430" s="78"/>
      <c r="E6430" s="12"/>
      <c r="F6430" s="79"/>
      <c r="G6430" s="78"/>
      <c r="H6430" s="80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6"/>
      <c r="B6431" s="77"/>
      <c r="C6431" s="76"/>
      <c r="D6431" s="78"/>
      <c r="E6431" s="12"/>
      <c r="F6431" s="79"/>
      <c r="G6431" s="78"/>
      <c r="H6431" s="80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6"/>
      <c r="B6432" s="77"/>
      <c r="C6432" s="76"/>
      <c r="D6432" s="78"/>
      <c r="E6432" s="12"/>
      <c r="F6432" s="79"/>
      <c r="G6432" s="78"/>
      <c r="H6432" s="80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6"/>
      <c r="B6433" s="77"/>
      <c r="C6433" s="76"/>
      <c r="D6433" s="78"/>
      <c r="E6433" s="12"/>
      <c r="F6433" s="79"/>
      <c r="G6433" s="78"/>
      <c r="H6433" s="80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6"/>
      <c r="B6434" s="77"/>
      <c r="C6434" s="76"/>
      <c r="D6434" s="78"/>
      <c r="E6434" s="12"/>
      <c r="F6434" s="79"/>
      <c r="G6434" s="78"/>
      <c r="H6434" s="80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6"/>
      <c r="B6435" s="77"/>
      <c r="C6435" s="76"/>
      <c r="D6435" s="78"/>
      <c r="E6435" s="12"/>
      <c r="F6435" s="79"/>
      <c r="G6435" s="78"/>
      <c r="H6435" s="80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6"/>
      <c r="B6436" s="77"/>
      <c r="C6436" s="76"/>
      <c r="D6436" s="78"/>
      <c r="E6436" s="12"/>
      <c r="F6436" s="79"/>
      <c r="G6436" s="78"/>
      <c r="H6436" s="80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6"/>
      <c r="B6437" s="77"/>
      <c r="C6437" s="76"/>
      <c r="D6437" s="78"/>
      <c r="E6437" s="12"/>
      <c r="F6437" s="79"/>
      <c r="G6437" s="78"/>
      <c r="H6437" s="80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6"/>
      <c r="B6438" s="77"/>
      <c r="C6438" s="76"/>
      <c r="D6438" s="78"/>
      <c r="E6438" s="12"/>
      <c r="F6438" s="79"/>
      <c r="G6438" s="78"/>
      <c r="H6438" s="80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6"/>
      <c r="B6439" s="77"/>
      <c r="C6439" s="76"/>
      <c r="D6439" s="78"/>
      <c r="E6439" s="12"/>
      <c r="F6439" s="79"/>
      <c r="G6439" s="78"/>
      <c r="H6439" s="80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6"/>
      <c r="B6440" s="77"/>
      <c r="C6440" s="76"/>
      <c r="D6440" s="78"/>
      <c r="E6440" s="12"/>
      <c r="F6440" s="79"/>
      <c r="G6440" s="78"/>
      <c r="H6440" s="80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6"/>
      <c r="B6441" s="77"/>
      <c r="C6441" s="76"/>
      <c r="D6441" s="78"/>
      <c r="E6441" s="12"/>
      <c r="F6441" s="79"/>
      <c r="G6441" s="78"/>
      <c r="H6441" s="80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6"/>
      <c r="B6442" s="77"/>
      <c r="C6442" s="76"/>
      <c r="D6442" s="78"/>
      <c r="E6442" s="12"/>
      <c r="F6442" s="79"/>
      <c r="G6442" s="78"/>
      <c r="H6442" s="80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6"/>
      <c r="B6443" s="77"/>
      <c r="C6443" s="76"/>
      <c r="D6443" s="78"/>
      <c r="E6443" s="12"/>
      <c r="F6443" s="79"/>
      <c r="G6443" s="78"/>
      <c r="H6443" s="80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6"/>
      <c r="B6444" s="77"/>
      <c r="C6444" s="76"/>
      <c r="D6444" s="78"/>
      <c r="E6444" s="12"/>
      <c r="F6444" s="79"/>
      <c r="G6444" s="78"/>
      <c r="H6444" s="80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6"/>
      <c r="B6445" s="77"/>
      <c r="C6445" s="76"/>
      <c r="D6445" s="78"/>
      <c r="E6445" s="12"/>
      <c r="F6445" s="79"/>
      <c r="G6445" s="78"/>
      <c r="H6445" s="80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6"/>
      <c r="B6446" s="77"/>
      <c r="C6446" s="76"/>
      <c r="D6446" s="78"/>
      <c r="E6446" s="12"/>
      <c r="F6446" s="79"/>
      <c r="G6446" s="78"/>
      <c r="H6446" s="80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6"/>
      <c r="B6447" s="77"/>
      <c r="C6447" s="76"/>
      <c r="D6447" s="78"/>
      <c r="E6447" s="12"/>
      <c r="F6447" s="79"/>
      <c r="G6447" s="78"/>
      <c r="H6447" s="80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6"/>
      <c r="B6448" s="77"/>
      <c r="C6448" s="76"/>
      <c r="D6448" s="78"/>
      <c r="E6448" s="12"/>
      <c r="F6448" s="79"/>
      <c r="G6448" s="78"/>
      <c r="H6448" s="80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6"/>
      <c r="B6449" s="77"/>
      <c r="C6449" s="76"/>
      <c r="D6449" s="78"/>
      <c r="E6449" s="12"/>
      <c r="F6449" s="79"/>
      <c r="G6449" s="78"/>
      <c r="H6449" s="80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6"/>
      <c r="B6450" s="77"/>
      <c r="C6450" s="76"/>
      <c r="D6450" s="78"/>
      <c r="E6450" s="12"/>
      <c r="F6450" s="79"/>
      <c r="G6450" s="78"/>
      <c r="H6450" s="80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6"/>
      <c r="B6451" s="77"/>
      <c r="C6451" s="76"/>
      <c r="D6451" s="78"/>
      <c r="E6451" s="12"/>
      <c r="F6451" s="79"/>
      <c r="G6451" s="78"/>
      <c r="H6451" s="80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6"/>
      <c r="B6452" s="77"/>
      <c r="C6452" s="76"/>
      <c r="D6452" s="78"/>
      <c r="E6452" s="12"/>
      <c r="F6452" s="79"/>
      <c r="G6452" s="78"/>
      <c r="H6452" s="80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6"/>
      <c r="B6453" s="77"/>
      <c r="C6453" s="76"/>
      <c r="D6453" s="78"/>
      <c r="E6453" s="12"/>
      <c r="F6453" s="79"/>
      <c r="G6453" s="78"/>
      <c r="H6453" s="80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6"/>
      <c r="B6454" s="77"/>
      <c r="C6454" s="76"/>
      <c r="D6454" s="78"/>
      <c r="E6454" s="12"/>
      <c r="F6454" s="79"/>
      <c r="G6454" s="78"/>
      <c r="H6454" s="80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6"/>
      <c r="B6455" s="77"/>
      <c r="C6455" s="76"/>
      <c r="D6455" s="78"/>
      <c r="E6455" s="12"/>
      <c r="F6455" s="79"/>
      <c r="G6455" s="78"/>
      <c r="H6455" s="80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6"/>
      <c r="B6456" s="77"/>
      <c r="C6456" s="76"/>
      <c r="D6456" s="78"/>
      <c r="E6456" s="12"/>
      <c r="F6456" s="79"/>
      <c r="G6456" s="78"/>
      <c r="H6456" s="80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6"/>
      <c r="B6457" s="77"/>
      <c r="C6457" s="76"/>
      <c r="D6457" s="78"/>
      <c r="E6457" s="12"/>
      <c r="F6457" s="79"/>
      <c r="G6457" s="78"/>
      <c r="H6457" s="80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6"/>
      <c r="B6458" s="77"/>
      <c r="C6458" s="76"/>
      <c r="D6458" s="78"/>
      <c r="E6458" s="12"/>
      <c r="F6458" s="79"/>
      <c r="G6458" s="78"/>
      <c r="H6458" s="80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6"/>
      <c r="B6459" s="77"/>
      <c r="C6459" s="76"/>
      <c r="D6459" s="78"/>
      <c r="E6459" s="12"/>
      <c r="F6459" s="79"/>
      <c r="G6459" s="78"/>
      <c r="H6459" s="80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6"/>
      <c r="B6460" s="77"/>
      <c r="C6460" s="76"/>
      <c r="D6460" s="78"/>
      <c r="E6460" s="12"/>
      <c r="F6460" s="79"/>
      <c r="G6460" s="78"/>
      <c r="H6460" s="80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6"/>
      <c r="B6461" s="77"/>
      <c r="C6461" s="76"/>
      <c r="D6461" s="78"/>
      <c r="E6461" s="12"/>
      <c r="F6461" s="79"/>
      <c r="G6461" s="78"/>
      <c r="H6461" s="80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6"/>
      <c r="B6462" s="77"/>
      <c r="C6462" s="76"/>
      <c r="D6462" s="78"/>
      <c r="E6462" s="12"/>
      <c r="F6462" s="79"/>
      <c r="G6462" s="78"/>
      <c r="H6462" s="80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6"/>
      <c r="B6463" s="77"/>
      <c r="C6463" s="76"/>
      <c r="D6463" s="78"/>
      <c r="E6463" s="12"/>
      <c r="F6463" s="79"/>
      <c r="G6463" s="78"/>
      <c r="H6463" s="80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6"/>
      <c r="B6464" s="77"/>
      <c r="C6464" s="76"/>
      <c r="D6464" s="78"/>
      <c r="E6464" s="12"/>
      <c r="F6464" s="79"/>
      <c r="G6464" s="78"/>
      <c r="H6464" s="80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6"/>
      <c r="B6465" s="77"/>
      <c r="C6465" s="76"/>
      <c r="D6465" s="78"/>
      <c r="E6465" s="12"/>
      <c r="F6465" s="79"/>
      <c r="G6465" s="78"/>
      <c r="H6465" s="80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6"/>
      <c r="B6466" s="77"/>
      <c r="C6466" s="76"/>
      <c r="D6466" s="78"/>
      <c r="E6466" s="12"/>
      <c r="F6466" s="79"/>
      <c r="G6466" s="78"/>
      <c r="H6466" s="80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6"/>
      <c r="B6467" s="77"/>
      <c r="C6467" s="76"/>
      <c r="D6467" s="78"/>
      <c r="E6467" s="12"/>
      <c r="F6467" s="79"/>
      <c r="G6467" s="78"/>
      <c r="H6467" s="80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6"/>
      <c r="B6468" s="77"/>
      <c r="C6468" s="76"/>
      <c r="D6468" s="78"/>
      <c r="E6468" s="12"/>
      <c r="F6468" s="79"/>
      <c r="G6468" s="78"/>
      <c r="H6468" s="80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6"/>
      <c r="B6469" s="77"/>
      <c r="C6469" s="76"/>
      <c r="D6469" s="78"/>
      <c r="E6469" s="12"/>
      <c r="F6469" s="79"/>
      <c r="G6469" s="78"/>
      <c r="H6469" s="80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6"/>
      <c r="B6470" s="77"/>
      <c r="C6470" s="76"/>
      <c r="D6470" s="78"/>
      <c r="E6470" s="12"/>
      <c r="F6470" s="79"/>
      <c r="G6470" s="78"/>
      <c r="H6470" s="80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6"/>
      <c r="B6471" s="77"/>
      <c r="C6471" s="76"/>
      <c r="D6471" s="78"/>
      <c r="E6471" s="12"/>
      <c r="F6471" s="79"/>
      <c r="G6471" s="78"/>
      <c r="H6471" s="80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6"/>
      <c r="B6472" s="77"/>
      <c r="C6472" s="76"/>
      <c r="D6472" s="78"/>
      <c r="E6472" s="12"/>
      <c r="F6472" s="79"/>
      <c r="G6472" s="78"/>
      <c r="H6472" s="80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6"/>
      <c r="B6473" s="77"/>
      <c r="C6473" s="76"/>
      <c r="D6473" s="78"/>
      <c r="E6473" s="12"/>
      <c r="F6473" s="79"/>
      <c r="G6473" s="78"/>
      <c r="H6473" s="80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6"/>
      <c r="B6474" s="77"/>
      <c r="C6474" s="76"/>
      <c r="D6474" s="78"/>
      <c r="E6474" s="12"/>
      <c r="F6474" s="79"/>
      <c r="G6474" s="78"/>
      <c r="H6474" s="80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6"/>
      <c r="B6475" s="77"/>
      <c r="C6475" s="76"/>
      <c r="D6475" s="78"/>
      <c r="E6475" s="12"/>
      <c r="F6475" s="79"/>
      <c r="G6475" s="78"/>
      <c r="H6475" s="80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6"/>
      <c r="B6476" s="77"/>
      <c r="C6476" s="76"/>
      <c r="D6476" s="78"/>
      <c r="E6476" s="12"/>
      <c r="F6476" s="79"/>
      <c r="G6476" s="78"/>
      <c r="H6476" s="80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6"/>
      <c r="B6477" s="77"/>
      <c r="C6477" s="76"/>
      <c r="D6477" s="78"/>
      <c r="E6477" s="12"/>
      <c r="F6477" s="79"/>
      <c r="G6477" s="78"/>
      <c r="H6477" s="80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6"/>
      <c r="B6478" s="77"/>
      <c r="C6478" s="76"/>
      <c r="D6478" s="78"/>
      <c r="E6478" s="12"/>
      <c r="F6478" s="79"/>
      <c r="G6478" s="78"/>
      <c r="H6478" s="80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6"/>
      <c r="B6479" s="77"/>
      <c r="C6479" s="76"/>
      <c r="D6479" s="78"/>
      <c r="E6479" s="12"/>
      <c r="F6479" s="79"/>
      <c r="G6479" s="78"/>
      <c r="H6479" s="80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6"/>
      <c r="B6480" s="77"/>
      <c r="C6480" s="76"/>
      <c r="D6480" s="78"/>
      <c r="E6480" s="12"/>
      <c r="F6480" s="79"/>
      <c r="G6480" s="78"/>
      <c r="H6480" s="80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6"/>
      <c r="B6481" s="77"/>
      <c r="C6481" s="76"/>
      <c r="D6481" s="78"/>
      <c r="E6481" s="12"/>
      <c r="F6481" s="79"/>
      <c r="G6481" s="78"/>
      <c r="H6481" s="80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6"/>
      <c r="B6482" s="77"/>
      <c r="C6482" s="76"/>
      <c r="D6482" s="78"/>
      <c r="E6482" s="12"/>
      <c r="F6482" s="79"/>
      <c r="G6482" s="78"/>
      <c r="H6482" s="80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6"/>
      <c r="B6483" s="77"/>
      <c r="C6483" s="76"/>
      <c r="D6483" s="78"/>
      <c r="E6483" s="12"/>
      <c r="F6483" s="79"/>
      <c r="G6483" s="78"/>
      <c r="H6483" s="80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6"/>
      <c r="B6484" s="77"/>
      <c r="C6484" s="76"/>
      <c r="D6484" s="78"/>
      <c r="E6484" s="12"/>
      <c r="F6484" s="79"/>
      <c r="G6484" s="78"/>
      <c r="H6484" s="80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6"/>
      <c r="B6485" s="77"/>
      <c r="C6485" s="76"/>
      <c r="D6485" s="78"/>
      <c r="E6485" s="12"/>
      <c r="F6485" s="79"/>
      <c r="G6485" s="78"/>
      <c r="H6485" s="80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6"/>
      <c r="B6486" s="77"/>
      <c r="C6486" s="76"/>
      <c r="D6486" s="78"/>
      <c r="E6486" s="12"/>
      <c r="F6486" s="79"/>
      <c r="G6486" s="78"/>
      <c r="H6486" s="80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6"/>
      <c r="B6487" s="77"/>
      <c r="C6487" s="76"/>
      <c r="D6487" s="78"/>
      <c r="E6487" s="12"/>
      <c r="F6487" s="79"/>
      <c r="G6487" s="78"/>
      <c r="H6487" s="80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6"/>
      <c r="B6488" s="77"/>
      <c r="C6488" s="76"/>
      <c r="D6488" s="78"/>
      <c r="E6488" s="12"/>
      <c r="F6488" s="79"/>
      <c r="G6488" s="78"/>
      <c r="H6488" s="80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6"/>
      <c r="B6489" s="77"/>
      <c r="C6489" s="76"/>
      <c r="D6489" s="78"/>
      <c r="E6489" s="12"/>
      <c r="F6489" s="79"/>
      <c r="G6489" s="78"/>
      <c r="H6489" s="80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6"/>
      <c r="B6490" s="77"/>
      <c r="C6490" s="76"/>
      <c r="D6490" s="78"/>
      <c r="E6490" s="12"/>
      <c r="F6490" s="79"/>
      <c r="G6490" s="78"/>
      <c r="H6490" s="80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6"/>
      <c r="B6491" s="77"/>
      <c r="C6491" s="76"/>
      <c r="D6491" s="78"/>
      <c r="E6491" s="12"/>
      <c r="F6491" s="79"/>
      <c r="G6491" s="78"/>
      <c r="H6491" s="80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6"/>
      <c r="B6492" s="77"/>
      <c r="C6492" s="76"/>
      <c r="D6492" s="78"/>
      <c r="E6492" s="12"/>
      <c r="F6492" s="79"/>
      <c r="G6492" s="78"/>
      <c r="H6492" s="80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6"/>
      <c r="B6493" s="77"/>
      <c r="C6493" s="76"/>
      <c r="D6493" s="78"/>
      <c r="E6493" s="12"/>
      <c r="F6493" s="79"/>
      <c r="G6493" s="78"/>
      <c r="H6493" s="80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6"/>
      <c r="B6494" s="77"/>
      <c r="C6494" s="76"/>
      <c r="D6494" s="78"/>
      <c r="E6494" s="12"/>
      <c r="F6494" s="79"/>
      <c r="G6494" s="78"/>
      <c r="H6494" s="80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6"/>
      <c r="B6495" s="77"/>
      <c r="C6495" s="76"/>
      <c r="D6495" s="78"/>
      <c r="E6495" s="12"/>
      <c r="F6495" s="79"/>
      <c r="G6495" s="78"/>
      <c r="H6495" s="80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6"/>
      <c r="B6496" s="77"/>
      <c r="C6496" s="76"/>
      <c r="D6496" s="78"/>
      <c r="E6496" s="12"/>
      <c r="F6496" s="79"/>
      <c r="G6496" s="78"/>
      <c r="H6496" s="80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6"/>
      <c r="B6497" s="77"/>
      <c r="C6497" s="76"/>
      <c r="D6497" s="78"/>
      <c r="E6497" s="12"/>
      <c r="F6497" s="79"/>
      <c r="G6497" s="78"/>
      <c r="H6497" s="80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6"/>
      <c r="B6498" s="77"/>
      <c r="C6498" s="76"/>
      <c r="D6498" s="78"/>
      <c r="E6498" s="12"/>
      <c r="F6498" s="79"/>
      <c r="G6498" s="78"/>
      <c r="H6498" s="80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6"/>
      <c r="B6499" s="77"/>
      <c r="C6499" s="76"/>
      <c r="D6499" s="78"/>
      <c r="E6499" s="12"/>
      <c r="F6499" s="79"/>
      <c r="G6499" s="78"/>
      <c r="H6499" s="80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6"/>
      <c r="B6500" s="77"/>
      <c r="C6500" s="76"/>
      <c r="D6500" s="78"/>
      <c r="E6500" s="12"/>
      <c r="F6500" s="79"/>
      <c r="G6500" s="78"/>
      <c r="H6500" s="80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6"/>
      <c r="B6501" s="77"/>
      <c r="C6501" s="76"/>
      <c r="D6501" s="78"/>
      <c r="E6501" s="12"/>
      <c r="F6501" s="79"/>
      <c r="G6501" s="78"/>
      <c r="H6501" s="80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6"/>
      <c r="B6502" s="77"/>
      <c r="C6502" s="76"/>
      <c r="D6502" s="78"/>
      <c r="E6502" s="12"/>
      <c r="F6502" s="79"/>
      <c r="G6502" s="78"/>
      <c r="H6502" s="80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6"/>
      <c r="B6503" s="77"/>
      <c r="C6503" s="76"/>
      <c r="D6503" s="78"/>
      <c r="E6503" s="12"/>
      <c r="F6503" s="79"/>
      <c r="G6503" s="78"/>
      <c r="H6503" s="80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6"/>
      <c r="B6504" s="77"/>
      <c r="C6504" s="76"/>
      <c r="D6504" s="78"/>
      <c r="E6504" s="12"/>
      <c r="F6504" s="79"/>
      <c r="G6504" s="78"/>
      <c r="H6504" s="80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6"/>
      <c r="B6505" s="77"/>
      <c r="C6505" s="76"/>
      <c r="D6505" s="78"/>
      <c r="E6505" s="12"/>
      <c r="F6505" s="79"/>
      <c r="G6505" s="78"/>
      <c r="H6505" s="80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6"/>
      <c r="B6506" s="77"/>
      <c r="C6506" s="76"/>
      <c r="D6506" s="78"/>
      <c r="E6506" s="12"/>
      <c r="F6506" s="79"/>
      <c r="G6506" s="78"/>
      <c r="H6506" s="80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6"/>
      <c r="B6507" s="77"/>
      <c r="C6507" s="76"/>
      <c r="D6507" s="78"/>
      <c r="E6507" s="12"/>
      <c r="F6507" s="79"/>
      <c r="G6507" s="78"/>
      <c r="H6507" s="80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6"/>
      <c r="B6508" s="77"/>
      <c r="C6508" s="76"/>
      <c r="D6508" s="78"/>
      <c r="E6508" s="12"/>
      <c r="F6508" s="79"/>
      <c r="G6508" s="78"/>
      <c r="H6508" s="80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6"/>
      <c r="B6509" s="77"/>
      <c r="C6509" s="76"/>
      <c r="D6509" s="78"/>
      <c r="E6509" s="12"/>
      <c r="F6509" s="79"/>
      <c r="G6509" s="78"/>
      <c r="H6509" s="80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6"/>
      <c r="B6510" s="77"/>
      <c r="C6510" s="76"/>
      <c r="D6510" s="78"/>
      <c r="E6510" s="12"/>
      <c r="F6510" s="79"/>
      <c r="G6510" s="78"/>
      <c r="H6510" s="80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6"/>
      <c r="B6511" s="77"/>
      <c r="C6511" s="76"/>
      <c r="D6511" s="78"/>
      <c r="E6511" s="12"/>
      <c r="F6511" s="79"/>
      <c r="G6511" s="78"/>
      <c r="H6511" s="80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6"/>
      <c r="B6512" s="77"/>
      <c r="C6512" s="76"/>
      <c r="D6512" s="78"/>
      <c r="E6512" s="12"/>
      <c r="F6512" s="79"/>
      <c r="G6512" s="78"/>
      <c r="H6512" s="80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6"/>
      <c r="B6513" s="77"/>
      <c r="C6513" s="76"/>
      <c r="D6513" s="78"/>
      <c r="E6513" s="12"/>
      <c r="F6513" s="79"/>
      <c r="G6513" s="78"/>
      <c r="H6513" s="80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6"/>
      <c r="B6514" s="77"/>
      <c r="C6514" s="76"/>
      <c r="D6514" s="78"/>
      <c r="E6514" s="12"/>
      <c r="F6514" s="79"/>
      <c r="G6514" s="78"/>
      <c r="H6514" s="80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6"/>
      <c r="B6515" s="77"/>
      <c r="C6515" s="76"/>
      <c r="D6515" s="78"/>
      <c r="E6515" s="12"/>
      <c r="F6515" s="79"/>
      <c r="G6515" s="78"/>
      <c r="H6515" s="80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6"/>
      <c r="B6516" s="77"/>
      <c r="C6516" s="76"/>
      <c r="D6516" s="78"/>
      <c r="E6516" s="12"/>
      <c r="F6516" s="79"/>
      <c r="G6516" s="78"/>
      <c r="H6516" s="80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6"/>
      <c r="B6517" s="77"/>
      <c r="C6517" s="76"/>
      <c r="D6517" s="78"/>
      <c r="E6517" s="12"/>
      <c r="F6517" s="79"/>
      <c r="G6517" s="78"/>
      <c r="H6517" s="80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6"/>
      <c r="B6518" s="77"/>
      <c r="C6518" s="76"/>
      <c r="D6518" s="78"/>
      <c r="E6518" s="12"/>
      <c r="F6518" s="79"/>
      <c r="G6518" s="78"/>
      <c r="H6518" s="80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6"/>
      <c r="B6519" s="77"/>
      <c r="C6519" s="76"/>
      <c r="D6519" s="78"/>
      <c r="E6519" s="12"/>
      <c r="F6519" s="79"/>
      <c r="G6519" s="78"/>
      <c r="H6519" s="80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6"/>
      <c r="B6520" s="77"/>
      <c r="C6520" s="76"/>
      <c r="D6520" s="78"/>
      <c r="E6520" s="12"/>
      <c r="F6520" s="79"/>
      <c r="G6520" s="78"/>
      <c r="H6520" s="80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6"/>
      <c r="B6521" s="77"/>
      <c r="C6521" s="76"/>
      <c r="D6521" s="78"/>
      <c r="E6521" s="12"/>
      <c r="F6521" s="79"/>
      <c r="G6521" s="78"/>
      <c r="H6521" s="80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6"/>
      <c r="B6522" s="77"/>
      <c r="C6522" s="76"/>
      <c r="D6522" s="78"/>
      <c r="E6522" s="12"/>
      <c r="F6522" s="79"/>
      <c r="G6522" s="78"/>
      <c r="H6522" s="80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6"/>
      <c r="B6523" s="77"/>
      <c r="C6523" s="76"/>
      <c r="D6523" s="78"/>
      <c r="E6523" s="12"/>
      <c r="F6523" s="79"/>
      <c r="G6523" s="78"/>
      <c r="H6523" s="80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6"/>
      <c r="B6524" s="77"/>
      <c r="C6524" s="76"/>
      <c r="D6524" s="78"/>
      <c r="E6524" s="12"/>
      <c r="F6524" s="79"/>
      <c r="G6524" s="78"/>
      <c r="H6524" s="80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6"/>
      <c r="B6525" s="77"/>
      <c r="C6525" s="76"/>
      <c r="D6525" s="78"/>
      <c r="E6525" s="12"/>
      <c r="F6525" s="79"/>
      <c r="G6525" s="78"/>
      <c r="H6525" s="80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6"/>
      <c r="B6526" s="77"/>
      <c r="C6526" s="76"/>
      <c r="D6526" s="78"/>
      <c r="E6526" s="12"/>
      <c r="F6526" s="79"/>
      <c r="G6526" s="78"/>
      <c r="H6526" s="80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6"/>
      <c r="B6527" s="77"/>
      <c r="C6527" s="76"/>
      <c r="D6527" s="78"/>
      <c r="E6527" s="12"/>
      <c r="F6527" s="79"/>
      <c r="G6527" s="78"/>
      <c r="H6527" s="80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6"/>
      <c r="B6528" s="77"/>
      <c r="C6528" s="76"/>
      <c r="D6528" s="78"/>
      <c r="E6528" s="12"/>
      <c r="F6528" s="79"/>
      <c r="G6528" s="78"/>
      <c r="H6528" s="80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6"/>
      <c r="B6529" s="77"/>
      <c r="C6529" s="76"/>
      <c r="D6529" s="78"/>
      <c r="E6529" s="12"/>
      <c r="F6529" s="79"/>
      <c r="G6529" s="78"/>
      <c r="H6529" s="80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6"/>
      <c r="B6530" s="77"/>
      <c r="C6530" s="76"/>
      <c r="D6530" s="78"/>
      <c r="E6530" s="12"/>
      <c r="F6530" s="79"/>
      <c r="G6530" s="78"/>
      <c r="H6530" s="80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6"/>
      <c r="B6531" s="77"/>
      <c r="C6531" s="76"/>
      <c r="D6531" s="78"/>
      <c r="E6531" s="12"/>
      <c r="F6531" s="79"/>
      <c r="G6531" s="78"/>
      <c r="H6531" s="80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6"/>
      <c r="B6532" s="77"/>
      <c r="C6532" s="76"/>
      <c r="D6532" s="78"/>
      <c r="E6532" s="12"/>
      <c r="F6532" s="79"/>
      <c r="G6532" s="78"/>
      <c r="H6532" s="80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6"/>
      <c r="B6533" s="77"/>
      <c r="C6533" s="76"/>
      <c r="D6533" s="78"/>
      <c r="E6533" s="12"/>
      <c r="F6533" s="79"/>
      <c r="G6533" s="78"/>
      <c r="H6533" s="80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6"/>
      <c r="B6534" s="77"/>
      <c r="C6534" s="76"/>
      <c r="D6534" s="78"/>
      <c r="E6534" s="12"/>
      <c r="F6534" s="79"/>
      <c r="G6534" s="78"/>
      <c r="H6534" s="80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6"/>
      <c r="B6535" s="77"/>
      <c r="C6535" s="76"/>
      <c r="D6535" s="78"/>
      <c r="E6535" s="12"/>
      <c r="F6535" s="79"/>
      <c r="G6535" s="78"/>
      <c r="H6535" s="80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6"/>
      <c r="B6536" s="77"/>
      <c r="C6536" s="76"/>
      <c r="D6536" s="78"/>
      <c r="E6536" s="12"/>
      <c r="F6536" s="79"/>
      <c r="G6536" s="78"/>
      <c r="H6536" s="80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6"/>
      <c r="B6537" s="77"/>
      <c r="C6537" s="76"/>
      <c r="D6537" s="78"/>
      <c r="E6537" s="12"/>
      <c r="F6537" s="79"/>
      <c r="G6537" s="78"/>
      <c r="H6537" s="80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6"/>
      <c r="B6538" s="77"/>
      <c r="C6538" s="76"/>
      <c r="D6538" s="78"/>
      <c r="E6538" s="12"/>
      <c r="F6538" s="79"/>
      <c r="G6538" s="78"/>
      <c r="H6538" s="80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6"/>
      <c r="B6539" s="77"/>
      <c r="C6539" s="76"/>
      <c r="D6539" s="78"/>
      <c r="E6539" s="12"/>
      <c r="F6539" s="79"/>
      <c r="G6539" s="78"/>
      <c r="H6539" s="80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6"/>
      <c r="B6540" s="77"/>
      <c r="C6540" s="76"/>
      <c r="D6540" s="78"/>
      <c r="E6540" s="12"/>
      <c r="F6540" s="79"/>
      <c r="G6540" s="78"/>
      <c r="H6540" s="80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6"/>
      <c r="B6541" s="77"/>
      <c r="C6541" s="76"/>
      <c r="D6541" s="78"/>
      <c r="E6541" s="12"/>
      <c r="F6541" s="79"/>
      <c r="G6541" s="78"/>
      <c r="H6541" s="80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6"/>
      <c r="B6542" s="77"/>
      <c r="C6542" s="76"/>
      <c r="D6542" s="78"/>
      <c r="E6542" s="12"/>
      <c r="F6542" s="79"/>
      <c r="G6542" s="78"/>
      <c r="H6542" s="80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6"/>
      <c r="B6543" s="77"/>
      <c r="C6543" s="76"/>
      <c r="D6543" s="78"/>
      <c r="E6543" s="12"/>
      <c r="F6543" s="79"/>
      <c r="G6543" s="78"/>
      <c r="H6543" s="80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6"/>
      <c r="B6544" s="77"/>
      <c r="C6544" s="76"/>
      <c r="D6544" s="78"/>
      <c r="E6544" s="12"/>
      <c r="F6544" s="79"/>
      <c r="G6544" s="78"/>
      <c r="H6544" s="80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6"/>
      <c r="B6545" s="77"/>
      <c r="C6545" s="76"/>
      <c r="D6545" s="78"/>
      <c r="E6545" s="12"/>
      <c r="F6545" s="79"/>
      <c r="G6545" s="78"/>
      <c r="H6545" s="80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6"/>
      <c r="B6546" s="77"/>
      <c r="C6546" s="76"/>
      <c r="D6546" s="78"/>
      <c r="E6546" s="12"/>
      <c r="F6546" s="79"/>
      <c r="G6546" s="78"/>
      <c r="H6546" s="80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6"/>
      <c r="B6547" s="77"/>
      <c r="C6547" s="76"/>
      <c r="D6547" s="78"/>
      <c r="E6547" s="12"/>
      <c r="F6547" s="79"/>
      <c r="G6547" s="78"/>
      <c r="H6547" s="80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6"/>
      <c r="B6548" s="77"/>
      <c r="C6548" s="76"/>
      <c r="D6548" s="78"/>
      <c r="E6548" s="12"/>
      <c r="F6548" s="79"/>
      <c r="G6548" s="78"/>
      <c r="H6548" s="80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6"/>
      <c r="B6549" s="77"/>
      <c r="C6549" s="76"/>
      <c r="D6549" s="78"/>
      <c r="E6549" s="12"/>
      <c r="F6549" s="79"/>
      <c r="G6549" s="78"/>
      <c r="H6549" s="80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6"/>
      <c r="B6550" s="77"/>
      <c r="C6550" s="76"/>
      <c r="D6550" s="78"/>
      <c r="E6550" s="12"/>
      <c r="F6550" s="79"/>
      <c r="G6550" s="78"/>
      <c r="H6550" s="80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6"/>
      <c r="B6551" s="77"/>
      <c r="C6551" s="76"/>
      <c r="D6551" s="78"/>
      <c r="E6551" s="12"/>
      <c r="F6551" s="79"/>
      <c r="G6551" s="78"/>
      <c r="H6551" s="80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6"/>
      <c r="B6552" s="77"/>
      <c r="C6552" s="76"/>
      <c r="D6552" s="78"/>
      <c r="E6552" s="12"/>
      <c r="F6552" s="79"/>
      <c r="G6552" s="78"/>
      <c r="H6552" s="80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6"/>
      <c r="B6553" s="77"/>
      <c r="C6553" s="76"/>
      <c r="D6553" s="78"/>
      <c r="E6553" s="12"/>
      <c r="F6553" s="79"/>
      <c r="G6553" s="78"/>
      <c r="H6553" s="80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6"/>
      <c r="B6554" s="77"/>
      <c r="C6554" s="76"/>
      <c r="D6554" s="78"/>
      <c r="E6554" s="12"/>
      <c r="F6554" s="79"/>
      <c r="G6554" s="78"/>
      <c r="H6554" s="80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6"/>
      <c r="B6555" s="77"/>
      <c r="C6555" s="76"/>
      <c r="D6555" s="78"/>
      <c r="E6555" s="12"/>
      <c r="F6555" s="79"/>
      <c r="G6555" s="78"/>
      <c r="H6555" s="80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6"/>
      <c r="B6556" s="77"/>
      <c r="C6556" s="76"/>
      <c r="D6556" s="78"/>
      <c r="E6556" s="12"/>
      <c r="F6556" s="79"/>
      <c r="G6556" s="78"/>
      <c r="H6556" s="80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6"/>
      <c r="B6557" s="77"/>
      <c r="C6557" s="76"/>
      <c r="D6557" s="78"/>
      <c r="E6557" s="12"/>
      <c r="F6557" s="79"/>
      <c r="G6557" s="78"/>
      <c r="H6557" s="80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6"/>
      <c r="B6558" s="77"/>
      <c r="C6558" s="76"/>
      <c r="D6558" s="78"/>
      <c r="E6558" s="12"/>
      <c r="F6558" s="79"/>
      <c r="G6558" s="78"/>
      <c r="H6558" s="80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6"/>
      <c r="B6559" s="77"/>
      <c r="C6559" s="76"/>
      <c r="D6559" s="78"/>
      <c r="E6559" s="12"/>
      <c r="F6559" s="79"/>
      <c r="G6559" s="78"/>
      <c r="H6559" s="80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6"/>
      <c r="B6560" s="77"/>
      <c r="C6560" s="76"/>
      <c r="D6560" s="78"/>
      <c r="E6560" s="12"/>
      <c r="F6560" s="79"/>
      <c r="G6560" s="78"/>
      <c r="H6560" s="80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6"/>
      <c r="B6561" s="77"/>
      <c r="C6561" s="76"/>
      <c r="D6561" s="78"/>
      <c r="E6561" s="12"/>
      <c r="F6561" s="79"/>
      <c r="G6561" s="78"/>
      <c r="H6561" s="80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6"/>
      <c r="B6562" s="77"/>
      <c r="C6562" s="76"/>
      <c r="D6562" s="78"/>
      <c r="E6562" s="12"/>
      <c r="F6562" s="79"/>
      <c r="G6562" s="78"/>
      <c r="H6562" s="80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6"/>
      <c r="B6563" s="77"/>
      <c r="C6563" s="76"/>
      <c r="D6563" s="78"/>
      <c r="E6563" s="12"/>
      <c r="F6563" s="79"/>
      <c r="G6563" s="78"/>
      <c r="H6563" s="80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6"/>
      <c r="B6564" s="77"/>
      <c r="C6564" s="76"/>
      <c r="D6564" s="78"/>
      <c r="E6564" s="12"/>
      <c r="F6564" s="79"/>
      <c r="G6564" s="78"/>
      <c r="H6564" s="80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6"/>
      <c r="B6565" s="77"/>
      <c r="C6565" s="76"/>
      <c r="D6565" s="78"/>
      <c r="E6565" s="12"/>
      <c r="F6565" s="79"/>
      <c r="G6565" s="78"/>
      <c r="H6565" s="80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6"/>
      <c r="B6566" s="77"/>
      <c r="C6566" s="76"/>
      <c r="D6566" s="78"/>
      <c r="E6566" s="12"/>
      <c r="F6566" s="79"/>
      <c r="G6566" s="78"/>
      <c r="H6566" s="80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6"/>
      <c r="B6567" s="77"/>
      <c r="C6567" s="76"/>
      <c r="D6567" s="78"/>
      <c r="E6567" s="12"/>
      <c r="F6567" s="79"/>
      <c r="G6567" s="78"/>
      <c r="H6567" s="80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6"/>
      <c r="B6568" s="77"/>
      <c r="C6568" s="76"/>
      <c r="D6568" s="78"/>
      <c r="E6568" s="12"/>
      <c r="F6568" s="79"/>
      <c r="G6568" s="78"/>
      <c r="H6568" s="80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6"/>
      <c r="B6569" s="77"/>
      <c r="C6569" s="76"/>
      <c r="D6569" s="78"/>
      <c r="E6569" s="12"/>
      <c r="F6569" s="79"/>
      <c r="G6569" s="78"/>
      <c r="H6569" s="80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6"/>
      <c r="B6570" s="77"/>
      <c r="C6570" s="76"/>
      <c r="D6570" s="78"/>
      <c r="E6570" s="12"/>
      <c r="F6570" s="79"/>
      <c r="G6570" s="78"/>
      <c r="H6570" s="80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6"/>
      <c r="B6571" s="77"/>
      <c r="C6571" s="76"/>
      <c r="D6571" s="78"/>
      <c r="E6571" s="12"/>
      <c r="F6571" s="79"/>
      <c r="G6571" s="78"/>
      <c r="H6571" s="80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6"/>
      <c r="B6572" s="77"/>
      <c r="C6572" s="76"/>
      <c r="D6572" s="78"/>
      <c r="E6572" s="12"/>
      <c r="F6572" s="79"/>
      <c r="G6572" s="78"/>
      <c r="H6572" s="80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6"/>
      <c r="B6573" s="77"/>
      <c r="C6573" s="76"/>
      <c r="D6573" s="78"/>
      <c r="E6573" s="12"/>
      <c r="F6573" s="79"/>
      <c r="G6573" s="78"/>
      <c r="H6573" s="80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6"/>
      <c r="B6574" s="77"/>
      <c r="C6574" s="76"/>
      <c r="D6574" s="78"/>
      <c r="E6574" s="12"/>
      <c r="F6574" s="79"/>
      <c r="G6574" s="78"/>
      <c r="H6574" s="80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6"/>
      <c r="B6575" s="77"/>
      <c r="C6575" s="76"/>
      <c r="D6575" s="78"/>
      <c r="E6575" s="12"/>
      <c r="F6575" s="79"/>
      <c r="G6575" s="78"/>
      <c r="H6575" s="80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6"/>
      <c r="B6576" s="77"/>
      <c r="C6576" s="76"/>
      <c r="D6576" s="78"/>
      <c r="E6576" s="12"/>
      <c r="F6576" s="79"/>
      <c r="G6576" s="78"/>
      <c r="H6576" s="80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6"/>
      <c r="B6577" s="77"/>
      <c r="C6577" s="76"/>
      <c r="D6577" s="78"/>
      <c r="E6577" s="12"/>
      <c r="F6577" s="79"/>
      <c r="G6577" s="78"/>
      <c r="H6577" s="80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6"/>
      <c r="B6578" s="77"/>
      <c r="C6578" s="76"/>
      <c r="D6578" s="78"/>
      <c r="E6578" s="12"/>
      <c r="F6578" s="79"/>
      <c r="G6578" s="78"/>
      <c r="H6578" s="80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6"/>
      <c r="B6579" s="77"/>
      <c r="C6579" s="76"/>
      <c r="D6579" s="78"/>
      <c r="E6579" s="12"/>
      <c r="F6579" s="79"/>
      <c r="G6579" s="78"/>
      <c r="H6579" s="80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6"/>
      <c r="B6580" s="77"/>
      <c r="C6580" s="76"/>
      <c r="D6580" s="78"/>
      <c r="E6580" s="12"/>
      <c r="F6580" s="79"/>
      <c r="G6580" s="78"/>
      <c r="H6580" s="80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6"/>
      <c r="B6581" s="77"/>
      <c r="C6581" s="76"/>
      <c r="D6581" s="78"/>
      <c r="E6581" s="12"/>
      <c r="F6581" s="79"/>
      <c r="G6581" s="78"/>
      <c r="H6581" s="80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6"/>
      <c r="B6582" s="77"/>
      <c r="C6582" s="76"/>
      <c r="D6582" s="78"/>
      <c r="E6582" s="12"/>
      <c r="F6582" s="79"/>
      <c r="G6582" s="78"/>
      <c r="H6582" s="80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6"/>
      <c r="B6583" s="77"/>
      <c r="C6583" s="76"/>
      <c r="D6583" s="78"/>
      <c r="E6583" s="12"/>
      <c r="F6583" s="79"/>
      <c r="G6583" s="78"/>
      <c r="H6583" s="80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6"/>
      <c r="B6584" s="77"/>
      <c r="C6584" s="76"/>
      <c r="D6584" s="78"/>
      <c r="E6584" s="12"/>
      <c r="F6584" s="79"/>
      <c r="G6584" s="78"/>
      <c r="H6584" s="80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6"/>
      <c r="B6585" s="77"/>
      <c r="C6585" s="76"/>
      <c r="D6585" s="78"/>
      <c r="E6585" s="12"/>
      <c r="F6585" s="79"/>
      <c r="G6585" s="78"/>
      <c r="H6585" s="80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6"/>
      <c r="B6586" s="77"/>
      <c r="C6586" s="76"/>
      <c r="D6586" s="78"/>
      <c r="E6586" s="12"/>
      <c r="F6586" s="79"/>
      <c r="G6586" s="78"/>
      <c r="H6586" s="80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6"/>
      <c r="B6587" s="77"/>
      <c r="C6587" s="76"/>
      <c r="D6587" s="78"/>
      <c r="E6587" s="12"/>
      <c r="F6587" s="79"/>
      <c r="G6587" s="78"/>
      <c r="H6587" s="80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6"/>
      <c r="B6588" s="77"/>
      <c r="C6588" s="76"/>
      <c r="D6588" s="78"/>
      <c r="E6588" s="12"/>
      <c r="F6588" s="79"/>
      <c r="G6588" s="78"/>
      <c r="H6588" s="80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6"/>
      <c r="B6589" s="77"/>
      <c r="C6589" s="76"/>
      <c r="D6589" s="78"/>
      <c r="E6589" s="12"/>
      <c r="F6589" s="79"/>
      <c r="G6589" s="78"/>
      <c r="H6589" s="80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6"/>
      <c r="B6590" s="77"/>
      <c r="C6590" s="76"/>
      <c r="D6590" s="78"/>
      <c r="E6590" s="12"/>
      <c r="F6590" s="79"/>
      <c r="G6590" s="78"/>
      <c r="H6590" s="80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6"/>
      <c r="B6591" s="77"/>
      <c r="C6591" s="76"/>
      <c r="D6591" s="78"/>
      <c r="E6591" s="12"/>
      <c r="F6591" s="79"/>
      <c r="G6591" s="78"/>
      <c r="H6591" s="80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6"/>
      <c r="B6592" s="77"/>
      <c r="C6592" s="76"/>
      <c r="D6592" s="78"/>
      <c r="E6592" s="12"/>
      <c r="F6592" s="79"/>
      <c r="G6592" s="78"/>
      <c r="H6592" s="80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6"/>
      <c r="B6593" s="77"/>
      <c r="C6593" s="76"/>
      <c r="D6593" s="78"/>
      <c r="E6593" s="12"/>
      <c r="F6593" s="79"/>
      <c r="G6593" s="78"/>
      <c r="H6593" s="80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6"/>
      <c r="B6594" s="77"/>
      <c r="C6594" s="76"/>
      <c r="D6594" s="78"/>
      <c r="E6594" s="12"/>
      <c r="F6594" s="79"/>
      <c r="G6594" s="78"/>
      <c r="H6594" s="80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6"/>
      <c r="B6595" s="77"/>
      <c r="C6595" s="76"/>
      <c r="D6595" s="78"/>
      <c r="E6595" s="12"/>
      <c r="F6595" s="79"/>
      <c r="G6595" s="78"/>
      <c r="H6595" s="80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6"/>
      <c r="B6596" s="77"/>
      <c r="C6596" s="76"/>
      <c r="D6596" s="78"/>
      <c r="E6596" s="12"/>
      <c r="F6596" s="79"/>
      <c r="G6596" s="78"/>
      <c r="H6596" s="80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6"/>
      <c r="B6597" s="77"/>
      <c r="C6597" s="76"/>
      <c r="D6597" s="78"/>
      <c r="E6597" s="12"/>
      <c r="F6597" s="79"/>
      <c r="G6597" s="78"/>
      <c r="H6597" s="80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6"/>
      <c r="B6598" s="77"/>
      <c r="C6598" s="76"/>
      <c r="D6598" s="78"/>
      <c r="E6598" s="12"/>
      <c r="F6598" s="79"/>
      <c r="G6598" s="78"/>
      <c r="H6598" s="80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6"/>
      <c r="B6599" s="77"/>
      <c r="C6599" s="76"/>
      <c r="D6599" s="78"/>
      <c r="E6599" s="12"/>
      <c r="F6599" s="79"/>
      <c r="G6599" s="78"/>
      <c r="H6599" s="80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6"/>
      <c r="B6600" s="77"/>
      <c r="C6600" s="76"/>
      <c r="D6600" s="78"/>
      <c r="E6600" s="12"/>
      <c r="F6600" s="79"/>
      <c r="G6600" s="78"/>
      <c r="H6600" s="80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6"/>
      <c r="B6601" s="77"/>
      <c r="C6601" s="76"/>
      <c r="D6601" s="78"/>
      <c r="E6601" s="12"/>
      <c r="F6601" s="79"/>
      <c r="G6601" s="78"/>
      <c r="H6601" s="80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6"/>
      <c r="B6602" s="77"/>
      <c r="C6602" s="76"/>
      <c r="D6602" s="78"/>
      <c r="E6602" s="12"/>
      <c r="F6602" s="79"/>
      <c r="G6602" s="78"/>
      <c r="H6602" s="80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6"/>
      <c r="B6603" s="77"/>
      <c r="C6603" s="76"/>
      <c r="D6603" s="78"/>
      <c r="E6603" s="12"/>
      <c r="F6603" s="79"/>
      <c r="G6603" s="78"/>
      <c r="H6603" s="80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6"/>
      <c r="B6604" s="77"/>
      <c r="C6604" s="76"/>
      <c r="D6604" s="78"/>
      <c r="E6604" s="12"/>
      <c r="F6604" s="79"/>
      <c r="G6604" s="78"/>
      <c r="H6604" s="80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6"/>
      <c r="B6605" s="77"/>
      <c r="C6605" s="76"/>
      <c r="D6605" s="78"/>
      <c r="E6605" s="12"/>
      <c r="F6605" s="79"/>
      <c r="G6605" s="78"/>
      <c r="H6605" s="80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6"/>
      <c r="B6606" s="77"/>
      <c r="C6606" s="76"/>
      <c r="D6606" s="78"/>
      <c r="E6606" s="12"/>
      <c r="F6606" s="79"/>
      <c r="G6606" s="78"/>
      <c r="H6606" s="80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6"/>
      <c r="B6607" s="77"/>
      <c r="C6607" s="76"/>
      <c r="D6607" s="78"/>
      <c r="E6607" s="12"/>
      <c r="F6607" s="79"/>
      <c r="G6607" s="78"/>
      <c r="H6607" s="80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6"/>
      <c r="B6608" s="77"/>
      <c r="C6608" s="76"/>
      <c r="D6608" s="78"/>
      <c r="E6608" s="12"/>
      <c r="F6608" s="79"/>
      <c r="G6608" s="78"/>
      <c r="H6608" s="80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6"/>
      <c r="B6609" s="77"/>
      <c r="C6609" s="76"/>
      <c r="D6609" s="78"/>
      <c r="E6609" s="12"/>
      <c r="F6609" s="79"/>
      <c r="G6609" s="78"/>
      <c r="H6609" s="80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6"/>
      <c r="B6610" s="77"/>
      <c r="C6610" s="76"/>
      <c r="D6610" s="78"/>
      <c r="E6610" s="12"/>
      <c r="F6610" s="79"/>
      <c r="G6610" s="78"/>
      <c r="H6610" s="80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6"/>
      <c r="B6611" s="77"/>
      <c r="C6611" s="76"/>
      <c r="D6611" s="78"/>
      <c r="E6611" s="12"/>
      <c r="F6611" s="79"/>
      <c r="G6611" s="78"/>
      <c r="H6611" s="80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6"/>
      <c r="B6612" s="77"/>
      <c r="C6612" s="76"/>
      <c r="D6612" s="78"/>
      <c r="E6612" s="12"/>
      <c r="F6612" s="79"/>
      <c r="G6612" s="78"/>
      <c r="H6612" s="80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6"/>
      <c r="B6613" s="77"/>
      <c r="C6613" s="76"/>
      <c r="D6613" s="78"/>
      <c r="E6613" s="12"/>
      <c r="F6613" s="79"/>
      <c r="G6613" s="78"/>
      <c r="H6613" s="80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6"/>
      <c r="B6614" s="77"/>
      <c r="C6614" s="76"/>
      <c r="D6614" s="78"/>
      <c r="E6614" s="12"/>
      <c r="F6614" s="79"/>
      <c r="G6614" s="78"/>
      <c r="H6614" s="80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6"/>
      <c r="B6615" s="77"/>
      <c r="C6615" s="76"/>
      <c r="D6615" s="78"/>
      <c r="E6615" s="12"/>
      <c r="F6615" s="79"/>
      <c r="G6615" s="78"/>
      <c r="H6615" s="80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6"/>
      <c r="B6616" s="77"/>
      <c r="C6616" s="76"/>
      <c r="D6616" s="78"/>
      <c r="E6616" s="12"/>
      <c r="F6616" s="79"/>
      <c r="G6616" s="78"/>
      <c r="H6616" s="80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6"/>
      <c r="B6617" s="77"/>
      <c r="C6617" s="76"/>
      <c r="D6617" s="78"/>
      <c r="E6617" s="12"/>
      <c r="F6617" s="79"/>
      <c r="G6617" s="78"/>
      <c r="H6617" s="80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6"/>
      <c r="B6618" s="77"/>
      <c r="C6618" s="76"/>
      <c r="D6618" s="78"/>
      <c r="E6618" s="12"/>
      <c r="F6618" s="79"/>
      <c r="G6618" s="78"/>
      <c r="H6618" s="80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6"/>
      <c r="B6619" s="77"/>
      <c r="C6619" s="76"/>
      <c r="D6619" s="78"/>
      <c r="E6619" s="12"/>
      <c r="F6619" s="79"/>
      <c r="G6619" s="78"/>
      <c r="H6619" s="80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6"/>
      <c r="B6620" s="77"/>
      <c r="C6620" s="76"/>
      <c r="D6620" s="78"/>
      <c r="E6620" s="12"/>
      <c r="F6620" s="79"/>
      <c r="G6620" s="78"/>
      <c r="H6620" s="80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6"/>
      <c r="B6621" s="77"/>
      <c r="C6621" s="76"/>
      <c r="D6621" s="78"/>
      <c r="E6621" s="12"/>
      <c r="F6621" s="79"/>
      <c r="G6621" s="78"/>
      <c r="H6621" s="80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6"/>
      <c r="B6622" s="77"/>
      <c r="C6622" s="76"/>
      <c r="D6622" s="78"/>
      <c r="E6622" s="12"/>
      <c r="F6622" s="79"/>
      <c r="G6622" s="78"/>
      <c r="H6622" s="80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6"/>
      <c r="B6623" s="77"/>
      <c r="C6623" s="76"/>
      <c r="D6623" s="78"/>
      <c r="E6623" s="12"/>
      <c r="F6623" s="79"/>
      <c r="G6623" s="78"/>
      <c r="H6623" s="80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6"/>
      <c r="B6624" s="77"/>
      <c r="C6624" s="76"/>
      <c r="D6624" s="78"/>
      <c r="E6624" s="12"/>
      <c r="F6624" s="79"/>
      <c r="G6624" s="78"/>
      <c r="H6624" s="80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6"/>
      <c r="B6625" s="77"/>
      <c r="C6625" s="76"/>
      <c r="D6625" s="78"/>
      <c r="E6625" s="12"/>
      <c r="F6625" s="79"/>
      <c r="G6625" s="78"/>
      <c r="H6625" s="80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6"/>
      <c r="B6626" s="77"/>
      <c r="C6626" s="76"/>
      <c r="D6626" s="78"/>
      <c r="E6626" s="12"/>
      <c r="F6626" s="79"/>
      <c r="G6626" s="78"/>
      <c r="H6626" s="80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6"/>
      <c r="B6627" s="77"/>
      <c r="C6627" s="76"/>
      <c r="D6627" s="78"/>
      <c r="E6627" s="12"/>
      <c r="F6627" s="79"/>
      <c r="G6627" s="78"/>
      <c r="H6627" s="80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6"/>
      <c r="B6628" s="77"/>
      <c r="C6628" s="76"/>
      <c r="D6628" s="78"/>
      <c r="E6628" s="12"/>
      <c r="F6628" s="79"/>
      <c r="G6628" s="78"/>
      <c r="H6628" s="80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6"/>
      <c r="B6629" s="77"/>
      <c r="C6629" s="76"/>
      <c r="D6629" s="78"/>
      <c r="E6629" s="12"/>
      <c r="F6629" s="79"/>
      <c r="G6629" s="78"/>
      <c r="H6629" s="80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6"/>
      <c r="B6630" s="77"/>
      <c r="C6630" s="76"/>
      <c r="D6630" s="78"/>
      <c r="E6630" s="12"/>
      <c r="F6630" s="79"/>
      <c r="G6630" s="78"/>
      <c r="H6630" s="80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6"/>
      <c r="B6631" s="77"/>
      <c r="C6631" s="76"/>
      <c r="D6631" s="78"/>
      <c r="E6631" s="12"/>
      <c r="F6631" s="79"/>
      <c r="G6631" s="78"/>
      <c r="H6631" s="80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6"/>
      <c r="B6632" s="77"/>
      <c r="C6632" s="76"/>
      <c r="D6632" s="78"/>
      <c r="E6632" s="12"/>
      <c r="F6632" s="79"/>
      <c r="G6632" s="78"/>
      <c r="H6632" s="80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6"/>
      <c r="B6633" s="77"/>
      <c r="C6633" s="76"/>
      <c r="D6633" s="78"/>
      <c r="E6633" s="12"/>
      <c r="F6633" s="79"/>
      <c r="G6633" s="78"/>
      <c r="H6633" s="80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6"/>
      <c r="B6634" s="77"/>
      <c r="C6634" s="76"/>
      <c r="D6634" s="78"/>
      <c r="E6634" s="12"/>
      <c r="F6634" s="79"/>
      <c r="G6634" s="78"/>
      <c r="H6634" s="80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6"/>
      <c r="B6635" s="77"/>
      <c r="C6635" s="76"/>
      <c r="D6635" s="78"/>
      <c r="E6635" s="12"/>
      <c r="F6635" s="79"/>
      <c r="G6635" s="78"/>
      <c r="H6635" s="80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6"/>
      <c r="B6636" s="77"/>
      <c r="C6636" s="76"/>
      <c r="D6636" s="78"/>
      <c r="E6636" s="12"/>
      <c r="F6636" s="79"/>
      <c r="G6636" s="78"/>
      <c r="H6636" s="80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6"/>
      <c r="B6637" s="77"/>
      <c r="C6637" s="76"/>
      <c r="D6637" s="78"/>
      <c r="E6637" s="12"/>
      <c r="F6637" s="79"/>
      <c r="G6637" s="78"/>
      <c r="H6637" s="80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6"/>
      <c r="B6638" s="77"/>
      <c r="C6638" s="76"/>
      <c r="D6638" s="78"/>
      <c r="E6638" s="12"/>
      <c r="F6638" s="79"/>
      <c r="G6638" s="78"/>
      <c r="H6638" s="80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6"/>
      <c r="B6639" s="77"/>
      <c r="C6639" s="76"/>
      <c r="D6639" s="78"/>
      <c r="E6639" s="12"/>
      <c r="F6639" s="79"/>
      <c r="G6639" s="78"/>
      <c r="H6639" s="80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6"/>
      <c r="B6640" s="77"/>
      <c r="C6640" s="76"/>
      <c r="D6640" s="78"/>
      <c r="E6640" s="12"/>
      <c r="F6640" s="79"/>
      <c r="G6640" s="78"/>
      <c r="H6640" s="80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6"/>
      <c r="B6641" s="77"/>
      <c r="C6641" s="76"/>
      <c r="D6641" s="78"/>
      <c r="E6641" s="12"/>
      <c r="F6641" s="79"/>
      <c r="G6641" s="78"/>
      <c r="H6641" s="80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6"/>
      <c r="B6642" s="77"/>
      <c r="C6642" s="76"/>
      <c r="D6642" s="78"/>
      <c r="E6642" s="12"/>
      <c r="F6642" s="79"/>
      <c r="G6642" s="78"/>
      <c r="H6642" s="80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6"/>
      <c r="B6643" s="77"/>
      <c r="C6643" s="76"/>
      <c r="D6643" s="78"/>
      <c r="E6643" s="12"/>
      <c r="F6643" s="79"/>
      <c r="G6643" s="78"/>
      <c r="H6643" s="80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6"/>
      <c r="B6644" s="77"/>
      <c r="C6644" s="76"/>
      <c r="D6644" s="78"/>
      <c r="E6644" s="12"/>
      <c r="F6644" s="79"/>
      <c r="G6644" s="78"/>
      <c r="H6644" s="80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6"/>
      <c r="B6645" s="77"/>
      <c r="C6645" s="76"/>
      <c r="D6645" s="78"/>
      <c r="E6645" s="12"/>
      <c r="F6645" s="79"/>
      <c r="G6645" s="78"/>
      <c r="H6645" s="80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6"/>
      <c r="B6646" s="77"/>
      <c r="C6646" s="76"/>
      <c r="D6646" s="78"/>
      <c r="E6646" s="12"/>
      <c r="F6646" s="79"/>
      <c r="G6646" s="78"/>
      <c r="H6646" s="80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6"/>
      <c r="B6647" s="77"/>
      <c r="C6647" s="76"/>
      <c r="D6647" s="78"/>
      <c r="E6647" s="12"/>
      <c r="F6647" s="79"/>
      <c r="G6647" s="78"/>
      <c r="H6647" s="80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6"/>
      <c r="B6648" s="77"/>
      <c r="C6648" s="76"/>
      <c r="D6648" s="78"/>
      <c r="E6648" s="12"/>
      <c r="F6648" s="79"/>
      <c r="G6648" s="78"/>
      <c r="H6648" s="80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6"/>
      <c r="B6649" s="77"/>
      <c r="C6649" s="76"/>
      <c r="D6649" s="78"/>
      <c r="E6649" s="12"/>
      <c r="F6649" s="79"/>
      <c r="G6649" s="78"/>
      <c r="H6649" s="80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6"/>
      <c r="B6650" s="77"/>
      <c r="C6650" s="76"/>
      <c r="D6650" s="78"/>
      <c r="E6650" s="12"/>
      <c r="F6650" s="79"/>
      <c r="G6650" s="78"/>
      <c r="H6650" s="80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6"/>
      <c r="B6651" s="77"/>
      <c r="C6651" s="76"/>
      <c r="D6651" s="78"/>
      <c r="E6651" s="12"/>
      <c r="F6651" s="79"/>
      <c r="G6651" s="78"/>
      <c r="H6651" s="80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6"/>
      <c r="B6652" s="77"/>
      <c r="C6652" s="76"/>
      <c r="D6652" s="78"/>
      <c r="E6652" s="12"/>
      <c r="F6652" s="79"/>
      <c r="G6652" s="78"/>
      <c r="H6652" s="80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6"/>
      <c r="B6653" s="77"/>
      <c r="C6653" s="76"/>
      <c r="D6653" s="78"/>
      <c r="E6653" s="12"/>
      <c r="F6653" s="79"/>
      <c r="G6653" s="78"/>
      <c r="H6653" s="80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6"/>
      <c r="B6654" s="77"/>
      <c r="C6654" s="76"/>
      <c r="D6654" s="78"/>
      <c r="E6654" s="12"/>
      <c r="F6654" s="79"/>
      <c r="G6654" s="78"/>
      <c r="H6654" s="80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6"/>
      <c r="B6655" s="77"/>
      <c r="C6655" s="76"/>
      <c r="D6655" s="78"/>
      <c r="E6655" s="12"/>
      <c r="F6655" s="79"/>
      <c r="G6655" s="78"/>
      <c r="H6655" s="80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6"/>
      <c r="B6656" s="77"/>
      <c r="C6656" s="76"/>
      <c r="D6656" s="78"/>
      <c r="E6656" s="12"/>
      <c r="F6656" s="79"/>
      <c r="G6656" s="78"/>
      <c r="H6656" s="80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6"/>
      <c r="B6657" s="77"/>
      <c r="C6657" s="76"/>
      <c r="D6657" s="78"/>
      <c r="E6657" s="12"/>
      <c r="F6657" s="79"/>
      <c r="G6657" s="78"/>
      <c r="H6657" s="80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6"/>
      <c r="B6658" s="77"/>
      <c r="C6658" s="76"/>
      <c r="D6658" s="78"/>
      <c r="E6658" s="12"/>
      <c r="F6658" s="79"/>
      <c r="G6658" s="78"/>
      <c r="H6658" s="80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6"/>
      <c r="B6659" s="77"/>
      <c r="C6659" s="76"/>
      <c r="D6659" s="78"/>
      <c r="E6659" s="12"/>
      <c r="F6659" s="79"/>
      <c r="G6659" s="78"/>
      <c r="H6659" s="80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6"/>
      <c r="B6660" s="77"/>
      <c r="C6660" s="76"/>
      <c r="D6660" s="78"/>
      <c r="E6660" s="12"/>
      <c r="F6660" s="79"/>
      <c r="G6660" s="78"/>
      <c r="H6660" s="80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6"/>
      <c r="B6661" s="77"/>
      <c r="C6661" s="76"/>
      <c r="D6661" s="78"/>
      <c r="E6661" s="12"/>
      <c r="F6661" s="79"/>
      <c r="G6661" s="78"/>
      <c r="H6661" s="80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6"/>
      <c r="B6662" s="77"/>
      <c r="C6662" s="76"/>
      <c r="D6662" s="78"/>
      <c r="E6662" s="12"/>
      <c r="F6662" s="79"/>
      <c r="G6662" s="78"/>
      <c r="H6662" s="80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6"/>
      <c r="B6663" s="77"/>
      <c r="C6663" s="76"/>
      <c r="D6663" s="78"/>
      <c r="E6663" s="12"/>
      <c r="F6663" s="79"/>
      <c r="G6663" s="78"/>
      <c r="H6663" s="80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6"/>
      <c r="B6664" s="77"/>
      <c r="C6664" s="76"/>
      <c r="D6664" s="78"/>
      <c r="E6664" s="12"/>
      <c r="F6664" s="79"/>
      <c r="G6664" s="78"/>
      <c r="H6664" s="80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6"/>
      <c r="B6665" s="77"/>
      <c r="C6665" s="76"/>
      <c r="D6665" s="78"/>
      <c r="E6665" s="12"/>
      <c r="F6665" s="79"/>
      <c r="G6665" s="78"/>
      <c r="H6665" s="80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6"/>
      <c r="B6666" s="77"/>
      <c r="C6666" s="76"/>
      <c r="D6666" s="78"/>
      <c r="E6666" s="12"/>
      <c r="F6666" s="79"/>
      <c r="G6666" s="78"/>
      <c r="H6666" s="80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6"/>
      <c r="B6667" s="77"/>
      <c r="C6667" s="76"/>
      <c r="D6667" s="78"/>
      <c r="E6667" s="12"/>
      <c r="F6667" s="79"/>
      <c r="G6667" s="78"/>
      <c r="H6667" s="80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6"/>
      <c r="B6668" s="77"/>
      <c r="C6668" s="76"/>
      <c r="D6668" s="78"/>
      <c r="E6668" s="12"/>
      <c r="F6668" s="79"/>
      <c r="G6668" s="78"/>
      <c r="H6668" s="80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6"/>
      <c r="B6669" s="77"/>
      <c r="C6669" s="76"/>
      <c r="D6669" s="78"/>
      <c r="E6669" s="12"/>
      <c r="F6669" s="79"/>
      <c r="G6669" s="78"/>
      <c r="H6669" s="80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6"/>
      <c r="B6670" s="77"/>
      <c r="C6670" s="76"/>
      <c r="D6670" s="78"/>
      <c r="E6670" s="12"/>
      <c r="F6670" s="79"/>
      <c r="G6670" s="78"/>
      <c r="H6670" s="80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6"/>
      <c r="B6671" s="77"/>
      <c r="C6671" s="76"/>
      <c r="D6671" s="78"/>
      <c r="E6671" s="12"/>
      <c r="F6671" s="79"/>
      <c r="G6671" s="78"/>
      <c r="H6671" s="80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6"/>
      <c r="B6672" s="77"/>
      <c r="C6672" s="76"/>
      <c r="D6672" s="78"/>
      <c r="E6672" s="12"/>
      <c r="F6672" s="79"/>
      <c r="G6672" s="78"/>
      <c r="H6672" s="80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6"/>
      <c r="B6673" s="77"/>
      <c r="C6673" s="76"/>
      <c r="D6673" s="78"/>
      <c r="E6673" s="12"/>
      <c r="F6673" s="79"/>
      <c r="G6673" s="78"/>
      <c r="H6673" s="80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6"/>
      <c r="B6674" s="77"/>
      <c r="C6674" s="76"/>
      <c r="D6674" s="78"/>
      <c r="E6674" s="12"/>
      <c r="F6674" s="79"/>
      <c r="G6674" s="78"/>
      <c r="H6674" s="80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6"/>
      <c r="B6675" s="77"/>
      <c r="C6675" s="76"/>
      <c r="D6675" s="78"/>
      <c r="E6675" s="12"/>
      <c r="F6675" s="79"/>
      <c r="G6675" s="78"/>
      <c r="H6675" s="80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6"/>
      <c r="B6676" s="77"/>
      <c r="C6676" s="76"/>
      <c r="D6676" s="78"/>
      <c r="E6676" s="12"/>
      <c r="F6676" s="79"/>
      <c r="G6676" s="78"/>
      <c r="H6676" s="80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6"/>
      <c r="B6677" s="77"/>
      <c r="C6677" s="76"/>
      <c r="D6677" s="78"/>
      <c r="E6677" s="12"/>
      <c r="F6677" s="79"/>
      <c r="G6677" s="78"/>
      <c r="H6677" s="80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6"/>
      <c r="B6678" s="77"/>
      <c r="C6678" s="76"/>
      <c r="D6678" s="78"/>
      <c r="E6678" s="12"/>
      <c r="F6678" s="79"/>
      <c r="G6678" s="78"/>
      <c r="H6678" s="80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6"/>
      <c r="B6679" s="77"/>
      <c r="C6679" s="76"/>
      <c r="D6679" s="78"/>
      <c r="E6679" s="12"/>
      <c r="F6679" s="79"/>
      <c r="G6679" s="78"/>
      <c r="H6679" s="80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6"/>
      <c r="B6680" s="77"/>
      <c r="C6680" s="76"/>
      <c r="D6680" s="78"/>
      <c r="E6680" s="12"/>
      <c r="F6680" s="79"/>
      <c r="G6680" s="78"/>
      <c r="H6680" s="80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6"/>
      <c r="B6681" s="77"/>
      <c r="C6681" s="76"/>
      <c r="D6681" s="78"/>
      <c r="E6681" s="12"/>
      <c r="F6681" s="79"/>
      <c r="G6681" s="78"/>
      <c r="H6681" s="80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6"/>
      <c r="B6682" s="77"/>
      <c r="C6682" s="76"/>
      <c r="D6682" s="78"/>
      <c r="E6682" s="12"/>
      <c r="F6682" s="79"/>
      <c r="G6682" s="78"/>
      <c r="H6682" s="80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6"/>
      <c r="B6683" s="77"/>
      <c r="C6683" s="76"/>
      <c r="D6683" s="78"/>
      <c r="E6683" s="12"/>
      <c r="F6683" s="79"/>
      <c r="G6683" s="78"/>
      <c r="H6683" s="80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6"/>
      <c r="B6684" s="77"/>
      <c r="C6684" s="76"/>
      <c r="D6684" s="78"/>
      <c r="E6684" s="12"/>
      <c r="F6684" s="79"/>
      <c r="G6684" s="78"/>
      <c r="H6684" s="80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6"/>
      <c r="B6685" s="77"/>
      <c r="C6685" s="76"/>
      <c r="D6685" s="78"/>
      <c r="E6685" s="12"/>
      <c r="F6685" s="79"/>
      <c r="G6685" s="78"/>
      <c r="H6685" s="80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6"/>
      <c r="B6686" s="77"/>
      <c r="C6686" s="76"/>
      <c r="D6686" s="78"/>
      <c r="E6686" s="12"/>
      <c r="F6686" s="79"/>
      <c r="G6686" s="78"/>
      <c r="H6686" s="80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6"/>
      <c r="B6687" s="77"/>
      <c r="C6687" s="76"/>
      <c r="D6687" s="78"/>
      <c r="E6687" s="12"/>
      <c r="F6687" s="79"/>
      <c r="G6687" s="78"/>
      <c r="H6687" s="80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6"/>
      <c r="B6688" s="77"/>
      <c r="C6688" s="76"/>
      <c r="D6688" s="78"/>
      <c r="E6688" s="12"/>
      <c r="F6688" s="79"/>
      <c r="G6688" s="78"/>
      <c r="H6688" s="80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6"/>
      <c r="B6689" s="77"/>
      <c r="C6689" s="76"/>
      <c r="D6689" s="78"/>
      <c r="E6689" s="12"/>
      <c r="F6689" s="79"/>
      <c r="G6689" s="78"/>
      <c r="H6689" s="80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6"/>
      <c r="B6690" s="77"/>
      <c r="C6690" s="76"/>
      <c r="D6690" s="78"/>
      <c r="E6690" s="12"/>
      <c r="F6690" s="79"/>
      <c r="G6690" s="78"/>
      <c r="H6690" s="80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6"/>
      <c r="B6691" s="77"/>
      <c r="C6691" s="76"/>
      <c r="D6691" s="78"/>
      <c r="E6691" s="12"/>
      <c r="F6691" s="79"/>
      <c r="G6691" s="78"/>
      <c r="H6691" s="80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6"/>
      <c r="B6692" s="77"/>
      <c r="C6692" s="76"/>
      <c r="D6692" s="78"/>
      <c r="E6692" s="12"/>
      <c r="F6692" s="79"/>
      <c r="G6692" s="78"/>
      <c r="H6692" s="80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6"/>
      <c r="B6693" s="77"/>
      <c r="C6693" s="76"/>
      <c r="D6693" s="78"/>
      <c r="E6693" s="12"/>
      <c r="F6693" s="79"/>
      <c r="G6693" s="78"/>
      <c r="H6693" s="80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6"/>
      <c r="B6694" s="77"/>
      <c r="C6694" s="76"/>
      <c r="D6694" s="78"/>
      <c r="E6694" s="12"/>
      <c r="F6694" s="79"/>
      <c r="G6694" s="78"/>
      <c r="H6694" s="80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6"/>
      <c r="B6695" s="77"/>
      <c r="C6695" s="76"/>
      <c r="D6695" s="78"/>
      <c r="E6695" s="12"/>
      <c r="F6695" s="79"/>
      <c r="G6695" s="78"/>
      <c r="H6695" s="80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6"/>
      <c r="B6696" s="77"/>
      <c r="C6696" s="76"/>
      <c r="D6696" s="78"/>
      <c r="E6696" s="12"/>
      <c r="F6696" s="79"/>
      <c r="G6696" s="78"/>
      <c r="H6696" s="80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6"/>
      <c r="B6697" s="77"/>
      <c r="C6697" s="76"/>
      <c r="D6697" s="78"/>
      <c r="E6697" s="12"/>
      <c r="F6697" s="79"/>
      <c r="G6697" s="78"/>
      <c r="H6697" s="80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6"/>
      <c r="B6698" s="77"/>
      <c r="C6698" s="76"/>
      <c r="D6698" s="78"/>
      <c r="E6698" s="12"/>
      <c r="F6698" s="79"/>
      <c r="G6698" s="78"/>
      <c r="H6698" s="80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6"/>
      <c r="B6699" s="77"/>
      <c r="C6699" s="76"/>
      <c r="D6699" s="78"/>
      <c r="E6699" s="12"/>
      <c r="F6699" s="79"/>
      <c r="G6699" s="78"/>
      <c r="H6699" s="80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6"/>
      <c r="B6700" s="77"/>
      <c r="C6700" s="76"/>
      <c r="D6700" s="78"/>
      <c r="E6700" s="12"/>
      <c r="F6700" s="79"/>
      <c r="G6700" s="78"/>
      <c r="H6700" s="80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6"/>
      <c r="B6701" s="77"/>
      <c r="C6701" s="76"/>
      <c r="D6701" s="78"/>
      <c r="E6701" s="12"/>
      <c r="F6701" s="79"/>
      <c r="G6701" s="78"/>
      <c r="H6701" s="80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6"/>
      <c r="B6702" s="77"/>
      <c r="C6702" s="76"/>
      <c r="D6702" s="78"/>
      <c r="E6702" s="12"/>
      <c r="F6702" s="79"/>
      <c r="G6702" s="78"/>
      <c r="H6702" s="80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6"/>
      <c r="B6703" s="77"/>
      <c r="C6703" s="76"/>
      <c r="D6703" s="78"/>
      <c r="E6703" s="12"/>
      <c r="F6703" s="79"/>
      <c r="G6703" s="78"/>
      <c r="H6703" s="80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6"/>
      <c r="B6704" s="77"/>
      <c r="C6704" s="76"/>
      <c r="D6704" s="78"/>
      <c r="E6704" s="12"/>
      <c r="F6704" s="79"/>
      <c r="G6704" s="78"/>
      <c r="H6704" s="80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6"/>
      <c r="B6705" s="77"/>
      <c r="C6705" s="76"/>
      <c r="D6705" s="78"/>
      <c r="E6705" s="12"/>
      <c r="F6705" s="79"/>
      <c r="G6705" s="78"/>
      <c r="H6705" s="80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6"/>
      <c r="B6706" s="77"/>
      <c r="C6706" s="76"/>
      <c r="D6706" s="78"/>
      <c r="E6706" s="12"/>
      <c r="F6706" s="79"/>
      <c r="G6706" s="78"/>
      <c r="H6706" s="80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6"/>
      <c r="B6707" s="77"/>
      <c r="C6707" s="76"/>
      <c r="D6707" s="78"/>
      <c r="E6707" s="12"/>
      <c r="F6707" s="79"/>
      <c r="G6707" s="78"/>
      <c r="H6707" s="80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6"/>
      <c r="B6708" s="77"/>
      <c r="C6708" s="76"/>
      <c r="D6708" s="78"/>
      <c r="E6708" s="12"/>
      <c r="F6708" s="79"/>
      <c r="G6708" s="78"/>
      <c r="H6708" s="80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6"/>
      <c r="B6709" s="77"/>
      <c r="C6709" s="76"/>
      <c r="D6709" s="78"/>
      <c r="E6709" s="12"/>
      <c r="F6709" s="79"/>
      <c r="G6709" s="78"/>
      <c r="H6709" s="80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6"/>
      <c r="B6710" s="77"/>
      <c r="C6710" s="76"/>
      <c r="D6710" s="78"/>
      <c r="E6710" s="12"/>
      <c r="F6710" s="79"/>
      <c r="G6710" s="78"/>
      <c r="H6710" s="80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6"/>
      <c r="B6711" s="77"/>
      <c r="C6711" s="76"/>
      <c r="D6711" s="78"/>
      <c r="E6711" s="12"/>
      <c r="F6711" s="79"/>
      <c r="G6711" s="78"/>
      <c r="H6711" s="80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6"/>
      <c r="B6712" s="77"/>
      <c r="C6712" s="76"/>
      <c r="D6712" s="78"/>
      <c r="E6712" s="12"/>
      <c r="F6712" s="79"/>
      <c r="G6712" s="78"/>
      <c r="H6712" s="80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6"/>
      <c r="B6713" s="77"/>
      <c r="C6713" s="76"/>
      <c r="D6713" s="78"/>
      <c r="E6713" s="12"/>
      <c r="F6713" s="79"/>
      <c r="G6713" s="78"/>
      <c r="H6713" s="80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6"/>
      <c r="B6714" s="77"/>
      <c r="C6714" s="76"/>
      <c r="D6714" s="78"/>
      <c r="E6714" s="12"/>
      <c r="F6714" s="79"/>
      <c r="G6714" s="78"/>
      <c r="H6714" s="80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6"/>
      <c r="B6715" s="77"/>
      <c r="C6715" s="76"/>
      <c r="D6715" s="78"/>
      <c r="E6715" s="12"/>
      <c r="F6715" s="79"/>
      <c r="G6715" s="78"/>
      <c r="H6715" s="80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6"/>
      <c r="B6716" s="77"/>
      <c r="C6716" s="76"/>
      <c r="D6716" s="78"/>
      <c r="E6716" s="12"/>
      <c r="F6716" s="79"/>
      <c r="G6716" s="78"/>
      <c r="H6716" s="80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6"/>
      <c r="B6717" s="77"/>
      <c r="C6717" s="76"/>
      <c r="D6717" s="78"/>
      <c r="E6717" s="12"/>
      <c r="F6717" s="79"/>
      <c r="G6717" s="78"/>
      <c r="H6717" s="80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6"/>
      <c r="B6718" s="77"/>
      <c r="C6718" s="76"/>
      <c r="D6718" s="78"/>
      <c r="E6718" s="12"/>
      <c r="F6718" s="79"/>
      <c r="G6718" s="78"/>
      <c r="H6718" s="80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6"/>
      <c r="B6719" s="77"/>
      <c r="C6719" s="76"/>
      <c r="D6719" s="78"/>
      <c r="E6719" s="12"/>
      <c r="F6719" s="79"/>
      <c r="G6719" s="78"/>
      <c r="H6719" s="80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6"/>
      <c r="B6720" s="77"/>
      <c r="C6720" s="76"/>
      <c r="D6720" s="78"/>
      <c r="E6720" s="12"/>
      <c r="F6720" s="79"/>
      <c r="G6720" s="78"/>
      <c r="H6720" s="80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6"/>
      <c r="B6721" s="77"/>
      <c r="C6721" s="76"/>
      <c r="D6721" s="78"/>
      <c r="E6721" s="12"/>
      <c r="F6721" s="79"/>
      <c r="G6721" s="78"/>
      <c r="H6721" s="80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6"/>
      <c r="B6722" s="77"/>
      <c r="C6722" s="76"/>
      <c r="D6722" s="78"/>
      <c r="E6722" s="12"/>
      <c r="F6722" s="79"/>
      <c r="G6722" s="78"/>
      <c r="H6722" s="80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6"/>
      <c r="B6723" s="77"/>
      <c r="C6723" s="76"/>
      <c r="D6723" s="78"/>
      <c r="E6723" s="12"/>
      <c r="F6723" s="79"/>
      <c r="G6723" s="78"/>
      <c r="H6723" s="80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6"/>
      <c r="B6724" s="77"/>
      <c r="C6724" s="76"/>
      <c r="D6724" s="78"/>
      <c r="E6724" s="12"/>
      <c r="F6724" s="79"/>
      <c r="G6724" s="78"/>
      <c r="H6724" s="80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6"/>
      <c r="B6725" s="77"/>
      <c r="C6725" s="76"/>
      <c r="D6725" s="78"/>
      <c r="E6725" s="12"/>
      <c r="F6725" s="79"/>
      <c r="G6725" s="78"/>
      <c r="H6725" s="80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6"/>
      <c r="B6726" s="77"/>
      <c r="C6726" s="76"/>
      <c r="D6726" s="78"/>
      <c r="E6726" s="12"/>
      <c r="F6726" s="79"/>
      <c r="G6726" s="78"/>
      <c r="H6726" s="80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6"/>
      <c r="B6727" s="77"/>
      <c r="C6727" s="76"/>
      <c r="D6727" s="78"/>
      <c r="E6727" s="12"/>
      <c r="F6727" s="79"/>
      <c r="G6727" s="78"/>
      <c r="H6727" s="80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6"/>
      <c r="B6728" s="77"/>
      <c r="C6728" s="76"/>
      <c r="D6728" s="78"/>
      <c r="E6728" s="12"/>
      <c r="F6728" s="79"/>
      <c r="G6728" s="78"/>
      <c r="H6728" s="80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6"/>
      <c r="B6729" s="77"/>
      <c r="C6729" s="76"/>
      <c r="D6729" s="78"/>
      <c r="E6729" s="12"/>
      <c r="F6729" s="79"/>
      <c r="G6729" s="78"/>
      <c r="H6729" s="80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6"/>
      <c r="B6730" s="77"/>
      <c r="C6730" s="76"/>
      <c r="D6730" s="78"/>
      <c r="E6730" s="12"/>
      <c r="F6730" s="79"/>
      <c r="G6730" s="78"/>
      <c r="H6730" s="80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6"/>
      <c r="B6731" s="77"/>
      <c r="C6731" s="76"/>
      <c r="D6731" s="78"/>
      <c r="E6731" s="12"/>
      <c r="F6731" s="79"/>
      <c r="G6731" s="78"/>
      <c r="H6731" s="80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6"/>
      <c r="B6732" s="77"/>
      <c r="C6732" s="76"/>
      <c r="D6732" s="78"/>
      <c r="E6732" s="12"/>
      <c r="F6732" s="79"/>
      <c r="G6732" s="78"/>
      <c r="H6732" s="80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6"/>
      <c r="B6733" s="77"/>
      <c r="C6733" s="76"/>
      <c r="D6733" s="78"/>
      <c r="E6733" s="12"/>
      <c r="F6733" s="79"/>
      <c r="G6733" s="78"/>
      <c r="H6733" s="80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6"/>
      <c r="B6734" s="77"/>
      <c r="C6734" s="76"/>
      <c r="D6734" s="78"/>
      <c r="E6734" s="12"/>
      <c r="F6734" s="79"/>
      <c r="G6734" s="78"/>
      <c r="H6734" s="80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6"/>
      <c r="B6735" s="77"/>
      <c r="C6735" s="76"/>
      <c r="D6735" s="78"/>
      <c r="E6735" s="12"/>
      <c r="F6735" s="79"/>
      <c r="G6735" s="78"/>
      <c r="H6735" s="80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6"/>
      <c r="B6736" s="77"/>
      <c r="C6736" s="76"/>
      <c r="D6736" s="78"/>
      <c r="E6736" s="12"/>
      <c r="F6736" s="79"/>
      <c r="G6736" s="78"/>
      <c r="H6736" s="80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6"/>
      <c r="B6737" s="77"/>
      <c r="C6737" s="76"/>
      <c r="D6737" s="78"/>
      <c r="E6737" s="12"/>
      <c r="F6737" s="79"/>
      <c r="G6737" s="78"/>
      <c r="H6737" s="80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6"/>
      <c r="B6738" s="77"/>
      <c r="C6738" s="76"/>
      <c r="D6738" s="78"/>
      <c r="E6738" s="12"/>
      <c r="F6738" s="79"/>
      <c r="G6738" s="78"/>
      <c r="H6738" s="80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6"/>
      <c r="B6739" s="77"/>
      <c r="C6739" s="76"/>
      <c r="D6739" s="78"/>
      <c r="E6739" s="12"/>
      <c r="F6739" s="79"/>
      <c r="G6739" s="78"/>
      <c r="H6739" s="80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6"/>
      <c r="B6740" s="77"/>
      <c r="C6740" s="76"/>
      <c r="D6740" s="78"/>
      <c r="E6740" s="12"/>
      <c r="F6740" s="79"/>
      <c r="G6740" s="78"/>
      <c r="H6740" s="80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6"/>
      <c r="B6741" s="77"/>
      <c r="C6741" s="76"/>
      <c r="D6741" s="78"/>
      <c r="E6741" s="12"/>
      <c r="F6741" s="79"/>
      <c r="G6741" s="78"/>
      <c r="H6741" s="80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6"/>
      <c r="B6742" s="77"/>
      <c r="C6742" s="76"/>
      <c r="D6742" s="78"/>
      <c r="E6742" s="12"/>
      <c r="F6742" s="79"/>
      <c r="G6742" s="78"/>
      <c r="H6742" s="80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6"/>
      <c r="B6743" s="77"/>
      <c r="C6743" s="76"/>
      <c r="D6743" s="78"/>
      <c r="E6743" s="12"/>
      <c r="F6743" s="79"/>
      <c r="G6743" s="78"/>
      <c r="H6743" s="80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6"/>
      <c r="B6744" s="77"/>
      <c r="C6744" s="76"/>
      <c r="D6744" s="78"/>
      <c r="E6744" s="12"/>
      <c r="F6744" s="79"/>
      <c r="G6744" s="78"/>
      <c r="H6744" s="80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6"/>
      <c r="B6745" s="77"/>
      <c r="C6745" s="76"/>
      <c r="D6745" s="78"/>
      <c r="E6745" s="12"/>
      <c r="F6745" s="79"/>
      <c r="G6745" s="78"/>
      <c r="H6745" s="80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6"/>
      <c r="B6746" s="77"/>
      <c r="C6746" s="76"/>
      <c r="D6746" s="78"/>
      <c r="E6746" s="12"/>
      <c r="F6746" s="79"/>
      <c r="G6746" s="78"/>
      <c r="H6746" s="80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6"/>
      <c r="B6747" s="77"/>
      <c r="C6747" s="76"/>
      <c r="D6747" s="78"/>
      <c r="E6747" s="12"/>
      <c r="F6747" s="79"/>
      <c r="G6747" s="78"/>
      <c r="H6747" s="80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6"/>
      <c r="B6748" s="77"/>
      <c r="C6748" s="76"/>
      <c r="D6748" s="78"/>
      <c r="E6748" s="12"/>
      <c r="F6748" s="79"/>
      <c r="G6748" s="78"/>
      <c r="H6748" s="80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6"/>
      <c r="B6749" s="77"/>
      <c r="C6749" s="76"/>
      <c r="D6749" s="78"/>
      <c r="E6749" s="12"/>
      <c r="F6749" s="79"/>
      <c r="G6749" s="78"/>
      <c r="H6749" s="80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6"/>
      <c r="B6750" s="77"/>
      <c r="C6750" s="76"/>
      <c r="D6750" s="78"/>
      <c r="E6750" s="12"/>
      <c r="F6750" s="79"/>
      <c r="G6750" s="78"/>
      <c r="H6750" s="80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6"/>
      <c r="B6751" s="77"/>
      <c r="C6751" s="76"/>
      <c r="D6751" s="78"/>
      <c r="E6751" s="12"/>
      <c r="F6751" s="79"/>
      <c r="G6751" s="78"/>
      <c r="H6751" s="80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6"/>
      <c r="B6752" s="77"/>
      <c r="C6752" s="76"/>
      <c r="D6752" s="78"/>
      <c r="E6752" s="12"/>
      <c r="F6752" s="79"/>
      <c r="G6752" s="78"/>
      <c r="H6752" s="80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6"/>
      <c r="B6753" s="77"/>
      <c r="C6753" s="76"/>
      <c r="D6753" s="78"/>
      <c r="E6753" s="12"/>
      <c r="F6753" s="79"/>
      <c r="G6753" s="78"/>
      <c r="H6753" s="80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6"/>
      <c r="B6754" s="77"/>
      <c r="C6754" s="76"/>
      <c r="D6754" s="78"/>
      <c r="E6754" s="12"/>
      <c r="F6754" s="79"/>
      <c r="G6754" s="78"/>
      <c r="H6754" s="80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6"/>
      <c r="B6755" s="77"/>
      <c r="C6755" s="76"/>
      <c r="D6755" s="78"/>
      <c r="E6755" s="12"/>
      <c r="F6755" s="79"/>
      <c r="G6755" s="78"/>
      <c r="H6755" s="80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6"/>
      <c r="B6756" s="77"/>
      <c r="C6756" s="76"/>
      <c r="D6756" s="78"/>
      <c r="E6756" s="12"/>
      <c r="F6756" s="79"/>
      <c r="G6756" s="78"/>
      <c r="H6756" s="80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6"/>
      <c r="B6757" s="77"/>
      <c r="C6757" s="76"/>
      <c r="D6757" s="78"/>
      <c r="E6757" s="12"/>
      <c r="F6757" s="79"/>
      <c r="G6757" s="78"/>
      <c r="H6757" s="80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6"/>
      <c r="B6758" s="77"/>
      <c r="C6758" s="76"/>
      <c r="D6758" s="78"/>
      <c r="E6758" s="12"/>
      <c r="F6758" s="79"/>
      <c r="G6758" s="78"/>
      <c r="H6758" s="80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6"/>
      <c r="B6759" s="77"/>
      <c r="C6759" s="76"/>
      <c r="D6759" s="78"/>
      <c r="E6759" s="12"/>
      <c r="F6759" s="79"/>
      <c r="G6759" s="78"/>
      <c r="H6759" s="80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6"/>
      <c r="B6760" s="77"/>
      <c r="C6760" s="76"/>
      <c r="D6760" s="78"/>
      <c r="E6760" s="12"/>
      <c r="F6760" s="79"/>
      <c r="G6760" s="78"/>
      <c r="H6760" s="80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6"/>
      <c r="B6761" s="77"/>
      <c r="C6761" s="76"/>
      <c r="D6761" s="78"/>
      <c r="E6761" s="12"/>
      <c r="F6761" s="79"/>
      <c r="G6761" s="78"/>
      <c r="H6761" s="80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6"/>
      <c r="B6762" s="77"/>
      <c r="C6762" s="76"/>
      <c r="D6762" s="78"/>
      <c r="E6762" s="12"/>
      <c r="F6762" s="79"/>
      <c r="G6762" s="78"/>
      <c r="H6762" s="80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6"/>
      <c r="B6763" s="77"/>
      <c r="C6763" s="76"/>
      <c r="D6763" s="78"/>
      <c r="E6763" s="12"/>
      <c r="F6763" s="79"/>
      <c r="G6763" s="78"/>
      <c r="H6763" s="80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6"/>
      <c r="B6764" s="77"/>
      <c r="C6764" s="76"/>
      <c r="D6764" s="78"/>
      <c r="E6764" s="12"/>
      <c r="F6764" s="79"/>
      <c r="G6764" s="78"/>
      <c r="H6764" s="80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6"/>
      <c r="B6765" s="77"/>
      <c r="C6765" s="76"/>
      <c r="D6765" s="78"/>
      <c r="E6765" s="12"/>
      <c r="F6765" s="79"/>
      <c r="G6765" s="78"/>
      <c r="H6765" s="80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6"/>
      <c r="B6766" s="77"/>
      <c r="C6766" s="76"/>
      <c r="D6766" s="78"/>
      <c r="E6766" s="12"/>
      <c r="F6766" s="79"/>
      <c r="G6766" s="78"/>
      <c r="H6766" s="80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6"/>
      <c r="B6767" s="77"/>
      <c r="C6767" s="76"/>
      <c r="D6767" s="78"/>
      <c r="E6767" s="12"/>
      <c r="F6767" s="79"/>
      <c r="G6767" s="78"/>
      <c r="H6767" s="80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6"/>
      <c r="B6768" s="77"/>
      <c r="C6768" s="76"/>
      <c r="D6768" s="78"/>
      <c r="E6768" s="12"/>
      <c r="F6768" s="79"/>
      <c r="G6768" s="78"/>
      <c r="H6768" s="80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6"/>
      <c r="B6769" s="77"/>
      <c r="C6769" s="76"/>
      <c r="D6769" s="78"/>
      <c r="E6769" s="12"/>
      <c r="F6769" s="79"/>
      <c r="G6769" s="78"/>
      <c r="H6769" s="80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6"/>
      <c r="B6770" s="77"/>
      <c r="C6770" s="76"/>
      <c r="D6770" s="78"/>
      <c r="E6770" s="12"/>
      <c r="F6770" s="79"/>
      <c r="G6770" s="78"/>
      <c r="H6770" s="80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6"/>
      <c r="B6771" s="77"/>
      <c r="C6771" s="76"/>
      <c r="D6771" s="78"/>
      <c r="E6771" s="12"/>
      <c r="F6771" s="79"/>
      <c r="G6771" s="78"/>
      <c r="H6771" s="80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6"/>
      <c r="B6772" s="77"/>
      <c r="C6772" s="76"/>
      <c r="D6772" s="78"/>
      <c r="E6772" s="12"/>
      <c r="F6772" s="79"/>
      <c r="G6772" s="78"/>
      <c r="H6772" s="80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6"/>
      <c r="B6773" s="77"/>
      <c r="C6773" s="76"/>
      <c r="D6773" s="78"/>
      <c r="E6773" s="12"/>
      <c r="F6773" s="79"/>
      <c r="G6773" s="78"/>
      <c r="H6773" s="80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6"/>
      <c r="B6774" s="77"/>
      <c r="C6774" s="76"/>
      <c r="D6774" s="78"/>
      <c r="E6774" s="12"/>
      <c r="F6774" s="79"/>
      <c r="G6774" s="78"/>
      <c r="H6774" s="80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6"/>
      <c r="B6775" s="77"/>
      <c r="C6775" s="76"/>
      <c r="D6775" s="78"/>
      <c r="E6775" s="12"/>
      <c r="F6775" s="79"/>
      <c r="G6775" s="78"/>
      <c r="H6775" s="80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6"/>
      <c r="B6776" s="77"/>
      <c r="C6776" s="76"/>
      <c r="D6776" s="78"/>
      <c r="E6776" s="12"/>
      <c r="F6776" s="79"/>
      <c r="G6776" s="78"/>
      <c r="H6776" s="80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6"/>
      <c r="B6777" s="77"/>
      <c r="C6777" s="76"/>
      <c r="D6777" s="78"/>
      <c r="E6777" s="12"/>
      <c r="F6777" s="79"/>
      <c r="G6777" s="78"/>
      <c r="H6777" s="80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6"/>
      <c r="B6778" s="77"/>
      <c r="C6778" s="76"/>
      <c r="D6778" s="78"/>
      <c r="E6778" s="12"/>
      <c r="F6778" s="79"/>
      <c r="G6778" s="78"/>
      <c r="H6778" s="80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6"/>
      <c r="B6779" s="77"/>
      <c r="C6779" s="76"/>
      <c r="D6779" s="78"/>
      <c r="E6779" s="12"/>
      <c r="F6779" s="79"/>
      <c r="G6779" s="78"/>
      <c r="H6779" s="80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6"/>
      <c r="B6780" s="77"/>
      <c r="C6780" s="76"/>
      <c r="D6780" s="78"/>
      <c r="E6780" s="12"/>
      <c r="F6780" s="79"/>
      <c r="G6780" s="78"/>
      <c r="H6780" s="80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6"/>
      <c r="B6781" s="77"/>
      <c r="C6781" s="76"/>
      <c r="D6781" s="78"/>
      <c r="E6781" s="12"/>
      <c r="F6781" s="79"/>
      <c r="G6781" s="78"/>
      <c r="H6781" s="80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6"/>
      <c r="B6782" s="77"/>
      <c r="C6782" s="76"/>
      <c r="D6782" s="78"/>
      <c r="E6782" s="12"/>
      <c r="F6782" s="79"/>
      <c r="G6782" s="78"/>
      <c r="H6782" s="80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6"/>
      <c r="B6783" s="77"/>
      <c r="C6783" s="76"/>
      <c r="D6783" s="78"/>
      <c r="E6783" s="12"/>
      <c r="F6783" s="79"/>
      <c r="G6783" s="78"/>
      <c r="H6783" s="80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6"/>
      <c r="B6784" s="77"/>
      <c r="C6784" s="76"/>
      <c r="D6784" s="78"/>
      <c r="E6784" s="12"/>
      <c r="F6784" s="79"/>
      <c r="G6784" s="78"/>
      <c r="H6784" s="80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6"/>
      <c r="B6785" s="77"/>
      <c r="C6785" s="76"/>
      <c r="D6785" s="78"/>
      <c r="E6785" s="12"/>
      <c r="F6785" s="79"/>
      <c r="G6785" s="78"/>
      <c r="H6785" s="80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6"/>
      <c r="B6786" s="77"/>
      <c r="C6786" s="76"/>
      <c r="D6786" s="78"/>
      <c r="E6786" s="12"/>
      <c r="F6786" s="79"/>
      <c r="G6786" s="78"/>
      <c r="H6786" s="80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6"/>
      <c r="B6787" s="77"/>
      <c r="C6787" s="76"/>
      <c r="D6787" s="78"/>
      <c r="E6787" s="12"/>
      <c r="F6787" s="79"/>
      <c r="G6787" s="78"/>
      <c r="H6787" s="80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6"/>
      <c r="B6788" s="77"/>
      <c r="C6788" s="76"/>
      <c r="D6788" s="78"/>
      <c r="E6788" s="12"/>
      <c r="F6788" s="79"/>
      <c r="G6788" s="78"/>
      <c r="H6788" s="80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6"/>
      <c r="B6789" s="77"/>
      <c r="C6789" s="76"/>
      <c r="D6789" s="78"/>
      <c r="E6789" s="12"/>
      <c r="F6789" s="79"/>
      <c r="G6789" s="78"/>
      <c r="H6789" s="80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6"/>
      <c r="B6790" s="77"/>
      <c r="C6790" s="76"/>
      <c r="D6790" s="78"/>
      <c r="E6790" s="12"/>
      <c r="F6790" s="79"/>
      <c r="G6790" s="78"/>
      <c r="H6790" s="80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6"/>
      <c r="B6791" s="77"/>
      <c r="C6791" s="76"/>
      <c r="D6791" s="78"/>
      <c r="E6791" s="12"/>
      <c r="F6791" s="79"/>
      <c r="G6791" s="78"/>
      <c r="H6791" s="80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6"/>
      <c r="B6792" s="77"/>
      <c r="C6792" s="76"/>
      <c r="D6792" s="78"/>
      <c r="E6792" s="12"/>
      <c r="F6792" s="79"/>
      <c r="G6792" s="78"/>
      <c r="H6792" s="80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6"/>
      <c r="B6793" s="77"/>
      <c r="C6793" s="76"/>
      <c r="D6793" s="78"/>
      <c r="E6793" s="12"/>
      <c r="F6793" s="79"/>
      <c r="G6793" s="78"/>
      <c r="H6793" s="80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6"/>
      <c r="B6794" s="77"/>
      <c r="C6794" s="76"/>
      <c r="D6794" s="78"/>
      <c r="E6794" s="12"/>
      <c r="F6794" s="79"/>
      <c r="G6794" s="78"/>
      <c r="H6794" s="80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6"/>
      <c r="B6795" s="77"/>
      <c r="C6795" s="76"/>
      <c r="D6795" s="78"/>
      <c r="E6795" s="12"/>
      <c r="F6795" s="79"/>
      <c r="G6795" s="78"/>
      <c r="H6795" s="80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6"/>
      <c r="B6796" s="77"/>
      <c r="C6796" s="76"/>
      <c r="D6796" s="78"/>
      <c r="E6796" s="12"/>
      <c r="F6796" s="79"/>
      <c r="G6796" s="78"/>
      <c r="H6796" s="80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6"/>
      <c r="B6797" s="77"/>
      <c r="C6797" s="76"/>
      <c r="D6797" s="78"/>
      <c r="E6797" s="12"/>
      <c r="F6797" s="79"/>
      <c r="G6797" s="78"/>
      <c r="H6797" s="80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6"/>
      <c r="B6798" s="77"/>
      <c r="C6798" s="76"/>
      <c r="D6798" s="78"/>
      <c r="E6798" s="12"/>
      <c r="F6798" s="79"/>
      <c r="G6798" s="78"/>
      <c r="H6798" s="80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6"/>
      <c r="B6799" s="77"/>
      <c r="C6799" s="76"/>
      <c r="D6799" s="78"/>
      <c r="E6799" s="12"/>
      <c r="F6799" s="79"/>
      <c r="G6799" s="78"/>
      <c r="H6799" s="80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6"/>
      <c r="B6800" s="77"/>
      <c r="C6800" s="76"/>
      <c r="D6800" s="78"/>
      <c r="E6800" s="12"/>
      <c r="F6800" s="79"/>
      <c r="G6800" s="78"/>
      <c r="H6800" s="80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6"/>
      <c r="B6801" s="77"/>
      <c r="C6801" s="76"/>
      <c r="D6801" s="78"/>
      <c r="E6801" s="12"/>
      <c r="F6801" s="79"/>
      <c r="G6801" s="78"/>
      <c r="H6801" s="80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6"/>
      <c r="B6802" s="77"/>
      <c r="C6802" s="76"/>
      <c r="D6802" s="78"/>
      <c r="E6802" s="12"/>
      <c r="F6802" s="79"/>
      <c r="G6802" s="78"/>
      <c r="H6802" s="80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6"/>
      <c r="B6803" s="77"/>
      <c r="C6803" s="76"/>
      <c r="D6803" s="78"/>
      <c r="E6803" s="12"/>
      <c r="F6803" s="79"/>
      <c r="G6803" s="78"/>
      <c r="H6803" s="80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6"/>
      <c r="B6804" s="77"/>
      <c r="C6804" s="76"/>
      <c r="D6804" s="78"/>
      <c r="E6804" s="12"/>
      <c r="F6804" s="79"/>
      <c r="G6804" s="78"/>
      <c r="H6804" s="80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6"/>
      <c r="B6805" s="77"/>
      <c r="C6805" s="76"/>
      <c r="D6805" s="78"/>
      <c r="E6805" s="12"/>
      <c r="F6805" s="79"/>
      <c r="G6805" s="78"/>
      <c r="H6805" s="80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6"/>
      <c r="B6806" s="77"/>
      <c r="C6806" s="76"/>
      <c r="D6806" s="78"/>
      <c r="E6806" s="12"/>
      <c r="F6806" s="79"/>
      <c r="G6806" s="78"/>
      <c r="H6806" s="80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6"/>
      <c r="B6807" s="77"/>
      <c r="C6807" s="76"/>
      <c r="D6807" s="78"/>
      <c r="E6807" s="12"/>
      <c r="F6807" s="79"/>
      <c r="G6807" s="78"/>
      <c r="H6807" s="80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6"/>
      <c r="B6808" s="77"/>
      <c r="C6808" s="76"/>
      <c r="D6808" s="78"/>
      <c r="E6808" s="12"/>
      <c r="F6808" s="79"/>
      <c r="G6808" s="78"/>
      <c r="H6808" s="80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6"/>
      <c r="B6809" s="77"/>
      <c r="C6809" s="76"/>
      <c r="D6809" s="78"/>
      <c r="E6809" s="12"/>
      <c r="F6809" s="79"/>
      <c r="G6809" s="78"/>
      <c r="H6809" s="80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6"/>
      <c r="B6810" s="77"/>
      <c r="C6810" s="76"/>
      <c r="D6810" s="78"/>
      <c r="E6810" s="12"/>
      <c r="F6810" s="79"/>
      <c r="G6810" s="78"/>
      <c r="H6810" s="80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6"/>
      <c r="B6811" s="77"/>
      <c r="C6811" s="76"/>
      <c r="D6811" s="78"/>
      <c r="E6811" s="12"/>
      <c r="F6811" s="79"/>
      <c r="G6811" s="78"/>
      <c r="H6811" s="80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6"/>
      <c r="B6812" s="77"/>
      <c r="C6812" s="76"/>
      <c r="D6812" s="78"/>
      <c r="E6812" s="12"/>
      <c r="F6812" s="79"/>
      <c r="G6812" s="78"/>
      <c r="H6812" s="80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6"/>
      <c r="B6813" s="77"/>
      <c r="C6813" s="76"/>
      <c r="D6813" s="78"/>
      <c r="E6813" s="12"/>
      <c r="F6813" s="79"/>
      <c r="G6813" s="78"/>
      <c r="H6813" s="80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6"/>
      <c r="B6814" s="77"/>
      <c r="C6814" s="76"/>
      <c r="D6814" s="78"/>
      <c r="E6814" s="12"/>
      <c r="F6814" s="79"/>
      <c r="G6814" s="78"/>
      <c r="H6814" s="80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6"/>
      <c r="B6815" s="77"/>
      <c r="C6815" s="76"/>
      <c r="D6815" s="78"/>
      <c r="E6815" s="12"/>
      <c r="F6815" s="79"/>
      <c r="G6815" s="78"/>
      <c r="H6815" s="80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6"/>
      <c r="B6816" s="77"/>
      <c r="C6816" s="76"/>
      <c r="D6816" s="78"/>
      <c r="E6816" s="12"/>
      <c r="F6816" s="79"/>
      <c r="G6816" s="78"/>
      <c r="H6816" s="80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6"/>
      <c r="B6817" s="77"/>
      <c r="C6817" s="76"/>
      <c r="D6817" s="78"/>
      <c r="E6817" s="12"/>
      <c r="F6817" s="79"/>
      <c r="G6817" s="78"/>
      <c r="H6817" s="80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6"/>
      <c r="B6818" s="77"/>
      <c r="C6818" s="76"/>
      <c r="D6818" s="78"/>
      <c r="E6818" s="12"/>
      <c r="F6818" s="79"/>
      <c r="G6818" s="78"/>
      <c r="H6818" s="80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6"/>
      <c r="B6819" s="77"/>
      <c r="C6819" s="76"/>
      <c r="D6819" s="78"/>
      <c r="E6819" s="12"/>
      <c r="F6819" s="79"/>
      <c r="G6819" s="78"/>
      <c r="H6819" s="80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6"/>
      <c r="B6820" s="77"/>
      <c r="C6820" s="76"/>
      <c r="D6820" s="78"/>
      <c r="E6820" s="12"/>
      <c r="F6820" s="79"/>
      <c r="G6820" s="78"/>
      <c r="H6820" s="80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6"/>
      <c r="B6821" s="77"/>
      <c r="C6821" s="76"/>
      <c r="D6821" s="78"/>
      <c r="E6821" s="12"/>
      <c r="F6821" s="79"/>
      <c r="G6821" s="78"/>
      <c r="H6821" s="80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6"/>
      <c r="B6822" s="77"/>
      <c r="C6822" s="76"/>
      <c r="D6822" s="78"/>
      <c r="E6822" s="12"/>
      <c r="F6822" s="79"/>
      <c r="G6822" s="78"/>
      <c r="H6822" s="80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6"/>
      <c r="B6823" s="77"/>
      <c r="C6823" s="76"/>
      <c r="D6823" s="78"/>
      <c r="E6823" s="12"/>
      <c r="F6823" s="79"/>
      <c r="G6823" s="78"/>
      <c r="H6823" s="80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6"/>
      <c r="B6824" s="77"/>
      <c r="C6824" s="76"/>
      <c r="D6824" s="78"/>
      <c r="E6824" s="12"/>
      <c r="F6824" s="79"/>
      <c r="G6824" s="78"/>
      <c r="H6824" s="80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6"/>
      <c r="B6825" s="77"/>
      <c r="C6825" s="76"/>
      <c r="D6825" s="78"/>
      <c r="E6825" s="12"/>
      <c r="F6825" s="79"/>
      <c r="G6825" s="78"/>
      <c r="H6825" s="80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6"/>
      <c r="B6826" s="77"/>
      <c r="C6826" s="76"/>
      <c r="D6826" s="78"/>
      <c r="E6826" s="12"/>
      <c r="F6826" s="79"/>
      <c r="G6826" s="78"/>
      <c r="H6826" s="80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6"/>
      <c r="B6827" s="77"/>
      <c r="C6827" s="76"/>
      <c r="D6827" s="78"/>
      <c r="E6827" s="12"/>
      <c r="F6827" s="79"/>
      <c r="G6827" s="78"/>
      <c r="H6827" s="80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6"/>
      <c r="B6828" s="77"/>
      <c r="C6828" s="76"/>
      <c r="D6828" s="78"/>
      <c r="E6828" s="12"/>
      <c r="F6828" s="79"/>
      <c r="G6828" s="78"/>
      <c r="H6828" s="80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6"/>
      <c r="B6829" s="77"/>
      <c r="C6829" s="76"/>
      <c r="D6829" s="78"/>
      <c r="E6829" s="12"/>
      <c r="F6829" s="79"/>
      <c r="G6829" s="78"/>
      <c r="H6829" s="80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6"/>
      <c r="B6830" s="77"/>
      <c r="C6830" s="76"/>
      <c r="D6830" s="78"/>
      <c r="E6830" s="12"/>
      <c r="F6830" s="79"/>
      <c r="G6830" s="78"/>
      <c r="H6830" s="80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6"/>
      <c r="B6831" s="77"/>
      <c r="C6831" s="76"/>
      <c r="D6831" s="78"/>
      <c r="E6831" s="12"/>
      <c r="F6831" s="79"/>
      <c r="G6831" s="78"/>
      <c r="H6831" s="80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6"/>
      <c r="B6832" s="77"/>
      <c r="C6832" s="76"/>
      <c r="D6832" s="78"/>
      <c r="E6832" s="12"/>
      <c r="F6832" s="79"/>
      <c r="G6832" s="78"/>
      <c r="H6832" s="80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6"/>
      <c r="B6833" s="77"/>
      <c r="C6833" s="76"/>
      <c r="D6833" s="78"/>
      <c r="E6833" s="12"/>
      <c r="F6833" s="79"/>
      <c r="G6833" s="78"/>
      <c r="H6833" s="80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6"/>
      <c r="B6834" s="77"/>
      <c r="C6834" s="76"/>
      <c r="D6834" s="78"/>
      <c r="E6834" s="12"/>
      <c r="F6834" s="79"/>
      <c r="G6834" s="78"/>
      <c r="H6834" s="80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6"/>
      <c r="B6835" s="77"/>
      <c r="C6835" s="76"/>
      <c r="D6835" s="78"/>
      <c r="E6835" s="12"/>
      <c r="F6835" s="79"/>
      <c r="G6835" s="78"/>
      <c r="H6835" s="80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6"/>
      <c r="B6836" s="77"/>
      <c r="C6836" s="76"/>
      <c r="D6836" s="78"/>
      <c r="E6836" s="12"/>
      <c r="F6836" s="79"/>
      <c r="G6836" s="78"/>
      <c r="H6836" s="80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6"/>
      <c r="B6837" s="77"/>
      <c r="C6837" s="76"/>
      <c r="D6837" s="78"/>
      <c r="E6837" s="12"/>
      <c r="F6837" s="79"/>
      <c r="G6837" s="78"/>
      <c r="H6837" s="80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6"/>
      <c r="B6838" s="77"/>
      <c r="C6838" s="76"/>
      <c r="D6838" s="78"/>
      <c r="E6838" s="12"/>
      <c r="F6838" s="79"/>
      <c r="G6838" s="78"/>
      <c r="H6838" s="80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6"/>
      <c r="B6839" s="77"/>
      <c r="C6839" s="76"/>
      <c r="D6839" s="78"/>
      <c r="E6839" s="12"/>
      <c r="F6839" s="79"/>
      <c r="G6839" s="78"/>
      <c r="H6839" s="80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6"/>
      <c r="B6840" s="77"/>
      <c r="C6840" s="76"/>
      <c r="D6840" s="78"/>
      <c r="E6840" s="12"/>
      <c r="F6840" s="79"/>
      <c r="G6840" s="78"/>
      <c r="H6840" s="80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6"/>
      <c r="B6841" s="77"/>
      <c r="C6841" s="76"/>
      <c r="D6841" s="78"/>
      <c r="E6841" s="12"/>
      <c r="F6841" s="79"/>
      <c r="G6841" s="78"/>
      <c r="H6841" s="80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6"/>
      <c r="B6842" s="77"/>
      <c r="C6842" s="76"/>
      <c r="D6842" s="78"/>
      <c r="E6842" s="12"/>
      <c r="F6842" s="79"/>
      <c r="G6842" s="78"/>
      <c r="H6842" s="80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6"/>
      <c r="B6843" s="77"/>
      <c r="C6843" s="76"/>
      <c r="D6843" s="78"/>
      <c r="E6843" s="12"/>
      <c r="F6843" s="79"/>
      <c r="G6843" s="78"/>
      <c r="H6843" s="80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6"/>
      <c r="B6844" s="77"/>
      <c r="C6844" s="76"/>
      <c r="D6844" s="78"/>
      <c r="E6844" s="12"/>
      <c r="F6844" s="79"/>
      <c r="G6844" s="78"/>
      <c r="H6844" s="80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6"/>
      <c r="B6845" s="77"/>
      <c r="C6845" s="76"/>
      <c r="D6845" s="78"/>
      <c r="E6845" s="12"/>
      <c r="F6845" s="79"/>
      <c r="G6845" s="78"/>
      <c r="H6845" s="80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6"/>
      <c r="B6846" s="77"/>
      <c r="C6846" s="76"/>
      <c r="D6846" s="78"/>
      <c r="E6846" s="12"/>
      <c r="F6846" s="79"/>
      <c r="G6846" s="78"/>
      <c r="H6846" s="80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6"/>
      <c r="B6847" s="77"/>
      <c r="C6847" s="76"/>
      <c r="D6847" s="78"/>
      <c r="E6847" s="12"/>
      <c r="F6847" s="79"/>
      <c r="G6847" s="78"/>
      <c r="H6847" s="80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6"/>
      <c r="B6848" s="77"/>
      <c r="C6848" s="76"/>
      <c r="D6848" s="78"/>
      <c r="E6848" s="12"/>
      <c r="F6848" s="79"/>
      <c r="G6848" s="78"/>
      <c r="H6848" s="80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6"/>
      <c r="B6849" s="77"/>
      <c r="C6849" s="76"/>
      <c r="D6849" s="78"/>
      <c r="E6849" s="12"/>
      <c r="F6849" s="79"/>
      <c r="G6849" s="78"/>
      <c r="H6849" s="80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6"/>
      <c r="B6850" s="77"/>
      <c r="C6850" s="76"/>
      <c r="D6850" s="78"/>
      <c r="E6850" s="12"/>
      <c r="F6850" s="79"/>
      <c r="G6850" s="78"/>
      <c r="H6850" s="80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6"/>
      <c r="B6851" s="77"/>
      <c r="C6851" s="76"/>
      <c r="D6851" s="78"/>
      <c r="E6851" s="12"/>
      <c r="F6851" s="79"/>
      <c r="G6851" s="78"/>
      <c r="H6851" s="80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6"/>
      <c r="B6852" s="77"/>
      <c r="C6852" s="76"/>
      <c r="D6852" s="78"/>
      <c r="E6852" s="12"/>
      <c r="F6852" s="79"/>
      <c r="G6852" s="78"/>
      <c r="H6852" s="80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6"/>
      <c r="B6853" s="77"/>
      <c r="C6853" s="76"/>
      <c r="D6853" s="78"/>
      <c r="E6853" s="12"/>
      <c r="F6853" s="79"/>
      <c r="G6853" s="78"/>
      <c r="H6853" s="80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6"/>
      <c r="B6854" s="77"/>
      <c r="C6854" s="76"/>
      <c r="D6854" s="78"/>
      <c r="E6854" s="12"/>
      <c r="F6854" s="79"/>
      <c r="G6854" s="78"/>
      <c r="H6854" s="80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6"/>
      <c r="B6855" s="77"/>
      <c r="C6855" s="76"/>
      <c r="D6855" s="78"/>
      <c r="E6855" s="12"/>
      <c r="F6855" s="79"/>
      <c r="G6855" s="78"/>
      <c r="H6855" s="80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6"/>
      <c r="B6856" s="77"/>
      <c r="C6856" s="76"/>
      <c r="D6856" s="78"/>
      <c r="E6856" s="12"/>
      <c r="F6856" s="79"/>
      <c r="G6856" s="78"/>
      <c r="H6856" s="80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6"/>
      <c r="B6857" s="77"/>
      <c r="C6857" s="76"/>
      <c r="D6857" s="78"/>
      <c r="E6857" s="12"/>
      <c r="F6857" s="79"/>
      <c r="G6857" s="78"/>
      <c r="H6857" s="80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6"/>
      <c r="B6858" s="77"/>
      <c r="C6858" s="76"/>
      <c r="D6858" s="78"/>
      <c r="E6858" s="12"/>
      <c r="F6858" s="79"/>
      <c r="G6858" s="78"/>
      <c r="H6858" s="80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6"/>
      <c r="B6859" s="77"/>
      <c r="C6859" s="76"/>
      <c r="D6859" s="78"/>
      <c r="E6859" s="12"/>
      <c r="F6859" s="79"/>
      <c r="G6859" s="78"/>
      <c r="H6859" s="80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6"/>
      <c r="B6860" s="77"/>
      <c r="C6860" s="76"/>
      <c r="D6860" s="78"/>
      <c r="E6860" s="12"/>
      <c r="F6860" s="79"/>
      <c r="G6860" s="78"/>
      <c r="H6860" s="80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6"/>
      <c r="B6861" s="77"/>
      <c r="C6861" s="76"/>
      <c r="D6861" s="78"/>
      <c r="E6861" s="12"/>
      <c r="F6861" s="79"/>
      <c r="G6861" s="78"/>
      <c r="H6861" s="80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6"/>
      <c r="B6862" s="77"/>
      <c r="C6862" s="76"/>
      <c r="D6862" s="78"/>
      <c r="E6862" s="12"/>
      <c r="F6862" s="79"/>
      <c r="G6862" s="78"/>
      <c r="H6862" s="80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6"/>
      <c r="B6863" s="77"/>
      <c r="C6863" s="76"/>
      <c r="D6863" s="78"/>
      <c r="E6863" s="12"/>
      <c r="F6863" s="79"/>
      <c r="G6863" s="78"/>
      <c r="H6863" s="80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6"/>
      <c r="B6864" s="77"/>
      <c r="C6864" s="76"/>
      <c r="D6864" s="78"/>
      <c r="E6864" s="12"/>
      <c r="F6864" s="79"/>
      <c r="G6864" s="78"/>
      <c r="H6864" s="80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6"/>
      <c r="B6865" s="77"/>
      <c r="C6865" s="76"/>
      <c r="D6865" s="78"/>
      <c r="E6865" s="12"/>
      <c r="F6865" s="79"/>
      <c r="G6865" s="78"/>
      <c r="H6865" s="80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6"/>
      <c r="B6866" s="77"/>
      <c r="C6866" s="76"/>
      <c r="D6866" s="78"/>
      <c r="E6866" s="12"/>
      <c r="F6866" s="79"/>
      <c r="G6866" s="78"/>
      <c r="H6866" s="80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6"/>
      <c r="B6867" s="77"/>
      <c r="C6867" s="76"/>
      <c r="D6867" s="78"/>
      <c r="E6867" s="12"/>
      <c r="F6867" s="79"/>
      <c r="G6867" s="78"/>
      <c r="H6867" s="80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6"/>
      <c r="B6868" s="77"/>
      <c r="C6868" s="76"/>
      <c r="D6868" s="78"/>
      <c r="E6868" s="12"/>
      <c r="F6868" s="79"/>
      <c r="G6868" s="78"/>
      <c r="H6868" s="80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6"/>
      <c r="B6869" s="77"/>
      <c r="C6869" s="76"/>
      <c r="D6869" s="78"/>
      <c r="E6869" s="12"/>
      <c r="F6869" s="79"/>
      <c r="G6869" s="78"/>
      <c r="H6869" s="80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6"/>
      <c r="B6870" s="77"/>
      <c r="C6870" s="76"/>
      <c r="D6870" s="78"/>
      <c r="E6870" s="12"/>
      <c r="F6870" s="79"/>
      <c r="G6870" s="78"/>
      <c r="H6870" s="80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6"/>
      <c r="B6871" s="77"/>
      <c r="C6871" s="76"/>
      <c r="D6871" s="78"/>
      <c r="E6871" s="12"/>
      <c r="F6871" s="79"/>
      <c r="G6871" s="78"/>
      <c r="H6871" s="80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6"/>
      <c r="B6872" s="77"/>
      <c r="C6872" s="76"/>
      <c r="D6872" s="78"/>
      <c r="E6872" s="12"/>
      <c r="F6872" s="79"/>
      <c r="G6872" s="78"/>
      <c r="H6872" s="80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6"/>
      <c r="B6873" s="77"/>
      <c r="C6873" s="76"/>
      <c r="D6873" s="78"/>
      <c r="E6873" s="12"/>
      <c r="F6873" s="79"/>
      <c r="G6873" s="78"/>
      <c r="H6873" s="80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6"/>
      <c r="B6874" s="77"/>
      <c r="C6874" s="76"/>
      <c r="D6874" s="78"/>
      <c r="E6874" s="12"/>
      <c r="F6874" s="79"/>
      <c r="G6874" s="78"/>
      <c r="H6874" s="80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6"/>
      <c r="B6875" s="77"/>
      <c r="C6875" s="76"/>
      <c r="D6875" s="78"/>
      <c r="E6875" s="12"/>
      <c r="F6875" s="79"/>
      <c r="G6875" s="78"/>
      <c r="H6875" s="80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6"/>
      <c r="B6876" s="77"/>
      <c r="C6876" s="76"/>
      <c r="D6876" s="78"/>
      <c r="E6876" s="12"/>
      <c r="F6876" s="79"/>
      <c r="G6876" s="78"/>
      <c r="H6876" s="80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6"/>
      <c r="B6877" s="77"/>
      <c r="C6877" s="76"/>
      <c r="D6877" s="78"/>
      <c r="E6877" s="12"/>
      <c r="F6877" s="79"/>
      <c r="G6877" s="78"/>
      <c r="H6877" s="80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6"/>
      <c r="B6878" s="77"/>
      <c r="C6878" s="76"/>
      <c r="D6878" s="78"/>
      <c r="E6878" s="12"/>
      <c r="F6878" s="79"/>
      <c r="G6878" s="78"/>
      <c r="H6878" s="80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6"/>
      <c r="B6879" s="77"/>
      <c r="C6879" s="76"/>
      <c r="D6879" s="78"/>
      <c r="E6879" s="12"/>
      <c r="F6879" s="79"/>
      <c r="G6879" s="78"/>
      <c r="H6879" s="80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6"/>
      <c r="B6880" s="77"/>
      <c r="C6880" s="76"/>
      <c r="D6880" s="78"/>
      <c r="E6880" s="12"/>
      <c r="F6880" s="79"/>
      <c r="G6880" s="78"/>
      <c r="H6880" s="80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6"/>
      <c r="B6881" s="77"/>
      <c r="C6881" s="76"/>
      <c r="D6881" s="78"/>
      <c r="E6881" s="12"/>
      <c r="F6881" s="79"/>
      <c r="G6881" s="78"/>
      <c r="H6881" s="80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6"/>
      <c r="B6882" s="77"/>
      <c r="C6882" s="76"/>
      <c r="D6882" s="78"/>
      <c r="E6882" s="12"/>
      <c r="F6882" s="79"/>
      <c r="G6882" s="78"/>
      <c r="H6882" s="80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6"/>
      <c r="B6883" s="77"/>
      <c r="C6883" s="76"/>
      <c r="D6883" s="78"/>
      <c r="E6883" s="12"/>
      <c r="F6883" s="79"/>
      <c r="G6883" s="78"/>
      <c r="H6883" s="80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6"/>
      <c r="B6884" s="77"/>
      <c r="C6884" s="76"/>
      <c r="D6884" s="78"/>
      <c r="E6884" s="12"/>
      <c r="F6884" s="79"/>
      <c r="G6884" s="78"/>
      <c r="H6884" s="80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6"/>
      <c r="B6885" s="77"/>
      <c r="C6885" s="76"/>
      <c r="D6885" s="78"/>
      <c r="E6885" s="12"/>
      <c r="F6885" s="79"/>
      <c r="G6885" s="78"/>
      <c r="H6885" s="80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6"/>
      <c r="B6886" s="77"/>
      <c r="C6886" s="76"/>
      <c r="D6886" s="78"/>
      <c r="E6886" s="12"/>
      <c r="F6886" s="79"/>
      <c r="G6886" s="78"/>
      <c r="H6886" s="80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6"/>
      <c r="B6887" s="77"/>
      <c r="C6887" s="76"/>
      <c r="D6887" s="78"/>
      <c r="E6887" s="12"/>
      <c r="F6887" s="79"/>
      <c r="G6887" s="78"/>
      <c r="H6887" s="80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6"/>
      <c r="B6888" s="77"/>
      <c r="C6888" s="76"/>
      <c r="D6888" s="78"/>
      <c r="E6888" s="12"/>
      <c r="F6888" s="79"/>
      <c r="G6888" s="78"/>
      <c r="H6888" s="80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6"/>
      <c r="B6889" s="77"/>
      <c r="C6889" s="76"/>
      <c r="D6889" s="78"/>
      <c r="E6889" s="12"/>
      <c r="F6889" s="79"/>
      <c r="G6889" s="78"/>
      <c r="H6889" s="80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6"/>
      <c r="B6890" s="77"/>
      <c r="C6890" s="76"/>
      <c r="D6890" s="78"/>
      <c r="E6890" s="12"/>
      <c r="F6890" s="79"/>
      <c r="G6890" s="78"/>
      <c r="H6890" s="80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6"/>
      <c r="B6891" s="77"/>
      <c r="C6891" s="76"/>
      <c r="D6891" s="78"/>
      <c r="E6891" s="12"/>
      <c r="F6891" s="79"/>
      <c r="G6891" s="78"/>
      <c r="H6891" s="80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6"/>
      <c r="B6892" s="77"/>
      <c r="C6892" s="76"/>
      <c r="D6892" s="78"/>
      <c r="E6892" s="12"/>
      <c r="F6892" s="79"/>
      <c r="G6892" s="78"/>
      <c r="H6892" s="80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6"/>
      <c r="B6893" s="77"/>
      <c r="C6893" s="76"/>
      <c r="D6893" s="78"/>
      <c r="E6893" s="12"/>
      <c r="F6893" s="79"/>
      <c r="G6893" s="78"/>
      <c r="H6893" s="80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6"/>
      <c r="B6894" s="77"/>
      <c r="C6894" s="76"/>
      <c r="D6894" s="78"/>
      <c r="E6894" s="12"/>
      <c r="F6894" s="79"/>
      <c r="G6894" s="78"/>
      <c r="H6894" s="80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6"/>
      <c r="B6895" s="77"/>
      <c r="C6895" s="76"/>
      <c r="D6895" s="78"/>
      <c r="E6895" s="12"/>
      <c r="F6895" s="79"/>
      <c r="G6895" s="78"/>
      <c r="H6895" s="80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6"/>
      <c r="B6896" s="77"/>
      <c r="C6896" s="76"/>
      <c r="D6896" s="78"/>
      <c r="E6896" s="12"/>
      <c r="F6896" s="79"/>
      <c r="G6896" s="78"/>
      <c r="H6896" s="80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6"/>
      <c r="B6897" s="77"/>
      <c r="C6897" s="76"/>
      <c r="D6897" s="78"/>
      <c r="E6897" s="12"/>
      <c r="F6897" s="79"/>
      <c r="G6897" s="78"/>
      <c r="H6897" s="80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6"/>
      <c r="B6898" s="77"/>
      <c r="C6898" s="76"/>
      <c r="D6898" s="78"/>
      <c r="E6898" s="12"/>
      <c r="F6898" s="79"/>
      <c r="G6898" s="78"/>
      <c r="H6898" s="80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6"/>
      <c r="B6899" s="77"/>
      <c r="C6899" s="76"/>
      <c r="D6899" s="78"/>
      <c r="E6899" s="12"/>
      <c r="F6899" s="79"/>
      <c r="G6899" s="78"/>
      <c r="H6899" s="80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6"/>
      <c r="B6900" s="77"/>
      <c r="C6900" s="76"/>
      <c r="D6900" s="78"/>
      <c r="E6900" s="12"/>
      <c r="F6900" s="79"/>
      <c r="G6900" s="78"/>
      <c r="H6900" s="80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6"/>
      <c r="B6901" s="77"/>
      <c r="C6901" s="76"/>
      <c r="D6901" s="78"/>
      <c r="E6901" s="12"/>
      <c r="F6901" s="79"/>
      <c r="G6901" s="78"/>
      <c r="H6901" s="80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6"/>
      <c r="B6902" s="77"/>
      <c r="C6902" s="76"/>
      <c r="D6902" s="78"/>
      <c r="E6902" s="12"/>
      <c r="F6902" s="79"/>
      <c r="G6902" s="78"/>
      <c r="H6902" s="80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6"/>
      <c r="B6903" s="77"/>
      <c r="C6903" s="76"/>
      <c r="D6903" s="78"/>
      <c r="E6903" s="12"/>
      <c r="F6903" s="79"/>
      <c r="G6903" s="78"/>
      <c r="H6903" s="80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6"/>
      <c r="B6904" s="77"/>
      <c r="C6904" s="76"/>
      <c r="D6904" s="78"/>
      <c r="E6904" s="12"/>
      <c r="F6904" s="79"/>
      <c r="G6904" s="78"/>
      <c r="H6904" s="80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6"/>
      <c r="B6905" s="77"/>
      <c r="C6905" s="76"/>
      <c r="D6905" s="78"/>
      <c r="E6905" s="12"/>
      <c r="F6905" s="79"/>
      <c r="G6905" s="78"/>
      <c r="H6905" s="80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6"/>
      <c r="B6906" s="77"/>
      <c r="C6906" s="76"/>
      <c r="D6906" s="78"/>
      <c r="E6906" s="12"/>
      <c r="F6906" s="79"/>
      <c r="G6906" s="78"/>
      <c r="H6906" s="80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6"/>
      <c r="B6907" s="77"/>
      <c r="C6907" s="76"/>
      <c r="D6907" s="78"/>
      <c r="E6907" s="12"/>
      <c r="F6907" s="79"/>
      <c r="G6907" s="78"/>
      <c r="H6907" s="80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6"/>
      <c r="B6908" s="77"/>
      <c r="C6908" s="76"/>
      <c r="D6908" s="78"/>
      <c r="E6908" s="12"/>
      <c r="F6908" s="79"/>
      <c r="G6908" s="78"/>
      <c r="H6908" s="80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6"/>
      <c r="B6909" s="77"/>
      <c r="C6909" s="76"/>
      <c r="D6909" s="78"/>
      <c r="E6909" s="12"/>
      <c r="F6909" s="79"/>
      <c r="G6909" s="78"/>
      <c r="H6909" s="80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6"/>
      <c r="B6910" s="77"/>
      <c r="C6910" s="76"/>
      <c r="D6910" s="78"/>
      <c r="E6910" s="12"/>
      <c r="F6910" s="79"/>
      <c r="G6910" s="78"/>
      <c r="H6910" s="80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6"/>
      <c r="B6911" s="77"/>
      <c r="C6911" s="76"/>
      <c r="D6911" s="78"/>
      <c r="E6911" s="12"/>
      <c r="F6911" s="79"/>
      <c r="G6911" s="78"/>
      <c r="H6911" s="80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6"/>
      <c r="B6912" s="77"/>
      <c r="C6912" s="76"/>
      <c r="D6912" s="78"/>
      <c r="E6912" s="12"/>
      <c r="F6912" s="79"/>
      <c r="G6912" s="78"/>
      <c r="H6912" s="80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6"/>
      <c r="B6913" s="77"/>
      <c r="C6913" s="76"/>
      <c r="D6913" s="78"/>
      <c r="E6913" s="12"/>
      <c r="F6913" s="79"/>
      <c r="G6913" s="78"/>
      <c r="H6913" s="80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6"/>
      <c r="B6914" s="77"/>
      <c r="C6914" s="76"/>
      <c r="D6914" s="78"/>
      <c r="E6914" s="12"/>
      <c r="F6914" s="79"/>
      <c r="G6914" s="78"/>
      <c r="H6914" s="80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6"/>
      <c r="B6915" s="77"/>
      <c r="C6915" s="76"/>
      <c r="D6915" s="78"/>
      <c r="E6915" s="12"/>
      <c r="F6915" s="79"/>
      <c r="G6915" s="78"/>
      <c r="H6915" s="80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6"/>
      <c r="B6916" s="77"/>
      <c r="C6916" s="76"/>
      <c r="D6916" s="78"/>
      <c r="E6916" s="12"/>
      <c r="F6916" s="79"/>
      <c r="G6916" s="78"/>
      <c r="H6916" s="80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6"/>
      <c r="B6917" s="77"/>
      <c r="C6917" s="76"/>
      <c r="D6917" s="78"/>
      <c r="E6917" s="12"/>
      <c r="F6917" s="79"/>
      <c r="G6917" s="78"/>
      <c r="H6917" s="80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6"/>
      <c r="B6918" s="77"/>
      <c r="C6918" s="76"/>
      <c r="D6918" s="78"/>
      <c r="E6918" s="12"/>
      <c r="F6918" s="79"/>
      <c r="G6918" s="78"/>
      <c r="H6918" s="80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6"/>
      <c r="B6919" s="77"/>
      <c r="C6919" s="76"/>
      <c r="D6919" s="78"/>
      <c r="E6919" s="12"/>
      <c r="F6919" s="79"/>
      <c r="G6919" s="78"/>
      <c r="H6919" s="80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6"/>
      <c r="B6920" s="77"/>
      <c r="C6920" s="76"/>
      <c r="D6920" s="78"/>
      <c r="E6920" s="12"/>
      <c r="F6920" s="79"/>
      <c r="G6920" s="78"/>
      <c r="H6920" s="80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6"/>
      <c r="B6921" s="77"/>
      <c r="C6921" s="76"/>
      <c r="D6921" s="78"/>
      <c r="E6921" s="12"/>
      <c r="F6921" s="79"/>
      <c r="G6921" s="78"/>
      <c r="H6921" s="80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6"/>
      <c r="B6922" s="77"/>
      <c r="C6922" s="76"/>
      <c r="D6922" s="78"/>
      <c r="E6922" s="12"/>
      <c r="F6922" s="79"/>
      <c r="G6922" s="78"/>
      <c r="H6922" s="80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6"/>
      <c r="B6923" s="77"/>
      <c r="C6923" s="76"/>
      <c r="D6923" s="78"/>
      <c r="E6923" s="12"/>
      <c r="F6923" s="79"/>
      <c r="G6923" s="78"/>
      <c r="H6923" s="80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6"/>
      <c r="B6924" s="77"/>
      <c r="C6924" s="76"/>
      <c r="D6924" s="78"/>
      <c r="E6924" s="12"/>
      <c r="F6924" s="79"/>
      <c r="G6924" s="78"/>
      <c r="H6924" s="80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6"/>
      <c r="B6925" s="77"/>
      <c r="C6925" s="76"/>
      <c r="D6925" s="78"/>
      <c r="E6925" s="12"/>
      <c r="F6925" s="79"/>
      <c r="G6925" s="78"/>
      <c r="H6925" s="80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6"/>
      <c r="B6926" s="77"/>
      <c r="C6926" s="76"/>
      <c r="D6926" s="78"/>
      <c r="E6926" s="12"/>
      <c r="F6926" s="79"/>
      <c r="G6926" s="78"/>
      <c r="H6926" s="80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6"/>
      <c r="B6927" s="77"/>
      <c r="C6927" s="76"/>
      <c r="D6927" s="78"/>
      <c r="E6927" s="12"/>
      <c r="F6927" s="79"/>
      <c r="G6927" s="78"/>
      <c r="H6927" s="80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6"/>
      <c r="B6928" s="77"/>
      <c r="C6928" s="76"/>
      <c r="D6928" s="78"/>
      <c r="E6928" s="12"/>
      <c r="F6928" s="79"/>
      <c r="G6928" s="78"/>
      <c r="H6928" s="80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6"/>
      <c r="B6929" s="77"/>
      <c r="C6929" s="76"/>
      <c r="D6929" s="78"/>
      <c r="E6929" s="12"/>
      <c r="F6929" s="79"/>
      <c r="G6929" s="78"/>
      <c r="H6929" s="80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6"/>
      <c r="B6930" s="77"/>
      <c r="C6930" s="76"/>
      <c r="D6930" s="78"/>
      <c r="E6930" s="12"/>
      <c r="F6930" s="79"/>
      <c r="G6930" s="78"/>
      <c r="H6930" s="80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6"/>
      <c r="B6931" s="77"/>
      <c r="C6931" s="76"/>
      <c r="D6931" s="78"/>
      <c r="E6931" s="12"/>
      <c r="F6931" s="79"/>
      <c r="G6931" s="78"/>
      <c r="H6931" s="80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6"/>
      <c r="B6932" s="77"/>
      <c r="C6932" s="76"/>
      <c r="D6932" s="78"/>
      <c r="E6932" s="12"/>
      <c r="F6932" s="79"/>
      <c r="G6932" s="78"/>
      <c r="H6932" s="80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6"/>
      <c r="B6933" s="77"/>
      <c r="C6933" s="76"/>
      <c r="D6933" s="78"/>
      <c r="E6933" s="12"/>
      <c r="F6933" s="79"/>
      <c r="G6933" s="78"/>
      <c r="H6933" s="80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6"/>
      <c r="B6934" s="77"/>
      <c r="C6934" s="76"/>
      <c r="D6934" s="78"/>
      <c r="E6934" s="12"/>
      <c r="F6934" s="79"/>
      <c r="G6934" s="78"/>
      <c r="H6934" s="80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6"/>
      <c r="B6935" s="77"/>
      <c r="C6935" s="76"/>
      <c r="D6935" s="78"/>
      <c r="E6935" s="12"/>
      <c r="F6935" s="79"/>
      <c r="G6935" s="78"/>
      <c r="H6935" s="80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6"/>
      <c r="B6936" s="77"/>
      <c r="C6936" s="76"/>
      <c r="D6936" s="78"/>
      <c r="E6936" s="12"/>
      <c r="F6936" s="79"/>
      <c r="G6936" s="78"/>
      <c r="H6936" s="80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6"/>
      <c r="B6937" s="77"/>
      <c r="C6937" s="76"/>
      <c r="D6937" s="78"/>
      <c r="E6937" s="12"/>
      <c r="F6937" s="79"/>
      <c r="G6937" s="78"/>
      <c r="H6937" s="80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6"/>
      <c r="B6938" s="77"/>
      <c r="C6938" s="76"/>
      <c r="D6938" s="78"/>
      <c r="E6938" s="12"/>
      <c r="F6938" s="79"/>
      <c r="G6938" s="78"/>
      <c r="H6938" s="80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6"/>
      <c r="B6939" s="77"/>
      <c r="C6939" s="76"/>
      <c r="D6939" s="78"/>
      <c r="E6939" s="12"/>
      <c r="F6939" s="79"/>
      <c r="G6939" s="78"/>
      <c r="H6939" s="80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6"/>
      <c r="B6940" s="77"/>
      <c r="C6940" s="76"/>
      <c r="D6940" s="78"/>
      <c r="E6940" s="12"/>
      <c r="F6940" s="79"/>
      <c r="G6940" s="78"/>
      <c r="H6940" s="80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6"/>
      <c r="B6941" s="77"/>
      <c r="C6941" s="76"/>
      <c r="D6941" s="78"/>
      <c r="E6941" s="12"/>
      <c r="F6941" s="79"/>
      <c r="G6941" s="78"/>
      <c r="H6941" s="80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6"/>
      <c r="B6942" s="77"/>
      <c r="C6942" s="76"/>
      <c r="D6942" s="78"/>
      <c r="E6942" s="12"/>
      <c r="F6942" s="79"/>
      <c r="G6942" s="78"/>
      <c r="H6942" s="80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6"/>
      <c r="B6943" s="77"/>
      <c r="C6943" s="76"/>
      <c r="D6943" s="78"/>
      <c r="E6943" s="12"/>
      <c r="F6943" s="79"/>
      <c r="G6943" s="78"/>
      <c r="H6943" s="80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6"/>
      <c r="B6944" s="77"/>
      <c r="C6944" s="76"/>
      <c r="D6944" s="78"/>
      <c r="E6944" s="12"/>
      <c r="F6944" s="79"/>
      <c r="G6944" s="78"/>
      <c r="H6944" s="80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6"/>
      <c r="B6945" s="77"/>
      <c r="C6945" s="76"/>
      <c r="D6945" s="78"/>
      <c r="E6945" s="12"/>
      <c r="F6945" s="79"/>
      <c r="G6945" s="78"/>
      <c r="H6945" s="80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6"/>
      <c r="B6946" s="77"/>
      <c r="C6946" s="76"/>
      <c r="D6946" s="78"/>
      <c r="E6946" s="12"/>
      <c r="F6946" s="79"/>
      <c r="G6946" s="78"/>
      <c r="H6946" s="80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6"/>
      <c r="B6947" s="77"/>
      <c r="C6947" s="76"/>
      <c r="D6947" s="78"/>
      <c r="E6947" s="12"/>
      <c r="F6947" s="79"/>
      <c r="G6947" s="78"/>
      <c r="H6947" s="80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6"/>
      <c r="B6948" s="77"/>
      <c r="C6948" s="76"/>
      <c r="D6948" s="78"/>
      <c r="E6948" s="12"/>
      <c r="F6948" s="79"/>
      <c r="G6948" s="78"/>
      <c r="H6948" s="80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6"/>
      <c r="B6949" s="77"/>
      <c r="C6949" s="76"/>
      <c r="D6949" s="78"/>
      <c r="E6949" s="12"/>
      <c r="F6949" s="79"/>
      <c r="G6949" s="78"/>
      <c r="H6949" s="80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6"/>
      <c r="B6950" s="77"/>
      <c r="C6950" s="76"/>
      <c r="D6950" s="78"/>
      <c r="E6950" s="12"/>
      <c r="F6950" s="79"/>
      <c r="G6950" s="78"/>
      <c r="H6950" s="80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6"/>
      <c r="B6951" s="77"/>
      <c r="C6951" s="76"/>
      <c r="D6951" s="78"/>
      <c r="E6951" s="12"/>
      <c r="F6951" s="79"/>
      <c r="G6951" s="78"/>
      <c r="H6951" s="80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6"/>
      <c r="B6952" s="77"/>
      <c r="C6952" s="76"/>
      <c r="D6952" s="78"/>
      <c r="E6952" s="12"/>
      <c r="F6952" s="79"/>
      <c r="G6952" s="78"/>
      <c r="H6952" s="80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6"/>
      <c r="B6953" s="77"/>
      <c r="C6953" s="76"/>
      <c r="D6953" s="78"/>
      <c r="E6953" s="12"/>
      <c r="F6953" s="79"/>
      <c r="G6953" s="78"/>
      <c r="H6953" s="80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6"/>
      <c r="B6954" s="77"/>
      <c r="C6954" s="76"/>
      <c r="D6954" s="78"/>
      <c r="E6954" s="12"/>
      <c r="F6954" s="79"/>
      <c r="G6954" s="78"/>
      <c r="H6954" s="80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6"/>
      <c r="B6955" s="77"/>
      <c r="C6955" s="76"/>
      <c r="D6955" s="78"/>
      <c r="E6955" s="12"/>
      <c r="F6955" s="79"/>
      <c r="G6955" s="78"/>
      <c r="H6955" s="80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6"/>
      <c r="B6956" s="77"/>
      <c r="C6956" s="76"/>
      <c r="D6956" s="78"/>
      <c r="E6956" s="12"/>
      <c r="F6956" s="79"/>
      <c r="G6956" s="78"/>
      <c r="H6956" s="80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6"/>
      <c r="B6957" s="77"/>
      <c r="C6957" s="76"/>
      <c r="D6957" s="78"/>
      <c r="E6957" s="12"/>
      <c r="F6957" s="79"/>
      <c r="G6957" s="78"/>
      <c r="H6957" s="80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6"/>
      <c r="B6958" s="77"/>
      <c r="C6958" s="76"/>
      <c r="D6958" s="78"/>
      <c r="E6958" s="12"/>
      <c r="F6958" s="79"/>
      <c r="G6958" s="78"/>
      <c r="H6958" s="80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6"/>
      <c r="B6959" s="77"/>
      <c r="C6959" s="76"/>
      <c r="D6959" s="78"/>
      <c r="E6959" s="12"/>
      <c r="F6959" s="79"/>
      <c r="G6959" s="78"/>
      <c r="H6959" s="80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6"/>
      <c r="B6960" s="77"/>
      <c r="C6960" s="76"/>
      <c r="D6960" s="78"/>
      <c r="E6960" s="12"/>
      <c r="F6960" s="79"/>
      <c r="G6960" s="78"/>
      <c r="H6960" s="80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6"/>
      <c r="B6961" s="77"/>
      <c r="C6961" s="76"/>
      <c r="D6961" s="78"/>
      <c r="E6961" s="12"/>
      <c r="F6961" s="79"/>
      <c r="G6961" s="78"/>
      <c r="H6961" s="80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6"/>
      <c r="B6962" s="77"/>
      <c r="C6962" s="76"/>
      <c r="D6962" s="78"/>
      <c r="E6962" s="12"/>
      <c r="F6962" s="79"/>
      <c r="G6962" s="78"/>
      <c r="H6962" s="80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6"/>
      <c r="B6963" s="77"/>
      <c r="C6963" s="76"/>
      <c r="D6963" s="78"/>
      <c r="E6963" s="12"/>
      <c r="F6963" s="79"/>
      <c r="G6963" s="78"/>
      <c r="H6963" s="80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6"/>
      <c r="B6964" s="77"/>
      <c r="C6964" s="76"/>
      <c r="D6964" s="78"/>
      <c r="E6964" s="12"/>
      <c r="F6964" s="79"/>
      <c r="G6964" s="78"/>
      <c r="H6964" s="80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6"/>
      <c r="B6965" s="77"/>
      <c r="C6965" s="76"/>
      <c r="D6965" s="78"/>
      <c r="E6965" s="12"/>
      <c r="F6965" s="79"/>
      <c r="G6965" s="78"/>
      <c r="H6965" s="80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6"/>
      <c r="B6966" s="77"/>
      <c r="C6966" s="76"/>
      <c r="D6966" s="78"/>
      <c r="E6966" s="12"/>
      <c r="F6966" s="79"/>
      <c r="G6966" s="78"/>
      <c r="H6966" s="80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6"/>
      <c r="B6967" s="77"/>
      <c r="C6967" s="76"/>
      <c r="D6967" s="78"/>
      <c r="E6967" s="12"/>
      <c r="F6967" s="79"/>
      <c r="G6967" s="78"/>
      <c r="H6967" s="80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6"/>
      <c r="B6968" s="77"/>
      <c r="C6968" s="76"/>
      <c r="D6968" s="78"/>
      <c r="E6968" s="12"/>
      <c r="F6968" s="79"/>
      <c r="G6968" s="78"/>
      <c r="H6968" s="80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6"/>
      <c r="B6969" s="77"/>
      <c r="C6969" s="76"/>
      <c r="D6969" s="78"/>
      <c r="E6969" s="12"/>
      <c r="F6969" s="79"/>
      <c r="G6969" s="78"/>
      <c r="H6969" s="80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6"/>
      <c r="B6970" s="77"/>
      <c r="C6970" s="76"/>
      <c r="D6970" s="78"/>
      <c r="E6970" s="12"/>
      <c r="F6970" s="79"/>
      <c r="G6970" s="78"/>
      <c r="H6970" s="80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6"/>
      <c r="B6971" s="77"/>
      <c r="C6971" s="76"/>
      <c r="D6971" s="78"/>
      <c r="E6971" s="12"/>
      <c r="F6971" s="79"/>
      <c r="G6971" s="78"/>
      <c r="H6971" s="80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6"/>
      <c r="B6972" s="77"/>
      <c r="C6972" s="76"/>
      <c r="D6972" s="78"/>
      <c r="E6972" s="12"/>
      <c r="F6972" s="79"/>
      <c r="G6972" s="78"/>
      <c r="H6972" s="80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6"/>
      <c r="B6973" s="77"/>
      <c r="C6973" s="76"/>
      <c r="D6973" s="78"/>
      <c r="E6973" s="12"/>
      <c r="F6973" s="79"/>
      <c r="G6973" s="78"/>
      <c r="H6973" s="80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6"/>
      <c r="B6974" s="77"/>
      <c r="C6974" s="76"/>
      <c r="D6974" s="78"/>
      <c r="E6974" s="12"/>
      <c r="F6974" s="79"/>
      <c r="G6974" s="78"/>
      <c r="H6974" s="80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6"/>
      <c r="B6975" s="77"/>
      <c r="C6975" s="76"/>
      <c r="D6975" s="78"/>
      <c r="E6975" s="12"/>
      <c r="F6975" s="79"/>
      <c r="G6975" s="78"/>
      <c r="H6975" s="80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6"/>
      <c r="B6976" s="77"/>
      <c r="C6976" s="76"/>
      <c r="D6976" s="78"/>
      <c r="E6976" s="12"/>
      <c r="F6976" s="79"/>
      <c r="G6976" s="78"/>
      <c r="H6976" s="80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6"/>
      <c r="B6977" s="77"/>
      <c r="C6977" s="76"/>
      <c r="D6977" s="78"/>
      <c r="E6977" s="12"/>
      <c r="F6977" s="79"/>
      <c r="G6977" s="78"/>
      <c r="H6977" s="80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6"/>
      <c r="B6978" s="77"/>
      <c r="C6978" s="76"/>
      <c r="D6978" s="78"/>
      <c r="E6978" s="12"/>
      <c r="F6978" s="79"/>
      <c r="G6978" s="78"/>
      <c r="H6978" s="80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6"/>
      <c r="B6979" s="77"/>
      <c r="C6979" s="76"/>
      <c r="D6979" s="78"/>
      <c r="E6979" s="12"/>
      <c r="F6979" s="79"/>
      <c r="G6979" s="78"/>
      <c r="H6979" s="80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6"/>
      <c r="B6980" s="77"/>
      <c r="C6980" s="76"/>
      <c r="D6980" s="78"/>
      <c r="E6980" s="12"/>
      <c r="F6980" s="79"/>
      <c r="G6980" s="78"/>
      <c r="H6980" s="80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6"/>
      <c r="B6981" s="77"/>
      <c r="C6981" s="76"/>
      <c r="D6981" s="78"/>
      <c r="E6981" s="12"/>
      <c r="F6981" s="79"/>
      <c r="G6981" s="78"/>
      <c r="H6981" s="80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6"/>
      <c r="B6982" s="77"/>
      <c r="C6982" s="76"/>
      <c r="D6982" s="78"/>
      <c r="E6982" s="12"/>
      <c r="F6982" s="79"/>
      <c r="G6982" s="78"/>
      <c r="H6982" s="80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6"/>
      <c r="B6983" s="77"/>
      <c r="C6983" s="76"/>
      <c r="D6983" s="78"/>
      <c r="E6983" s="12"/>
      <c r="F6983" s="79"/>
      <c r="G6983" s="78"/>
      <c r="H6983" s="80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6"/>
      <c r="B6984" s="77"/>
      <c r="C6984" s="76"/>
      <c r="D6984" s="78"/>
      <c r="E6984" s="12"/>
      <c r="F6984" s="79"/>
      <c r="G6984" s="78"/>
      <c r="H6984" s="80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6"/>
      <c r="B6985" s="77"/>
      <c r="C6985" s="76"/>
      <c r="D6985" s="78"/>
      <c r="E6985" s="12"/>
      <c r="F6985" s="79"/>
      <c r="G6985" s="78"/>
      <c r="H6985" s="80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6"/>
      <c r="B6986" s="77"/>
      <c r="C6986" s="76"/>
      <c r="D6986" s="78"/>
      <c r="E6986" s="12"/>
      <c r="F6986" s="79"/>
      <c r="G6986" s="78"/>
      <c r="H6986" s="80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6"/>
      <c r="B6987" s="77"/>
      <c r="C6987" s="76"/>
      <c r="D6987" s="78"/>
      <c r="E6987" s="12"/>
      <c r="F6987" s="79"/>
      <c r="G6987" s="78"/>
      <c r="H6987" s="80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6"/>
      <c r="B6988" s="77"/>
      <c r="C6988" s="76"/>
      <c r="D6988" s="78"/>
      <c r="E6988" s="12"/>
      <c r="F6988" s="79"/>
      <c r="G6988" s="78"/>
      <c r="H6988" s="80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6"/>
      <c r="B6989" s="77"/>
      <c r="C6989" s="76"/>
      <c r="D6989" s="78"/>
      <c r="E6989" s="12"/>
      <c r="F6989" s="79"/>
      <c r="G6989" s="78"/>
      <c r="H6989" s="80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6"/>
      <c r="B6990" s="77"/>
      <c r="C6990" s="76"/>
      <c r="D6990" s="78"/>
      <c r="E6990" s="12"/>
      <c r="F6990" s="79"/>
      <c r="G6990" s="78"/>
      <c r="H6990" s="80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6"/>
      <c r="B6991" s="77"/>
      <c r="C6991" s="76"/>
      <c r="D6991" s="78"/>
      <c r="E6991" s="12"/>
      <c r="F6991" s="79"/>
      <c r="G6991" s="78"/>
      <c r="H6991" s="80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6"/>
      <c r="B6992" s="77"/>
      <c r="C6992" s="76"/>
      <c r="D6992" s="78"/>
      <c r="E6992" s="12"/>
      <c r="F6992" s="79"/>
      <c r="G6992" s="78"/>
      <c r="H6992" s="80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6"/>
      <c r="B6993" s="77"/>
      <c r="C6993" s="76"/>
      <c r="D6993" s="78"/>
      <c r="E6993" s="12"/>
      <c r="F6993" s="79"/>
      <c r="G6993" s="78"/>
      <c r="H6993" s="80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6"/>
      <c r="B6994" s="77"/>
      <c r="C6994" s="76"/>
      <c r="D6994" s="78"/>
      <c r="E6994" s="12"/>
      <c r="F6994" s="79"/>
      <c r="G6994" s="78"/>
      <c r="H6994" s="80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6"/>
      <c r="B6995" s="77"/>
      <c r="C6995" s="76"/>
      <c r="D6995" s="78"/>
      <c r="E6995" s="12"/>
      <c r="F6995" s="79"/>
      <c r="G6995" s="78"/>
      <c r="H6995" s="80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6"/>
      <c r="B6996" s="77"/>
      <c r="C6996" s="76"/>
      <c r="D6996" s="78"/>
      <c r="E6996" s="12"/>
      <c r="F6996" s="79"/>
      <c r="G6996" s="78"/>
      <c r="H6996" s="80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6"/>
      <c r="B6997" s="77"/>
      <c r="C6997" s="76"/>
      <c r="D6997" s="78"/>
      <c r="E6997" s="12"/>
      <c r="F6997" s="79"/>
      <c r="G6997" s="78"/>
      <c r="H6997" s="80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6"/>
      <c r="B6998" s="77"/>
      <c r="C6998" s="76"/>
      <c r="D6998" s="78"/>
      <c r="E6998" s="12"/>
      <c r="F6998" s="79"/>
      <c r="G6998" s="78"/>
      <c r="H6998" s="80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6"/>
      <c r="B6999" s="77"/>
      <c r="C6999" s="76"/>
      <c r="D6999" s="78"/>
      <c r="E6999" s="12"/>
      <c r="F6999" s="79"/>
      <c r="G6999" s="78"/>
      <c r="H6999" s="80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6"/>
      <c r="B7000" s="77"/>
      <c r="C7000" s="76"/>
      <c r="D7000" s="78"/>
      <c r="E7000" s="12"/>
      <c r="F7000" s="79"/>
      <c r="G7000" s="78"/>
      <c r="H7000" s="80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6"/>
      <c r="B7001" s="77"/>
      <c r="C7001" s="76"/>
      <c r="D7001" s="78"/>
      <c r="E7001" s="12"/>
      <c r="F7001" s="79"/>
      <c r="G7001" s="78"/>
      <c r="H7001" s="80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6"/>
      <c r="B7002" s="77"/>
      <c r="C7002" s="76"/>
      <c r="D7002" s="78"/>
      <c r="E7002" s="12"/>
      <c r="F7002" s="79"/>
      <c r="G7002" s="78"/>
      <c r="H7002" s="80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6"/>
      <c r="B7003" s="77"/>
      <c r="C7003" s="76"/>
      <c r="D7003" s="78"/>
      <c r="E7003" s="12"/>
      <c r="F7003" s="79"/>
      <c r="G7003" s="78"/>
      <c r="H7003" s="80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6"/>
      <c r="B7004" s="77"/>
      <c r="C7004" s="76"/>
      <c r="D7004" s="78"/>
      <c r="E7004" s="12"/>
      <c r="F7004" s="79"/>
      <c r="G7004" s="78"/>
      <c r="H7004" s="80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6"/>
      <c r="B7005" s="77"/>
      <c r="C7005" s="76"/>
      <c r="D7005" s="78"/>
      <c r="E7005" s="12"/>
      <c r="F7005" s="79"/>
      <c r="G7005" s="78"/>
      <c r="H7005" s="80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6"/>
      <c r="B7006" s="77"/>
      <c r="C7006" s="76"/>
      <c r="D7006" s="78"/>
      <c r="E7006" s="12"/>
      <c r="F7006" s="79"/>
      <c r="G7006" s="78"/>
      <c r="H7006" s="80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6"/>
      <c r="B7007" s="77"/>
      <c r="C7007" s="76"/>
      <c r="D7007" s="78"/>
      <c r="E7007" s="12"/>
      <c r="F7007" s="79"/>
      <c r="G7007" s="78"/>
      <c r="H7007" s="80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6"/>
      <c r="B7008" s="77"/>
      <c r="C7008" s="76"/>
      <c r="D7008" s="78"/>
      <c r="E7008" s="12"/>
      <c r="F7008" s="79"/>
      <c r="G7008" s="78"/>
      <c r="H7008" s="80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6"/>
      <c r="B7009" s="77"/>
      <c r="C7009" s="76"/>
      <c r="D7009" s="78"/>
      <c r="E7009" s="12"/>
      <c r="F7009" s="79"/>
      <c r="G7009" s="78"/>
      <c r="H7009" s="80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6"/>
      <c r="B7010" s="77"/>
      <c r="C7010" s="76"/>
      <c r="D7010" s="78"/>
      <c r="E7010" s="12"/>
      <c r="F7010" s="79"/>
      <c r="G7010" s="78"/>
      <c r="H7010" s="80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6"/>
      <c r="B7011" s="77"/>
      <c r="C7011" s="76"/>
      <c r="D7011" s="78"/>
      <c r="E7011" s="12"/>
      <c r="F7011" s="79"/>
      <c r="G7011" s="78"/>
      <c r="H7011" s="80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6"/>
      <c r="B7012" s="77"/>
      <c r="C7012" s="76"/>
      <c r="D7012" s="78"/>
      <c r="E7012" s="12"/>
      <c r="F7012" s="79"/>
      <c r="G7012" s="78"/>
      <c r="H7012" s="80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6"/>
      <c r="B7013" s="77"/>
      <c r="C7013" s="76"/>
      <c r="D7013" s="78"/>
      <c r="E7013" s="12"/>
      <c r="F7013" s="79"/>
      <c r="G7013" s="78"/>
      <c r="H7013" s="80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6"/>
      <c r="B7014" s="77"/>
      <c r="C7014" s="76"/>
      <c r="D7014" s="78"/>
      <c r="E7014" s="12"/>
      <c r="F7014" s="79"/>
      <c r="G7014" s="78"/>
      <c r="H7014" s="80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6"/>
      <c r="B7015" s="77"/>
      <c r="C7015" s="76"/>
      <c r="D7015" s="78"/>
      <c r="E7015" s="12"/>
      <c r="F7015" s="79"/>
      <c r="G7015" s="78"/>
      <c r="H7015" s="80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6"/>
      <c r="B7016" s="77"/>
      <c r="C7016" s="76"/>
      <c r="D7016" s="78"/>
      <c r="E7016" s="12"/>
      <c r="F7016" s="79"/>
      <c r="G7016" s="78"/>
      <c r="H7016" s="80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6"/>
      <c r="B7017" s="77"/>
      <c r="C7017" s="76"/>
      <c r="D7017" s="78"/>
      <c r="E7017" s="12"/>
      <c r="F7017" s="79"/>
      <c r="G7017" s="78"/>
      <c r="H7017" s="80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6"/>
      <c r="B7018" s="77"/>
      <c r="C7018" s="76"/>
      <c r="D7018" s="78"/>
      <c r="E7018" s="12"/>
      <c r="F7018" s="79"/>
      <c r="G7018" s="78"/>
      <c r="H7018" s="80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6"/>
      <c r="B7019" s="77"/>
      <c r="C7019" s="76"/>
      <c r="D7019" s="78"/>
      <c r="E7019" s="12"/>
      <c r="F7019" s="79"/>
      <c r="G7019" s="78"/>
      <c r="H7019" s="80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6"/>
      <c r="B7020" s="77"/>
      <c r="C7020" s="76"/>
      <c r="D7020" s="78"/>
      <c r="E7020" s="12"/>
      <c r="F7020" s="79"/>
      <c r="G7020" s="78"/>
      <c r="H7020" s="80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6"/>
      <c r="B7021" s="77"/>
      <c r="C7021" s="76"/>
      <c r="D7021" s="78"/>
      <c r="E7021" s="12"/>
      <c r="F7021" s="79"/>
      <c r="G7021" s="78"/>
      <c r="H7021" s="80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6"/>
      <c r="B7022" s="77"/>
      <c r="C7022" s="76"/>
      <c r="D7022" s="78"/>
      <c r="E7022" s="12"/>
      <c r="F7022" s="79"/>
      <c r="G7022" s="78"/>
      <c r="H7022" s="80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6"/>
      <c r="B7023" s="77"/>
      <c r="C7023" s="76"/>
      <c r="D7023" s="78"/>
      <c r="E7023" s="12"/>
      <c r="F7023" s="79"/>
      <c r="G7023" s="78"/>
      <c r="H7023" s="80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6"/>
      <c r="B7024" s="77"/>
      <c r="C7024" s="76"/>
      <c r="D7024" s="78"/>
      <c r="E7024" s="12"/>
      <c r="F7024" s="79"/>
      <c r="G7024" s="78"/>
      <c r="H7024" s="80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6"/>
      <c r="B7025" s="77"/>
      <c r="C7025" s="76"/>
      <c r="D7025" s="78"/>
      <c r="E7025" s="12"/>
      <c r="F7025" s="79"/>
      <c r="G7025" s="78"/>
      <c r="H7025" s="80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6"/>
      <c r="B7026" s="77"/>
      <c r="C7026" s="76"/>
      <c r="D7026" s="78"/>
      <c r="E7026" s="12"/>
      <c r="F7026" s="79"/>
      <c r="G7026" s="78"/>
      <c r="H7026" s="80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6"/>
      <c r="B7027" s="77"/>
      <c r="C7027" s="76"/>
      <c r="D7027" s="78"/>
      <c r="E7027" s="12"/>
      <c r="F7027" s="79"/>
      <c r="G7027" s="78"/>
      <c r="H7027" s="80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6"/>
      <c r="B7028" s="77"/>
      <c r="C7028" s="76"/>
      <c r="D7028" s="78"/>
      <c r="E7028" s="12"/>
      <c r="F7028" s="79"/>
      <c r="G7028" s="78"/>
      <c r="H7028" s="80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6"/>
      <c r="B7029" s="77"/>
      <c r="C7029" s="76"/>
      <c r="D7029" s="78"/>
      <c r="E7029" s="12"/>
      <c r="F7029" s="79"/>
      <c r="G7029" s="78"/>
      <c r="H7029" s="80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6"/>
      <c r="B7030" s="77"/>
      <c r="C7030" s="76"/>
      <c r="D7030" s="78"/>
      <c r="E7030" s="12"/>
      <c r="F7030" s="79"/>
      <c r="G7030" s="78"/>
      <c r="H7030" s="80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6"/>
      <c r="B7031" s="77"/>
      <c r="C7031" s="76"/>
      <c r="D7031" s="78"/>
      <c r="E7031" s="12"/>
      <c r="F7031" s="79"/>
      <c r="G7031" s="78"/>
      <c r="H7031" s="80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6"/>
      <c r="B7032" s="77"/>
      <c r="C7032" s="76"/>
      <c r="D7032" s="78"/>
      <c r="E7032" s="12"/>
      <c r="F7032" s="79"/>
      <c r="G7032" s="78"/>
      <c r="H7032" s="80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6"/>
      <c r="B7033" s="77"/>
      <c r="C7033" s="76"/>
      <c r="D7033" s="78"/>
      <c r="E7033" s="12"/>
      <c r="F7033" s="79"/>
      <c r="G7033" s="78"/>
      <c r="H7033" s="80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6"/>
      <c r="B7034" s="77"/>
      <c r="C7034" s="76"/>
      <c r="D7034" s="78"/>
      <c r="E7034" s="12"/>
      <c r="F7034" s="79"/>
      <c r="G7034" s="78"/>
      <c r="H7034" s="80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6"/>
      <c r="B7035" s="77"/>
      <c r="C7035" s="76"/>
      <c r="D7035" s="78"/>
      <c r="E7035" s="12"/>
      <c r="F7035" s="79"/>
      <c r="G7035" s="78"/>
      <c r="H7035" s="80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6"/>
      <c r="B7036" s="77"/>
      <c r="C7036" s="76"/>
      <c r="D7036" s="78"/>
      <c r="E7036" s="12"/>
      <c r="F7036" s="79"/>
      <c r="G7036" s="78"/>
      <c r="H7036" s="80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6"/>
      <c r="B7037" s="77"/>
      <c r="C7037" s="76"/>
      <c r="D7037" s="78"/>
      <c r="E7037" s="12"/>
      <c r="F7037" s="79"/>
      <c r="G7037" s="78"/>
      <c r="H7037" s="80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6"/>
      <c r="B7038" s="77"/>
      <c r="C7038" s="76"/>
      <c r="D7038" s="78"/>
      <c r="E7038" s="12"/>
      <c r="F7038" s="79"/>
      <c r="G7038" s="78"/>
      <c r="H7038" s="80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6"/>
      <c r="B7039" s="77"/>
      <c r="C7039" s="76"/>
      <c r="D7039" s="78"/>
      <c r="E7039" s="12"/>
      <c r="F7039" s="79"/>
      <c r="G7039" s="78"/>
      <c r="H7039" s="80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6"/>
      <c r="B7040" s="77"/>
      <c r="C7040" s="76"/>
      <c r="D7040" s="78"/>
      <c r="E7040" s="12"/>
      <c r="F7040" s="79"/>
      <c r="G7040" s="78"/>
      <c r="H7040" s="80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6"/>
      <c r="B7041" s="77"/>
      <c r="C7041" s="76"/>
      <c r="D7041" s="78"/>
      <c r="E7041" s="12"/>
      <c r="F7041" s="79"/>
      <c r="G7041" s="78"/>
      <c r="H7041" s="80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6"/>
      <c r="B7042" s="77"/>
      <c r="C7042" s="76"/>
      <c r="D7042" s="78"/>
      <c r="E7042" s="12"/>
      <c r="F7042" s="79"/>
      <c r="G7042" s="78"/>
      <c r="H7042" s="80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6"/>
      <c r="B7043" s="77"/>
      <c r="C7043" s="76"/>
      <c r="D7043" s="78"/>
      <c r="E7043" s="12"/>
      <c r="F7043" s="79"/>
      <c r="G7043" s="78"/>
      <c r="H7043" s="80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6"/>
      <c r="B7044" s="77"/>
      <c r="C7044" s="76"/>
      <c r="D7044" s="78"/>
      <c r="E7044" s="12"/>
      <c r="F7044" s="79"/>
      <c r="G7044" s="78"/>
      <c r="H7044" s="80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6"/>
      <c r="B7045" s="77"/>
      <c r="C7045" s="76"/>
      <c r="D7045" s="78"/>
      <c r="E7045" s="12"/>
      <c r="F7045" s="79"/>
      <c r="G7045" s="78"/>
      <c r="H7045" s="80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6"/>
      <c r="B7046" s="77"/>
      <c r="C7046" s="76"/>
      <c r="D7046" s="78"/>
      <c r="E7046" s="12"/>
      <c r="F7046" s="79"/>
      <c r="G7046" s="78"/>
      <c r="H7046" s="80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6"/>
      <c r="B7047" s="77"/>
      <c r="C7047" s="76"/>
      <c r="D7047" s="78"/>
      <c r="E7047" s="12"/>
      <c r="F7047" s="79"/>
      <c r="G7047" s="78"/>
      <c r="H7047" s="80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6"/>
      <c r="B7048" s="77"/>
      <c r="C7048" s="76"/>
      <c r="D7048" s="78"/>
      <c r="E7048" s="12"/>
      <c r="F7048" s="79"/>
      <c r="G7048" s="78"/>
      <c r="H7048" s="80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6"/>
      <c r="B7049" s="77"/>
      <c r="C7049" s="76"/>
      <c r="D7049" s="78"/>
      <c r="E7049" s="12"/>
      <c r="F7049" s="79"/>
      <c r="G7049" s="78"/>
      <c r="H7049" s="80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6"/>
      <c r="B7050" s="77"/>
      <c r="C7050" s="76"/>
      <c r="D7050" s="78"/>
      <c r="E7050" s="12"/>
      <c r="F7050" s="79"/>
      <c r="G7050" s="78"/>
      <c r="H7050" s="80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6"/>
      <c r="B7051" s="77"/>
      <c r="C7051" s="76"/>
      <c r="D7051" s="78"/>
      <c r="E7051" s="12"/>
      <c r="F7051" s="79"/>
      <c r="G7051" s="78"/>
      <c r="H7051" s="80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6"/>
      <c r="B7052" s="77"/>
      <c r="C7052" s="76"/>
      <c r="D7052" s="78"/>
      <c r="E7052" s="12"/>
      <c r="F7052" s="79"/>
      <c r="G7052" s="78"/>
      <c r="H7052" s="80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6"/>
      <c r="B7053" s="77"/>
      <c r="C7053" s="76"/>
      <c r="D7053" s="78"/>
      <c r="E7053" s="12"/>
      <c r="F7053" s="79"/>
      <c r="G7053" s="78"/>
      <c r="H7053" s="80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6"/>
      <c r="B7054" s="77"/>
      <c r="C7054" s="76"/>
      <c r="D7054" s="78"/>
      <c r="E7054" s="12"/>
      <c r="F7054" s="79"/>
      <c r="G7054" s="78"/>
      <c r="H7054" s="80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6"/>
      <c r="B7055" s="77"/>
      <c r="C7055" s="76"/>
      <c r="D7055" s="78"/>
      <c r="E7055" s="12"/>
      <c r="F7055" s="79"/>
      <c r="G7055" s="78"/>
      <c r="H7055" s="80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6"/>
      <c r="B7056" s="77"/>
      <c r="C7056" s="76"/>
      <c r="D7056" s="78"/>
      <c r="E7056" s="12"/>
      <c r="F7056" s="79"/>
      <c r="G7056" s="78"/>
      <c r="H7056" s="80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6"/>
      <c r="B7057" s="77"/>
      <c r="C7057" s="76"/>
      <c r="D7057" s="78"/>
      <c r="E7057" s="12"/>
      <c r="F7057" s="79"/>
      <c r="G7057" s="78"/>
      <c r="H7057" s="80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6"/>
      <c r="B7058" s="77"/>
      <c r="C7058" s="76"/>
      <c r="D7058" s="78"/>
      <c r="E7058" s="12"/>
      <c r="F7058" s="79"/>
      <c r="G7058" s="78"/>
      <c r="H7058" s="80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6"/>
      <c r="B7059" s="77"/>
      <c r="C7059" s="76"/>
      <c r="D7059" s="78"/>
      <c r="E7059" s="12"/>
      <c r="F7059" s="79"/>
      <c r="G7059" s="78"/>
      <c r="H7059" s="80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6"/>
      <c r="B7060" s="77"/>
      <c r="C7060" s="76"/>
      <c r="D7060" s="78"/>
      <c r="E7060" s="12"/>
      <c r="F7060" s="79"/>
      <c r="G7060" s="78"/>
      <c r="H7060" s="80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6"/>
      <c r="B7061" s="77"/>
      <c r="C7061" s="76"/>
      <c r="D7061" s="78"/>
      <c r="E7061" s="12"/>
      <c r="F7061" s="79"/>
      <c r="G7061" s="78"/>
      <c r="H7061" s="80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6"/>
      <c r="B7062" s="77"/>
      <c r="C7062" s="76"/>
      <c r="D7062" s="78"/>
      <c r="E7062" s="12"/>
      <c r="F7062" s="79"/>
      <c r="G7062" s="78"/>
      <c r="H7062" s="80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6"/>
      <c r="B7063" s="77"/>
      <c r="C7063" s="76"/>
      <c r="D7063" s="78"/>
      <c r="E7063" s="12"/>
      <c r="F7063" s="79"/>
      <c r="G7063" s="78"/>
      <c r="H7063" s="80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6"/>
      <c r="B7064" s="77"/>
      <c r="C7064" s="76"/>
      <c r="D7064" s="78"/>
      <c r="E7064" s="12"/>
      <c r="F7064" s="79"/>
      <c r="G7064" s="78"/>
      <c r="H7064" s="80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6"/>
      <c r="B7065" s="77"/>
      <c r="C7065" s="76"/>
      <c r="D7065" s="78"/>
      <c r="E7065" s="12"/>
      <c r="F7065" s="79"/>
      <c r="G7065" s="78"/>
      <c r="H7065" s="80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6"/>
      <c r="B7066" s="77"/>
      <c r="C7066" s="76"/>
      <c r="D7066" s="78"/>
      <c r="E7066" s="12"/>
      <c r="F7066" s="79"/>
      <c r="G7066" s="78"/>
      <c r="H7066" s="80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6"/>
      <c r="B7067" s="77"/>
      <c r="C7067" s="76"/>
      <c r="D7067" s="78"/>
      <c r="E7067" s="12"/>
      <c r="F7067" s="79"/>
      <c r="G7067" s="78"/>
      <c r="H7067" s="80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6"/>
      <c r="B7068" s="77"/>
      <c r="C7068" s="76"/>
      <c r="D7068" s="78"/>
      <c r="E7068" s="12"/>
      <c r="F7068" s="79"/>
      <c r="G7068" s="78"/>
      <c r="H7068" s="80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6"/>
      <c r="B7069" s="77"/>
      <c r="C7069" s="76"/>
      <c r="D7069" s="78"/>
      <c r="E7069" s="12"/>
      <c r="F7069" s="79"/>
      <c r="G7069" s="78"/>
      <c r="H7069" s="80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6"/>
      <c r="B7070" s="77"/>
      <c r="C7070" s="76"/>
      <c r="D7070" s="78"/>
      <c r="E7070" s="12"/>
      <c r="F7070" s="79"/>
      <c r="G7070" s="78"/>
      <c r="H7070" s="80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6"/>
      <c r="B7071" s="77"/>
      <c r="C7071" s="76"/>
      <c r="D7071" s="78"/>
      <c r="E7071" s="12"/>
      <c r="F7071" s="79"/>
      <c r="G7071" s="78"/>
      <c r="H7071" s="80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6"/>
      <c r="B7072" s="77"/>
      <c r="C7072" s="76"/>
      <c r="D7072" s="78"/>
      <c r="E7072" s="12"/>
      <c r="F7072" s="79"/>
      <c r="G7072" s="78"/>
      <c r="H7072" s="80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6"/>
      <c r="B7073" s="77"/>
      <c r="C7073" s="76"/>
      <c r="D7073" s="78"/>
      <c r="E7073" s="12"/>
      <c r="F7073" s="79"/>
      <c r="G7073" s="78"/>
      <c r="H7073" s="80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6"/>
      <c r="B7074" s="77"/>
      <c r="C7074" s="76"/>
      <c r="D7074" s="78"/>
      <c r="E7074" s="12"/>
      <c r="F7074" s="79"/>
      <c r="G7074" s="78"/>
      <c r="H7074" s="80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6"/>
      <c r="B7075" s="77"/>
      <c r="C7075" s="76"/>
      <c r="D7075" s="78"/>
      <c r="E7075" s="12"/>
      <c r="F7075" s="79"/>
      <c r="G7075" s="78"/>
      <c r="H7075" s="80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6"/>
      <c r="B7076" s="77"/>
      <c r="C7076" s="76"/>
      <c r="D7076" s="78"/>
      <c r="E7076" s="12"/>
      <c r="F7076" s="79"/>
      <c r="G7076" s="78"/>
      <c r="H7076" s="80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6"/>
      <c r="B7077" s="77"/>
      <c r="C7077" s="76"/>
      <c r="D7077" s="78"/>
      <c r="E7077" s="12"/>
      <c r="F7077" s="79"/>
      <c r="G7077" s="78"/>
      <c r="H7077" s="80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6"/>
      <c r="B7078" s="77"/>
      <c r="C7078" s="76"/>
      <c r="D7078" s="78"/>
      <c r="E7078" s="12"/>
      <c r="F7078" s="79"/>
      <c r="G7078" s="78"/>
      <c r="H7078" s="80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6"/>
      <c r="B7079" s="77"/>
      <c r="C7079" s="76"/>
      <c r="D7079" s="78"/>
      <c r="E7079" s="12"/>
      <c r="F7079" s="79"/>
      <c r="G7079" s="78"/>
      <c r="H7079" s="80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6"/>
      <c r="B7080" s="77"/>
      <c r="C7080" s="76"/>
      <c r="D7080" s="78"/>
      <c r="E7080" s="12"/>
      <c r="F7080" s="79"/>
      <c r="G7080" s="78"/>
      <c r="H7080" s="80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6"/>
      <c r="B7081" s="77"/>
      <c r="C7081" s="76"/>
      <c r="D7081" s="78"/>
      <c r="E7081" s="12"/>
      <c r="F7081" s="79"/>
      <c r="G7081" s="78"/>
      <c r="H7081" s="80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6"/>
      <c r="B7082" s="77"/>
      <c r="C7082" s="76"/>
      <c r="D7082" s="78"/>
      <c r="E7082" s="12"/>
      <c r="F7082" s="79"/>
      <c r="G7082" s="78"/>
      <c r="H7082" s="80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6"/>
      <c r="B7083" s="77"/>
      <c r="C7083" s="76"/>
      <c r="D7083" s="78"/>
      <c r="E7083" s="12"/>
      <c r="F7083" s="79"/>
      <c r="G7083" s="78"/>
      <c r="H7083" s="80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6"/>
      <c r="B7084" s="77"/>
      <c r="C7084" s="76"/>
      <c r="D7084" s="78"/>
      <c r="E7084" s="12"/>
      <c r="F7084" s="79"/>
      <c r="G7084" s="78"/>
      <c r="H7084" s="80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6"/>
      <c r="B7085" s="77"/>
      <c r="C7085" s="76"/>
      <c r="D7085" s="78"/>
      <c r="E7085" s="12"/>
      <c r="F7085" s="79"/>
      <c r="G7085" s="78"/>
      <c r="H7085" s="80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6"/>
      <c r="B7086" s="77"/>
      <c r="C7086" s="76"/>
      <c r="D7086" s="78"/>
      <c r="E7086" s="12"/>
      <c r="F7086" s="79"/>
      <c r="G7086" s="78"/>
      <c r="H7086" s="80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6"/>
      <c r="B7087" s="77"/>
      <c r="C7087" s="76"/>
      <c r="D7087" s="78"/>
      <c r="E7087" s="12"/>
      <c r="F7087" s="79"/>
      <c r="G7087" s="78"/>
      <c r="H7087" s="80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6"/>
      <c r="B7088" s="77"/>
      <c r="C7088" s="76"/>
      <c r="D7088" s="78"/>
      <c r="E7088" s="12"/>
      <c r="F7088" s="79"/>
      <c r="G7088" s="78"/>
      <c r="H7088" s="80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6"/>
      <c r="B7089" s="77"/>
      <c r="C7089" s="76"/>
      <c r="D7089" s="78"/>
      <c r="E7089" s="12"/>
      <c r="F7089" s="79"/>
      <c r="G7089" s="78"/>
      <c r="H7089" s="80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6"/>
      <c r="B7090" s="77"/>
      <c r="C7090" s="76"/>
      <c r="D7090" s="78"/>
      <c r="E7090" s="12"/>
      <c r="F7090" s="79"/>
      <c r="G7090" s="78"/>
      <c r="H7090" s="80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6"/>
      <c r="B7091" s="77"/>
      <c r="C7091" s="76"/>
      <c r="D7091" s="78"/>
      <c r="E7091" s="12"/>
      <c r="F7091" s="79"/>
      <c r="G7091" s="78"/>
      <c r="H7091" s="80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6"/>
      <c r="B7092" s="77"/>
      <c r="C7092" s="76"/>
      <c r="D7092" s="78"/>
      <c r="E7092" s="12"/>
      <c r="F7092" s="79"/>
      <c r="G7092" s="78"/>
      <c r="H7092" s="80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6"/>
      <c r="B7093" s="77"/>
      <c r="C7093" s="76"/>
      <c r="D7093" s="78"/>
      <c r="E7093" s="12"/>
      <c r="F7093" s="79"/>
      <c r="G7093" s="78"/>
      <c r="H7093" s="80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6"/>
      <c r="B7094" s="77"/>
      <c r="C7094" s="76"/>
      <c r="D7094" s="78"/>
      <c r="E7094" s="12"/>
      <c r="F7094" s="79"/>
      <c r="G7094" s="78"/>
      <c r="H7094" s="80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6"/>
      <c r="B7095" s="77"/>
      <c r="C7095" s="76"/>
      <c r="D7095" s="78"/>
      <c r="E7095" s="12"/>
      <c r="F7095" s="79"/>
      <c r="G7095" s="78"/>
      <c r="H7095" s="80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6"/>
      <c r="B7096" s="77"/>
      <c r="C7096" s="76"/>
      <c r="D7096" s="78"/>
      <c r="E7096" s="12"/>
      <c r="F7096" s="79"/>
      <c r="G7096" s="78"/>
      <c r="H7096" s="80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6"/>
      <c r="B7097" s="77"/>
      <c r="C7097" s="76"/>
      <c r="D7097" s="78"/>
      <c r="E7097" s="12"/>
      <c r="F7097" s="79"/>
      <c r="G7097" s="78"/>
      <c r="H7097" s="80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6"/>
      <c r="B7098" s="77"/>
      <c r="C7098" s="76"/>
      <c r="D7098" s="78"/>
      <c r="E7098" s="12"/>
      <c r="F7098" s="79"/>
      <c r="G7098" s="78"/>
      <c r="H7098" s="80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6"/>
      <c r="B7099" s="77"/>
      <c r="C7099" s="76"/>
      <c r="D7099" s="78"/>
      <c r="E7099" s="12"/>
      <c r="F7099" s="79"/>
      <c r="G7099" s="78"/>
      <c r="H7099" s="80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6"/>
      <c r="B7100" s="77"/>
      <c r="C7100" s="76"/>
      <c r="D7100" s="78"/>
      <c r="E7100" s="12"/>
      <c r="F7100" s="79"/>
      <c r="G7100" s="78"/>
      <c r="H7100" s="80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6"/>
      <c r="B7101" s="77"/>
      <c r="C7101" s="76"/>
      <c r="D7101" s="78"/>
      <c r="E7101" s="12"/>
      <c r="F7101" s="79"/>
      <c r="G7101" s="78"/>
      <c r="H7101" s="80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6"/>
      <c r="B7102" s="77"/>
      <c r="C7102" s="76"/>
      <c r="D7102" s="78"/>
      <c r="E7102" s="12"/>
      <c r="F7102" s="79"/>
      <c r="G7102" s="78"/>
      <c r="H7102" s="80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6"/>
      <c r="B7103" s="77"/>
      <c r="C7103" s="76"/>
      <c r="D7103" s="78"/>
      <c r="E7103" s="12"/>
      <c r="F7103" s="79"/>
      <c r="G7103" s="78"/>
      <c r="H7103" s="80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6"/>
      <c r="B7104" s="77"/>
      <c r="C7104" s="76"/>
      <c r="D7104" s="78"/>
      <c r="E7104" s="12"/>
      <c r="F7104" s="79"/>
      <c r="G7104" s="78"/>
      <c r="H7104" s="80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6"/>
      <c r="B7105" s="77"/>
      <c r="C7105" s="76"/>
      <c r="D7105" s="78"/>
      <c r="E7105" s="12"/>
      <c r="F7105" s="79"/>
      <c r="G7105" s="78"/>
      <c r="H7105" s="80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6"/>
      <c r="B7106" s="77"/>
      <c r="C7106" s="76"/>
      <c r="D7106" s="78"/>
      <c r="E7106" s="12"/>
      <c r="F7106" s="79"/>
      <c r="G7106" s="78"/>
      <c r="H7106" s="80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6"/>
      <c r="B7107" s="77"/>
      <c r="C7107" s="76"/>
      <c r="D7107" s="78"/>
      <c r="E7107" s="12"/>
      <c r="F7107" s="79"/>
      <c r="G7107" s="78"/>
      <c r="H7107" s="80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6"/>
      <c r="B7108" s="77"/>
      <c r="C7108" s="76"/>
      <c r="D7108" s="78"/>
      <c r="E7108" s="12"/>
      <c r="F7108" s="79"/>
      <c r="G7108" s="78"/>
      <c r="H7108" s="80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6"/>
      <c r="B7109" s="77"/>
      <c r="C7109" s="76"/>
      <c r="D7109" s="78"/>
      <c r="E7109" s="12"/>
      <c r="F7109" s="79"/>
      <c r="G7109" s="78"/>
      <c r="H7109" s="80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6"/>
      <c r="B7110" s="77"/>
      <c r="C7110" s="76"/>
      <c r="D7110" s="78"/>
      <c r="E7110" s="12"/>
      <c r="F7110" s="79"/>
      <c r="G7110" s="78"/>
      <c r="H7110" s="80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6"/>
      <c r="B7111" s="77"/>
      <c r="C7111" s="76"/>
      <c r="D7111" s="78"/>
      <c r="E7111" s="12"/>
      <c r="F7111" s="79"/>
      <c r="G7111" s="78"/>
      <c r="H7111" s="80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6"/>
      <c r="B7112" s="77"/>
      <c r="C7112" s="76"/>
      <c r="D7112" s="78"/>
      <c r="E7112" s="12"/>
      <c r="F7112" s="79"/>
      <c r="G7112" s="78"/>
      <c r="H7112" s="80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6"/>
      <c r="B7113" s="77"/>
      <c r="C7113" s="76"/>
      <c r="D7113" s="78"/>
      <c r="E7113" s="12"/>
      <c r="F7113" s="79"/>
      <c r="G7113" s="78"/>
      <c r="H7113" s="80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6"/>
      <c r="B7114" s="77"/>
      <c r="C7114" s="76"/>
      <c r="D7114" s="78"/>
      <c r="E7114" s="12"/>
      <c r="F7114" s="79"/>
      <c r="G7114" s="78"/>
      <c r="H7114" s="80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6"/>
      <c r="B7115" s="77"/>
      <c r="C7115" s="76"/>
      <c r="D7115" s="78"/>
      <c r="E7115" s="12"/>
      <c r="F7115" s="79"/>
      <c r="G7115" s="78"/>
      <c r="H7115" s="80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6"/>
      <c r="B7116" s="77"/>
      <c r="C7116" s="76"/>
      <c r="D7116" s="78"/>
      <c r="E7116" s="12"/>
      <c r="F7116" s="79"/>
      <c r="G7116" s="78"/>
      <c r="H7116" s="80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6"/>
      <c r="B7117" s="77"/>
      <c r="C7117" s="76"/>
      <c r="D7117" s="78"/>
      <c r="E7117" s="12"/>
      <c r="F7117" s="79"/>
      <c r="G7117" s="78"/>
      <c r="H7117" s="80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6"/>
      <c r="B7118" s="77"/>
      <c r="C7118" s="76"/>
      <c r="D7118" s="78"/>
      <c r="E7118" s="12"/>
      <c r="F7118" s="79"/>
      <c r="G7118" s="78"/>
      <c r="H7118" s="80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6"/>
      <c r="B7119" s="77"/>
      <c r="C7119" s="76"/>
      <c r="D7119" s="78"/>
      <c r="E7119" s="12"/>
      <c r="F7119" s="79"/>
      <c r="G7119" s="78"/>
      <c r="H7119" s="80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6"/>
      <c r="B7120" s="77"/>
      <c r="C7120" s="76"/>
      <c r="D7120" s="78"/>
      <c r="E7120" s="12"/>
      <c r="F7120" s="79"/>
      <c r="G7120" s="78"/>
      <c r="H7120" s="80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6"/>
      <c r="B7121" s="77"/>
      <c r="C7121" s="76"/>
      <c r="D7121" s="78"/>
      <c r="E7121" s="12"/>
      <c r="F7121" s="79"/>
      <c r="G7121" s="78"/>
      <c r="H7121" s="80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6"/>
      <c r="B7122" s="77"/>
      <c r="C7122" s="76"/>
      <c r="D7122" s="78"/>
      <c r="E7122" s="12"/>
      <c r="F7122" s="79"/>
      <c r="G7122" s="78"/>
      <c r="H7122" s="80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6"/>
      <c r="B7123" s="77"/>
      <c r="C7123" s="76"/>
      <c r="D7123" s="78"/>
      <c r="E7123" s="12"/>
      <c r="F7123" s="79"/>
      <c r="G7123" s="78"/>
      <c r="H7123" s="80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6"/>
      <c r="B7124" s="77"/>
      <c r="C7124" s="76"/>
      <c r="D7124" s="78"/>
      <c r="E7124" s="12"/>
      <c r="F7124" s="79"/>
      <c r="G7124" s="78"/>
      <c r="H7124" s="80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6"/>
      <c r="B7125" s="77"/>
      <c r="C7125" s="76"/>
      <c r="D7125" s="78"/>
      <c r="E7125" s="12"/>
      <c r="F7125" s="79"/>
      <c r="G7125" s="78"/>
      <c r="H7125" s="80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6"/>
      <c r="B7126" s="77"/>
      <c r="C7126" s="76"/>
      <c r="D7126" s="78"/>
      <c r="E7126" s="12"/>
      <c r="F7126" s="79"/>
      <c r="G7126" s="78"/>
      <c r="H7126" s="80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6"/>
      <c r="B7127" s="77"/>
      <c r="C7127" s="76"/>
      <c r="D7127" s="78"/>
      <c r="E7127" s="12"/>
      <c r="F7127" s="79"/>
      <c r="G7127" s="78"/>
      <c r="H7127" s="80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6"/>
      <c r="B7128" s="77"/>
      <c r="C7128" s="76"/>
      <c r="D7128" s="78"/>
      <c r="E7128" s="12"/>
      <c r="F7128" s="79"/>
      <c r="G7128" s="78"/>
      <c r="H7128" s="80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6"/>
      <c r="B7129" s="77"/>
      <c r="C7129" s="76"/>
      <c r="D7129" s="78"/>
      <c r="E7129" s="12"/>
      <c r="F7129" s="79"/>
      <c r="G7129" s="78"/>
      <c r="H7129" s="80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6"/>
      <c r="B7130" s="77"/>
      <c r="C7130" s="76"/>
      <c r="D7130" s="78"/>
      <c r="E7130" s="12"/>
      <c r="F7130" s="79"/>
      <c r="G7130" s="78"/>
      <c r="H7130" s="80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6"/>
      <c r="B7131" s="77"/>
      <c r="C7131" s="76"/>
      <c r="D7131" s="78"/>
      <c r="E7131" s="12"/>
      <c r="F7131" s="79"/>
      <c r="G7131" s="78"/>
      <c r="H7131" s="80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6"/>
      <c r="B7132" s="77"/>
      <c r="C7132" s="76"/>
      <c r="D7132" s="78"/>
      <c r="E7132" s="12"/>
      <c r="F7132" s="79"/>
      <c r="G7132" s="78"/>
      <c r="H7132" s="80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6"/>
      <c r="B7133" s="77"/>
      <c r="C7133" s="76"/>
      <c r="D7133" s="78"/>
      <c r="E7133" s="12"/>
      <c r="F7133" s="79"/>
      <c r="G7133" s="78"/>
      <c r="H7133" s="80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6"/>
      <c r="B7134" s="77"/>
      <c r="C7134" s="76"/>
      <c r="D7134" s="78"/>
      <c r="E7134" s="12"/>
      <c r="F7134" s="79"/>
      <c r="G7134" s="78"/>
      <c r="H7134" s="80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6"/>
      <c r="B7135" s="77"/>
      <c r="C7135" s="76"/>
      <c r="D7135" s="78"/>
      <c r="E7135" s="12"/>
      <c r="F7135" s="79"/>
      <c r="G7135" s="78"/>
      <c r="H7135" s="80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6"/>
      <c r="B7136" s="77"/>
      <c r="C7136" s="76"/>
      <c r="D7136" s="78"/>
      <c r="E7136" s="12"/>
      <c r="F7136" s="79"/>
      <c r="G7136" s="78"/>
      <c r="H7136" s="80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6"/>
      <c r="B7137" s="77"/>
      <c r="C7137" s="76"/>
      <c r="D7137" s="78"/>
      <c r="E7137" s="12"/>
      <c r="F7137" s="79"/>
      <c r="G7137" s="78"/>
      <c r="H7137" s="80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6"/>
      <c r="B7138" s="77"/>
      <c r="C7138" s="76"/>
      <c r="D7138" s="78"/>
      <c r="E7138" s="12"/>
      <c r="F7138" s="79"/>
      <c r="G7138" s="78"/>
      <c r="H7138" s="80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6"/>
      <c r="B7139" s="77"/>
      <c r="C7139" s="76"/>
      <c r="D7139" s="78"/>
      <c r="E7139" s="12"/>
      <c r="F7139" s="79"/>
      <c r="G7139" s="78"/>
      <c r="H7139" s="80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6"/>
      <c r="B7140" s="77"/>
      <c r="C7140" s="76"/>
      <c r="D7140" s="78"/>
      <c r="E7140" s="12"/>
      <c r="F7140" s="79"/>
      <c r="G7140" s="78"/>
      <c r="H7140" s="80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6"/>
      <c r="B7141" s="77"/>
      <c r="C7141" s="76"/>
      <c r="D7141" s="78"/>
      <c r="E7141" s="12"/>
      <c r="F7141" s="79"/>
      <c r="G7141" s="78"/>
      <c r="H7141" s="80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6"/>
      <c r="B7142" s="77"/>
      <c r="C7142" s="76"/>
      <c r="D7142" s="78"/>
      <c r="E7142" s="12"/>
      <c r="F7142" s="79"/>
      <c r="G7142" s="78"/>
      <c r="H7142" s="80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6"/>
      <c r="B7143" s="77"/>
      <c r="C7143" s="76"/>
      <c r="D7143" s="78"/>
      <c r="E7143" s="12"/>
      <c r="F7143" s="79"/>
      <c r="G7143" s="78"/>
      <c r="H7143" s="80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6"/>
      <c r="B7144" s="77"/>
      <c r="C7144" s="76"/>
      <c r="D7144" s="78"/>
      <c r="E7144" s="12"/>
      <c r="F7144" s="79"/>
      <c r="G7144" s="78"/>
      <c r="H7144" s="80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6"/>
      <c r="B7145" s="77"/>
      <c r="C7145" s="76"/>
      <c r="D7145" s="78"/>
      <c r="E7145" s="12"/>
      <c r="F7145" s="79"/>
      <c r="G7145" s="78"/>
      <c r="H7145" s="80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6"/>
      <c r="B7146" s="77"/>
      <c r="C7146" s="76"/>
      <c r="D7146" s="78"/>
      <c r="E7146" s="12"/>
      <c r="F7146" s="79"/>
      <c r="G7146" s="78"/>
      <c r="H7146" s="80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6"/>
      <c r="B7147" s="77"/>
      <c r="C7147" s="76"/>
      <c r="D7147" s="78"/>
      <c r="E7147" s="12"/>
      <c r="F7147" s="79"/>
      <c r="G7147" s="78"/>
      <c r="H7147" s="80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6"/>
      <c r="B7148" s="77"/>
      <c r="C7148" s="76"/>
      <c r="D7148" s="78"/>
      <c r="E7148" s="12"/>
      <c r="F7148" s="79"/>
      <c r="G7148" s="78"/>
      <c r="H7148" s="80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6"/>
      <c r="B7149" s="77"/>
      <c r="C7149" s="76"/>
      <c r="D7149" s="78"/>
      <c r="E7149" s="12"/>
      <c r="F7149" s="79"/>
      <c r="G7149" s="78"/>
      <c r="H7149" s="80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6"/>
      <c r="B7150" s="77"/>
      <c r="C7150" s="76"/>
      <c r="D7150" s="78"/>
      <c r="E7150" s="12"/>
      <c r="F7150" s="79"/>
      <c r="G7150" s="78"/>
      <c r="H7150" s="80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6"/>
      <c r="B7151" s="77"/>
      <c r="C7151" s="76"/>
      <c r="D7151" s="78"/>
      <c r="E7151" s="12"/>
      <c r="F7151" s="79"/>
      <c r="G7151" s="78"/>
      <c r="H7151" s="80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6"/>
      <c r="B7152" s="77"/>
      <c r="C7152" s="76"/>
      <c r="D7152" s="78"/>
      <c r="E7152" s="12"/>
      <c r="F7152" s="79"/>
      <c r="G7152" s="78"/>
      <c r="H7152" s="80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6"/>
      <c r="B7153" s="77"/>
      <c r="C7153" s="76"/>
      <c r="D7153" s="78"/>
      <c r="E7153" s="12"/>
      <c r="F7153" s="79"/>
      <c r="G7153" s="78"/>
      <c r="H7153" s="80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6"/>
      <c r="B7154" s="77"/>
      <c r="C7154" s="76"/>
      <c r="D7154" s="78"/>
      <c r="E7154" s="12"/>
      <c r="F7154" s="79"/>
      <c r="G7154" s="78"/>
      <c r="H7154" s="80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6"/>
      <c r="B7155" s="77"/>
      <c r="C7155" s="76"/>
      <c r="D7155" s="78"/>
      <c r="E7155" s="12"/>
      <c r="F7155" s="79"/>
      <c r="G7155" s="78"/>
      <c r="H7155" s="80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6"/>
      <c r="B7156" s="77"/>
      <c r="C7156" s="76"/>
      <c r="D7156" s="78"/>
      <c r="E7156" s="12"/>
      <c r="F7156" s="79"/>
      <c r="G7156" s="78"/>
      <c r="H7156" s="80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6"/>
      <c r="B7157" s="77"/>
      <c r="C7157" s="76"/>
      <c r="D7157" s="78"/>
      <c r="E7157" s="12"/>
      <c r="F7157" s="79"/>
      <c r="G7157" s="78"/>
      <c r="H7157" s="80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6"/>
      <c r="B7158" s="77"/>
      <c r="C7158" s="76"/>
      <c r="D7158" s="78"/>
      <c r="E7158" s="12"/>
      <c r="F7158" s="79"/>
      <c r="G7158" s="78"/>
      <c r="H7158" s="80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6"/>
      <c r="B7159" s="77"/>
      <c r="C7159" s="76"/>
      <c r="D7159" s="78"/>
      <c r="E7159" s="12"/>
      <c r="F7159" s="79"/>
      <c r="G7159" s="78"/>
      <c r="H7159" s="80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6"/>
      <c r="B7160" s="77"/>
      <c r="C7160" s="76"/>
      <c r="D7160" s="78"/>
      <c r="E7160" s="12"/>
      <c r="F7160" s="79"/>
      <c r="G7160" s="78"/>
      <c r="H7160" s="80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6"/>
      <c r="B7161" s="77"/>
      <c r="C7161" s="76"/>
      <c r="D7161" s="78"/>
      <c r="E7161" s="12"/>
      <c r="F7161" s="79"/>
      <c r="G7161" s="78"/>
      <c r="H7161" s="80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6"/>
      <c r="B7162" s="77"/>
      <c r="C7162" s="76"/>
      <c r="D7162" s="78"/>
      <c r="E7162" s="12"/>
      <c r="F7162" s="79"/>
      <c r="G7162" s="78"/>
      <c r="H7162" s="80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6"/>
      <c r="B7163" s="77"/>
      <c r="C7163" s="76"/>
      <c r="D7163" s="78"/>
      <c r="E7163" s="12"/>
      <c r="F7163" s="79"/>
      <c r="G7163" s="78"/>
      <c r="H7163" s="80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6"/>
      <c r="B7164" s="77"/>
      <c r="C7164" s="76"/>
      <c r="D7164" s="78"/>
      <c r="E7164" s="12"/>
      <c r="F7164" s="79"/>
      <c r="G7164" s="78"/>
      <c r="H7164" s="80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6"/>
      <c r="B7165" s="77"/>
      <c r="C7165" s="76"/>
      <c r="D7165" s="78"/>
      <c r="E7165" s="12"/>
      <c r="F7165" s="79"/>
      <c r="G7165" s="78"/>
      <c r="H7165" s="80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6"/>
      <c r="B7166" s="77"/>
      <c r="C7166" s="76"/>
      <c r="D7166" s="78"/>
      <c r="E7166" s="12"/>
      <c r="F7166" s="79"/>
      <c r="G7166" s="78"/>
      <c r="H7166" s="80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6"/>
      <c r="B7167" s="77"/>
      <c r="C7167" s="76"/>
      <c r="D7167" s="78"/>
      <c r="E7167" s="12"/>
      <c r="F7167" s="79"/>
      <c r="G7167" s="78"/>
      <c r="H7167" s="80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6"/>
      <c r="B7168" s="77"/>
      <c r="C7168" s="76"/>
      <c r="D7168" s="78"/>
      <c r="E7168" s="12"/>
      <c r="F7168" s="79"/>
      <c r="G7168" s="78"/>
      <c r="H7168" s="80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6"/>
      <c r="B7169" s="77"/>
      <c r="C7169" s="76"/>
      <c r="D7169" s="78"/>
      <c r="E7169" s="12"/>
      <c r="F7169" s="79"/>
      <c r="G7169" s="78"/>
      <c r="H7169" s="80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6"/>
      <c r="B7170" s="77"/>
      <c r="C7170" s="76"/>
      <c r="D7170" s="78"/>
      <c r="E7170" s="12"/>
      <c r="F7170" s="79"/>
      <c r="G7170" s="78"/>
      <c r="H7170" s="80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6"/>
      <c r="B7171" s="77"/>
      <c r="C7171" s="76"/>
      <c r="D7171" s="78"/>
      <c r="E7171" s="12"/>
      <c r="F7171" s="79"/>
      <c r="G7171" s="78"/>
      <c r="H7171" s="80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6"/>
      <c r="B7172" s="77"/>
      <c r="C7172" s="76"/>
      <c r="D7172" s="78"/>
      <c r="E7172" s="12"/>
      <c r="F7172" s="79"/>
      <c r="G7172" s="78"/>
      <c r="H7172" s="80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6"/>
      <c r="B7173" s="77"/>
      <c r="C7173" s="76"/>
      <c r="D7173" s="78"/>
      <c r="E7173" s="12"/>
      <c r="F7173" s="79"/>
      <c r="G7173" s="78"/>
      <c r="H7173" s="80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6"/>
      <c r="B7174" s="77"/>
      <c r="C7174" s="76"/>
      <c r="D7174" s="78"/>
      <c r="E7174" s="12"/>
      <c r="F7174" s="79"/>
      <c r="G7174" s="78"/>
      <c r="H7174" s="80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6"/>
      <c r="B7175" s="77"/>
      <c r="C7175" s="76"/>
      <c r="D7175" s="78"/>
      <c r="E7175" s="12"/>
      <c r="F7175" s="79"/>
      <c r="G7175" s="78"/>
      <c r="H7175" s="80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6"/>
      <c r="B7176" s="77"/>
      <c r="C7176" s="76"/>
      <c r="D7176" s="78"/>
      <c r="E7176" s="12"/>
      <c r="F7176" s="79"/>
      <c r="G7176" s="78"/>
      <c r="H7176" s="80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6"/>
      <c r="B7177" s="77"/>
      <c r="C7177" s="76"/>
      <c r="D7177" s="78"/>
      <c r="E7177" s="12"/>
      <c r="F7177" s="79"/>
      <c r="G7177" s="78"/>
      <c r="H7177" s="80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6"/>
      <c r="B7178" s="77"/>
      <c r="C7178" s="76"/>
      <c r="D7178" s="78"/>
      <c r="E7178" s="12"/>
      <c r="F7178" s="79"/>
      <c r="G7178" s="78"/>
      <c r="H7178" s="80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6"/>
      <c r="B7179" s="77"/>
      <c r="C7179" s="76"/>
      <c r="D7179" s="78"/>
      <c r="E7179" s="12"/>
      <c r="F7179" s="79"/>
      <c r="G7179" s="78"/>
      <c r="H7179" s="80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6"/>
      <c r="B7180" s="77"/>
      <c r="C7180" s="76"/>
      <c r="D7180" s="78"/>
      <c r="E7180" s="12"/>
      <c r="F7180" s="79"/>
      <c r="G7180" s="78"/>
      <c r="H7180" s="80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6"/>
      <c r="B7181" s="77"/>
      <c r="C7181" s="76"/>
      <c r="D7181" s="78"/>
      <c r="E7181" s="12"/>
      <c r="F7181" s="79"/>
      <c r="G7181" s="78"/>
      <c r="H7181" s="80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6"/>
      <c r="B7182" s="77"/>
      <c r="C7182" s="76"/>
      <c r="D7182" s="78"/>
      <c r="E7182" s="12"/>
      <c r="F7182" s="79"/>
      <c r="G7182" s="78"/>
      <c r="H7182" s="80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6"/>
      <c r="B7183" s="77"/>
      <c r="C7183" s="76"/>
      <c r="D7183" s="78"/>
      <c r="E7183" s="12"/>
      <c r="F7183" s="79"/>
      <c r="G7183" s="78"/>
      <c r="H7183" s="80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6"/>
      <c r="B7184" s="77"/>
      <c r="C7184" s="76"/>
      <c r="D7184" s="78"/>
      <c r="E7184" s="12"/>
      <c r="F7184" s="79"/>
      <c r="G7184" s="78"/>
      <c r="H7184" s="80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6"/>
      <c r="B7185" s="77"/>
      <c r="C7185" s="76"/>
      <c r="D7185" s="78"/>
      <c r="E7185" s="12"/>
      <c r="F7185" s="79"/>
      <c r="G7185" s="78"/>
      <c r="H7185" s="80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6"/>
      <c r="B7186" s="77"/>
      <c r="C7186" s="76"/>
      <c r="D7186" s="78"/>
      <c r="E7186" s="12"/>
      <c r="F7186" s="79"/>
      <c r="G7186" s="78"/>
      <c r="H7186" s="80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6"/>
      <c r="B7187" s="77"/>
      <c r="C7187" s="76"/>
      <c r="D7187" s="78"/>
      <c r="E7187" s="12"/>
      <c r="F7187" s="79"/>
      <c r="G7187" s="78"/>
      <c r="H7187" s="80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6"/>
      <c r="B7188" s="77"/>
      <c r="C7188" s="76"/>
      <c r="D7188" s="78"/>
      <c r="E7188" s="12"/>
      <c r="F7188" s="79"/>
      <c r="G7188" s="78"/>
      <c r="H7188" s="80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6"/>
      <c r="B7189" s="77"/>
      <c r="C7189" s="76"/>
      <c r="D7189" s="78"/>
      <c r="E7189" s="12"/>
      <c r="F7189" s="79"/>
      <c r="G7189" s="78"/>
      <c r="H7189" s="80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6"/>
      <c r="B7190" s="77"/>
      <c r="C7190" s="76"/>
      <c r="D7190" s="78"/>
      <c r="E7190" s="12"/>
      <c r="F7190" s="79"/>
      <c r="G7190" s="78"/>
      <c r="H7190" s="80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6"/>
      <c r="B7191" s="77"/>
      <c r="C7191" s="76"/>
      <c r="D7191" s="78"/>
      <c r="E7191" s="12"/>
      <c r="F7191" s="79"/>
      <c r="G7191" s="78"/>
      <c r="H7191" s="80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6"/>
      <c r="B7192" s="77"/>
      <c r="C7192" s="76"/>
      <c r="D7192" s="78"/>
      <c r="E7192" s="12"/>
      <c r="F7192" s="79"/>
      <c r="G7192" s="78"/>
      <c r="H7192" s="80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6"/>
      <c r="B7193" s="77"/>
      <c r="C7193" s="76"/>
      <c r="D7193" s="78"/>
      <c r="E7193" s="12"/>
      <c r="F7193" s="79"/>
      <c r="G7193" s="78"/>
      <c r="H7193" s="80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6"/>
      <c r="B7194" s="77"/>
      <c r="C7194" s="76"/>
      <c r="D7194" s="78"/>
      <c r="E7194" s="12"/>
      <c r="F7194" s="79"/>
      <c r="G7194" s="78"/>
      <c r="H7194" s="80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6"/>
      <c r="B7195" s="77"/>
      <c r="C7195" s="76"/>
      <c r="D7195" s="78"/>
      <c r="E7195" s="12"/>
      <c r="F7195" s="79"/>
      <c r="G7195" s="78"/>
      <c r="H7195" s="80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6"/>
      <c r="B7196" s="77"/>
      <c r="C7196" s="76"/>
      <c r="D7196" s="78"/>
      <c r="E7196" s="12"/>
      <c r="F7196" s="79"/>
      <c r="G7196" s="78"/>
      <c r="H7196" s="80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6"/>
      <c r="B7197" s="77"/>
      <c r="C7197" s="76"/>
      <c r="D7197" s="78"/>
      <c r="E7197" s="12"/>
      <c r="F7197" s="79"/>
      <c r="G7197" s="78"/>
      <c r="H7197" s="80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6"/>
      <c r="B7198" s="77"/>
      <c r="C7198" s="76"/>
      <c r="D7198" s="78"/>
      <c r="E7198" s="12"/>
      <c r="F7198" s="79"/>
      <c r="G7198" s="78"/>
      <c r="H7198" s="80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6"/>
      <c r="B7199" s="77"/>
      <c r="C7199" s="76"/>
      <c r="D7199" s="78"/>
      <c r="E7199" s="12"/>
      <c r="F7199" s="79"/>
      <c r="G7199" s="78"/>
      <c r="H7199" s="80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6"/>
      <c r="B7200" s="77"/>
      <c r="C7200" s="76"/>
      <c r="D7200" s="78"/>
      <c r="E7200" s="12"/>
      <c r="F7200" s="79"/>
      <c r="G7200" s="78"/>
      <c r="H7200" s="80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6"/>
      <c r="B7201" s="77"/>
      <c r="C7201" s="76"/>
      <c r="D7201" s="78"/>
      <c r="E7201" s="12"/>
      <c r="F7201" s="79"/>
      <c r="G7201" s="78"/>
      <c r="H7201" s="80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6"/>
      <c r="B7202" s="77"/>
      <c r="C7202" s="76"/>
      <c r="D7202" s="78"/>
      <c r="E7202" s="12"/>
      <c r="F7202" s="79"/>
      <c r="G7202" s="78"/>
      <c r="H7202" s="80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6"/>
      <c r="B7203" s="77"/>
      <c r="C7203" s="76"/>
      <c r="D7203" s="78"/>
      <c r="E7203" s="12"/>
      <c r="F7203" s="79"/>
      <c r="G7203" s="78"/>
      <c r="H7203" s="80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6"/>
      <c r="B7204" s="77"/>
      <c r="C7204" s="76"/>
      <c r="D7204" s="78"/>
      <c r="E7204" s="12"/>
      <c r="F7204" s="79"/>
      <c r="G7204" s="78"/>
      <c r="H7204" s="80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6"/>
      <c r="B7205" s="77"/>
      <c r="C7205" s="76"/>
      <c r="D7205" s="78"/>
      <c r="E7205" s="12"/>
      <c r="F7205" s="79"/>
      <c r="G7205" s="78"/>
      <c r="H7205" s="80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6"/>
      <c r="B7206" s="77"/>
      <c r="C7206" s="76"/>
      <c r="D7206" s="78"/>
      <c r="E7206" s="12"/>
      <c r="F7206" s="79"/>
      <c r="G7206" s="78"/>
      <c r="H7206" s="80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6"/>
      <c r="B7207" s="77"/>
      <c r="C7207" s="76"/>
      <c r="D7207" s="78"/>
      <c r="E7207" s="12"/>
      <c r="F7207" s="79"/>
      <c r="G7207" s="78"/>
      <c r="H7207" s="80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6"/>
      <c r="B7208" s="77"/>
      <c r="C7208" s="76"/>
      <c r="D7208" s="78"/>
      <c r="E7208" s="12"/>
      <c r="F7208" s="79"/>
      <c r="G7208" s="78"/>
      <c r="H7208" s="80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6"/>
      <c r="B7209" s="77"/>
      <c r="C7209" s="76"/>
      <c r="D7209" s="78"/>
      <c r="E7209" s="12"/>
      <c r="F7209" s="79"/>
      <c r="G7209" s="78"/>
      <c r="H7209" s="80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6"/>
      <c r="B7210" s="77"/>
      <c r="C7210" s="76"/>
      <c r="D7210" s="78"/>
      <c r="E7210" s="12"/>
      <c r="F7210" s="79"/>
      <c r="G7210" s="78"/>
      <c r="H7210" s="80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6"/>
      <c r="B7211" s="77"/>
      <c r="C7211" s="76"/>
      <c r="D7211" s="78"/>
      <c r="E7211" s="12"/>
      <c r="F7211" s="79"/>
      <c r="G7211" s="78"/>
      <c r="H7211" s="80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6"/>
      <c r="B7212" s="77"/>
      <c r="C7212" s="76"/>
      <c r="D7212" s="78"/>
      <c r="E7212" s="12"/>
      <c r="F7212" s="79"/>
      <c r="G7212" s="78"/>
      <c r="H7212" s="80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6"/>
      <c r="B7213" s="77"/>
      <c r="C7213" s="76"/>
      <c r="D7213" s="78"/>
      <c r="E7213" s="12"/>
      <c r="F7213" s="79"/>
      <c r="G7213" s="78"/>
      <c r="H7213" s="80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6"/>
      <c r="B7214" s="77"/>
      <c r="C7214" s="76"/>
      <c r="D7214" s="78"/>
      <c r="E7214" s="12"/>
      <c r="F7214" s="79"/>
      <c r="G7214" s="78"/>
      <c r="H7214" s="80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6"/>
      <c r="B7215" s="77"/>
      <c r="C7215" s="76"/>
      <c r="D7215" s="78"/>
      <c r="E7215" s="12"/>
      <c r="F7215" s="79"/>
      <c r="G7215" s="78"/>
      <c r="H7215" s="80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6"/>
      <c r="B7216" s="77"/>
      <c r="C7216" s="76"/>
      <c r="D7216" s="78"/>
      <c r="E7216" s="12"/>
      <c r="F7216" s="79"/>
      <c r="G7216" s="78"/>
      <c r="H7216" s="80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6"/>
      <c r="B7217" s="77"/>
      <c r="C7217" s="76"/>
      <c r="D7217" s="78"/>
      <c r="E7217" s="12"/>
      <c r="F7217" s="79"/>
      <c r="G7217" s="78"/>
      <c r="H7217" s="80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6"/>
      <c r="B7218" s="77"/>
      <c r="C7218" s="76"/>
      <c r="D7218" s="78"/>
      <c r="E7218" s="12"/>
      <c r="F7218" s="79"/>
      <c r="G7218" s="78"/>
      <c r="H7218" s="80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6"/>
      <c r="B7219" s="77"/>
      <c r="C7219" s="76"/>
      <c r="D7219" s="78"/>
      <c r="E7219" s="12"/>
      <c r="F7219" s="79"/>
      <c r="G7219" s="78"/>
      <c r="H7219" s="80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6"/>
      <c r="B7220" s="77"/>
      <c r="C7220" s="76"/>
      <c r="D7220" s="78"/>
      <c r="E7220" s="12"/>
      <c r="F7220" s="79"/>
      <c r="G7220" s="78"/>
      <c r="H7220" s="80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6"/>
      <c r="B7221" s="77"/>
      <c r="C7221" s="76"/>
      <c r="D7221" s="78"/>
      <c r="E7221" s="12"/>
      <c r="F7221" s="79"/>
      <c r="G7221" s="78"/>
      <c r="H7221" s="80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6"/>
      <c r="B7222" s="77"/>
      <c r="C7222" s="76"/>
      <c r="D7222" s="78"/>
      <c r="E7222" s="12"/>
      <c r="F7222" s="79"/>
      <c r="G7222" s="78"/>
      <c r="H7222" s="80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6"/>
      <c r="B7223" s="77"/>
      <c r="C7223" s="76"/>
      <c r="D7223" s="78"/>
      <c r="E7223" s="12"/>
      <c r="F7223" s="79"/>
      <c r="G7223" s="78"/>
      <c r="H7223" s="80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6"/>
      <c r="B7224" s="77"/>
      <c r="C7224" s="76"/>
      <c r="D7224" s="78"/>
      <c r="E7224" s="12"/>
      <c r="F7224" s="79"/>
      <c r="G7224" s="78"/>
      <c r="H7224" s="80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6"/>
      <c r="B7225" s="77"/>
      <c r="C7225" s="76"/>
      <c r="D7225" s="78"/>
      <c r="E7225" s="12"/>
      <c r="F7225" s="79"/>
      <c r="G7225" s="78"/>
      <c r="H7225" s="80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6"/>
      <c r="B7226" s="77"/>
      <c r="C7226" s="76"/>
      <c r="D7226" s="78"/>
      <c r="E7226" s="12"/>
      <c r="F7226" s="79"/>
      <c r="G7226" s="78"/>
      <c r="H7226" s="80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6"/>
      <c r="B7227" s="77"/>
      <c r="C7227" s="76"/>
      <c r="D7227" s="78"/>
      <c r="E7227" s="12"/>
      <c r="F7227" s="79"/>
      <c r="G7227" s="78"/>
      <c r="H7227" s="80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6"/>
      <c r="B7228" s="77"/>
      <c r="C7228" s="76"/>
      <c r="D7228" s="78"/>
      <c r="E7228" s="12"/>
      <c r="F7228" s="79"/>
      <c r="G7228" s="78"/>
      <c r="H7228" s="80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6"/>
      <c r="B7229" s="77"/>
      <c r="C7229" s="76"/>
      <c r="D7229" s="78"/>
      <c r="E7229" s="12"/>
      <c r="F7229" s="79"/>
      <c r="G7229" s="78"/>
      <c r="H7229" s="80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6"/>
      <c r="B7230" s="77"/>
      <c r="C7230" s="76"/>
      <c r="D7230" s="78"/>
      <c r="E7230" s="12"/>
      <c r="F7230" s="79"/>
      <c r="G7230" s="78"/>
      <c r="H7230" s="80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6"/>
      <c r="B7231" s="77"/>
      <c r="C7231" s="76"/>
      <c r="D7231" s="78"/>
      <c r="E7231" s="12"/>
      <c r="F7231" s="79"/>
      <c r="G7231" s="78"/>
      <c r="H7231" s="80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6"/>
      <c r="B7232" s="77"/>
      <c r="C7232" s="76"/>
      <c r="D7232" s="78"/>
      <c r="E7232" s="12"/>
      <c r="F7232" s="79"/>
      <c r="G7232" s="78"/>
      <c r="H7232" s="80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6"/>
      <c r="B7233" s="77"/>
      <c r="C7233" s="76"/>
      <c r="D7233" s="78"/>
      <c r="E7233" s="12"/>
      <c r="F7233" s="79"/>
      <c r="G7233" s="78"/>
      <c r="H7233" s="80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6"/>
      <c r="B7234" s="77"/>
      <c r="C7234" s="76"/>
      <c r="D7234" s="78"/>
      <c r="E7234" s="12"/>
      <c r="F7234" s="79"/>
      <c r="G7234" s="78"/>
      <c r="H7234" s="80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6"/>
      <c r="B7235" s="77"/>
      <c r="C7235" s="76"/>
      <c r="D7235" s="78"/>
      <c r="E7235" s="12"/>
      <c r="F7235" s="79"/>
      <c r="G7235" s="78"/>
      <c r="H7235" s="80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6"/>
      <c r="B7236" s="77"/>
      <c r="C7236" s="76"/>
      <c r="D7236" s="78"/>
      <c r="E7236" s="12"/>
      <c r="F7236" s="79"/>
      <c r="G7236" s="78"/>
      <c r="H7236" s="80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6"/>
      <c r="B7237" s="77"/>
      <c r="C7237" s="76"/>
      <c r="D7237" s="78"/>
      <c r="E7237" s="12"/>
      <c r="F7237" s="79"/>
      <c r="G7237" s="78"/>
      <c r="H7237" s="80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6"/>
      <c r="B7238" s="77"/>
      <c r="C7238" s="76"/>
      <c r="D7238" s="78"/>
      <c r="E7238" s="12"/>
      <c r="F7238" s="79"/>
      <c r="G7238" s="78"/>
      <c r="H7238" s="80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6"/>
      <c r="B7239" s="77"/>
      <c r="C7239" s="76"/>
      <c r="D7239" s="78"/>
      <c r="E7239" s="12"/>
      <c r="F7239" s="79"/>
      <c r="G7239" s="78"/>
      <c r="H7239" s="80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6"/>
      <c r="B7240" s="77"/>
      <c r="C7240" s="76"/>
      <c r="D7240" s="78"/>
      <c r="E7240" s="12"/>
      <c r="F7240" s="79"/>
      <c r="G7240" s="78"/>
      <c r="H7240" s="80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6"/>
      <c r="B7241" s="77"/>
      <c r="C7241" s="76"/>
      <c r="D7241" s="78"/>
      <c r="E7241" s="12"/>
      <c r="F7241" s="79"/>
      <c r="G7241" s="78"/>
      <c r="H7241" s="80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6"/>
      <c r="B7242" s="77"/>
      <c r="C7242" s="76"/>
      <c r="D7242" s="78"/>
      <c r="E7242" s="12"/>
      <c r="F7242" s="79"/>
      <c r="G7242" s="78"/>
      <c r="H7242" s="80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6"/>
      <c r="B7243" s="77"/>
      <c r="C7243" s="76"/>
      <c r="D7243" s="78"/>
      <c r="E7243" s="12"/>
      <c r="F7243" s="79"/>
      <c r="G7243" s="78"/>
      <c r="H7243" s="80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6"/>
      <c r="B7244" s="77"/>
      <c r="C7244" s="76"/>
      <c r="D7244" s="78"/>
      <c r="E7244" s="12"/>
      <c r="F7244" s="79"/>
      <c r="G7244" s="78"/>
      <c r="H7244" s="80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6"/>
      <c r="B7245" s="77"/>
      <c r="C7245" s="76"/>
      <c r="D7245" s="78"/>
      <c r="E7245" s="12"/>
      <c r="F7245" s="79"/>
      <c r="G7245" s="78"/>
      <c r="H7245" s="80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6"/>
      <c r="B7246" s="77"/>
      <c r="C7246" s="76"/>
      <c r="D7246" s="78"/>
      <c r="E7246" s="12"/>
      <c r="F7246" s="79"/>
      <c r="G7246" s="78"/>
      <c r="H7246" s="80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6"/>
      <c r="B7247" s="77"/>
      <c r="C7247" s="76"/>
      <c r="D7247" s="78"/>
      <c r="E7247" s="12"/>
      <c r="F7247" s="79"/>
      <c r="G7247" s="78"/>
      <c r="H7247" s="80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6"/>
      <c r="B7248" s="77"/>
      <c r="C7248" s="76"/>
      <c r="D7248" s="78"/>
      <c r="E7248" s="12"/>
      <c r="F7248" s="79"/>
      <c r="G7248" s="78"/>
      <c r="H7248" s="80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6"/>
      <c r="B7249" s="77"/>
      <c r="C7249" s="76"/>
      <c r="D7249" s="78"/>
      <c r="E7249" s="12"/>
      <c r="F7249" s="79"/>
      <c r="G7249" s="78"/>
      <c r="H7249" s="80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6"/>
      <c r="B7250" s="77"/>
      <c r="C7250" s="76"/>
      <c r="D7250" s="78"/>
      <c r="E7250" s="12"/>
      <c r="F7250" s="79"/>
      <c r="G7250" s="78"/>
      <c r="H7250" s="80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6"/>
      <c r="B7251" s="77"/>
      <c r="C7251" s="76"/>
      <c r="D7251" s="78"/>
      <c r="E7251" s="12"/>
      <c r="F7251" s="79"/>
      <c r="G7251" s="78"/>
      <c r="H7251" s="80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6"/>
      <c r="B7252" s="77"/>
      <c r="C7252" s="76"/>
      <c r="D7252" s="78"/>
      <c r="E7252" s="12"/>
      <c r="F7252" s="79"/>
      <c r="G7252" s="78"/>
      <c r="H7252" s="80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6"/>
      <c r="B7253" s="77"/>
      <c r="C7253" s="76"/>
      <c r="D7253" s="78"/>
      <c r="E7253" s="12"/>
      <c r="F7253" s="79"/>
      <c r="G7253" s="78"/>
      <c r="H7253" s="80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6"/>
      <c r="B7254" s="77"/>
      <c r="C7254" s="76"/>
      <c r="D7254" s="78"/>
      <c r="E7254" s="12"/>
      <c r="F7254" s="79"/>
      <c r="G7254" s="78"/>
      <c r="H7254" s="80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6"/>
      <c r="B7255" s="77"/>
      <c r="C7255" s="76"/>
      <c r="D7255" s="78"/>
      <c r="E7255" s="12"/>
      <c r="F7255" s="79"/>
      <c r="G7255" s="78"/>
      <c r="H7255" s="80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6"/>
      <c r="B7256" s="77"/>
      <c r="C7256" s="76"/>
      <c r="D7256" s="78"/>
      <c r="E7256" s="12"/>
      <c r="F7256" s="79"/>
      <c r="G7256" s="78"/>
      <c r="H7256" s="80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6"/>
      <c r="B7257" s="77"/>
      <c r="C7257" s="76"/>
      <c r="D7257" s="78"/>
      <c r="E7257" s="12"/>
      <c r="F7257" s="79"/>
      <c r="G7257" s="78"/>
      <c r="H7257" s="80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6"/>
      <c r="B7258" s="77"/>
      <c r="C7258" s="76"/>
      <c r="D7258" s="78"/>
      <c r="E7258" s="12"/>
      <c r="F7258" s="79"/>
      <c r="G7258" s="78"/>
      <c r="H7258" s="80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6"/>
      <c r="B7259" s="77"/>
      <c r="C7259" s="76"/>
      <c r="D7259" s="78"/>
      <c r="E7259" s="12"/>
      <c r="F7259" s="79"/>
      <c r="G7259" s="78"/>
      <c r="H7259" s="80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6"/>
      <c r="B7260" s="77"/>
      <c r="C7260" s="76"/>
      <c r="D7260" s="78"/>
      <c r="E7260" s="12"/>
      <c r="F7260" s="79"/>
      <c r="G7260" s="78"/>
      <c r="H7260" s="80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6"/>
      <c r="B7261" s="77"/>
      <c r="C7261" s="76"/>
      <c r="D7261" s="78"/>
      <c r="E7261" s="12"/>
      <c r="F7261" s="79"/>
      <c r="G7261" s="78"/>
      <c r="H7261" s="80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6"/>
      <c r="B7262" s="77"/>
      <c r="C7262" s="76"/>
      <c r="D7262" s="78"/>
      <c r="E7262" s="12"/>
      <c r="F7262" s="79"/>
      <c r="G7262" s="78"/>
      <c r="H7262" s="80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6"/>
      <c r="B7263" s="77"/>
      <c r="C7263" s="76"/>
      <c r="D7263" s="78"/>
      <c r="E7263" s="12"/>
      <c r="F7263" s="79"/>
      <c r="G7263" s="78"/>
      <c r="H7263" s="80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6"/>
      <c r="B7264" s="77"/>
      <c r="C7264" s="76"/>
      <c r="D7264" s="78"/>
      <c r="E7264" s="12"/>
      <c r="F7264" s="79"/>
      <c r="G7264" s="78"/>
      <c r="H7264" s="80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6"/>
      <c r="B7265" s="77"/>
      <c r="C7265" s="76"/>
      <c r="D7265" s="78"/>
      <c r="E7265" s="12"/>
      <c r="F7265" s="79"/>
      <c r="G7265" s="78"/>
      <c r="H7265" s="80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6"/>
      <c r="B7266" s="77"/>
      <c r="C7266" s="76"/>
      <c r="D7266" s="78"/>
      <c r="E7266" s="12"/>
      <c r="F7266" s="79"/>
      <c r="G7266" s="78"/>
      <c r="H7266" s="80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6"/>
      <c r="B7267" s="77"/>
      <c r="C7267" s="76"/>
      <c r="D7267" s="78"/>
      <c r="E7267" s="12"/>
      <c r="F7267" s="79"/>
      <c r="G7267" s="78"/>
      <c r="H7267" s="80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6"/>
      <c r="B7268" s="77"/>
      <c r="C7268" s="76"/>
      <c r="D7268" s="78"/>
      <c r="E7268" s="12"/>
      <c r="F7268" s="79"/>
      <c r="G7268" s="78"/>
      <c r="H7268" s="80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6"/>
      <c r="B7269" s="77"/>
      <c r="C7269" s="76"/>
      <c r="D7269" s="78"/>
      <c r="E7269" s="12"/>
      <c r="F7269" s="79"/>
      <c r="G7269" s="78"/>
      <c r="H7269" s="80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6"/>
      <c r="B7270" s="77"/>
      <c r="C7270" s="76"/>
      <c r="D7270" s="78"/>
      <c r="E7270" s="12"/>
      <c r="F7270" s="79"/>
      <c r="G7270" s="78"/>
      <c r="H7270" s="80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6"/>
      <c r="B7271" s="77"/>
      <c r="C7271" s="76"/>
      <c r="D7271" s="78"/>
      <c r="E7271" s="12"/>
      <c r="F7271" s="79"/>
      <c r="G7271" s="78"/>
      <c r="H7271" s="80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6"/>
      <c r="B7272" s="77"/>
      <c r="C7272" s="76"/>
      <c r="D7272" s="78"/>
      <c r="E7272" s="12"/>
      <c r="F7272" s="79"/>
      <c r="G7272" s="78"/>
      <c r="H7272" s="80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6"/>
      <c r="B7273" s="77"/>
      <c r="C7273" s="76"/>
      <c r="D7273" s="78"/>
      <c r="E7273" s="12"/>
      <c r="F7273" s="79"/>
      <c r="G7273" s="78"/>
      <c r="H7273" s="80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6"/>
      <c r="B7274" s="77"/>
      <c r="C7274" s="76"/>
      <c r="D7274" s="78"/>
      <c r="E7274" s="12"/>
      <c r="F7274" s="79"/>
      <c r="G7274" s="78"/>
      <c r="H7274" s="80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6"/>
      <c r="B7275" s="77"/>
      <c r="C7275" s="76"/>
      <c r="D7275" s="78"/>
      <c r="E7275" s="12"/>
      <c r="F7275" s="79"/>
      <c r="G7275" s="78"/>
      <c r="H7275" s="80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6"/>
      <c r="B7276" s="77"/>
      <c r="C7276" s="76"/>
      <c r="D7276" s="78"/>
      <c r="E7276" s="12"/>
      <c r="F7276" s="79"/>
      <c r="G7276" s="78"/>
      <c r="H7276" s="80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6"/>
      <c r="B7277" s="77"/>
      <c r="C7277" s="76"/>
      <c r="D7277" s="78"/>
      <c r="E7277" s="12"/>
      <c r="F7277" s="79"/>
      <c r="G7277" s="78"/>
      <c r="H7277" s="80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6"/>
      <c r="B7278" s="77"/>
      <c r="C7278" s="76"/>
      <c r="D7278" s="78"/>
      <c r="E7278" s="12"/>
      <c r="F7278" s="79"/>
      <c r="G7278" s="78"/>
      <c r="H7278" s="80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6"/>
      <c r="B7279" s="77"/>
      <c r="C7279" s="76"/>
      <c r="D7279" s="78"/>
      <c r="E7279" s="12"/>
      <c r="F7279" s="79"/>
      <c r="G7279" s="78"/>
      <c r="H7279" s="80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6"/>
      <c r="B7280" s="77"/>
      <c r="C7280" s="76"/>
      <c r="D7280" s="78"/>
      <c r="E7280" s="12"/>
      <c r="F7280" s="79"/>
      <c r="G7280" s="78"/>
      <c r="H7280" s="80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6"/>
      <c r="B7281" s="77"/>
      <c r="C7281" s="76"/>
      <c r="D7281" s="78"/>
      <c r="E7281" s="12"/>
      <c r="F7281" s="79"/>
      <c r="G7281" s="78"/>
      <c r="H7281" s="80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6"/>
      <c r="B7282" s="77"/>
      <c r="C7282" s="76"/>
      <c r="D7282" s="78"/>
      <c r="E7282" s="12"/>
      <c r="F7282" s="79"/>
      <c r="G7282" s="78"/>
      <c r="H7282" s="80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6"/>
      <c r="B7283" s="77"/>
      <c r="C7283" s="76"/>
      <c r="D7283" s="78"/>
      <c r="E7283" s="12"/>
      <c r="F7283" s="79"/>
      <c r="G7283" s="78"/>
      <c r="H7283" s="80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6"/>
      <c r="B7284" s="77"/>
      <c r="C7284" s="76"/>
      <c r="D7284" s="78"/>
      <c r="E7284" s="12"/>
      <c r="F7284" s="79"/>
      <c r="G7284" s="78"/>
      <c r="H7284" s="80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6"/>
      <c r="B7285" s="77"/>
      <c r="C7285" s="76"/>
      <c r="D7285" s="78"/>
      <c r="E7285" s="12"/>
      <c r="F7285" s="79"/>
      <c r="G7285" s="78"/>
      <c r="H7285" s="80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6"/>
      <c r="B7286" s="77"/>
      <c r="C7286" s="76"/>
      <c r="D7286" s="78"/>
      <c r="E7286" s="12"/>
      <c r="F7286" s="79"/>
      <c r="G7286" s="78"/>
      <c r="H7286" s="80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6"/>
      <c r="B7287" s="77"/>
      <c r="C7287" s="76"/>
      <c r="D7287" s="78"/>
      <c r="E7287" s="12"/>
      <c r="F7287" s="79"/>
      <c r="G7287" s="78"/>
      <c r="H7287" s="80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6"/>
      <c r="B7288" s="77"/>
      <c r="C7288" s="76"/>
      <c r="D7288" s="78"/>
      <c r="E7288" s="12"/>
      <c r="F7288" s="79"/>
      <c r="G7288" s="78"/>
      <c r="H7288" s="80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6"/>
      <c r="B7289" s="77"/>
      <c r="C7289" s="76"/>
      <c r="D7289" s="78"/>
      <c r="E7289" s="12"/>
      <c r="F7289" s="79"/>
      <c r="G7289" s="78"/>
      <c r="H7289" s="80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6"/>
      <c r="B7290" s="77"/>
      <c r="C7290" s="76"/>
      <c r="D7290" s="78"/>
      <c r="E7290" s="12"/>
      <c r="F7290" s="79"/>
      <c r="G7290" s="78"/>
      <c r="H7290" s="80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6"/>
      <c r="B7291" s="77"/>
      <c r="C7291" s="76"/>
      <c r="D7291" s="78"/>
      <c r="E7291" s="12"/>
      <c r="F7291" s="79"/>
      <c r="G7291" s="78"/>
      <c r="H7291" s="80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6"/>
      <c r="B7292" s="77"/>
      <c r="C7292" s="76"/>
      <c r="D7292" s="78"/>
      <c r="E7292" s="12"/>
      <c r="F7292" s="79"/>
      <c r="G7292" s="78"/>
      <c r="H7292" s="80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6"/>
      <c r="B7293" s="77"/>
      <c r="C7293" s="76"/>
      <c r="D7293" s="78"/>
      <c r="E7293" s="12"/>
      <c r="F7293" s="79"/>
      <c r="G7293" s="78"/>
      <c r="H7293" s="80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6"/>
      <c r="B7294" s="77"/>
      <c r="C7294" s="76"/>
      <c r="D7294" s="78"/>
      <c r="E7294" s="12"/>
      <c r="F7294" s="79"/>
      <c r="G7294" s="78"/>
      <c r="H7294" s="80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6"/>
      <c r="B7295" s="77"/>
      <c r="C7295" s="76"/>
      <c r="D7295" s="78"/>
      <c r="E7295" s="12"/>
      <c r="F7295" s="79"/>
      <c r="G7295" s="78"/>
      <c r="H7295" s="80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6"/>
      <c r="B7296" s="77"/>
      <c r="C7296" s="76"/>
      <c r="D7296" s="78"/>
      <c r="E7296" s="12"/>
      <c r="F7296" s="79"/>
      <c r="G7296" s="78"/>
      <c r="H7296" s="80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6"/>
      <c r="B7297" s="77"/>
      <c r="C7297" s="76"/>
      <c r="D7297" s="78"/>
      <c r="E7297" s="12"/>
      <c r="F7297" s="79"/>
      <c r="G7297" s="78"/>
      <c r="H7297" s="80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6"/>
      <c r="B7298" s="77"/>
      <c r="C7298" s="76"/>
      <c r="D7298" s="78"/>
      <c r="E7298" s="12"/>
      <c r="F7298" s="79"/>
      <c r="G7298" s="78"/>
      <c r="H7298" s="80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6"/>
      <c r="B7299" s="77"/>
      <c r="C7299" s="76"/>
      <c r="D7299" s="78"/>
      <c r="E7299" s="12"/>
      <c r="F7299" s="79"/>
      <c r="G7299" s="78"/>
      <c r="H7299" s="80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6"/>
      <c r="B7300" s="77"/>
      <c r="C7300" s="76"/>
      <c r="D7300" s="78"/>
      <c r="E7300" s="12"/>
      <c r="F7300" s="79"/>
      <c r="G7300" s="78"/>
      <c r="H7300" s="80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6"/>
      <c r="B7301" s="77"/>
      <c r="C7301" s="76"/>
      <c r="D7301" s="78"/>
      <c r="E7301" s="12"/>
      <c r="F7301" s="79"/>
      <c r="G7301" s="78"/>
      <c r="H7301" s="80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6"/>
      <c r="B7302" s="77"/>
      <c r="C7302" s="76"/>
      <c r="D7302" s="78"/>
      <c r="E7302" s="12"/>
      <c r="F7302" s="79"/>
      <c r="G7302" s="78"/>
      <c r="H7302" s="80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6"/>
      <c r="B7303" s="77"/>
      <c r="C7303" s="76"/>
      <c r="D7303" s="78"/>
      <c r="E7303" s="12"/>
      <c r="F7303" s="79"/>
      <c r="G7303" s="78"/>
      <c r="H7303" s="80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6"/>
      <c r="B7304" s="77"/>
      <c r="C7304" s="76"/>
      <c r="D7304" s="78"/>
      <c r="E7304" s="12"/>
      <c r="F7304" s="79"/>
      <c r="G7304" s="78"/>
      <c r="H7304" s="80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6"/>
      <c r="B7305" s="77"/>
      <c r="C7305" s="76"/>
      <c r="D7305" s="78"/>
      <c r="E7305" s="12"/>
      <c r="F7305" s="79"/>
      <c r="G7305" s="78"/>
      <c r="H7305" s="80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6"/>
      <c r="B7306" s="77"/>
      <c r="C7306" s="76"/>
      <c r="D7306" s="78"/>
      <c r="E7306" s="12"/>
      <c r="F7306" s="79"/>
      <c r="G7306" s="78"/>
      <c r="H7306" s="80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6"/>
      <c r="B7307" s="77"/>
      <c r="C7307" s="76"/>
      <c r="D7307" s="78"/>
      <c r="E7307" s="12"/>
      <c r="F7307" s="79"/>
      <c r="G7307" s="78"/>
      <c r="H7307" s="80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6"/>
      <c r="B7308" s="77"/>
      <c r="C7308" s="76"/>
      <c r="D7308" s="78"/>
      <c r="E7308" s="12"/>
      <c r="F7308" s="79"/>
      <c r="G7308" s="78"/>
      <c r="H7308" s="80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6"/>
      <c r="B7309" s="77"/>
      <c r="C7309" s="76"/>
      <c r="D7309" s="78"/>
      <c r="E7309" s="12"/>
      <c r="F7309" s="79"/>
      <c r="G7309" s="78"/>
      <c r="H7309" s="80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6"/>
      <c r="B7310" s="77"/>
      <c r="C7310" s="76"/>
      <c r="D7310" s="78"/>
      <c r="E7310" s="12"/>
      <c r="F7310" s="79"/>
      <c r="G7310" s="78"/>
      <c r="H7310" s="80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6"/>
      <c r="B7311" s="77"/>
      <c r="C7311" s="76"/>
      <c r="D7311" s="78"/>
      <c r="E7311" s="12"/>
      <c r="F7311" s="79"/>
      <c r="G7311" s="78"/>
      <c r="H7311" s="80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6"/>
      <c r="B7312" s="77"/>
      <c r="C7312" s="76"/>
      <c r="D7312" s="78"/>
      <c r="E7312" s="12"/>
      <c r="F7312" s="79"/>
      <c r="G7312" s="78"/>
      <c r="H7312" s="80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6"/>
      <c r="B7313" s="77"/>
      <c r="C7313" s="76"/>
      <c r="D7313" s="78"/>
      <c r="E7313" s="12"/>
      <c r="F7313" s="79"/>
      <c r="G7313" s="78"/>
      <c r="H7313" s="80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6"/>
      <c r="B7314" s="77"/>
      <c r="C7314" s="76"/>
      <c r="D7314" s="78"/>
      <c r="E7314" s="12"/>
      <c r="F7314" s="79"/>
      <c r="G7314" s="78"/>
      <c r="H7314" s="80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6"/>
      <c r="B7315" s="77"/>
      <c r="C7315" s="76"/>
      <c r="D7315" s="78"/>
      <c r="E7315" s="12"/>
      <c r="F7315" s="79"/>
      <c r="G7315" s="78"/>
      <c r="H7315" s="80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6"/>
      <c r="B7316" s="77"/>
      <c r="C7316" s="76"/>
      <c r="D7316" s="78"/>
      <c r="E7316" s="12"/>
      <c r="F7316" s="79"/>
      <c r="G7316" s="78"/>
      <c r="H7316" s="80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6"/>
      <c r="B7317" s="77"/>
      <c r="C7317" s="76"/>
      <c r="D7317" s="78"/>
      <c r="E7317" s="12"/>
      <c r="F7317" s="79"/>
      <c r="G7317" s="78"/>
      <c r="H7317" s="80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6"/>
      <c r="B7318" s="77"/>
      <c r="C7318" s="76"/>
      <c r="D7318" s="78"/>
      <c r="E7318" s="12"/>
      <c r="F7318" s="79"/>
      <c r="G7318" s="78"/>
      <c r="H7318" s="80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6"/>
      <c r="B7319" s="77"/>
      <c r="C7319" s="76"/>
      <c r="D7319" s="78"/>
      <c r="E7319" s="12"/>
      <c r="F7319" s="79"/>
      <c r="G7319" s="78"/>
      <c r="H7319" s="80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6"/>
      <c r="B7320" s="77"/>
      <c r="C7320" s="76"/>
      <c r="D7320" s="78"/>
      <c r="E7320" s="12"/>
      <c r="F7320" s="79"/>
      <c r="G7320" s="78"/>
      <c r="H7320" s="80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6"/>
      <c r="B7321" s="77"/>
      <c r="C7321" s="76"/>
      <c r="D7321" s="78"/>
      <c r="E7321" s="12"/>
      <c r="F7321" s="79"/>
      <c r="G7321" s="78"/>
      <c r="H7321" s="80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6"/>
      <c r="B7322" s="77"/>
      <c r="C7322" s="76"/>
      <c r="D7322" s="78"/>
      <c r="E7322" s="12"/>
      <c r="F7322" s="79"/>
      <c r="G7322" s="78"/>
      <c r="H7322" s="80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6"/>
      <c r="B7323" s="77"/>
      <c r="C7323" s="76"/>
      <c r="D7323" s="78"/>
      <c r="E7323" s="12"/>
      <c r="F7323" s="79"/>
      <c r="G7323" s="78"/>
      <c r="H7323" s="80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6"/>
      <c r="B7324" s="77"/>
      <c r="C7324" s="76"/>
      <c r="D7324" s="78"/>
      <c r="E7324" s="12"/>
      <c r="F7324" s="79"/>
      <c r="G7324" s="78"/>
      <c r="H7324" s="80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6"/>
      <c r="B7325" s="77"/>
      <c r="C7325" s="76"/>
      <c r="D7325" s="78"/>
      <c r="E7325" s="12"/>
      <c r="F7325" s="79"/>
      <c r="G7325" s="78"/>
      <c r="H7325" s="80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6"/>
      <c r="B7326" s="77"/>
      <c r="C7326" s="76"/>
      <c r="D7326" s="78"/>
      <c r="E7326" s="12"/>
      <c r="F7326" s="79"/>
      <c r="G7326" s="78"/>
      <c r="H7326" s="80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6"/>
      <c r="B7327" s="77"/>
      <c r="C7327" s="76"/>
      <c r="D7327" s="78"/>
      <c r="E7327" s="12"/>
      <c r="F7327" s="79"/>
      <c r="G7327" s="78"/>
      <c r="H7327" s="80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6"/>
      <c r="B7328" s="77"/>
      <c r="C7328" s="76"/>
      <c r="D7328" s="78"/>
      <c r="E7328" s="12"/>
      <c r="F7328" s="79"/>
      <c r="G7328" s="78"/>
      <c r="H7328" s="80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6"/>
      <c r="B7329" s="77"/>
      <c r="C7329" s="76"/>
      <c r="D7329" s="78"/>
      <c r="E7329" s="12"/>
      <c r="F7329" s="79"/>
      <c r="G7329" s="78"/>
      <c r="H7329" s="80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6"/>
      <c r="B7330" s="77"/>
      <c r="C7330" s="76"/>
      <c r="D7330" s="78"/>
      <c r="E7330" s="12"/>
      <c r="F7330" s="79"/>
      <c r="G7330" s="78"/>
      <c r="H7330" s="80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6"/>
      <c r="B7331" s="77"/>
      <c r="C7331" s="76"/>
      <c r="D7331" s="78"/>
      <c r="E7331" s="12"/>
      <c r="F7331" s="79"/>
      <c r="G7331" s="78"/>
      <c r="H7331" s="80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6"/>
      <c r="B7332" s="77"/>
      <c r="C7332" s="76"/>
      <c r="D7332" s="78"/>
      <c r="E7332" s="12"/>
      <c r="F7332" s="79"/>
      <c r="G7332" s="78"/>
      <c r="H7332" s="80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6"/>
      <c r="B7333" s="77"/>
      <c r="C7333" s="76"/>
      <c r="D7333" s="78"/>
      <c r="E7333" s="12"/>
      <c r="F7333" s="79"/>
      <c r="G7333" s="78"/>
      <c r="H7333" s="80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6"/>
      <c r="B7334" s="77"/>
      <c r="C7334" s="76"/>
      <c r="D7334" s="78"/>
      <c r="E7334" s="12"/>
      <c r="F7334" s="79"/>
      <c r="G7334" s="78"/>
      <c r="H7334" s="80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6"/>
      <c r="B7335" s="77"/>
      <c r="C7335" s="76"/>
      <c r="D7335" s="78"/>
      <c r="E7335" s="12"/>
      <c r="F7335" s="79"/>
      <c r="G7335" s="78"/>
      <c r="H7335" s="80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6"/>
      <c r="B7336" s="77"/>
      <c r="C7336" s="76"/>
      <c r="D7336" s="78"/>
      <c r="E7336" s="12"/>
      <c r="F7336" s="79"/>
      <c r="G7336" s="78"/>
      <c r="H7336" s="80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6"/>
      <c r="B7337" s="77"/>
      <c r="C7337" s="76"/>
      <c r="D7337" s="78"/>
      <c r="E7337" s="12"/>
      <c r="F7337" s="79"/>
      <c r="G7337" s="78"/>
      <c r="H7337" s="80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6"/>
      <c r="B7338" s="77"/>
      <c r="C7338" s="76"/>
      <c r="D7338" s="78"/>
      <c r="E7338" s="12"/>
      <c r="F7338" s="79"/>
      <c r="G7338" s="78"/>
      <c r="H7338" s="80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6"/>
      <c r="B7339" s="77"/>
      <c r="C7339" s="76"/>
      <c r="D7339" s="78"/>
      <c r="E7339" s="12"/>
      <c r="F7339" s="79"/>
      <c r="G7339" s="78"/>
      <c r="H7339" s="80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6"/>
      <c r="B7340" s="77"/>
      <c r="C7340" s="76"/>
      <c r="D7340" s="78"/>
      <c r="E7340" s="12"/>
      <c r="F7340" s="79"/>
      <c r="G7340" s="78"/>
      <c r="H7340" s="80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6"/>
      <c r="B7341" s="77"/>
      <c r="C7341" s="76"/>
      <c r="D7341" s="78"/>
      <c r="E7341" s="12"/>
      <c r="F7341" s="79"/>
      <c r="G7341" s="78"/>
      <c r="H7341" s="80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6"/>
      <c r="B7342" s="77"/>
      <c r="C7342" s="76"/>
      <c r="D7342" s="78"/>
      <c r="E7342" s="12"/>
      <c r="F7342" s="79"/>
      <c r="G7342" s="78"/>
      <c r="H7342" s="80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6"/>
      <c r="B7343" s="77"/>
      <c r="C7343" s="76"/>
      <c r="D7343" s="78"/>
      <c r="E7343" s="12"/>
      <c r="F7343" s="79"/>
      <c r="G7343" s="78"/>
      <c r="H7343" s="80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6"/>
      <c r="B7344" s="77"/>
      <c r="C7344" s="76"/>
      <c r="D7344" s="78"/>
      <c r="E7344" s="12"/>
      <c r="F7344" s="79"/>
      <c r="G7344" s="78"/>
      <c r="H7344" s="80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6"/>
      <c r="B7345" s="77"/>
      <c r="C7345" s="76"/>
      <c r="D7345" s="78"/>
      <c r="E7345" s="12"/>
      <c r="F7345" s="79"/>
      <c r="G7345" s="78"/>
      <c r="H7345" s="80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6"/>
      <c r="B7346" s="77"/>
      <c r="C7346" s="76"/>
      <c r="D7346" s="78"/>
      <c r="E7346" s="12"/>
      <c r="F7346" s="79"/>
      <c r="G7346" s="78"/>
      <c r="H7346" s="80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6"/>
      <c r="B7347" s="77"/>
      <c r="C7347" s="76"/>
      <c r="D7347" s="78"/>
      <c r="E7347" s="12"/>
      <c r="F7347" s="79"/>
      <c r="G7347" s="78"/>
      <c r="H7347" s="80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6"/>
      <c r="B7348" s="77"/>
      <c r="C7348" s="76"/>
      <c r="D7348" s="78"/>
      <c r="E7348" s="12"/>
      <c r="F7348" s="79"/>
      <c r="G7348" s="78"/>
      <c r="H7348" s="80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6"/>
      <c r="B7349" s="77"/>
      <c r="C7349" s="76"/>
      <c r="D7349" s="78"/>
      <c r="E7349" s="12"/>
      <c r="F7349" s="79"/>
      <c r="G7349" s="78"/>
      <c r="H7349" s="80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6"/>
      <c r="B7350" s="77"/>
      <c r="C7350" s="76"/>
      <c r="D7350" s="78"/>
      <c r="E7350" s="12"/>
      <c r="F7350" s="79"/>
      <c r="G7350" s="78"/>
      <c r="H7350" s="80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6"/>
      <c r="B7351" s="77"/>
      <c r="C7351" s="76"/>
      <c r="D7351" s="78"/>
      <c r="E7351" s="12"/>
      <c r="F7351" s="79"/>
      <c r="G7351" s="78"/>
      <c r="H7351" s="80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6"/>
      <c r="B7352" s="77"/>
      <c r="C7352" s="76"/>
      <c r="D7352" s="78"/>
      <c r="E7352" s="12"/>
      <c r="F7352" s="79"/>
      <c r="G7352" s="78"/>
      <c r="H7352" s="80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6"/>
      <c r="B7353" s="77"/>
      <c r="C7353" s="76"/>
      <c r="D7353" s="78"/>
      <c r="E7353" s="12"/>
      <c r="F7353" s="79"/>
      <c r="G7353" s="78"/>
      <c r="H7353" s="80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6"/>
      <c r="B7354" s="77"/>
      <c r="C7354" s="76"/>
      <c r="D7354" s="78"/>
      <c r="E7354" s="12"/>
      <c r="F7354" s="79"/>
      <c r="G7354" s="78"/>
      <c r="H7354" s="80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6"/>
      <c r="B7355" s="77"/>
      <c r="C7355" s="76"/>
      <c r="D7355" s="78"/>
      <c r="E7355" s="12"/>
      <c r="F7355" s="79"/>
      <c r="G7355" s="78"/>
      <c r="H7355" s="80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6"/>
      <c r="B7356" s="77"/>
      <c r="C7356" s="76"/>
      <c r="D7356" s="78"/>
      <c r="E7356" s="12"/>
      <c r="F7356" s="79"/>
      <c r="G7356" s="78"/>
      <c r="H7356" s="80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6"/>
      <c r="B7357" s="77"/>
      <c r="C7357" s="76"/>
      <c r="D7357" s="78"/>
      <c r="E7357" s="12"/>
      <c r="F7357" s="79"/>
      <c r="G7357" s="78"/>
      <c r="H7357" s="80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6"/>
      <c r="B7358" s="77"/>
      <c r="C7358" s="76"/>
      <c r="D7358" s="78"/>
      <c r="E7358" s="12"/>
      <c r="F7358" s="79"/>
      <c r="G7358" s="78"/>
      <c r="H7358" s="80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6"/>
      <c r="B7359" s="77"/>
      <c r="C7359" s="76"/>
      <c r="D7359" s="78"/>
      <c r="E7359" s="12"/>
      <c r="F7359" s="79"/>
      <c r="G7359" s="78"/>
      <c r="H7359" s="80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6"/>
      <c r="B7360" s="77"/>
      <c r="C7360" s="76"/>
      <c r="D7360" s="78"/>
      <c r="E7360" s="12"/>
      <c r="F7360" s="79"/>
      <c r="G7360" s="78"/>
      <c r="H7360" s="80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6"/>
      <c r="B7361" s="77"/>
      <c r="C7361" s="76"/>
      <c r="D7361" s="78"/>
      <c r="E7361" s="12"/>
      <c r="F7361" s="79"/>
      <c r="G7361" s="78"/>
      <c r="H7361" s="80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6"/>
      <c r="B7362" s="77"/>
      <c r="C7362" s="76"/>
      <c r="D7362" s="78"/>
      <c r="E7362" s="12"/>
      <c r="F7362" s="79"/>
      <c r="G7362" s="78"/>
      <c r="H7362" s="80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6"/>
      <c r="B7363" s="77"/>
      <c r="C7363" s="76"/>
      <c r="D7363" s="78"/>
      <c r="E7363" s="12"/>
      <c r="F7363" s="79"/>
      <c r="G7363" s="78"/>
      <c r="H7363" s="80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6"/>
      <c r="B7364" s="77"/>
      <c r="C7364" s="76"/>
      <c r="D7364" s="78"/>
      <c r="E7364" s="12"/>
      <c r="F7364" s="79"/>
      <c r="G7364" s="78"/>
      <c r="H7364" s="80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6"/>
      <c r="B7365" s="77"/>
      <c r="C7365" s="76"/>
      <c r="D7365" s="78"/>
      <c r="E7365" s="12"/>
      <c r="F7365" s="79"/>
      <c r="G7365" s="78"/>
      <c r="H7365" s="80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6"/>
      <c r="B7366" s="77"/>
      <c r="C7366" s="76"/>
      <c r="D7366" s="78"/>
      <c r="E7366" s="12"/>
      <c r="F7366" s="79"/>
      <c r="G7366" s="78"/>
      <c r="H7366" s="80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6"/>
      <c r="B7367" s="77"/>
      <c r="C7367" s="76"/>
      <c r="D7367" s="78"/>
      <c r="E7367" s="12"/>
      <c r="F7367" s="79"/>
      <c r="G7367" s="78"/>
      <c r="H7367" s="80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6"/>
      <c r="B7368" s="77"/>
      <c r="C7368" s="76"/>
      <c r="D7368" s="78"/>
      <c r="E7368" s="12"/>
      <c r="F7368" s="79"/>
      <c r="G7368" s="78"/>
      <c r="H7368" s="80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6"/>
      <c r="B7369" s="77"/>
      <c r="C7369" s="76"/>
      <c r="D7369" s="78"/>
      <c r="E7369" s="12"/>
      <c r="F7369" s="79"/>
      <c r="G7369" s="78"/>
      <c r="H7369" s="80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6"/>
      <c r="B7370" s="77"/>
      <c r="C7370" s="76"/>
      <c r="D7370" s="78"/>
      <c r="E7370" s="12"/>
      <c r="F7370" s="79"/>
      <c r="G7370" s="78"/>
      <c r="H7370" s="80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6"/>
      <c r="B7371" s="77"/>
      <c r="C7371" s="76"/>
      <c r="D7371" s="78"/>
      <c r="E7371" s="12"/>
      <c r="F7371" s="79"/>
      <c r="G7371" s="78"/>
      <c r="H7371" s="80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6"/>
      <c r="B7372" s="77"/>
      <c r="C7372" s="76"/>
      <c r="D7372" s="78"/>
      <c r="E7372" s="12"/>
      <c r="F7372" s="79"/>
      <c r="G7372" s="78"/>
      <c r="H7372" s="80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6"/>
      <c r="B7373" s="77"/>
      <c r="C7373" s="76"/>
      <c r="D7373" s="78"/>
      <c r="E7373" s="12"/>
      <c r="F7373" s="79"/>
      <c r="G7373" s="78"/>
      <c r="H7373" s="80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6"/>
      <c r="B7374" s="77"/>
      <c r="C7374" s="76"/>
      <c r="D7374" s="78"/>
      <c r="E7374" s="12"/>
      <c r="F7374" s="79"/>
      <c r="G7374" s="78"/>
      <c r="H7374" s="80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6"/>
      <c r="B7375" s="77"/>
      <c r="C7375" s="76"/>
      <c r="D7375" s="78"/>
      <c r="E7375" s="12"/>
      <c r="F7375" s="79"/>
      <c r="G7375" s="78"/>
      <c r="H7375" s="80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6"/>
      <c r="B7376" s="77"/>
      <c r="C7376" s="76"/>
      <c r="D7376" s="78"/>
      <c r="E7376" s="12"/>
      <c r="F7376" s="79"/>
      <c r="G7376" s="78"/>
      <c r="H7376" s="80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6"/>
      <c r="B7377" s="77"/>
      <c r="C7377" s="76"/>
      <c r="D7377" s="78"/>
      <c r="E7377" s="12"/>
      <c r="F7377" s="79"/>
      <c r="G7377" s="78"/>
      <c r="H7377" s="80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6"/>
      <c r="B7378" s="77"/>
      <c r="C7378" s="76"/>
      <c r="D7378" s="78"/>
      <c r="E7378" s="12"/>
      <c r="F7378" s="79"/>
      <c r="G7378" s="78"/>
      <c r="H7378" s="80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6"/>
      <c r="B7379" s="77"/>
      <c r="C7379" s="76"/>
      <c r="D7379" s="78"/>
      <c r="E7379" s="12"/>
      <c r="F7379" s="79"/>
      <c r="G7379" s="78"/>
      <c r="H7379" s="80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6"/>
      <c r="B7380" s="77"/>
      <c r="C7380" s="76"/>
      <c r="D7380" s="78"/>
      <c r="E7380" s="12"/>
      <c r="F7380" s="79"/>
      <c r="G7380" s="78"/>
      <c r="H7380" s="80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6"/>
      <c r="B7381" s="77"/>
      <c r="C7381" s="76"/>
      <c r="D7381" s="78"/>
      <c r="E7381" s="12"/>
      <c r="F7381" s="79"/>
      <c r="G7381" s="78"/>
      <c r="H7381" s="80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6"/>
      <c r="B7382" s="77"/>
      <c r="C7382" s="76"/>
      <c r="D7382" s="78"/>
      <c r="E7382" s="12"/>
      <c r="F7382" s="79"/>
      <c r="G7382" s="78"/>
      <c r="H7382" s="80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6"/>
      <c r="B7383" s="77"/>
      <c r="C7383" s="76"/>
      <c r="D7383" s="78"/>
      <c r="E7383" s="12"/>
      <c r="F7383" s="79"/>
      <c r="G7383" s="78"/>
      <c r="H7383" s="80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6"/>
      <c r="B7384" s="77"/>
      <c r="C7384" s="76"/>
      <c r="D7384" s="78"/>
      <c r="E7384" s="12"/>
      <c r="F7384" s="79"/>
      <c r="G7384" s="78"/>
      <c r="H7384" s="80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6"/>
      <c r="B7385" s="77"/>
      <c r="C7385" s="76"/>
      <c r="D7385" s="78"/>
      <c r="E7385" s="12"/>
      <c r="F7385" s="79"/>
      <c r="G7385" s="78"/>
      <c r="H7385" s="80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6"/>
      <c r="B7386" s="77"/>
      <c r="C7386" s="76"/>
      <c r="D7386" s="78"/>
      <c r="E7386" s="12"/>
      <c r="F7386" s="79"/>
      <c r="G7386" s="78"/>
      <c r="H7386" s="80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6"/>
      <c r="B7387" s="77"/>
      <c r="C7387" s="76"/>
      <c r="D7387" s="78"/>
      <c r="E7387" s="12"/>
      <c r="F7387" s="79"/>
      <c r="G7387" s="78"/>
      <c r="H7387" s="80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6"/>
      <c r="B7388" s="77"/>
      <c r="C7388" s="76"/>
      <c r="D7388" s="78"/>
      <c r="E7388" s="12"/>
      <c r="F7388" s="79"/>
      <c r="G7388" s="78"/>
      <c r="H7388" s="80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6"/>
      <c r="B7389" s="77"/>
      <c r="C7389" s="76"/>
      <c r="D7389" s="78"/>
      <c r="E7389" s="12"/>
      <c r="F7389" s="79"/>
      <c r="G7389" s="78"/>
      <c r="H7389" s="80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6"/>
      <c r="B7390" s="77"/>
      <c r="C7390" s="76"/>
      <c r="D7390" s="78"/>
      <c r="E7390" s="12"/>
      <c r="F7390" s="79"/>
      <c r="G7390" s="78"/>
      <c r="H7390" s="80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6"/>
      <c r="B7391" s="77"/>
      <c r="C7391" s="76"/>
      <c r="D7391" s="78"/>
      <c r="E7391" s="12"/>
      <c r="F7391" s="79"/>
      <c r="G7391" s="78"/>
      <c r="H7391" s="80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6"/>
      <c r="B7392" s="77"/>
      <c r="C7392" s="76"/>
      <c r="D7392" s="78"/>
      <c r="E7392" s="12"/>
      <c r="F7392" s="79"/>
      <c r="G7392" s="78"/>
      <c r="H7392" s="80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6"/>
      <c r="B7393" s="77"/>
      <c r="C7393" s="76"/>
      <c r="D7393" s="78"/>
      <c r="E7393" s="12"/>
      <c r="F7393" s="79"/>
      <c r="G7393" s="78"/>
      <c r="H7393" s="80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6"/>
      <c r="B7394" s="77"/>
      <c r="C7394" s="76"/>
      <c r="D7394" s="78"/>
      <c r="E7394" s="12"/>
      <c r="F7394" s="79"/>
      <c r="G7394" s="78"/>
      <c r="H7394" s="80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6"/>
      <c r="B7395" s="77"/>
      <c r="C7395" s="76"/>
      <c r="D7395" s="78"/>
      <c r="E7395" s="12"/>
      <c r="F7395" s="79"/>
      <c r="G7395" s="78"/>
      <c r="H7395" s="80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6"/>
      <c r="B7396" s="77"/>
      <c r="C7396" s="76"/>
      <c r="D7396" s="78"/>
      <c r="E7396" s="12"/>
      <c r="F7396" s="79"/>
      <c r="G7396" s="78"/>
      <c r="H7396" s="80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6"/>
      <c r="B7397" s="77"/>
      <c r="C7397" s="76"/>
      <c r="D7397" s="78"/>
      <c r="E7397" s="12"/>
      <c r="F7397" s="79"/>
      <c r="G7397" s="78"/>
      <c r="H7397" s="80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6"/>
      <c r="B7398" s="77"/>
      <c r="C7398" s="76"/>
      <c r="D7398" s="78"/>
      <c r="E7398" s="12"/>
      <c r="F7398" s="79"/>
      <c r="G7398" s="78"/>
      <c r="H7398" s="80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6"/>
      <c r="B7399" s="77"/>
      <c r="C7399" s="76"/>
      <c r="D7399" s="78"/>
      <c r="E7399" s="12"/>
      <c r="F7399" s="79"/>
      <c r="G7399" s="78"/>
      <c r="H7399" s="80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6"/>
      <c r="B7400" s="77"/>
      <c r="C7400" s="76"/>
      <c r="D7400" s="78"/>
      <c r="E7400" s="12"/>
      <c r="F7400" s="79"/>
      <c r="G7400" s="78"/>
      <c r="H7400" s="80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6"/>
      <c r="B7401" s="77"/>
      <c r="C7401" s="76"/>
      <c r="D7401" s="78"/>
      <c r="E7401" s="12"/>
      <c r="F7401" s="79"/>
      <c r="G7401" s="78"/>
      <c r="H7401" s="80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6"/>
      <c r="B7402" s="77"/>
      <c r="C7402" s="76"/>
      <c r="D7402" s="78"/>
      <c r="E7402" s="12"/>
      <c r="F7402" s="79"/>
      <c r="G7402" s="78"/>
      <c r="H7402" s="80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6"/>
      <c r="B7403" s="77"/>
      <c r="C7403" s="76"/>
      <c r="D7403" s="78"/>
      <c r="E7403" s="12"/>
      <c r="F7403" s="79"/>
      <c r="G7403" s="78"/>
      <c r="H7403" s="80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6"/>
      <c r="B7404" s="77"/>
      <c r="C7404" s="76"/>
      <c r="D7404" s="78"/>
      <c r="E7404" s="12"/>
      <c r="F7404" s="79"/>
      <c r="G7404" s="78"/>
      <c r="H7404" s="80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6"/>
      <c r="B7405" s="77"/>
      <c r="C7405" s="76"/>
      <c r="D7405" s="78"/>
      <c r="E7405" s="12"/>
      <c r="F7405" s="79"/>
      <c r="G7405" s="78"/>
      <c r="H7405" s="80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6"/>
      <c r="B7406" s="77"/>
      <c r="C7406" s="76"/>
      <c r="D7406" s="78"/>
      <c r="E7406" s="12"/>
      <c r="F7406" s="79"/>
      <c r="G7406" s="78"/>
      <c r="H7406" s="80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6"/>
      <c r="B7407" s="77"/>
      <c r="C7407" s="76"/>
      <c r="D7407" s="78"/>
      <c r="E7407" s="12"/>
      <c r="F7407" s="79"/>
      <c r="G7407" s="78"/>
      <c r="H7407" s="80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6"/>
      <c r="B7408" s="77"/>
      <c r="C7408" s="76"/>
      <c r="D7408" s="78"/>
      <c r="E7408" s="12"/>
      <c r="F7408" s="79"/>
      <c r="G7408" s="78"/>
      <c r="H7408" s="80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6"/>
      <c r="B7409" s="77"/>
      <c r="C7409" s="76"/>
      <c r="D7409" s="78"/>
      <c r="E7409" s="12"/>
      <c r="F7409" s="79"/>
      <c r="G7409" s="78"/>
      <c r="H7409" s="80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6"/>
      <c r="B7410" s="77"/>
      <c r="C7410" s="76"/>
      <c r="D7410" s="78"/>
      <c r="E7410" s="12"/>
      <c r="F7410" s="79"/>
      <c r="G7410" s="78"/>
      <c r="H7410" s="80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6"/>
      <c r="B7411" s="77"/>
      <c r="C7411" s="76"/>
      <c r="D7411" s="78"/>
      <c r="E7411" s="12"/>
      <c r="F7411" s="79"/>
      <c r="G7411" s="78"/>
      <c r="H7411" s="80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6"/>
      <c r="B7412" s="77"/>
      <c r="C7412" s="76"/>
      <c r="D7412" s="78"/>
      <c r="E7412" s="12"/>
      <c r="F7412" s="79"/>
      <c r="G7412" s="78"/>
      <c r="H7412" s="80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6"/>
      <c r="B7413" s="77"/>
      <c r="C7413" s="76"/>
      <c r="D7413" s="78"/>
      <c r="E7413" s="12"/>
      <c r="F7413" s="79"/>
      <c r="G7413" s="78"/>
      <c r="H7413" s="80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6"/>
      <c r="B7414" s="77"/>
      <c r="C7414" s="76"/>
      <c r="D7414" s="78"/>
      <c r="E7414" s="12"/>
      <c r="F7414" s="79"/>
      <c r="G7414" s="78"/>
      <c r="H7414" s="80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6"/>
      <c r="B7415" s="77"/>
      <c r="C7415" s="76"/>
      <c r="D7415" s="78"/>
      <c r="E7415" s="12"/>
      <c r="F7415" s="79"/>
      <c r="G7415" s="78"/>
      <c r="H7415" s="80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6"/>
      <c r="B7416" s="77"/>
      <c r="C7416" s="76"/>
      <c r="D7416" s="78"/>
      <c r="E7416" s="12"/>
      <c r="F7416" s="79"/>
      <c r="G7416" s="78"/>
      <c r="H7416" s="80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6"/>
      <c r="B7417" s="77"/>
      <c r="C7417" s="76"/>
      <c r="D7417" s="78"/>
      <c r="E7417" s="12"/>
      <c r="F7417" s="79"/>
      <c r="G7417" s="78"/>
      <c r="H7417" s="80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6"/>
      <c r="B7418" s="77"/>
      <c r="C7418" s="76"/>
      <c r="D7418" s="78"/>
      <c r="E7418" s="12"/>
      <c r="F7418" s="79"/>
      <c r="G7418" s="78"/>
      <c r="H7418" s="80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6"/>
      <c r="B7419" s="77"/>
      <c r="C7419" s="76"/>
      <c r="D7419" s="78"/>
      <c r="E7419" s="12"/>
      <c r="F7419" s="79"/>
      <c r="G7419" s="78"/>
      <c r="H7419" s="80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6"/>
      <c r="B7420" s="77"/>
      <c r="C7420" s="76"/>
      <c r="D7420" s="78"/>
      <c r="E7420" s="12"/>
      <c r="F7420" s="79"/>
      <c r="G7420" s="78"/>
      <c r="H7420" s="80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6"/>
      <c r="B7421" s="77"/>
      <c r="C7421" s="76"/>
      <c r="D7421" s="78"/>
      <c r="E7421" s="12"/>
      <c r="F7421" s="79"/>
      <c r="G7421" s="78"/>
      <c r="H7421" s="80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6"/>
      <c r="B7422" s="77"/>
      <c r="C7422" s="76"/>
      <c r="D7422" s="78"/>
      <c r="E7422" s="12"/>
      <c r="F7422" s="79"/>
      <c r="G7422" s="78"/>
      <c r="H7422" s="80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6"/>
      <c r="B7423" s="77"/>
      <c r="C7423" s="76"/>
      <c r="D7423" s="78"/>
      <c r="E7423" s="12"/>
      <c r="F7423" s="79"/>
      <c r="G7423" s="78"/>
      <c r="H7423" s="80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6"/>
      <c r="B7424" s="77"/>
      <c r="C7424" s="76"/>
      <c r="D7424" s="78"/>
      <c r="E7424" s="12"/>
      <c r="F7424" s="79"/>
      <c r="G7424" s="78"/>
      <c r="H7424" s="80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6"/>
      <c r="B7425" s="77"/>
      <c r="C7425" s="76"/>
      <c r="D7425" s="78"/>
      <c r="E7425" s="12"/>
      <c r="F7425" s="79"/>
      <c r="G7425" s="78"/>
      <c r="H7425" s="80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6"/>
      <c r="B7426" s="77"/>
      <c r="C7426" s="76"/>
      <c r="D7426" s="78"/>
      <c r="E7426" s="12"/>
      <c r="F7426" s="79"/>
      <c r="G7426" s="78"/>
      <c r="H7426" s="80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6"/>
      <c r="B7427" s="77"/>
      <c r="C7427" s="76"/>
      <c r="D7427" s="78"/>
      <c r="E7427" s="12"/>
      <c r="F7427" s="79"/>
      <c r="G7427" s="78"/>
      <c r="H7427" s="80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6"/>
      <c r="B7428" s="77"/>
      <c r="C7428" s="76"/>
      <c r="D7428" s="78"/>
      <c r="E7428" s="12"/>
      <c r="F7428" s="79"/>
      <c r="G7428" s="78"/>
      <c r="H7428" s="80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6"/>
      <c r="B7429" s="77"/>
      <c r="C7429" s="76"/>
      <c r="D7429" s="78"/>
      <c r="E7429" s="12"/>
      <c r="F7429" s="79"/>
      <c r="G7429" s="78"/>
      <c r="H7429" s="80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6"/>
      <c r="B7430" s="77"/>
      <c r="C7430" s="76"/>
      <c r="D7430" s="78"/>
      <c r="E7430" s="12"/>
      <c r="F7430" s="79"/>
      <c r="G7430" s="78"/>
      <c r="H7430" s="80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6"/>
      <c r="B7431" s="77"/>
      <c r="C7431" s="76"/>
      <c r="D7431" s="78"/>
      <c r="E7431" s="12"/>
      <c r="F7431" s="79"/>
      <c r="G7431" s="78"/>
      <c r="H7431" s="80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6"/>
      <c r="B7432" s="77"/>
      <c r="C7432" s="76"/>
      <c r="D7432" s="78"/>
      <c r="E7432" s="12"/>
      <c r="F7432" s="79"/>
      <c r="G7432" s="78"/>
      <c r="H7432" s="80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6"/>
      <c r="B7433" s="77"/>
      <c r="C7433" s="76"/>
      <c r="D7433" s="78"/>
      <c r="E7433" s="12"/>
      <c r="F7433" s="79"/>
      <c r="G7433" s="78"/>
      <c r="H7433" s="80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6"/>
      <c r="B7434" s="77"/>
      <c r="C7434" s="76"/>
      <c r="D7434" s="78"/>
      <c r="E7434" s="12"/>
      <c r="F7434" s="79"/>
      <c r="G7434" s="78"/>
      <c r="H7434" s="80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6"/>
      <c r="B7435" s="77"/>
      <c r="C7435" s="76"/>
      <c r="D7435" s="78"/>
      <c r="E7435" s="12"/>
      <c r="F7435" s="79"/>
      <c r="G7435" s="78"/>
      <c r="H7435" s="80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6"/>
      <c r="B7436" s="77"/>
      <c r="C7436" s="76"/>
      <c r="D7436" s="78"/>
      <c r="E7436" s="12"/>
      <c r="F7436" s="79"/>
      <c r="G7436" s="78"/>
      <c r="H7436" s="80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6"/>
      <c r="B7437" s="77"/>
      <c r="C7437" s="76"/>
      <c r="D7437" s="78"/>
      <c r="E7437" s="12"/>
      <c r="F7437" s="79"/>
      <c r="G7437" s="78"/>
      <c r="H7437" s="80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6"/>
      <c r="B7438" s="77"/>
      <c r="C7438" s="76"/>
      <c r="D7438" s="78"/>
      <c r="E7438" s="12"/>
      <c r="F7438" s="79"/>
      <c r="G7438" s="78"/>
      <c r="H7438" s="80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6"/>
      <c r="B7439" s="77"/>
      <c r="C7439" s="76"/>
      <c r="D7439" s="78"/>
      <c r="E7439" s="12"/>
      <c r="F7439" s="79"/>
      <c r="G7439" s="78"/>
      <c r="H7439" s="80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6"/>
      <c r="B7440" s="77"/>
      <c r="C7440" s="76"/>
      <c r="D7440" s="78"/>
      <c r="E7440" s="12"/>
      <c r="F7440" s="79"/>
      <c r="G7440" s="78"/>
      <c r="H7440" s="80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6"/>
      <c r="B7441" s="77"/>
      <c r="C7441" s="76"/>
      <c r="D7441" s="78"/>
      <c r="E7441" s="12"/>
      <c r="F7441" s="79"/>
      <c r="G7441" s="78"/>
      <c r="H7441" s="80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6"/>
      <c r="B7442" s="77"/>
      <c r="C7442" s="76"/>
      <c r="D7442" s="78"/>
      <c r="E7442" s="12"/>
      <c r="F7442" s="79"/>
      <c r="G7442" s="78"/>
      <c r="H7442" s="80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6"/>
      <c r="B7443" s="77"/>
      <c r="C7443" s="76"/>
      <c r="D7443" s="78"/>
      <c r="E7443" s="12"/>
      <c r="F7443" s="79"/>
      <c r="G7443" s="78"/>
      <c r="H7443" s="80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6"/>
      <c r="B7444" s="77"/>
      <c r="C7444" s="76"/>
      <c r="D7444" s="78"/>
      <c r="E7444" s="12"/>
      <c r="F7444" s="79"/>
      <c r="G7444" s="78"/>
      <c r="H7444" s="80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6"/>
      <c r="B7445" s="77"/>
      <c r="C7445" s="76"/>
      <c r="D7445" s="78"/>
      <c r="E7445" s="12"/>
      <c r="F7445" s="79"/>
      <c r="G7445" s="78"/>
      <c r="H7445" s="80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6"/>
      <c r="B7446" s="77"/>
      <c r="C7446" s="76"/>
      <c r="D7446" s="78"/>
      <c r="E7446" s="12"/>
      <c r="F7446" s="79"/>
      <c r="G7446" s="78"/>
      <c r="H7446" s="80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6"/>
      <c r="B7447" s="77"/>
      <c r="C7447" s="76"/>
      <c r="D7447" s="78"/>
      <c r="E7447" s="12"/>
      <c r="F7447" s="79"/>
      <c r="G7447" s="78"/>
      <c r="H7447" s="80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6"/>
      <c r="B7448" s="77"/>
      <c r="C7448" s="76"/>
      <c r="D7448" s="78"/>
      <c r="E7448" s="12"/>
      <c r="F7448" s="79"/>
      <c r="G7448" s="78"/>
      <c r="H7448" s="80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6"/>
      <c r="B7449" s="77"/>
      <c r="C7449" s="76"/>
      <c r="D7449" s="78"/>
      <c r="E7449" s="12"/>
      <c r="F7449" s="79"/>
      <c r="G7449" s="78"/>
      <c r="H7449" s="80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6"/>
      <c r="B7450" s="77"/>
      <c r="C7450" s="76"/>
      <c r="D7450" s="78"/>
      <c r="E7450" s="12"/>
      <c r="F7450" s="79"/>
      <c r="G7450" s="78"/>
      <c r="H7450" s="80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6"/>
      <c r="B7451" s="77"/>
      <c r="C7451" s="76"/>
      <c r="D7451" s="78"/>
      <c r="E7451" s="12"/>
      <c r="F7451" s="79"/>
      <c r="G7451" s="78"/>
      <c r="H7451" s="80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6"/>
      <c r="B7452" s="77"/>
      <c r="C7452" s="76"/>
      <c r="D7452" s="78"/>
      <c r="E7452" s="12"/>
      <c r="F7452" s="79"/>
      <c r="G7452" s="78"/>
      <c r="H7452" s="80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6"/>
      <c r="B7453" s="77"/>
      <c r="C7453" s="76"/>
      <c r="D7453" s="78"/>
      <c r="E7453" s="12"/>
      <c r="F7453" s="79"/>
      <c r="G7453" s="78"/>
      <c r="H7453" s="80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6"/>
      <c r="B7454" s="77"/>
      <c r="C7454" s="76"/>
      <c r="D7454" s="78"/>
      <c r="E7454" s="12"/>
      <c r="F7454" s="79"/>
      <c r="G7454" s="78"/>
      <c r="H7454" s="80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6"/>
      <c r="B7455" s="77"/>
      <c r="C7455" s="76"/>
      <c r="D7455" s="78"/>
      <c r="E7455" s="12"/>
      <c r="F7455" s="79"/>
      <c r="G7455" s="78"/>
      <c r="H7455" s="80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6"/>
      <c r="B7456" s="77"/>
      <c r="C7456" s="76"/>
      <c r="D7456" s="78"/>
      <c r="E7456" s="12"/>
      <c r="F7456" s="79"/>
      <c r="G7456" s="78"/>
      <c r="H7456" s="80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6"/>
      <c r="B7457" s="77"/>
      <c r="C7457" s="76"/>
      <c r="D7457" s="78"/>
      <c r="E7457" s="12"/>
      <c r="F7457" s="79"/>
      <c r="G7457" s="78"/>
      <c r="H7457" s="80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6"/>
      <c r="B7458" s="77"/>
      <c r="C7458" s="76"/>
      <c r="D7458" s="78"/>
      <c r="E7458" s="12"/>
      <c r="F7458" s="79"/>
      <c r="G7458" s="78"/>
      <c r="H7458" s="80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6"/>
      <c r="B7459" s="77"/>
      <c r="C7459" s="76"/>
      <c r="D7459" s="78"/>
      <c r="E7459" s="12"/>
      <c r="F7459" s="79"/>
      <c r="G7459" s="78"/>
      <c r="H7459" s="80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6"/>
      <c r="B7460" s="77"/>
      <c r="C7460" s="76"/>
      <c r="D7460" s="78"/>
      <c r="E7460" s="12"/>
      <c r="F7460" s="79"/>
      <c r="G7460" s="78"/>
      <c r="H7460" s="80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6"/>
      <c r="B7461" s="77"/>
      <c r="C7461" s="76"/>
      <c r="D7461" s="78"/>
      <c r="E7461" s="12"/>
      <c r="F7461" s="79"/>
      <c r="G7461" s="78"/>
      <c r="H7461" s="80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6"/>
      <c r="B7462" s="77"/>
      <c r="C7462" s="76"/>
      <c r="D7462" s="78"/>
      <c r="E7462" s="12"/>
      <c r="F7462" s="79"/>
      <c r="G7462" s="78"/>
      <c r="H7462" s="80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6"/>
      <c r="B7463" s="77"/>
      <c r="C7463" s="76"/>
      <c r="D7463" s="78"/>
      <c r="E7463" s="12"/>
      <c r="F7463" s="79"/>
      <c r="G7463" s="78"/>
      <c r="H7463" s="80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6"/>
      <c r="B7464" s="77"/>
      <c r="C7464" s="76"/>
      <c r="D7464" s="78"/>
      <c r="E7464" s="12"/>
      <c r="F7464" s="79"/>
      <c r="G7464" s="78"/>
      <c r="H7464" s="80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6"/>
      <c r="B7465" s="77"/>
      <c r="C7465" s="76"/>
      <c r="D7465" s="78"/>
      <c r="E7465" s="12"/>
      <c r="F7465" s="79"/>
      <c r="G7465" s="78"/>
      <c r="H7465" s="80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6"/>
      <c r="B7466" s="77"/>
      <c r="C7466" s="76"/>
      <c r="D7466" s="78"/>
      <c r="E7466" s="12"/>
      <c r="F7466" s="79"/>
      <c r="G7466" s="78"/>
      <c r="H7466" s="80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6"/>
      <c r="B7467" s="77"/>
      <c r="C7467" s="76"/>
      <c r="D7467" s="78"/>
      <c r="E7467" s="12"/>
      <c r="F7467" s="79"/>
      <c r="G7467" s="78"/>
      <c r="H7467" s="80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6"/>
      <c r="B7468" s="77"/>
      <c r="C7468" s="76"/>
      <c r="D7468" s="78"/>
      <c r="E7468" s="12"/>
      <c r="F7468" s="79"/>
      <c r="G7468" s="78"/>
      <c r="H7468" s="80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6"/>
      <c r="B7469" s="77"/>
      <c r="C7469" s="76"/>
      <c r="D7469" s="78"/>
      <c r="E7469" s="12"/>
      <c r="F7469" s="79"/>
      <c r="G7469" s="78"/>
      <c r="H7469" s="80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6"/>
      <c r="B7470" s="77"/>
      <c r="C7470" s="76"/>
      <c r="D7470" s="78"/>
      <c r="E7470" s="12"/>
      <c r="F7470" s="79"/>
      <c r="G7470" s="78"/>
      <c r="H7470" s="80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6"/>
      <c r="B7471" s="77"/>
      <c r="C7471" s="76"/>
      <c r="D7471" s="78"/>
      <c r="E7471" s="12"/>
      <c r="F7471" s="79"/>
      <c r="G7471" s="78"/>
      <c r="H7471" s="80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6"/>
      <c r="B7472" s="77"/>
      <c r="C7472" s="76"/>
      <c r="D7472" s="78"/>
      <c r="E7472" s="12"/>
      <c r="F7472" s="79"/>
      <c r="G7472" s="78"/>
      <c r="H7472" s="80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6"/>
      <c r="B7473" s="77"/>
      <c r="C7473" s="76"/>
      <c r="D7473" s="78"/>
      <c r="E7473" s="12"/>
      <c r="F7473" s="79"/>
      <c r="G7473" s="78"/>
      <c r="H7473" s="80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6"/>
      <c r="B7474" s="77"/>
      <c r="C7474" s="76"/>
      <c r="D7474" s="78"/>
      <c r="E7474" s="12"/>
      <c r="F7474" s="79"/>
      <c r="G7474" s="78"/>
      <c r="H7474" s="80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6"/>
      <c r="B7475" s="77"/>
      <c r="C7475" s="76"/>
      <c r="D7475" s="78"/>
      <c r="E7475" s="12"/>
      <c r="F7475" s="79"/>
      <c r="G7475" s="78"/>
      <c r="H7475" s="80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6"/>
      <c r="B7476" s="77"/>
      <c r="C7476" s="76"/>
      <c r="D7476" s="78"/>
      <c r="E7476" s="12"/>
      <c r="F7476" s="79"/>
      <c r="G7476" s="78"/>
      <c r="H7476" s="80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6"/>
      <c r="B7477" s="77"/>
      <c r="C7477" s="76"/>
      <c r="D7477" s="78"/>
      <c r="E7477" s="12"/>
      <c r="F7477" s="79"/>
      <c r="G7477" s="78"/>
      <c r="H7477" s="80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6"/>
      <c r="B7478" s="77"/>
      <c r="C7478" s="76"/>
      <c r="D7478" s="78"/>
      <c r="E7478" s="12"/>
      <c r="F7478" s="79"/>
      <c r="G7478" s="78"/>
      <c r="H7478" s="80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6"/>
      <c r="B7479" s="77"/>
      <c r="C7479" s="76"/>
      <c r="D7479" s="78"/>
      <c r="E7479" s="12"/>
      <c r="F7479" s="79"/>
      <c r="G7479" s="78"/>
      <c r="H7479" s="80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6"/>
      <c r="B7480" s="77"/>
      <c r="C7480" s="76"/>
      <c r="D7480" s="78"/>
      <c r="E7480" s="12"/>
      <c r="F7480" s="79"/>
      <c r="G7480" s="78"/>
      <c r="H7480" s="80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6"/>
      <c r="B7481" s="77"/>
      <c r="C7481" s="76"/>
      <c r="D7481" s="78"/>
      <c r="E7481" s="12"/>
      <c r="F7481" s="79"/>
      <c r="G7481" s="78"/>
      <c r="H7481" s="80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6"/>
      <c r="B7482" s="77"/>
      <c r="C7482" s="76"/>
      <c r="D7482" s="78"/>
      <c r="E7482" s="12"/>
      <c r="F7482" s="79"/>
      <c r="G7482" s="78"/>
      <c r="H7482" s="80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6"/>
      <c r="B7483" s="77"/>
      <c r="C7483" s="76"/>
      <c r="D7483" s="78"/>
      <c r="E7483" s="12"/>
      <c r="F7483" s="79"/>
      <c r="G7483" s="78"/>
      <c r="H7483" s="80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6"/>
      <c r="B7484" s="77"/>
      <c r="C7484" s="76"/>
      <c r="D7484" s="78"/>
      <c r="E7484" s="12"/>
      <c r="F7484" s="79"/>
      <c r="G7484" s="78"/>
      <c r="H7484" s="80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6"/>
      <c r="B7485" s="77"/>
      <c r="C7485" s="76"/>
      <c r="D7485" s="78"/>
      <c r="E7485" s="12"/>
      <c r="F7485" s="79"/>
      <c r="G7485" s="78"/>
      <c r="H7485" s="80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6"/>
      <c r="B7486" s="77"/>
      <c r="C7486" s="76"/>
      <c r="D7486" s="78"/>
      <c r="E7486" s="12"/>
      <c r="F7486" s="79"/>
      <c r="G7486" s="78"/>
      <c r="H7486" s="80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6"/>
      <c r="B7487" s="77"/>
      <c r="C7487" s="76"/>
      <c r="D7487" s="78"/>
      <c r="E7487" s="12"/>
      <c r="F7487" s="79"/>
      <c r="G7487" s="78"/>
      <c r="H7487" s="80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6"/>
      <c r="B7488" s="77"/>
      <c r="C7488" s="76"/>
      <c r="D7488" s="78"/>
      <c r="E7488" s="12"/>
      <c r="F7488" s="79"/>
      <c r="G7488" s="78"/>
      <c r="H7488" s="80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6"/>
      <c r="B7489" s="77"/>
      <c r="C7489" s="76"/>
      <c r="D7489" s="78"/>
      <c r="E7489" s="12"/>
      <c r="F7489" s="79"/>
      <c r="G7489" s="78"/>
      <c r="H7489" s="80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6"/>
      <c r="B7490" s="77"/>
      <c r="C7490" s="76"/>
      <c r="D7490" s="78"/>
      <c r="E7490" s="12"/>
      <c r="F7490" s="79"/>
      <c r="G7490" s="78"/>
      <c r="H7490" s="80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6"/>
      <c r="B7491" s="77"/>
      <c r="C7491" s="76"/>
      <c r="D7491" s="78"/>
      <c r="E7491" s="12"/>
      <c r="F7491" s="79"/>
      <c r="G7491" s="78"/>
      <c r="H7491" s="80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6"/>
      <c r="B7492" s="77"/>
      <c r="C7492" s="76"/>
      <c r="D7492" s="78"/>
      <c r="E7492" s="12"/>
      <c r="F7492" s="79"/>
      <c r="G7492" s="78"/>
      <c r="H7492" s="80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6"/>
      <c r="B7493" s="77"/>
      <c r="C7493" s="76"/>
      <c r="D7493" s="78"/>
      <c r="E7493" s="12"/>
      <c r="F7493" s="79"/>
      <c r="G7493" s="78"/>
      <c r="H7493" s="80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6"/>
      <c r="B7494" s="77"/>
      <c r="C7494" s="76"/>
      <c r="D7494" s="78"/>
      <c r="E7494" s="12"/>
      <c r="F7494" s="79"/>
      <c r="G7494" s="78"/>
      <c r="H7494" s="80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6"/>
      <c r="B7495" s="77"/>
      <c r="C7495" s="76"/>
      <c r="D7495" s="78"/>
      <c r="E7495" s="12"/>
      <c r="F7495" s="79"/>
      <c r="G7495" s="78"/>
      <c r="H7495" s="80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6"/>
      <c r="B7496" s="77"/>
      <c r="C7496" s="76"/>
      <c r="D7496" s="78"/>
      <c r="E7496" s="12"/>
      <c r="F7496" s="79"/>
      <c r="G7496" s="78"/>
      <c r="H7496" s="80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6"/>
      <c r="B7497" s="77"/>
      <c r="C7497" s="76"/>
      <c r="D7497" s="78"/>
      <c r="E7497" s="12"/>
      <c r="F7497" s="79"/>
      <c r="G7497" s="78"/>
      <c r="H7497" s="80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6"/>
      <c r="B7498" s="77"/>
      <c r="C7498" s="76"/>
      <c r="D7498" s="78"/>
      <c r="E7498" s="12"/>
      <c r="F7498" s="79"/>
      <c r="G7498" s="78"/>
      <c r="H7498" s="80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6"/>
      <c r="B7499" s="77"/>
      <c r="C7499" s="76"/>
      <c r="D7499" s="78"/>
      <c r="E7499" s="12"/>
      <c r="F7499" s="79"/>
      <c r="G7499" s="78"/>
      <c r="H7499" s="80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6"/>
      <c r="B7500" s="77"/>
      <c r="C7500" s="76"/>
      <c r="D7500" s="78"/>
      <c r="E7500" s="12"/>
      <c r="F7500" s="79"/>
      <c r="G7500" s="78"/>
      <c r="H7500" s="80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6"/>
      <c r="B7501" s="77"/>
      <c r="C7501" s="76"/>
      <c r="D7501" s="78"/>
      <c r="E7501" s="12"/>
      <c r="F7501" s="79"/>
      <c r="G7501" s="78"/>
      <c r="H7501" s="80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6"/>
      <c r="B7502" s="77"/>
      <c r="C7502" s="76"/>
      <c r="D7502" s="78"/>
      <c r="E7502" s="12"/>
      <c r="F7502" s="79"/>
      <c r="G7502" s="78"/>
      <c r="H7502" s="80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6"/>
      <c r="B7503" s="77"/>
      <c r="C7503" s="76"/>
      <c r="D7503" s="78"/>
      <c r="E7503" s="12"/>
      <c r="F7503" s="79"/>
      <c r="G7503" s="78"/>
      <c r="H7503" s="80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6"/>
      <c r="B7504" s="77"/>
      <c r="C7504" s="76"/>
      <c r="D7504" s="78"/>
      <c r="E7504" s="12"/>
      <c r="F7504" s="79"/>
      <c r="G7504" s="78"/>
      <c r="H7504" s="80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6"/>
      <c r="B7505" s="77"/>
      <c r="C7505" s="76"/>
      <c r="D7505" s="78"/>
      <c r="E7505" s="12"/>
      <c r="F7505" s="79"/>
      <c r="G7505" s="78"/>
      <c r="H7505" s="80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6"/>
      <c r="B7506" s="77"/>
      <c r="C7506" s="76"/>
      <c r="D7506" s="78"/>
      <c r="E7506" s="12"/>
      <c r="F7506" s="79"/>
      <c r="G7506" s="78"/>
      <c r="H7506" s="80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6"/>
      <c r="B7507" s="77"/>
      <c r="C7507" s="76"/>
      <c r="D7507" s="78"/>
      <c r="E7507" s="12"/>
      <c r="F7507" s="79"/>
      <c r="G7507" s="78"/>
      <c r="H7507" s="80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6"/>
      <c r="B7508" s="77"/>
      <c r="C7508" s="76"/>
      <c r="D7508" s="78"/>
      <c r="E7508" s="12"/>
      <c r="F7508" s="79"/>
      <c r="G7508" s="78"/>
      <c r="H7508" s="80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6"/>
      <c r="B7509" s="77"/>
      <c r="C7509" s="76"/>
      <c r="D7509" s="78"/>
      <c r="E7509" s="12"/>
      <c r="F7509" s="79"/>
      <c r="G7509" s="78"/>
      <c r="H7509" s="80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6"/>
      <c r="B7510" s="77"/>
      <c r="C7510" s="76"/>
      <c r="D7510" s="78"/>
      <c r="E7510" s="12"/>
      <c r="F7510" s="79"/>
      <c r="G7510" s="78"/>
      <c r="H7510" s="80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6"/>
      <c r="B7511" s="77"/>
      <c r="C7511" s="76"/>
      <c r="D7511" s="78"/>
      <c r="E7511" s="12"/>
      <c r="F7511" s="79"/>
      <c r="G7511" s="78"/>
      <c r="H7511" s="80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6"/>
      <c r="B7512" s="77"/>
      <c r="C7512" s="76"/>
      <c r="D7512" s="78"/>
      <c r="E7512" s="12"/>
      <c r="F7512" s="79"/>
      <c r="G7512" s="78"/>
      <c r="H7512" s="80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6"/>
      <c r="B7513" s="77"/>
      <c r="C7513" s="76"/>
      <c r="D7513" s="78"/>
      <c r="E7513" s="12"/>
      <c r="F7513" s="79"/>
      <c r="G7513" s="78"/>
      <c r="H7513" s="80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6"/>
      <c r="B7514" s="77"/>
      <c r="C7514" s="76"/>
      <c r="D7514" s="78"/>
      <c r="E7514" s="12"/>
      <c r="F7514" s="79"/>
      <c r="G7514" s="78"/>
      <c r="H7514" s="80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6"/>
      <c r="B7515" s="77"/>
      <c r="C7515" s="76"/>
      <c r="D7515" s="78"/>
      <c r="E7515" s="12"/>
      <c r="F7515" s="79"/>
      <c r="G7515" s="78"/>
      <c r="H7515" s="80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6"/>
      <c r="B7516" s="77"/>
      <c r="C7516" s="76"/>
      <c r="D7516" s="78"/>
      <c r="E7516" s="12"/>
      <c r="F7516" s="79"/>
      <c r="G7516" s="78"/>
      <c r="H7516" s="80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6"/>
      <c r="B7517" s="77"/>
      <c r="C7517" s="76"/>
      <c r="D7517" s="78"/>
      <c r="E7517" s="12"/>
      <c r="F7517" s="79"/>
      <c r="G7517" s="78"/>
      <c r="H7517" s="80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6"/>
      <c r="B7518" s="77"/>
      <c r="C7518" s="76"/>
      <c r="D7518" s="78"/>
      <c r="E7518" s="12"/>
      <c r="F7518" s="79"/>
      <c r="G7518" s="78"/>
      <c r="H7518" s="80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6"/>
      <c r="B7519" s="77"/>
      <c r="C7519" s="76"/>
      <c r="D7519" s="78"/>
      <c r="E7519" s="12"/>
      <c r="F7519" s="79"/>
      <c r="G7519" s="78"/>
      <c r="H7519" s="80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6"/>
      <c r="B7520" s="77"/>
      <c r="C7520" s="76"/>
      <c r="D7520" s="78"/>
      <c r="E7520" s="12"/>
      <c r="F7520" s="79"/>
      <c r="G7520" s="78"/>
      <c r="H7520" s="80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6"/>
      <c r="B7521" s="77"/>
      <c r="C7521" s="76"/>
      <c r="D7521" s="78"/>
      <c r="E7521" s="12"/>
      <c r="F7521" s="79"/>
      <c r="G7521" s="78"/>
      <c r="H7521" s="80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6"/>
      <c r="B7522" s="77"/>
      <c r="C7522" s="76"/>
      <c r="D7522" s="78"/>
      <c r="E7522" s="12"/>
      <c r="F7522" s="79"/>
      <c r="G7522" s="78"/>
      <c r="H7522" s="80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6"/>
      <c r="B7523" s="77"/>
      <c r="C7523" s="76"/>
      <c r="D7523" s="78"/>
      <c r="E7523" s="12"/>
      <c r="F7523" s="79"/>
      <c r="G7523" s="78"/>
      <c r="H7523" s="80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6"/>
      <c r="B7524" s="77"/>
      <c r="C7524" s="76"/>
      <c r="D7524" s="78"/>
      <c r="E7524" s="12"/>
      <c r="F7524" s="79"/>
      <c r="G7524" s="78"/>
      <c r="H7524" s="80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6"/>
      <c r="B7525" s="77"/>
      <c r="C7525" s="76"/>
      <c r="D7525" s="78"/>
      <c r="E7525" s="12"/>
      <c r="F7525" s="79"/>
      <c r="G7525" s="78"/>
      <c r="H7525" s="80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6"/>
      <c r="B7526" s="77"/>
      <c r="C7526" s="76"/>
      <c r="D7526" s="78"/>
      <c r="E7526" s="12"/>
      <c r="F7526" s="79"/>
      <c r="G7526" s="78"/>
      <c r="H7526" s="80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6"/>
      <c r="B7527" s="77"/>
      <c r="C7527" s="76"/>
      <c r="D7527" s="78"/>
      <c r="E7527" s="12"/>
      <c r="F7527" s="79"/>
      <c r="G7527" s="78"/>
      <c r="H7527" s="80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6"/>
      <c r="B7528" s="77"/>
      <c r="C7528" s="76"/>
      <c r="D7528" s="78"/>
      <c r="E7528" s="12"/>
      <c r="F7528" s="79"/>
      <c r="G7528" s="78"/>
      <c r="H7528" s="80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6"/>
      <c r="B7529" s="77"/>
      <c r="C7529" s="76"/>
      <c r="D7529" s="78"/>
      <c r="E7529" s="12"/>
      <c r="F7529" s="79"/>
      <c r="G7529" s="78"/>
      <c r="H7529" s="80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6"/>
      <c r="B7530" s="77"/>
      <c r="C7530" s="76"/>
      <c r="D7530" s="78"/>
      <c r="E7530" s="12"/>
      <c r="F7530" s="79"/>
      <c r="G7530" s="78"/>
      <c r="H7530" s="80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6"/>
      <c r="B7531" s="77"/>
      <c r="C7531" s="76"/>
      <c r="D7531" s="78"/>
      <c r="E7531" s="12"/>
      <c r="F7531" s="79"/>
      <c r="G7531" s="78"/>
      <c r="H7531" s="80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6"/>
      <c r="B7532" s="77"/>
      <c r="C7532" s="76"/>
      <c r="D7532" s="78"/>
      <c r="E7532" s="12"/>
      <c r="F7532" s="79"/>
      <c r="G7532" s="78"/>
      <c r="H7532" s="80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6"/>
      <c r="B7533" s="77"/>
      <c r="C7533" s="76"/>
      <c r="D7533" s="78"/>
      <c r="E7533" s="12"/>
      <c r="F7533" s="79"/>
      <c r="G7533" s="78"/>
      <c r="H7533" s="80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6"/>
      <c r="B7534" s="77"/>
      <c r="C7534" s="76"/>
      <c r="D7534" s="78"/>
      <c r="E7534" s="12"/>
      <c r="F7534" s="79"/>
      <c r="G7534" s="78"/>
      <c r="H7534" s="80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6"/>
      <c r="B7535" s="77"/>
      <c r="C7535" s="76"/>
      <c r="D7535" s="78"/>
      <c r="E7535" s="12"/>
      <c r="F7535" s="79"/>
      <c r="G7535" s="78"/>
      <c r="H7535" s="80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6"/>
      <c r="B7536" s="77"/>
      <c r="C7536" s="76"/>
      <c r="D7536" s="78"/>
      <c r="E7536" s="12"/>
      <c r="F7536" s="79"/>
      <c r="G7536" s="78"/>
      <c r="H7536" s="80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6"/>
      <c r="B7537" s="77"/>
      <c r="C7537" s="76"/>
      <c r="D7537" s="78"/>
      <c r="E7537" s="12"/>
      <c r="F7537" s="79"/>
      <c r="G7537" s="78"/>
      <c r="H7537" s="80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6"/>
      <c r="B7538" s="77"/>
      <c r="C7538" s="76"/>
      <c r="D7538" s="78"/>
      <c r="E7538" s="12"/>
      <c r="F7538" s="79"/>
      <c r="G7538" s="78"/>
      <c r="H7538" s="80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6"/>
      <c r="B7539" s="77"/>
      <c r="C7539" s="76"/>
      <c r="D7539" s="78"/>
      <c r="E7539" s="12"/>
      <c r="F7539" s="79"/>
      <c r="G7539" s="78"/>
      <c r="H7539" s="80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6"/>
      <c r="B7540" s="77"/>
      <c r="C7540" s="76"/>
      <c r="D7540" s="78"/>
      <c r="E7540" s="12"/>
      <c r="F7540" s="79"/>
      <c r="G7540" s="78"/>
      <c r="H7540" s="80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6"/>
      <c r="B7541" s="77"/>
      <c r="C7541" s="76"/>
      <c r="D7541" s="78"/>
      <c r="E7541" s="12"/>
      <c r="F7541" s="79"/>
      <c r="G7541" s="78"/>
      <c r="H7541" s="80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6"/>
      <c r="B7542" s="77"/>
      <c r="C7542" s="76"/>
      <c r="D7542" s="78"/>
      <c r="E7542" s="12"/>
      <c r="F7542" s="79"/>
      <c r="G7542" s="78"/>
      <c r="H7542" s="80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6"/>
      <c r="B7543" s="77"/>
      <c r="C7543" s="76"/>
      <c r="D7543" s="78"/>
      <c r="E7543" s="12"/>
      <c r="F7543" s="79"/>
      <c r="G7543" s="78"/>
      <c r="H7543" s="80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6"/>
      <c r="B7544" s="77"/>
      <c r="C7544" s="76"/>
      <c r="D7544" s="78"/>
      <c r="E7544" s="12"/>
      <c r="F7544" s="79"/>
      <c r="G7544" s="78"/>
      <c r="H7544" s="80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6"/>
      <c r="B7545" s="77"/>
      <c r="C7545" s="76"/>
      <c r="D7545" s="78"/>
      <c r="E7545" s="12"/>
      <c r="F7545" s="79"/>
      <c r="G7545" s="78"/>
      <c r="H7545" s="80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6"/>
      <c r="B7546" s="77"/>
      <c r="C7546" s="76"/>
      <c r="D7546" s="78"/>
      <c r="E7546" s="12"/>
      <c r="F7546" s="79"/>
      <c r="G7546" s="78"/>
      <c r="H7546" s="80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6"/>
      <c r="B7547" s="77"/>
      <c r="C7547" s="76"/>
      <c r="D7547" s="78"/>
      <c r="E7547" s="12"/>
      <c r="F7547" s="79"/>
      <c r="G7547" s="78"/>
      <c r="H7547" s="80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6"/>
      <c r="B7548" s="77"/>
      <c r="C7548" s="76"/>
      <c r="D7548" s="78"/>
      <c r="E7548" s="12"/>
      <c r="F7548" s="79"/>
      <c r="G7548" s="78"/>
      <c r="H7548" s="80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6"/>
      <c r="B7549" s="77"/>
      <c r="C7549" s="76"/>
      <c r="D7549" s="78"/>
      <c r="E7549" s="12"/>
      <c r="F7549" s="79"/>
      <c r="G7549" s="78"/>
      <c r="H7549" s="80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6"/>
      <c r="B7550" s="77"/>
      <c r="C7550" s="76"/>
      <c r="D7550" s="78"/>
      <c r="E7550" s="12"/>
      <c r="F7550" s="79"/>
      <c r="G7550" s="78"/>
      <c r="H7550" s="80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6"/>
      <c r="B7551" s="77"/>
      <c r="C7551" s="76"/>
      <c r="D7551" s="78"/>
      <c r="E7551" s="12"/>
      <c r="F7551" s="79"/>
      <c r="G7551" s="78"/>
      <c r="H7551" s="80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6"/>
      <c r="B7552" s="77"/>
      <c r="C7552" s="76"/>
      <c r="D7552" s="78"/>
      <c r="E7552" s="12"/>
      <c r="F7552" s="79"/>
      <c r="G7552" s="78"/>
      <c r="H7552" s="80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6"/>
      <c r="B7553" s="77"/>
      <c r="C7553" s="76"/>
      <c r="D7553" s="78"/>
      <c r="E7553" s="12"/>
      <c r="F7553" s="79"/>
      <c r="G7553" s="78"/>
      <c r="H7553" s="80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6"/>
      <c r="B7554" s="77"/>
      <c r="C7554" s="76"/>
      <c r="D7554" s="78"/>
      <c r="E7554" s="12"/>
      <c r="F7554" s="79"/>
      <c r="G7554" s="78"/>
      <c r="H7554" s="80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6"/>
      <c r="B7555" s="77"/>
      <c r="C7555" s="76"/>
      <c r="D7555" s="78"/>
      <c r="E7555" s="12"/>
      <c r="F7555" s="79"/>
      <c r="G7555" s="78"/>
      <c r="H7555" s="80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6"/>
      <c r="B7556" s="77"/>
      <c r="C7556" s="76"/>
      <c r="D7556" s="78"/>
      <c r="E7556" s="12"/>
      <c r="F7556" s="79"/>
      <c r="G7556" s="78"/>
      <c r="H7556" s="80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6"/>
      <c r="B7557" s="77"/>
      <c r="C7557" s="76"/>
      <c r="D7557" s="78"/>
      <c r="E7557" s="12"/>
      <c r="F7557" s="79"/>
      <c r="G7557" s="78"/>
      <c r="H7557" s="80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6"/>
      <c r="B7558" s="77"/>
      <c r="C7558" s="76"/>
      <c r="D7558" s="78"/>
      <c r="E7558" s="12"/>
      <c r="F7558" s="79"/>
      <c r="G7558" s="78"/>
      <c r="H7558" s="80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6"/>
      <c r="B7559" s="77"/>
      <c r="C7559" s="76"/>
      <c r="D7559" s="78"/>
      <c r="E7559" s="12"/>
      <c r="F7559" s="79"/>
      <c r="G7559" s="78"/>
      <c r="H7559" s="80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6"/>
      <c r="B7560" s="77"/>
      <c r="C7560" s="76"/>
      <c r="D7560" s="78"/>
      <c r="E7560" s="12"/>
      <c r="F7560" s="79"/>
      <c r="G7560" s="78"/>
      <c r="H7560" s="80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6"/>
      <c r="B7561" s="77"/>
      <c r="C7561" s="76"/>
      <c r="D7561" s="78"/>
      <c r="E7561" s="12"/>
      <c r="F7561" s="79"/>
      <c r="G7561" s="78"/>
      <c r="H7561" s="80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6"/>
      <c r="B7562" s="77"/>
      <c r="C7562" s="76"/>
      <c r="D7562" s="78"/>
      <c r="E7562" s="12"/>
      <c r="F7562" s="79"/>
      <c r="G7562" s="78"/>
      <c r="H7562" s="80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6"/>
      <c r="B7563" s="77"/>
      <c r="C7563" s="76"/>
      <c r="D7563" s="78"/>
      <c r="E7563" s="12"/>
      <c r="F7563" s="79"/>
      <c r="G7563" s="78"/>
      <c r="H7563" s="80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6"/>
      <c r="B7564" s="77"/>
      <c r="C7564" s="76"/>
      <c r="D7564" s="78"/>
      <c r="E7564" s="12"/>
      <c r="F7564" s="79"/>
      <c r="G7564" s="78"/>
      <c r="H7564" s="80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6"/>
      <c r="B7565" s="77"/>
      <c r="C7565" s="76"/>
      <c r="D7565" s="78"/>
      <c r="E7565" s="12"/>
      <c r="F7565" s="79"/>
      <c r="G7565" s="78"/>
      <c r="H7565" s="80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6"/>
      <c r="B7566" s="77"/>
      <c r="C7566" s="76"/>
      <c r="D7566" s="78"/>
      <c r="E7566" s="12"/>
      <c r="F7566" s="79"/>
      <c r="G7566" s="78"/>
      <c r="H7566" s="80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6"/>
      <c r="B7567" s="77"/>
      <c r="C7567" s="76"/>
      <c r="D7567" s="78"/>
      <c r="E7567" s="12"/>
      <c r="F7567" s="79"/>
      <c r="G7567" s="78"/>
      <c r="H7567" s="80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6"/>
      <c r="B7568" s="77"/>
      <c r="C7568" s="76"/>
      <c r="D7568" s="78"/>
      <c r="E7568" s="12"/>
      <c r="F7568" s="79"/>
      <c r="G7568" s="78"/>
      <c r="H7568" s="80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6"/>
      <c r="B7569" s="77"/>
      <c r="C7569" s="76"/>
      <c r="D7569" s="78"/>
      <c r="E7569" s="12"/>
      <c r="F7569" s="79"/>
      <c r="G7569" s="78"/>
      <c r="H7569" s="80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6"/>
      <c r="B7570" s="77"/>
      <c r="C7570" s="76"/>
      <c r="D7570" s="78"/>
      <c r="E7570" s="12"/>
      <c r="F7570" s="79"/>
      <c r="G7570" s="78"/>
      <c r="H7570" s="80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6"/>
      <c r="B7571" s="77"/>
      <c r="C7571" s="76"/>
      <c r="D7571" s="78"/>
      <c r="E7571" s="12"/>
      <c r="F7571" s="79"/>
      <c r="G7571" s="78"/>
      <c r="H7571" s="80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6"/>
      <c r="B7572" s="77"/>
      <c r="C7572" s="76"/>
      <c r="D7572" s="78"/>
      <c r="E7572" s="12"/>
      <c r="F7572" s="79"/>
      <c r="G7572" s="78"/>
      <c r="H7572" s="80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6"/>
      <c r="B7573" s="77"/>
      <c r="C7573" s="76"/>
      <c r="D7573" s="78"/>
      <c r="E7573" s="12"/>
      <c r="F7573" s="79"/>
      <c r="G7573" s="78"/>
      <c r="H7573" s="80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6"/>
      <c r="B7574" s="77"/>
      <c r="C7574" s="76"/>
      <c r="D7574" s="78"/>
      <c r="E7574" s="12"/>
      <c r="F7574" s="79"/>
      <c r="G7574" s="78"/>
      <c r="H7574" s="80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6"/>
      <c r="B7575" s="77"/>
      <c r="C7575" s="76"/>
      <c r="D7575" s="78"/>
      <c r="E7575" s="12"/>
      <c r="F7575" s="79"/>
      <c r="G7575" s="78"/>
      <c r="H7575" s="80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6"/>
      <c r="B7576" s="77"/>
      <c r="C7576" s="76"/>
      <c r="D7576" s="78"/>
      <c r="E7576" s="12"/>
      <c r="F7576" s="79"/>
      <c r="G7576" s="78"/>
      <c r="H7576" s="80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6"/>
      <c r="B7577" s="77"/>
      <c r="C7577" s="76"/>
      <c r="D7577" s="78"/>
      <c r="E7577" s="12"/>
      <c r="F7577" s="79"/>
      <c r="G7577" s="78"/>
      <c r="H7577" s="80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6"/>
      <c r="B7578" s="77"/>
      <c r="C7578" s="76"/>
      <c r="D7578" s="78"/>
      <c r="E7578" s="12"/>
      <c r="F7578" s="79"/>
      <c r="G7578" s="78"/>
      <c r="H7578" s="80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6"/>
      <c r="B7579" s="77"/>
      <c r="C7579" s="76"/>
      <c r="D7579" s="78"/>
      <c r="E7579" s="12"/>
      <c r="F7579" s="79"/>
      <c r="G7579" s="78"/>
      <c r="H7579" s="80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6"/>
      <c r="B7580" s="77"/>
      <c r="C7580" s="76"/>
      <c r="D7580" s="78"/>
      <c r="E7580" s="12"/>
      <c r="F7580" s="79"/>
      <c r="G7580" s="78"/>
      <c r="H7580" s="80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6"/>
      <c r="B7581" s="77"/>
      <c r="C7581" s="76"/>
      <c r="D7581" s="78"/>
      <c r="E7581" s="12"/>
      <c r="F7581" s="79"/>
      <c r="G7581" s="78"/>
      <c r="H7581" s="80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6"/>
      <c r="B7582" s="77"/>
      <c r="C7582" s="76"/>
      <c r="D7582" s="78"/>
      <c r="E7582" s="12"/>
      <c r="F7582" s="79"/>
      <c r="G7582" s="78"/>
      <c r="H7582" s="80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6"/>
      <c r="B7583" s="77"/>
      <c r="C7583" s="76"/>
      <c r="D7583" s="78"/>
      <c r="E7583" s="12"/>
      <c r="F7583" s="79"/>
      <c r="G7583" s="78"/>
      <c r="H7583" s="80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6"/>
      <c r="B7584" s="77"/>
      <c r="C7584" s="76"/>
      <c r="D7584" s="78"/>
      <c r="E7584" s="12"/>
      <c r="F7584" s="79"/>
      <c r="G7584" s="78"/>
      <c r="H7584" s="80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6"/>
      <c r="B7585" s="77"/>
      <c r="C7585" s="76"/>
      <c r="D7585" s="78"/>
      <c r="E7585" s="12"/>
      <c r="F7585" s="79"/>
      <c r="G7585" s="78"/>
      <c r="H7585" s="80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6"/>
      <c r="B7586" s="77"/>
      <c r="C7586" s="76"/>
      <c r="D7586" s="78"/>
      <c r="E7586" s="12"/>
      <c r="F7586" s="79"/>
      <c r="G7586" s="78"/>
      <c r="H7586" s="80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6"/>
      <c r="B7587" s="77"/>
      <c r="C7587" s="76"/>
      <c r="D7587" s="78"/>
      <c r="E7587" s="12"/>
      <c r="F7587" s="79"/>
      <c r="G7587" s="78"/>
      <c r="H7587" s="80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6"/>
      <c r="B7588" s="77"/>
      <c r="C7588" s="76"/>
      <c r="D7588" s="78"/>
      <c r="E7588" s="12"/>
      <c r="F7588" s="79"/>
      <c r="G7588" s="78"/>
      <c r="H7588" s="80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6"/>
      <c r="B7589" s="77"/>
      <c r="C7589" s="76"/>
      <c r="D7589" s="78"/>
      <c r="E7589" s="12"/>
      <c r="F7589" s="79"/>
      <c r="G7589" s="78"/>
      <c r="H7589" s="80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6"/>
      <c r="B7590" s="77"/>
      <c r="C7590" s="76"/>
      <c r="D7590" s="78"/>
      <c r="E7590" s="12"/>
      <c r="F7590" s="79"/>
      <c r="G7590" s="78"/>
      <c r="H7590" s="80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6"/>
      <c r="B7591" s="77"/>
      <c r="C7591" s="76"/>
      <c r="D7591" s="78"/>
      <c r="E7591" s="12"/>
      <c r="F7591" s="79"/>
      <c r="G7591" s="78"/>
      <c r="H7591" s="80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6"/>
      <c r="B7592" s="77"/>
      <c r="C7592" s="76"/>
      <c r="D7592" s="78"/>
      <c r="E7592" s="12"/>
      <c r="F7592" s="79"/>
      <c r="G7592" s="78"/>
      <c r="H7592" s="80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6"/>
      <c r="B7593" s="77"/>
      <c r="C7593" s="76"/>
      <c r="D7593" s="78"/>
      <c r="E7593" s="12"/>
      <c r="F7593" s="79"/>
      <c r="G7593" s="78"/>
      <c r="H7593" s="80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6"/>
      <c r="B7594" s="77"/>
      <c r="C7594" s="76"/>
      <c r="D7594" s="78"/>
      <c r="E7594" s="12"/>
      <c r="F7594" s="79"/>
      <c r="G7594" s="78"/>
      <c r="H7594" s="80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6"/>
      <c r="B7595" s="77"/>
      <c r="C7595" s="76"/>
      <c r="D7595" s="78"/>
      <c r="E7595" s="12"/>
      <c r="F7595" s="79"/>
      <c r="G7595" s="78"/>
      <c r="H7595" s="80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6"/>
      <c r="B7596" s="77"/>
      <c r="C7596" s="76"/>
      <c r="D7596" s="78"/>
      <c r="E7596" s="12"/>
      <c r="F7596" s="79"/>
      <c r="G7596" s="78"/>
      <c r="H7596" s="80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6"/>
      <c r="B7597" s="77"/>
      <c r="C7597" s="76"/>
      <c r="D7597" s="78"/>
      <c r="E7597" s="12"/>
      <c r="F7597" s="79"/>
      <c r="G7597" s="78"/>
      <c r="H7597" s="80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6"/>
      <c r="B7598" s="77"/>
      <c r="C7598" s="76"/>
      <c r="D7598" s="78"/>
      <c r="E7598" s="12"/>
      <c r="F7598" s="79"/>
      <c r="G7598" s="78"/>
      <c r="H7598" s="80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6"/>
      <c r="B7599" s="77"/>
      <c r="C7599" s="76"/>
      <c r="D7599" s="78"/>
      <c r="E7599" s="12"/>
      <c r="F7599" s="79"/>
      <c r="G7599" s="78"/>
      <c r="H7599" s="80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6"/>
      <c r="B7600" s="77"/>
      <c r="C7600" s="76"/>
      <c r="D7600" s="78"/>
      <c r="E7600" s="12"/>
      <c r="F7600" s="79"/>
      <c r="G7600" s="78"/>
      <c r="H7600" s="80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6"/>
      <c r="B7601" s="77"/>
      <c r="C7601" s="76"/>
      <c r="D7601" s="78"/>
      <c r="E7601" s="12"/>
      <c r="F7601" s="79"/>
      <c r="G7601" s="78"/>
      <c r="H7601" s="80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6"/>
      <c r="B7602" s="77"/>
      <c r="C7602" s="76"/>
      <c r="D7602" s="78"/>
      <c r="E7602" s="12"/>
      <c r="F7602" s="79"/>
      <c r="G7602" s="78"/>
      <c r="H7602" s="80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6"/>
      <c r="B7603" s="77"/>
      <c r="C7603" s="76"/>
      <c r="D7603" s="78"/>
      <c r="E7603" s="12"/>
      <c r="F7603" s="79"/>
      <c r="G7603" s="78"/>
      <c r="H7603" s="80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6"/>
      <c r="B7604" s="77"/>
      <c r="C7604" s="76"/>
      <c r="D7604" s="78"/>
      <c r="E7604" s="12"/>
      <c r="F7604" s="79"/>
      <c r="G7604" s="78"/>
      <c r="H7604" s="80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6"/>
      <c r="B7605" s="77"/>
      <c r="C7605" s="76"/>
      <c r="D7605" s="78"/>
      <c r="E7605" s="12"/>
      <c r="F7605" s="79"/>
      <c r="G7605" s="78"/>
      <c r="H7605" s="80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6"/>
      <c r="B7606" s="77"/>
      <c r="C7606" s="76"/>
      <c r="D7606" s="78"/>
      <c r="E7606" s="12"/>
      <c r="F7606" s="79"/>
      <c r="G7606" s="78"/>
      <c r="H7606" s="80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6"/>
      <c r="B7607" s="77"/>
      <c r="C7607" s="76"/>
      <c r="D7607" s="78"/>
      <c r="E7607" s="12"/>
      <c r="F7607" s="79"/>
      <c r="G7607" s="78"/>
      <c r="H7607" s="80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6"/>
      <c r="B7608" s="77"/>
      <c r="C7608" s="76"/>
      <c r="D7608" s="78"/>
      <c r="E7608" s="12"/>
      <c r="F7608" s="79"/>
      <c r="G7608" s="78"/>
      <c r="H7608" s="80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6"/>
      <c r="B7609" s="77"/>
      <c r="C7609" s="76"/>
      <c r="D7609" s="78"/>
      <c r="E7609" s="12"/>
      <c r="F7609" s="79"/>
      <c r="G7609" s="78"/>
      <c r="H7609" s="80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6"/>
      <c r="B7610" s="77"/>
      <c r="C7610" s="76"/>
      <c r="D7610" s="78"/>
      <c r="E7610" s="12"/>
      <c r="F7610" s="79"/>
      <c r="G7610" s="78"/>
      <c r="H7610" s="80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6"/>
      <c r="B7611" s="77"/>
      <c r="C7611" s="76"/>
      <c r="D7611" s="78"/>
      <c r="E7611" s="12"/>
      <c r="F7611" s="79"/>
      <c r="G7611" s="78"/>
      <c r="H7611" s="80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6"/>
      <c r="B7612" s="77"/>
      <c r="C7612" s="76"/>
      <c r="D7612" s="78"/>
      <c r="E7612" s="12"/>
      <c r="F7612" s="79"/>
      <c r="G7612" s="78"/>
      <c r="H7612" s="80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6"/>
      <c r="B7613" s="77"/>
      <c r="C7613" s="76"/>
      <c r="D7613" s="78"/>
      <c r="E7613" s="12"/>
      <c r="F7613" s="79"/>
      <c r="G7613" s="78"/>
      <c r="H7613" s="80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6"/>
      <c r="B7614" s="77"/>
      <c r="C7614" s="76"/>
      <c r="D7614" s="78"/>
      <c r="E7614" s="12"/>
      <c r="F7614" s="79"/>
      <c r="G7614" s="78"/>
      <c r="H7614" s="80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6"/>
      <c r="B7615" s="77"/>
      <c r="C7615" s="76"/>
      <c r="D7615" s="78"/>
      <c r="E7615" s="12"/>
      <c r="F7615" s="79"/>
      <c r="G7615" s="78"/>
      <c r="H7615" s="80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6"/>
      <c r="B7616" s="77"/>
      <c r="C7616" s="76"/>
      <c r="D7616" s="78"/>
      <c r="E7616" s="12"/>
      <c r="F7616" s="79"/>
      <c r="G7616" s="78"/>
      <c r="H7616" s="80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6"/>
      <c r="B7617" s="77"/>
      <c r="C7617" s="76"/>
      <c r="D7617" s="78"/>
      <c r="E7617" s="12"/>
      <c r="F7617" s="79"/>
      <c r="G7617" s="78"/>
      <c r="H7617" s="80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6"/>
      <c r="B7618" s="77"/>
      <c r="C7618" s="76"/>
      <c r="D7618" s="78"/>
      <c r="E7618" s="12"/>
      <c r="F7618" s="79"/>
      <c r="G7618" s="78"/>
      <c r="H7618" s="80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6"/>
      <c r="B7619" s="77"/>
      <c r="C7619" s="76"/>
      <c r="D7619" s="78"/>
      <c r="E7619" s="12"/>
      <c r="F7619" s="79"/>
      <c r="G7619" s="78"/>
      <c r="H7619" s="80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6"/>
      <c r="B7620" s="77"/>
      <c r="C7620" s="76"/>
      <c r="D7620" s="78"/>
      <c r="E7620" s="12"/>
      <c r="F7620" s="79"/>
      <c r="G7620" s="78"/>
      <c r="H7620" s="80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6"/>
      <c r="B7621" s="77"/>
      <c r="C7621" s="76"/>
      <c r="D7621" s="78"/>
      <c r="E7621" s="12"/>
      <c r="F7621" s="79"/>
      <c r="G7621" s="78"/>
      <c r="H7621" s="80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6"/>
      <c r="B7622" s="77"/>
      <c r="C7622" s="76"/>
      <c r="D7622" s="78"/>
      <c r="E7622" s="12"/>
      <c r="F7622" s="79"/>
      <c r="G7622" s="78"/>
      <c r="H7622" s="80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6"/>
      <c r="B7623" s="77"/>
      <c r="C7623" s="76"/>
      <c r="D7623" s="78"/>
      <c r="E7623" s="12"/>
      <c r="F7623" s="79"/>
      <c r="G7623" s="78"/>
      <c r="H7623" s="80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6"/>
      <c r="B7624" s="77"/>
      <c r="C7624" s="76"/>
      <c r="D7624" s="78"/>
      <c r="E7624" s="12"/>
      <c r="F7624" s="79"/>
      <c r="G7624" s="78"/>
      <c r="H7624" s="80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6"/>
      <c r="B7625" s="77"/>
      <c r="C7625" s="76"/>
      <c r="D7625" s="78"/>
      <c r="E7625" s="12"/>
      <c r="F7625" s="79"/>
      <c r="G7625" s="78"/>
      <c r="H7625" s="80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6"/>
      <c r="B7626" s="77"/>
      <c r="C7626" s="76"/>
      <c r="D7626" s="78"/>
      <c r="E7626" s="12"/>
      <c r="F7626" s="79"/>
      <c r="G7626" s="78"/>
      <c r="H7626" s="80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6"/>
      <c r="B7627" s="77"/>
      <c r="C7627" s="76"/>
      <c r="D7627" s="78"/>
      <c r="E7627" s="12"/>
      <c r="F7627" s="79"/>
      <c r="G7627" s="78"/>
      <c r="H7627" s="80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6"/>
      <c r="B7628" s="77"/>
      <c r="C7628" s="76"/>
      <c r="D7628" s="78"/>
      <c r="E7628" s="12"/>
      <c r="F7628" s="79"/>
      <c r="G7628" s="78"/>
      <c r="H7628" s="80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6"/>
      <c r="B7629" s="77"/>
      <c r="C7629" s="76"/>
      <c r="D7629" s="78"/>
      <c r="E7629" s="12"/>
      <c r="F7629" s="79"/>
      <c r="G7629" s="78"/>
      <c r="H7629" s="80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6"/>
      <c r="B7630" s="77"/>
      <c r="C7630" s="76"/>
      <c r="D7630" s="78"/>
      <c r="E7630" s="12"/>
      <c r="F7630" s="79"/>
      <c r="G7630" s="78"/>
      <c r="H7630" s="80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6"/>
      <c r="B7631" s="77"/>
      <c r="C7631" s="76"/>
      <c r="D7631" s="78"/>
      <c r="E7631" s="12"/>
      <c r="F7631" s="79"/>
      <c r="G7631" s="78"/>
      <c r="H7631" s="80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6"/>
      <c r="B7632" s="77"/>
      <c r="C7632" s="76"/>
      <c r="D7632" s="78"/>
      <c r="E7632" s="12"/>
      <c r="F7632" s="79"/>
      <c r="G7632" s="78"/>
      <c r="H7632" s="80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6"/>
      <c r="B7633" s="77"/>
      <c r="C7633" s="76"/>
      <c r="D7633" s="78"/>
      <c r="E7633" s="12"/>
      <c r="F7633" s="79"/>
      <c r="G7633" s="78"/>
      <c r="H7633" s="80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6"/>
      <c r="B7634" s="77"/>
      <c r="C7634" s="76"/>
      <c r="D7634" s="78"/>
      <c r="E7634" s="12"/>
      <c r="F7634" s="79"/>
      <c r="G7634" s="78"/>
      <c r="H7634" s="80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6"/>
      <c r="B7635" s="77"/>
      <c r="C7635" s="76"/>
      <c r="D7635" s="78"/>
      <c r="E7635" s="12"/>
      <c r="F7635" s="79"/>
      <c r="G7635" s="78"/>
      <c r="H7635" s="80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6"/>
      <c r="B7636" s="77"/>
      <c r="C7636" s="76"/>
      <c r="D7636" s="78"/>
      <c r="E7636" s="12"/>
      <c r="F7636" s="79"/>
      <c r="G7636" s="78"/>
      <c r="H7636" s="80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6"/>
      <c r="B7637" s="77"/>
      <c r="C7637" s="76"/>
      <c r="D7637" s="78"/>
      <c r="E7637" s="12"/>
      <c r="F7637" s="79"/>
      <c r="G7637" s="78"/>
      <c r="H7637" s="80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6"/>
      <c r="B7638" s="77"/>
      <c r="C7638" s="76"/>
      <c r="D7638" s="78"/>
      <c r="E7638" s="12"/>
      <c r="F7638" s="79"/>
      <c r="G7638" s="78"/>
      <c r="H7638" s="80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6"/>
      <c r="B7639" s="77"/>
      <c r="C7639" s="76"/>
      <c r="D7639" s="78"/>
      <c r="E7639" s="12"/>
      <c r="F7639" s="79"/>
      <c r="G7639" s="78"/>
      <c r="H7639" s="80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6"/>
      <c r="B7640" s="77"/>
      <c r="C7640" s="76"/>
      <c r="D7640" s="78"/>
      <c r="E7640" s="12"/>
      <c r="F7640" s="79"/>
      <c r="G7640" s="78"/>
      <c r="H7640" s="80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6"/>
      <c r="B7641" s="77"/>
      <c r="C7641" s="76"/>
      <c r="D7641" s="78"/>
      <c r="E7641" s="12"/>
      <c r="F7641" s="79"/>
      <c r="G7641" s="78"/>
      <c r="H7641" s="80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6"/>
      <c r="B7642" s="77"/>
      <c r="C7642" s="76"/>
      <c r="D7642" s="78"/>
      <c r="E7642" s="12"/>
      <c r="F7642" s="79"/>
      <c r="G7642" s="78"/>
      <c r="H7642" s="80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6"/>
      <c r="B7643" s="77"/>
      <c r="C7643" s="76"/>
      <c r="D7643" s="78"/>
      <c r="E7643" s="12"/>
      <c r="F7643" s="79"/>
      <c r="G7643" s="78"/>
      <c r="H7643" s="80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6"/>
      <c r="B7644" s="77"/>
      <c r="C7644" s="76"/>
      <c r="D7644" s="78"/>
      <c r="E7644" s="12"/>
      <c r="F7644" s="79"/>
      <c r="G7644" s="78"/>
      <c r="H7644" s="80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6"/>
      <c r="B7645" s="77"/>
      <c r="C7645" s="76"/>
      <c r="D7645" s="78"/>
      <c r="E7645" s="12"/>
      <c r="F7645" s="79"/>
      <c r="G7645" s="78"/>
      <c r="H7645" s="80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6"/>
      <c r="B7646" s="77"/>
      <c r="C7646" s="76"/>
      <c r="D7646" s="78"/>
      <c r="E7646" s="12"/>
      <c r="F7646" s="79"/>
      <c r="G7646" s="78"/>
      <c r="H7646" s="80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6"/>
      <c r="B7647" s="77"/>
      <c r="C7647" s="76"/>
      <c r="D7647" s="78"/>
      <c r="E7647" s="12"/>
      <c r="F7647" s="79"/>
      <c r="G7647" s="78"/>
      <c r="H7647" s="80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6"/>
      <c r="B7648" s="77"/>
      <c r="C7648" s="76"/>
      <c r="D7648" s="78"/>
      <c r="E7648" s="12"/>
      <c r="F7648" s="79"/>
      <c r="G7648" s="78"/>
      <c r="H7648" s="80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6"/>
      <c r="B7649" s="77"/>
      <c r="C7649" s="76"/>
      <c r="D7649" s="78"/>
      <c r="E7649" s="12"/>
      <c r="F7649" s="79"/>
      <c r="G7649" s="78"/>
      <c r="H7649" s="80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6"/>
      <c r="B7650" s="77"/>
      <c r="C7650" s="76"/>
      <c r="D7650" s="78"/>
      <c r="E7650" s="12"/>
      <c r="F7650" s="79"/>
      <c r="G7650" s="78"/>
      <c r="H7650" s="80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6"/>
      <c r="B7651" s="77"/>
      <c r="C7651" s="76"/>
      <c r="D7651" s="78"/>
      <c r="E7651" s="12"/>
      <c r="F7651" s="79"/>
      <c r="G7651" s="78"/>
      <c r="H7651" s="80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6"/>
      <c r="B7652" s="77"/>
      <c r="C7652" s="76"/>
      <c r="D7652" s="78"/>
      <c r="E7652" s="12"/>
      <c r="F7652" s="79"/>
      <c r="G7652" s="78"/>
      <c r="H7652" s="80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6"/>
      <c r="B7653" s="77"/>
      <c r="C7653" s="76"/>
      <c r="D7653" s="78"/>
      <c r="E7653" s="12"/>
      <c r="F7653" s="79"/>
      <c r="G7653" s="78"/>
      <c r="H7653" s="80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6"/>
      <c r="B7654" s="77"/>
      <c r="C7654" s="76"/>
      <c r="D7654" s="78"/>
      <c r="E7654" s="12"/>
      <c r="F7654" s="79"/>
      <c r="G7654" s="78"/>
      <c r="H7654" s="80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6"/>
      <c r="B7655" s="77"/>
      <c r="C7655" s="76"/>
      <c r="D7655" s="78"/>
      <c r="E7655" s="12"/>
      <c r="F7655" s="79"/>
      <c r="G7655" s="78"/>
      <c r="H7655" s="80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6"/>
      <c r="B7656" s="77"/>
      <c r="C7656" s="76"/>
      <c r="D7656" s="78"/>
      <c r="E7656" s="12"/>
      <c r="F7656" s="79"/>
      <c r="G7656" s="78"/>
      <c r="H7656" s="80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6"/>
      <c r="B7657" s="77"/>
      <c r="C7657" s="76"/>
      <c r="D7657" s="78"/>
      <c r="E7657" s="12"/>
      <c r="F7657" s="79"/>
      <c r="G7657" s="78"/>
      <c r="H7657" s="80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6"/>
      <c r="B7658" s="77"/>
      <c r="C7658" s="76"/>
      <c r="D7658" s="78"/>
      <c r="E7658" s="12"/>
      <c r="F7658" s="79"/>
      <c r="G7658" s="78"/>
      <c r="H7658" s="80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6"/>
      <c r="B7659" s="77"/>
      <c r="C7659" s="76"/>
      <c r="D7659" s="78"/>
      <c r="E7659" s="12"/>
      <c r="F7659" s="79"/>
      <c r="G7659" s="78"/>
      <c r="H7659" s="80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6"/>
      <c r="B7660" s="77"/>
      <c r="C7660" s="76"/>
      <c r="D7660" s="78"/>
      <c r="E7660" s="12"/>
      <c r="F7660" s="79"/>
      <c r="G7660" s="78"/>
      <c r="H7660" s="80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6"/>
      <c r="B7661" s="77"/>
      <c r="C7661" s="76"/>
      <c r="D7661" s="78"/>
      <c r="E7661" s="12"/>
      <c r="F7661" s="79"/>
      <c r="G7661" s="78"/>
      <c r="H7661" s="80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6"/>
      <c r="B7662" s="77"/>
      <c r="C7662" s="76"/>
      <c r="D7662" s="78"/>
      <c r="E7662" s="12"/>
      <c r="F7662" s="79"/>
      <c r="G7662" s="78"/>
      <c r="H7662" s="80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6"/>
      <c r="B7663" s="77"/>
      <c r="C7663" s="76"/>
      <c r="D7663" s="78"/>
      <c r="E7663" s="12"/>
      <c r="F7663" s="79"/>
      <c r="G7663" s="78"/>
      <c r="H7663" s="80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6"/>
      <c r="B7664" s="77"/>
      <c r="C7664" s="76"/>
      <c r="D7664" s="78"/>
      <c r="E7664" s="12"/>
      <c r="F7664" s="79"/>
      <c r="G7664" s="78"/>
      <c r="H7664" s="80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6"/>
      <c r="B7665" s="77"/>
      <c r="C7665" s="76"/>
      <c r="D7665" s="78"/>
      <c r="E7665" s="12"/>
      <c r="F7665" s="79"/>
      <c r="G7665" s="78"/>
      <c r="H7665" s="80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6"/>
      <c r="B7666" s="77"/>
      <c r="C7666" s="76"/>
      <c r="D7666" s="78"/>
      <c r="E7666" s="12"/>
      <c r="F7666" s="79"/>
      <c r="G7666" s="78"/>
      <c r="H7666" s="80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6"/>
      <c r="B7667" s="77"/>
      <c r="C7667" s="76"/>
      <c r="D7667" s="78"/>
      <c r="E7667" s="12"/>
      <c r="F7667" s="79"/>
      <c r="G7667" s="78"/>
      <c r="H7667" s="80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6"/>
      <c r="B7668" s="77"/>
      <c r="C7668" s="76"/>
      <c r="D7668" s="78"/>
      <c r="E7668" s="12"/>
      <c r="F7668" s="79"/>
      <c r="G7668" s="78"/>
      <c r="H7668" s="80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6"/>
      <c r="B7669" s="77"/>
      <c r="C7669" s="76"/>
      <c r="D7669" s="78"/>
      <c r="E7669" s="12"/>
      <c r="F7669" s="79"/>
      <c r="G7669" s="78"/>
      <c r="H7669" s="80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6"/>
      <c r="B7670" s="77"/>
      <c r="C7670" s="76"/>
      <c r="D7670" s="78"/>
      <c r="E7670" s="12"/>
      <c r="F7670" s="79"/>
      <c r="G7670" s="78"/>
      <c r="H7670" s="80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6"/>
      <c r="B7671" s="77"/>
      <c r="C7671" s="76"/>
      <c r="D7671" s="78"/>
      <c r="E7671" s="12"/>
      <c r="F7671" s="79"/>
      <c r="G7671" s="78"/>
      <c r="H7671" s="80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6"/>
      <c r="B7672" s="77"/>
      <c r="C7672" s="76"/>
      <c r="D7672" s="78"/>
      <c r="E7672" s="12"/>
      <c r="F7672" s="79"/>
      <c r="G7672" s="78"/>
      <c r="H7672" s="80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6"/>
      <c r="B7673" s="77"/>
      <c r="C7673" s="76"/>
      <c r="D7673" s="78"/>
      <c r="E7673" s="12"/>
      <c r="F7673" s="79"/>
      <c r="G7673" s="78"/>
      <c r="H7673" s="80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6"/>
      <c r="B7674" s="77"/>
      <c r="C7674" s="76"/>
      <c r="D7674" s="78"/>
      <c r="E7674" s="12"/>
      <c r="F7674" s="79"/>
      <c r="G7674" s="78"/>
      <c r="H7674" s="80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6"/>
      <c r="B7675" s="77"/>
      <c r="C7675" s="76"/>
      <c r="D7675" s="78"/>
      <c r="E7675" s="12"/>
      <c r="F7675" s="79"/>
      <c r="G7675" s="78"/>
      <c r="H7675" s="80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6"/>
      <c r="B7676" s="77"/>
      <c r="C7676" s="76"/>
      <c r="D7676" s="78"/>
      <c r="E7676" s="12"/>
      <c r="F7676" s="79"/>
      <c r="G7676" s="78"/>
      <c r="H7676" s="80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6"/>
      <c r="B7677" s="77"/>
      <c r="C7677" s="76"/>
      <c r="D7677" s="78"/>
      <c r="E7677" s="12"/>
      <c r="F7677" s="79"/>
      <c r="G7677" s="78"/>
      <c r="H7677" s="80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6"/>
      <c r="B7678" s="77"/>
      <c r="C7678" s="76"/>
      <c r="D7678" s="78"/>
      <c r="E7678" s="12"/>
      <c r="F7678" s="79"/>
      <c r="G7678" s="78"/>
      <c r="H7678" s="80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6"/>
      <c r="B7679" s="77"/>
      <c r="C7679" s="76"/>
      <c r="D7679" s="78"/>
      <c r="E7679" s="12"/>
      <c r="F7679" s="79"/>
      <c r="G7679" s="78"/>
      <c r="H7679" s="80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6"/>
      <c r="B7680" s="77"/>
      <c r="C7680" s="76"/>
      <c r="D7680" s="78"/>
      <c r="E7680" s="12"/>
      <c r="F7680" s="79"/>
      <c r="G7680" s="78"/>
      <c r="H7680" s="80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6"/>
      <c r="B7681" s="77"/>
      <c r="C7681" s="76"/>
      <c r="D7681" s="78"/>
      <c r="E7681" s="12"/>
      <c r="F7681" s="79"/>
      <c r="G7681" s="78"/>
      <c r="H7681" s="80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6"/>
      <c r="B7682" s="77"/>
      <c r="C7682" s="76"/>
      <c r="D7682" s="78"/>
      <c r="E7682" s="12"/>
      <c r="F7682" s="79"/>
      <c r="G7682" s="78"/>
      <c r="H7682" s="80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6"/>
      <c r="B7683" s="77"/>
      <c r="C7683" s="76"/>
      <c r="D7683" s="78"/>
      <c r="E7683" s="12"/>
      <c r="F7683" s="79"/>
      <c r="G7683" s="78"/>
      <c r="H7683" s="80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6"/>
      <c r="B7684" s="77"/>
      <c r="C7684" s="76"/>
      <c r="D7684" s="78"/>
      <c r="E7684" s="12"/>
      <c r="F7684" s="79"/>
      <c r="G7684" s="78"/>
      <c r="H7684" s="80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6"/>
      <c r="B7685" s="77"/>
      <c r="C7685" s="76"/>
      <c r="D7685" s="78"/>
      <c r="E7685" s="12"/>
      <c r="F7685" s="79"/>
      <c r="G7685" s="78"/>
      <c r="H7685" s="80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6"/>
      <c r="B7686" s="77"/>
      <c r="C7686" s="76"/>
      <c r="D7686" s="78"/>
      <c r="E7686" s="12"/>
      <c r="F7686" s="79"/>
      <c r="G7686" s="78"/>
      <c r="H7686" s="80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6"/>
      <c r="B7687" s="77"/>
      <c r="C7687" s="76"/>
      <c r="D7687" s="78"/>
      <c r="E7687" s="12"/>
      <c r="F7687" s="79"/>
      <c r="G7687" s="78"/>
      <c r="H7687" s="80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6"/>
      <c r="B7688" s="77"/>
      <c r="C7688" s="76"/>
      <c r="D7688" s="78"/>
      <c r="E7688" s="12"/>
      <c r="F7688" s="79"/>
      <c r="G7688" s="78"/>
      <c r="H7688" s="80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6"/>
      <c r="B7689" s="77"/>
      <c r="C7689" s="76"/>
      <c r="D7689" s="78"/>
      <c r="E7689" s="12"/>
      <c r="F7689" s="79"/>
      <c r="G7689" s="78"/>
      <c r="H7689" s="80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6"/>
      <c r="B7690" s="77"/>
      <c r="C7690" s="76"/>
      <c r="D7690" s="78"/>
      <c r="E7690" s="12"/>
      <c r="F7690" s="79"/>
      <c r="G7690" s="78"/>
      <c r="H7690" s="80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6"/>
      <c r="B7691" s="77"/>
      <c r="C7691" s="76"/>
      <c r="D7691" s="78"/>
      <c r="E7691" s="12"/>
      <c r="F7691" s="79"/>
      <c r="G7691" s="78"/>
      <c r="H7691" s="80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6"/>
      <c r="B7692" s="77"/>
      <c r="C7692" s="76"/>
      <c r="D7692" s="78"/>
      <c r="E7692" s="12"/>
      <c r="F7692" s="79"/>
      <c r="G7692" s="78"/>
      <c r="H7692" s="80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6"/>
      <c r="B7693" s="77"/>
      <c r="C7693" s="76"/>
      <c r="D7693" s="78"/>
      <c r="E7693" s="12"/>
      <c r="F7693" s="79"/>
      <c r="G7693" s="78"/>
      <c r="H7693" s="80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6"/>
      <c r="B7694" s="77"/>
      <c r="C7694" s="76"/>
      <c r="D7694" s="78"/>
      <c r="E7694" s="12"/>
      <c r="F7694" s="79"/>
      <c r="G7694" s="78"/>
      <c r="H7694" s="80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6"/>
      <c r="B7695" s="77"/>
      <c r="C7695" s="76"/>
      <c r="D7695" s="78"/>
      <c r="E7695" s="12"/>
      <c r="F7695" s="79"/>
      <c r="G7695" s="78"/>
      <c r="H7695" s="80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6"/>
      <c r="B7696" s="77"/>
      <c r="C7696" s="76"/>
      <c r="D7696" s="78"/>
      <c r="E7696" s="12"/>
      <c r="F7696" s="79"/>
      <c r="G7696" s="78"/>
      <c r="H7696" s="80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6"/>
      <c r="B7697" s="77"/>
      <c r="C7697" s="76"/>
      <c r="D7697" s="78"/>
      <c r="E7697" s="12"/>
      <c r="F7697" s="79"/>
      <c r="G7697" s="78"/>
      <c r="H7697" s="80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6"/>
      <c r="B7698" s="77"/>
      <c r="C7698" s="76"/>
      <c r="D7698" s="78"/>
      <c r="E7698" s="12"/>
      <c r="F7698" s="79"/>
      <c r="G7698" s="78"/>
      <c r="H7698" s="80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6"/>
      <c r="B7699" s="77"/>
      <c r="C7699" s="76"/>
      <c r="D7699" s="78"/>
      <c r="E7699" s="12"/>
      <c r="F7699" s="79"/>
      <c r="G7699" s="78"/>
      <c r="H7699" s="80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6"/>
      <c r="B7700" s="77"/>
      <c r="C7700" s="76"/>
      <c r="D7700" s="78"/>
      <c r="E7700" s="12"/>
      <c r="F7700" s="79"/>
      <c r="G7700" s="78"/>
      <c r="H7700" s="80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6"/>
      <c r="B7701" s="77"/>
      <c r="C7701" s="76"/>
      <c r="D7701" s="78"/>
      <c r="E7701" s="12"/>
      <c r="F7701" s="79"/>
      <c r="G7701" s="78"/>
      <c r="H7701" s="80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6"/>
      <c r="B7702" s="77"/>
      <c r="C7702" s="76"/>
      <c r="D7702" s="78"/>
      <c r="E7702" s="12"/>
      <c r="F7702" s="79"/>
      <c r="G7702" s="78"/>
      <c r="H7702" s="80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6"/>
      <c r="B7703" s="77"/>
      <c r="C7703" s="76"/>
      <c r="D7703" s="78"/>
      <c r="E7703" s="12"/>
      <c r="F7703" s="79"/>
      <c r="G7703" s="78"/>
      <c r="H7703" s="80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6"/>
      <c r="B7704" s="77"/>
      <c r="C7704" s="76"/>
      <c r="D7704" s="78"/>
      <c r="E7704" s="12"/>
      <c r="F7704" s="79"/>
      <c r="G7704" s="78"/>
      <c r="H7704" s="80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6"/>
      <c r="B7705" s="77"/>
      <c r="C7705" s="76"/>
      <c r="D7705" s="78"/>
      <c r="E7705" s="12"/>
      <c r="F7705" s="79"/>
      <c r="G7705" s="78"/>
      <c r="H7705" s="80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6"/>
      <c r="B7706" s="77"/>
      <c r="C7706" s="76"/>
      <c r="D7706" s="78"/>
      <c r="E7706" s="12"/>
      <c r="F7706" s="79"/>
      <c r="G7706" s="78"/>
      <c r="H7706" s="80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6"/>
      <c r="B7707" s="77"/>
      <c r="C7707" s="76"/>
      <c r="D7707" s="78"/>
      <c r="E7707" s="12"/>
      <c r="F7707" s="79"/>
      <c r="G7707" s="78"/>
      <c r="H7707" s="80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6"/>
      <c r="B7708" s="77"/>
      <c r="C7708" s="76"/>
      <c r="D7708" s="78"/>
      <c r="E7708" s="12"/>
      <c r="F7708" s="79"/>
      <c r="G7708" s="78"/>
      <c r="H7708" s="80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6"/>
      <c r="B7709" s="77"/>
      <c r="C7709" s="76"/>
      <c r="D7709" s="78"/>
      <c r="E7709" s="12"/>
      <c r="F7709" s="79"/>
      <c r="G7709" s="78"/>
      <c r="H7709" s="80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6"/>
      <c r="B7710" s="77"/>
      <c r="C7710" s="76"/>
      <c r="D7710" s="78"/>
      <c r="E7710" s="12"/>
      <c r="F7710" s="79"/>
      <c r="G7710" s="78"/>
      <c r="H7710" s="80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6"/>
      <c r="B7711" s="77"/>
      <c r="C7711" s="76"/>
      <c r="D7711" s="78"/>
      <c r="E7711" s="12"/>
      <c r="F7711" s="79"/>
      <c r="G7711" s="78"/>
      <c r="H7711" s="80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6"/>
      <c r="B7712" s="77"/>
      <c r="C7712" s="76"/>
      <c r="D7712" s="78"/>
      <c r="E7712" s="12"/>
      <c r="F7712" s="79"/>
      <c r="G7712" s="78"/>
      <c r="H7712" s="80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6"/>
      <c r="B7713" s="77"/>
      <c r="C7713" s="76"/>
      <c r="D7713" s="78"/>
      <c r="E7713" s="12"/>
      <c r="F7713" s="79"/>
      <c r="G7713" s="78"/>
      <c r="H7713" s="80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6"/>
      <c r="B7714" s="77"/>
      <c r="C7714" s="76"/>
      <c r="D7714" s="78"/>
      <c r="E7714" s="12"/>
      <c r="F7714" s="79"/>
      <c r="G7714" s="78"/>
      <c r="H7714" s="80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6"/>
      <c r="B7715" s="77"/>
      <c r="C7715" s="76"/>
      <c r="D7715" s="78"/>
      <c r="E7715" s="12"/>
      <c r="F7715" s="79"/>
      <c r="G7715" s="78"/>
      <c r="H7715" s="80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6"/>
      <c r="B7716" s="77"/>
      <c r="C7716" s="76"/>
      <c r="D7716" s="78"/>
      <c r="E7716" s="12"/>
      <c r="F7716" s="79"/>
      <c r="G7716" s="78"/>
      <c r="H7716" s="80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6"/>
      <c r="B7717" s="77"/>
      <c r="C7717" s="76"/>
      <c r="D7717" s="78"/>
      <c r="E7717" s="12"/>
      <c r="F7717" s="79"/>
      <c r="G7717" s="78"/>
      <c r="H7717" s="80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6"/>
      <c r="B7718" s="77"/>
      <c r="C7718" s="76"/>
      <c r="D7718" s="78"/>
      <c r="E7718" s="12"/>
      <c r="F7718" s="79"/>
      <c r="G7718" s="78"/>
      <c r="H7718" s="80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6"/>
      <c r="B7719" s="77"/>
      <c r="C7719" s="76"/>
      <c r="D7719" s="78"/>
      <c r="E7719" s="12"/>
      <c r="F7719" s="79"/>
      <c r="G7719" s="78"/>
      <c r="H7719" s="80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6"/>
      <c r="B7720" s="77"/>
      <c r="C7720" s="76"/>
      <c r="D7720" s="78"/>
      <c r="E7720" s="12"/>
      <c r="F7720" s="79"/>
      <c r="G7720" s="78"/>
      <c r="H7720" s="80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6"/>
      <c r="B7721" s="77"/>
      <c r="C7721" s="76"/>
      <c r="D7721" s="78"/>
      <c r="E7721" s="12"/>
      <c r="F7721" s="79"/>
      <c r="G7721" s="78"/>
      <c r="H7721" s="80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6"/>
      <c r="B7722" s="77"/>
      <c r="C7722" s="76"/>
      <c r="D7722" s="78"/>
      <c r="E7722" s="12"/>
      <c r="F7722" s="79"/>
      <c r="G7722" s="78"/>
      <c r="H7722" s="80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6"/>
      <c r="B7723" s="77"/>
      <c r="C7723" s="76"/>
      <c r="D7723" s="78"/>
      <c r="E7723" s="12"/>
      <c r="F7723" s="79"/>
      <c r="G7723" s="78"/>
      <c r="H7723" s="80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6"/>
      <c r="B7724" s="77"/>
      <c r="C7724" s="76"/>
      <c r="D7724" s="78"/>
      <c r="E7724" s="12"/>
      <c r="F7724" s="79"/>
      <c r="G7724" s="78"/>
      <c r="H7724" s="80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6"/>
      <c r="B7725" s="77"/>
      <c r="C7725" s="76"/>
      <c r="D7725" s="78"/>
      <c r="E7725" s="12"/>
      <c r="F7725" s="79"/>
      <c r="G7725" s="78"/>
      <c r="H7725" s="80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6"/>
      <c r="B7726" s="77"/>
      <c r="C7726" s="76"/>
      <c r="D7726" s="78"/>
      <c r="E7726" s="12"/>
      <c r="F7726" s="79"/>
      <c r="G7726" s="78"/>
      <c r="H7726" s="80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6"/>
      <c r="B7727" s="77"/>
      <c r="C7727" s="76"/>
      <c r="D7727" s="78"/>
      <c r="E7727" s="12"/>
      <c r="F7727" s="79"/>
      <c r="G7727" s="78"/>
      <c r="H7727" s="80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6"/>
      <c r="B7728" s="77"/>
      <c r="C7728" s="76"/>
      <c r="D7728" s="78"/>
      <c r="E7728" s="12"/>
      <c r="F7728" s="79"/>
      <c r="G7728" s="78"/>
      <c r="H7728" s="80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6"/>
      <c r="B7729" s="77"/>
      <c r="C7729" s="76"/>
      <c r="D7729" s="78"/>
      <c r="E7729" s="12"/>
      <c r="F7729" s="79"/>
      <c r="G7729" s="78"/>
      <c r="H7729" s="80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6"/>
      <c r="B7730" s="77"/>
      <c r="C7730" s="76"/>
      <c r="D7730" s="78"/>
      <c r="E7730" s="12"/>
      <c r="F7730" s="79"/>
      <c r="G7730" s="78"/>
      <c r="H7730" s="80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6"/>
      <c r="B7731" s="77"/>
      <c r="C7731" s="76"/>
      <c r="D7731" s="78"/>
      <c r="E7731" s="12"/>
      <c r="F7731" s="79"/>
      <c r="G7731" s="78"/>
      <c r="H7731" s="80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6"/>
      <c r="B7732" s="77"/>
      <c r="C7732" s="76"/>
      <c r="D7732" s="78"/>
      <c r="E7732" s="12"/>
      <c r="F7732" s="79"/>
      <c r="G7732" s="78"/>
      <c r="H7732" s="80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6"/>
      <c r="B7733" s="77"/>
      <c r="C7733" s="76"/>
      <c r="D7733" s="78"/>
      <c r="E7733" s="12"/>
      <c r="F7733" s="79"/>
      <c r="G7733" s="78"/>
      <c r="H7733" s="80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6"/>
      <c r="B7734" s="77"/>
      <c r="C7734" s="76"/>
      <c r="D7734" s="78"/>
      <c r="E7734" s="12"/>
      <c r="F7734" s="79"/>
      <c r="G7734" s="78"/>
      <c r="H7734" s="80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6"/>
      <c r="B7735" s="77"/>
      <c r="C7735" s="76"/>
      <c r="D7735" s="78"/>
      <c r="E7735" s="12"/>
      <c r="F7735" s="79"/>
      <c r="G7735" s="78"/>
      <c r="H7735" s="80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6"/>
      <c r="B7736" s="77"/>
      <c r="C7736" s="76"/>
      <c r="D7736" s="78"/>
      <c r="E7736" s="12"/>
      <c r="F7736" s="79"/>
      <c r="G7736" s="78"/>
      <c r="H7736" s="80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6"/>
      <c r="B7737" s="77"/>
      <c r="C7737" s="76"/>
      <c r="D7737" s="78"/>
      <c r="E7737" s="12"/>
      <c r="F7737" s="79"/>
      <c r="G7737" s="78"/>
      <c r="H7737" s="80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6"/>
      <c r="B7738" s="77"/>
      <c r="C7738" s="76"/>
      <c r="D7738" s="78"/>
      <c r="E7738" s="12"/>
      <c r="F7738" s="79"/>
      <c r="G7738" s="78"/>
      <c r="H7738" s="80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6"/>
      <c r="B7739" s="77"/>
      <c r="C7739" s="76"/>
      <c r="D7739" s="78"/>
      <c r="E7739" s="12"/>
      <c r="F7739" s="79"/>
      <c r="G7739" s="78"/>
      <c r="H7739" s="80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6"/>
      <c r="B7740" s="77"/>
      <c r="C7740" s="76"/>
      <c r="D7740" s="78"/>
      <c r="E7740" s="12"/>
      <c r="F7740" s="79"/>
      <c r="G7740" s="78"/>
      <c r="H7740" s="80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6"/>
      <c r="B7741" s="77"/>
      <c r="C7741" s="76"/>
      <c r="D7741" s="78"/>
      <c r="E7741" s="12"/>
      <c r="F7741" s="79"/>
      <c r="G7741" s="78"/>
      <c r="H7741" s="80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6"/>
      <c r="B7742" s="77"/>
      <c r="C7742" s="76"/>
      <c r="D7742" s="78"/>
      <c r="E7742" s="12"/>
      <c r="F7742" s="79"/>
      <c r="G7742" s="78"/>
      <c r="H7742" s="80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6"/>
      <c r="B7743" s="77"/>
      <c r="C7743" s="76"/>
      <c r="D7743" s="78"/>
      <c r="E7743" s="12"/>
      <c r="F7743" s="79"/>
      <c r="G7743" s="78"/>
      <c r="H7743" s="80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6"/>
      <c r="B7744" s="77"/>
      <c r="C7744" s="76"/>
      <c r="D7744" s="78"/>
      <c r="E7744" s="12"/>
      <c r="F7744" s="79"/>
      <c r="G7744" s="78"/>
      <c r="H7744" s="80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6"/>
      <c r="B7745" s="77"/>
      <c r="C7745" s="76"/>
      <c r="D7745" s="78"/>
      <c r="E7745" s="12"/>
      <c r="F7745" s="79"/>
      <c r="G7745" s="78"/>
      <c r="H7745" s="80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6"/>
      <c r="B7746" s="77"/>
      <c r="C7746" s="76"/>
      <c r="D7746" s="78"/>
      <c r="E7746" s="12"/>
      <c r="F7746" s="79"/>
      <c r="G7746" s="78"/>
      <c r="H7746" s="80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6"/>
      <c r="B7747" s="77"/>
      <c r="C7747" s="76"/>
      <c r="D7747" s="78"/>
      <c r="E7747" s="12"/>
      <c r="F7747" s="79"/>
      <c r="G7747" s="78"/>
      <c r="H7747" s="80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6"/>
      <c r="B7748" s="77"/>
      <c r="C7748" s="76"/>
      <c r="D7748" s="78"/>
      <c r="E7748" s="12"/>
      <c r="F7748" s="79"/>
      <c r="G7748" s="78"/>
      <c r="H7748" s="80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6"/>
      <c r="B7749" s="77"/>
      <c r="C7749" s="76"/>
      <c r="D7749" s="78"/>
      <c r="E7749" s="12"/>
      <c r="F7749" s="79"/>
      <c r="G7749" s="78"/>
      <c r="H7749" s="80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6"/>
      <c r="B7750" s="77"/>
      <c r="C7750" s="76"/>
      <c r="D7750" s="78"/>
      <c r="E7750" s="12"/>
      <c r="F7750" s="79"/>
      <c r="G7750" s="78"/>
      <c r="H7750" s="80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6"/>
      <c r="B7751" s="77"/>
      <c r="C7751" s="76"/>
      <c r="D7751" s="78"/>
      <c r="E7751" s="12"/>
      <c r="F7751" s="79"/>
      <c r="G7751" s="78"/>
      <c r="H7751" s="80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6"/>
      <c r="B7752" s="77"/>
      <c r="C7752" s="76"/>
      <c r="D7752" s="78"/>
      <c r="E7752" s="12"/>
      <c r="F7752" s="79"/>
      <c r="G7752" s="78"/>
      <c r="H7752" s="80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6"/>
      <c r="B7753" s="77"/>
      <c r="C7753" s="76"/>
      <c r="D7753" s="78"/>
      <c r="E7753" s="12"/>
      <c r="F7753" s="79"/>
      <c r="G7753" s="78"/>
      <c r="H7753" s="80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6"/>
      <c r="B7754" s="77"/>
      <c r="C7754" s="76"/>
      <c r="D7754" s="78"/>
      <c r="E7754" s="12"/>
      <c r="F7754" s="79"/>
      <c r="G7754" s="78"/>
      <c r="H7754" s="80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6"/>
      <c r="B7755" s="77"/>
      <c r="C7755" s="76"/>
      <c r="D7755" s="78"/>
      <c r="E7755" s="12"/>
      <c r="F7755" s="79"/>
      <c r="G7755" s="78"/>
      <c r="H7755" s="80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6"/>
      <c r="B7756" s="77"/>
      <c r="C7756" s="76"/>
      <c r="D7756" s="78"/>
      <c r="E7756" s="12"/>
      <c r="F7756" s="79"/>
      <c r="G7756" s="78"/>
      <c r="H7756" s="80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6"/>
      <c r="B7757" s="77"/>
      <c r="C7757" s="76"/>
      <c r="D7757" s="78"/>
      <c r="E7757" s="12"/>
      <c r="F7757" s="79"/>
      <c r="G7757" s="78"/>
      <c r="H7757" s="80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6"/>
      <c r="B7758" s="77"/>
      <c r="C7758" s="76"/>
      <c r="D7758" s="78"/>
      <c r="E7758" s="12"/>
      <c r="F7758" s="79"/>
      <c r="G7758" s="78"/>
      <c r="H7758" s="80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6"/>
      <c r="B7759" s="77"/>
      <c r="C7759" s="76"/>
      <c r="D7759" s="78"/>
      <c r="E7759" s="12"/>
      <c r="F7759" s="79"/>
      <c r="G7759" s="78"/>
      <c r="H7759" s="80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6"/>
      <c r="B7760" s="77"/>
      <c r="C7760" s="76"/>
      <c r="D7760" s="78"/>
      <c r="E7760" s="12"/>
      <c r="F7760" s="79"/>
      <c r="G7760" s="78"/>
      <c r="H7760" s="80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6"/>
      <c r="B7761" s="77"/>
      <c r="C7761" s="76"/>
      <c r="D7761" s="78"/>
      <c r="E7761" s="12"/>
      <c r="F7761" s="79"/>
      <c r="G7761" s="78"/>
      <c r="H7761" s="80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6"/>
      <c r="B7762" s="77"/>
      <c r="C7762" s="76"/>
      <c r="D7762" s="78"/>
      <c r="E7762" s="12"/>
      <c r="F7762" s="79"/>
      <c r="G7762" s="78"/>
      <c r="H7762" s="80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6"/>
      <c r="B7763" s="77"/>
      <c r="C7763" s="76"/>
      <c r="D7763" s="78"/>
      <c r="E7763" s="12"/>
      <c r="F7763" s="79"/>
      <c r="G7763" s="78"/>
      <c r="H7763" s="80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6"/>
      <c r="B7764" s="77"/>
      <c r="C7764" s="76"/>
      <c r="D7764" s="78"/>
      <c r="E7764" s="12"/>
      <c r="F7764" s="79"/>
      <c r="G7764" s="78"/>
      <c r="H7764" s="80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6"/>
      <c r="B7765" s="77"/>
      <c r="C7765" s="76"/>
      <c r="D7765" s="78"/>
      <c r="E7765" s="12"/>
      <c r="F7765" s="79"/>
      <c r="G7765" s="78"/>
      <c r="H7765" s="80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6"/>
      <c r="B7766" s="77"/>
      <c r="C7766" s="76"/>
      <c r="D7766" s="78"/>
      <c r="E7766" s="12"/>
      <c r="F7766" s="79"/>
      <c r="G7766" s="78"/>
      <c r="H7766" s="80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6"/>
      <c r="B7767" s="77"/>
      <c r="C7767" s="76"/>
      <c r="D7767" s="78"/>
      <c r="E7767" s="12"/>
      <c r="F7767" s="79"/>
      <c r="G7767" s="78"/>
      <c r="H7767" s="80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6"/>
      <c r="B7768" s="77"/>
      <c r="C7768" s="76"/>
      <c r="D7768" s="78"/>
      <c r="E7768" s="12"/>
      <c r="F7768" s="79"/>
      <c r="G7768" s="78"/>
      <c r="H7768" s="80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6"/>
      <c r="B7769" s="77"/>
      <c r="C7769" s="76"/>
      <c r="D7769" s="78"/>
      <c r="E7769" s="12"/>
      <c r="F7769" s="79"/>
      <c r="G7769" s="78"/>
      <c r="H7769" s="80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6"/>
      <c r="B7770" s="77"/>
      <c r="C7770" s="76"/>
      <c r="D7770" s="78"/>
      <c r="E7770" s="12"/>
      <c r="F7770" s="79"/>
      <c r="G7770" s="78"/>
      <c r="H7770" s="80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6"/>
      <c r="B7771" s="77"/>
      <c r="C7771" s="76"/>
      <c r="D7771" s="78"/>
      <c r="E7771" s="12"/>
      <c r="F7771" s="79"/>
      <c r="G7771" s="78"/>
      <c r="H7771" s="80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6"/>
      <c r="B7772" s="77"/>
      <c r="C7772" s="76"/>
      <c r="D7772" s="78"/>
      <c r="E7772" s="12"/>
      <c r="F7772" s="79"/>
      <c r="G7772" s="78"/>
      <c r="H7772" s="80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6"/>
      <c r="B7773" s="77"/>
      <c r="C7773" s="76"/>
      <c r="D7773" s="78"/>
      <c r="E7773" s="12"/>
      <c r="F7773" s="79"/>
      <c r="G7773" s="78"/>
      <c r="H7773" s="80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6"/>
      <c r="B7774" s="77"/>
      <c r="C7774" s="76"/>
      <c r="D7774" s="78"/>
      <c r="E7774" s="12"/>
      <c r="F7774" s="79"/>
      <c r="G7774" s="78"/>
      <c r="H7774" s="80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6"/>
      <c r="B7775" s="77"/>
      <c r="C7775" s="76"/>
      <c r="D7775" s="78"/>
      <c r="E7775" s="12"/>
      <c r="F7775" s="79"/>
      <c r="G7775" s="78"/>
      <c r="H7775" s="80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6"/>
      <c r="B7776" s="77"/>
      <c r="C7776" s="76"/>
      <c r="D7776" s="78"/>
      <c r="E7776" s="12"/>
      <c r="F7776" s="79"/>
      <c r="G7776" s="78"/>
      <c r="H7776" s="80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6"/>
      <c r="B7777" s="77"/>
      <c r="C7777" s="76"/>
      <c r="D7777" s="78"/>
      <c r="E7777" s="12"/>
      <c r="F7777" s="79"/>
      <c r="G7777" s="78"/>
      <c r="H7777" s="80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6"/>
      <c r="B7778" s="77"/>
      <c r="C7778" s="76"/>
      <c r="D7778" s="78"/>
      <c r="E7778" s="12"/>
      <c r="F7778" s="79"/>
      <c r="G7778" s="78"/>
      <c r="H7778" s="80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6"/>
      <c r="B7779" s="77"/>
      <c r="C7779" s="76"/>
      <c r="D7779" s="78"/>
      <c r="E7779" s="12"/>
      <c r="F7779" s="79"/>
      <c r="G7779" s="78"/>
      <c r="H7779" s="80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6"/>
      <c r="B7780" s="77"/>
      <c r="C7780" s="76"/>
      <c r="D7780" s="78"/>
      <c r="E7780" s="12"/>
      <c r="F7780" s="79"/>
      <c r="G7780" s="78"/>
      <c r="H7780" s="80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6"/>
      <c r="B7781" s="77"/>
      <c r="C7781" s="76"/>
      <c r="D7781" s="78"/>
      <c r="E7781" s="12"/>
      <c r="F7781" s="79"/>
      <c r="G7781" s="78"/>
      <c r="H7781" s="80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6"/>
      <c r="B7782" s="77"/>
      <c r="C7782" s="76"/>
      <c r="D7782" s="78"/>
      <c r="E7782" s="12"/>
      <c r="F7782" s="79"/>
      <c r="G7782" s="78"/>
      <c r="H7782" s="80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6"/>
      <c r="B7783" s="77"/>
      <c r="C7783" s="76"/>
      <c r="D7783" s="78"/>
      <c r="E7783" s="12"/>
      <c r="F7783" s="79"/>
      <c r="G7783" s="78"/>
      <c r="H7783" s="80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6"/>
      <c r="B7784" s="77"/>
      <c r="C7784" s="76"/>
      <c r="D7784" s="78"/>
      <c r="E7784" s="12"/>
      <c r="F7784" s="79"/>
      <c r="G7784" s="78"/>
      <c r="H7784" s="80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6"/>
      <c r="B7785" s="77"/>
      <c r="C7785" s="76"/>
      <c r="D7785" s="78"/>
      <c r="E7785" s="12"/>
      <c r="F7785" s="79"/>
      <c r="G7785" s="78"/>
      <c r="H7785" s="80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6"/>
      <c r="B7786" s="77"/>
      <c r="C7786" s="76"/>
      <c r="D7786" s="78"/>
      <c r="E7786" s="12"/>
      <c r="F7786" s="79"/>
      <c r="G7786" s="78"/>
      <c r="H7786" s="80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6"/>
      <c r="B7787" s="77"/>
      <c r="C7787" s="76"/>
      <c r="D7787" s="78"/>
      <c r="E7787" s="12"/>
      <c r="F7787" s="79"/>
      <c r="G7787" s="78"/>
      <c r="H7787" s="80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6"/>
      <c r="B7788" s="77"/>
      <c r="C7788" s="76"/>
      <c r="D7788" s="78"/>
      <c r="E7788" s="12"/>
      <c r="F7788" s="79"/>
      <c r="G7788" s="78"/>
      <c r="H7788" s="80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6"/>
      <c r="B7789" s="77"/>
      <c r="C7789" s="76"/>
      <c r="D7789" s="78"/>
      <c r="E7789" s="12"/>
      <c r="F7789" s="79"/>
      <c r="G7789" s="78"/>
      <c r="H7789" s="80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6"/>
      <c r="B7790" s="77"/>
      <c r="C7790" s="76"/>
      <c r="D7790" s="78"/>
      <c r="E7790" s="12"/>
      <c r="F7790" s="79"/>
      <c r="G7790" s="78"/>
      <c r="H7790" s="80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6"/>
      <c r="B7791" s="77"/>
      <c r="C7791" s="76"/>
      <c r="D7791" s="78"/>
      <c r="E7791" s="12"/>
      <c r="F7791" s="79"/>
      <c r="G7791" s="78"/>
      <c r="H7791" s="80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6"/>
      <c r="B7792" s="77"/>
      <c r="C7792" s="76"/>
      <c r="D7792" s="78"/>
      <c r="E7792" s="12"/>
      <c r="F7792" s="79"/>
      <c r="G7792" s="78"/>
      <c r="H7792" s="80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6"/>
      <c r="B7793" s="77"/>
      <c r="C7793" s="76"/>
      <c r="D7793" s="78"/>
      <c r="E7793" s="12"/>
      <c r="F7793" s="79"/>
      <c r="G7793" s="78"/>
      <c r="H7793" s="80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6"/>
      <c r="B7794" s="77"/>
      <c r="C7794" s="76"/>
      <c r="D7794" s="78"/>
      <c r="E7794" s="12"/>
      <c r="F7794" s="79"/>
      <c r="G7794" s="78"/>
      <c r="H7794" s="80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6"/>
      <c r="B7795" s="77"/>
      <c r="C7795" s="76"/>
      <c r="D7795" s="78"/>
      <c r="E7795" s="12"/>
      <c r="F7795" s="79"/>
      <c r="G7795" s="78"/>
      <c r="H7795" s="80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6"/>
      <c r="B7796" s="77"/>
      <c r="C7796" s="76"/>
      <c r="D7796" s="78"/>
      <c r="E7796" s="12"/>
      <c r="F7796" s="79"/>
      <c r="G7796" s="78"/>
      <c r="H7796" s="80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6"/>
      <c r="B7797" s="77"/>
      <c r="C7797" s="76"/>
      <c r="D7797" s="78"/>
      <c r="E7797" s="12"/>
      <c r="F7797" s="79"/>
      <c r="G7797" s="78"/>
      <c r="H7797" s="80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6"/>
      <c r="B7798" s="77"/>
      <c r="C7798" s="76"/>
      <c r="D7798" s="78"/>
      <c r="E7798" s="12"/>
      <c r="F7798" s="79"/>
      <c r="G7798" s="78"/>
      <c r="H7798" s="80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6"/>
      <c r="B7799" s="77"/>
      <c r="C7799" s="76"/>
      <c r="D7799" s="78"/>
      <c r="E7799" s="12"/>
      <c r="F7799" s="79"/>
      <c r="G7799" s="78"/>
      <c r="H7799" s="80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6"/>
      <c r="B7800" s="77"/>
      <c r="C7800" s="76"/>
      <c r="D7800" s="78"/>
      <c r="E7800" s="12"/>
      <c r="F7800" s="79"/>
      <c r="G7800" s="78"/>
      <c r="H7800" s="80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6"/>
      <c r="B7801" s="77"/>
      <c r="C7801" s="76"/>
      <c r="D7801" s="78"/>
      <c r="E7801" s="12"/>
      <c r="F7801" s="79"/>
      <c r="G7801" s="78"/>
      <c r="H7801" s="80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6"/>
      <c r="B7802" s="77"/>
      <c r="C7802" s="76"/>
      <c r="D7802" s="78"/>
      <c r="E7802" s="12"/>
      <c r="F7802" s="79"/>
      <c r="G7802" s="78"/>
      <c r="H7802" s="80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6"/>
      <c r="B7803" s="77"/>
      <c r="C7803" s="76"/>
      <c r="D7803" s="78"/>
      <c r="E7803" s="12"/>
      <c r="F7803" s="79"/>
      <c r="G7803" s="78"/>
      <c r="H7803" s="80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6"/>
      <c r="B7804" s="77"/>
      <c r="C7804" s="76"/>
      <c r="D7804" s="78"/>
      <c r="E7804" s="12"/>
      <c r="F7804" s="79"/>
      <c r="G7804" s="78"/>
      <c r="H7804" s="80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6"/>
      <c r="B7805" s="77"/>
      <c r="C7805" s="76"/>
      <c r="D7805" s="78"/>
      <c r="E7805" s="12"/>
      <c r="F7805" s="79"/>
      <c r="G7805" s="78"/>
      <c r="H7805" s="80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6"/>
      <c r="B7806" s="77"/>
      <c r="C7806" s="76"/>
      <c r="D7806" s="78"/>
      <c r="E7806" s="12"/>
      <c r="F7806" s="79"/>
      <c r="G7806" s="78"/>
      <c r="H7806" s="80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6"/>
      <c r="B7807" s="77"/>
      <c r="C7807" s="76"/>
      <c r="D7807" s="78"/>
      <c r="E7807" s="12"/>
      <c r="F7807" s="79"/>
      <c r="G7807" s="78"/>
      <c r="H7807" s="80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6"/>
      <c r="B7808" s="77"/>
      <c r="C7808" s="76"/>
      <c r="D7808" s="78"/>
      <c r="E7808" s="12"/>
      <c r="F7808" s="79"/>
      <c r="G7808" s="78"/>
      <c r="H7808" s="80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6"/>
      <c r="B7809" s="77"/>
      <c r="C7809" s="76"/>
      <c r="D7809" s="78"/>
      <c r="E7809" s="12"/>
      <c r="F7809" s="79"/>
      <c r="G7809" s="78"/>
      <c r="H7809" s="80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6"/>
      <c r="B7810" s="77"/>
      <c r="C7810" s="76"/>
      <c r="D7810" s="78"/>
      <c r="E7810" s="12"/>
      <c r="F7810" s="79"/>
      <c r="G7810" s="78"/>
      <c r="H7810" s="80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6"/>
      <c r="B7811" s="77"/>
      <c r="C7811" s="76"/>
      <c r="D7811" s="78"/>
      <c r="E7811" s="12"/>
      <c r="F7811" s="79"/>
      <c r="G7811" s="78"/>
      <c r="H7811" s="80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6"/>
      <c r="B7812" s="77"/>
      <c r="C7812" s="76"/>
      <c r="D7812" s="78"/>
      <c r="E7812" s="12"/>
      <c r="F7812" s="79"/>
      <c r="G7812" s="78"/>
      <c r="H7812" s="80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6"/>
      <c r="B7813" s="77"/>
      <c r="C7813" s="76"/>
      <c r="D7813" s="78"/>
      <c r="E7813" s="12"/>
      <c r="F7813" s="79"/>
      <c r="G7813" s="78"/>
      <c r="H7813" s="80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6"/>
      <c r="B7814" s="77"/>
      <c r="C7814" s="76"/>
      <c r="D7814" s="78"/>
      <c r="E7814" s="12"/>
      <c r="F7814" s="79"/>
      <c r="G7814" s="78"/>
      <c r="H7814" s="80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6"/>
      <c r="B7815" s="77"/>
      <c r="C7815" s="76"/>
      <c r="D7815" s="78"/>
      <c r="E7815" s="12"/>
      <c r="F7815" s="79"/>
      <c r="G7815" s="78"/>
      <c r="H7815" s="80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6"/>
      <c r="B7816" s="77"/>
      <c r="C7816" s="76"/>
      <c r="D7816" s="78"/>
      <c r="E7816" s="12"/>
      <c r="F7816" s="79"/>
      <c r="G7816" s="78"/>
      <c r="H7816" s="80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6"/>
      <c r="B7817" s="77"/>
      <c r="C7817" s="76"/>
      <c r="D7817" s="78"/>
      <c r="E7817" s="12"/>
      <c r="F7817" s="79"/>
      <c r="G7817" s="78"/>
      <c r="H7817" s="80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6"/>
      <c r="B7818" s="77"/>
      <c r="C7818" s="76"/>
      <c r="D7818" s="78"/>
      <c r="E7818" s="12"/>
      <c r="F7818" s="79"/>
      <c r="G7818" s="78"/>
      <c r="H7818" s="80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6"/>
      <c r="B7819" s="77"/>
      <c r="C7819" s="76"/>
      <c r="D7819" s="78"/>
      <c r="E7819" s="12"/>
      <c r="F7819" s="79"/>
      <c r="G7819" s="78"/>
      <c r="H7819" s="80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6"/>
      <c r="B7820" s="77"/>
      <c r="C7820" s="76"/>
      <c r="D7820" s="78"/>
      <c r="E7820" s="12"/>
      <c r="F7820" s="79"/>
      <c r="G7820" s="78"/>
      <c r="H7820" s="80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6"/>
      <c r="B7821" s="77"/>
      <c r="C7821" s="76"/>
      <c r="D7821" s="78"/>
      <c r="E7821" s="12"/>
      <c r="F7821" s="79"/>
      <c r="G7821" s="78"/>
      <c r="H7821" s="80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6"/>
      <c r="B7822" s="77"/>
      <c r="C7822" s="76"/>
      <c r="D7822" s="78"/>
      <c r="E7822" s="12"/>
      <c r="F7822" s="79"/>
      <c r="G7822" s="78"/>
      <c r="H7822" s="80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6"/>
      <c r="B7823" s="77"/>
      <c r="C7823" s="76"/>
      <c r="D7823" s="78"/>
      <c r="E7823" s="12"/>
      <c r="F7823" s="79"/>
      <c r="G7823" s="78"/>
      <c r="H7823" s="80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6"/>
      <c r="B7824" s="77"/>
      <c r="C7824" s="76"/>
      <c r="D7824" s="78"/>
      <c r="E7824" s="12"/>
      <c r="F7824" s="79"/>
      <c r="G7824" s="78"/>
      <c r="H7824" s="80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6"/>
      <c r="B7825" s="77"/>
      <c r="C7825" s="76"/>
      <c r="D7825" s="78"/>
      <c r="E7825" s="12"/>
      <c r="F7825" s="79"/>
      <c r="G7825" s="78"/>
      <c r="H7825" s="80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6"/>
      <c r="B7826" s="77"/>
      <c r="C7826" s="76"/>
      <c r="D7826" s="78"/>
      <c r="E7826" s="12"/>
      <c r="F7826" s="79"/>
      <c r="G7826" s="78"/>
      <c r="H7826" s="80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6"/>
      <c r="B7827" s="77"/>
      <c r="C7827" s="76"/>
      <c r="D7827" s="78"/>
      <c r="E7827" s="12"/>
      <c r="F7827" s="79"/>
      <c r="G7827" s="78"/>
      <c r="H7827" s="80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6"/>
      <c r="B7828" s="77"/>
      <c r="C7828" s="76"/>
      <c r="D7828" s="78"/>
      <c r="E7828" s="12"/>
      <c r="F7828" s="79"/>
      <c r="G7828" s="78"/>
      <c r="H7828" s="80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6"/>
      <c r="B7829" s="77"/>
      <c r="C7829" s="76"/>
      <c r="D7829" s="78"/>
      <c r="E7829" s="12"/>
      <c r="F7829" s="79"/>
      <c r="G7829" s="78"/>
      <c r="H7829" s="80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6"/>
      <c r="B7830" s="77"/>
      <c r="C7830" s="76"/>
      <c r="D7830" s="78"/>
      <c r="E7830" s="12"/>
      <c r="F7830" s="79"/>
      <c r="G7830" s="78"/>
      <c r="H7830" s="80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6"/>
      <c r="B7831" s="77"/>
      <c r="C7831" s="76"/>
      <c r="D7831" s="78"/>
      <c r="E7831" s="12"/>
      <c r="F7831" s="79"/>
      <c r="G7831" s="78"/>
      <c r="H7831" s="80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6"/>
      <c r="B7832" s="77"/>
      <c r="C7832" s="76"/>
      <c r="D7832" s="78"/>
      <c r="E7832" s="12"/>
      <c r="F7832" s="79"/>
      <c r="G7832" s="78"/>
      <c r="H7832" s="80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6"/>
      <c r="B7833" s="77"/>
      <c r="C7833" s="76"/>
      <c r="D7833" s="78"/>
      <c r="E7833" s="12"/>
      <c r="F7833" s="79"/>
      <c r="G7833" s="78"/>
      <c r="H7833" s="80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6"/>
      <c r="B7834" s="77"/>
      <c r="C7834" s="76"/>
      <c r="D7834" s="78"/>
      <c r="E7834" s="12"/>
      <c r="F7834" s="79"/>
      <c r="G7834" s="78"/>
      <c r="H7834" s="80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6"/>
      <c r="B7835" s="77"/>
      <c r="C7835" s="76"/>
      <c r="D7835" s="78"/>
      <c r="E7835" s="12"/>
      <c r="F7835" s="79"/>
      <c r="G7835" s="78"/>
      <c r="H7835" s="80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6"/>
      <c r="B7836" s="77"/>
      <c r="C7836" s="76"/>
      <c r="D7836" s="78"/>
      <c r="E7836" s="12"/>
      <c r="F7836" s="79"/>
      <c r="G7836" s="78"/>
      <c r="H7836" s="80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6"/>
      <c r="B7837" s="77"/>
      <c r="C7837" s="76"/>
      <c r="D7837" s="78"/>
      <c r="E7837" s="12"/>
      <c r="F7837" s="79"/>
      <c r="G7837" s="78"/>
      <c r="H7837" s="80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6"/>
      <c r="B7838" s="77"/>
      <c r="C7838" s="76"/>
      <c r="D7838" s="78"/>
      <c r="E7838" s="12"/>
      <c r="F7838" s="79"/>
      <c r="G7838" s="78"/>
      <c r="H7838" s="80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6"/>
      <c r="B7839" s="77"/>
      <c r="C7839" s="76"/>
      <c r="D7839" s="78"/>
      <c r="E7839" s="12"/>
      <c r="F7839" s="79"/>
      <c r="G7839" s="78"/>
      <c r="H7839" s="80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6"/>
      <c r="B7840" s="77"/>
      <c r="C7840" s="76"/>
      <c r="D7840" s="78"/>
      <c r="E7840" s="12"/>
      <c r="F7840" s="79"/>
      <c r="G7840" s="78"/>
      <c r="H7840" s="80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6"/>
      <c r="B7841" s="77"/>
      <c r="C7841" s="76"/>
      <c r="D7841" s="78"/>
      <c r="E7841" s="12"/>
      <c r="F7841" s="79"/>
      <c r="G7841" s="78"/>
      <c r="H7841" s="80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6"/>
      <c r="B7842" s="77"/>
      <c r="C7842" s="76"/>
      <c r="D7842" s="78"/>
      <c r="E7842" s="12"/>
      <c r="F7842" s="79"/>
      <c r="G7842" s="78"/>
      <c r="H7842" s="80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6"/>
      <c r="B7843" s="77"/>
      <c r="C7843" s="76"/>
      <c r="D7843" s="78"/>
      <c r="E7843" s="12"/>
      <c r="F7843" s="79"/>
      <c r="G7843" s="78"/>
      <c r="H7843" s="80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6"/>
      <c r="B7844" s="77"/>
      <c r="C7844" s="76"/>
      <c r="D7844" s="78"/>
      <c r="E7844" s="12"/>
      <c r="F7844" s="79"/>
      <c r="G7844" s="78"/>
      <c r="H7844" s="80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6"/>
      <c r="B7845" s="77"/>
      <c r="C7845" s="76"/>
      <c r="D7845" s="78"/>
      <c r="E7845" s="12"/>
      <c r="F7845" s="79"/>
      <c r="G7845" s="78"/>
      <c r="H7845" s="80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6"/>
      <c r="B7846" s="77"/>
      <c r="C7846" s="76"/>
      <c r="D7846" s="78"/>
      <c r="E7846" s="12"/>
      <c r="F7846" s="79"/>
      <c r="G7846" s="78"/>
      <c r="H7846" s="80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6"/>
      <c r="B7847" s="77"/>
      <c r="C7847" s="76"/>
      <c r="D7847" s="78"/>
      <c r="E7847" s="12"/>
      <c r="F7847" s="79"/>
      <c r="G7847" s="78"/>
      <c r="H7847" s="80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6"/>
      <c r="B7848" s="77"/>
      <c r="C7848" s="76"/>
      <c r="D7848" s="78"/>
      <c r="E7848" s="12"/>
      <c r="F7848" s="79"/>
      <c r="G7848" s="78"/>
      <c r="H7848" s="80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6"/>
      <c r="B7849" s="77"/>
      <c r="C7849" s="76"/>
      <c r="D7849" s="78"/>
      <c r="E7849" s="12"/>
      <c r="F7849" s="79"/>
      <c r="G7849" s="78"/>
      <c r="H7849" s="80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6"/>
      <c r="B7850" s="77"/>
      <c r="C7850" s="76"/>
      <c r="D7850" s="78"/>
      <c r="E7850" s="12"/>
      <c r="F7850" s="79"/>
      <c r="G7850" s="78"/>
      <c r="H7850" s="80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6"/>
      <c r="B7851" s="77"/>
      <c r="C7851" s="76"/>
      <c r="D7851" s="78"/>
      <c r="E7851" s="12"/>
      <c r="F7851" s="79"/>
      <c r="G7851" s="78"/>
      <c r="H7851" s="80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6"/>
      <c r="B7852" s="77"/>
      <c r="C7852" s="76"/>
      <c r="D7852" s="78"/>
      <c r="E7852" s="12"/>
      <c r="F7852" s="79"/>
      <c r="G7852" s="78"/>
      <c r="H7852" s="80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6"/>
      <c r="B7853" s="77"/>
      <c r="C7853" s="76"/>
      <c r="D7853" s="78"/>
      <c r="E7853" s="12"/>
      <c r="F7853" s="79"/>
      <c r="G7853" s="78"/>
      <c r="H7853" s="80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6"/>
      <c r="B7854" s="77"/>
      <c r="C7854" s="76"/>
      <c r="D7854" s="78"/>
      <c r="E7854" s="12"/>
      <c r="F7854" s="79"/>
      <c r="G7854" s="78"/>
      <c r="H7854" s="80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6"/>
      <c r="B7855" s="77"/>
      <c r="C7855" s="76"/>
      <c r="D7855" s="78"/>
      <c r="E7855" s="12"/>
      <c r="F7855" s="79"/>
      <c r="G7855" s="78"/>
      <c r="H7855" s="80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6"/>
      <c r="B7856" s="77"/>
      <c r="C7856" s="76"/>
      <c r="D7856" s="78"/>
      <c r="E7856" s="12"/>
      <c r="F7856" s="79"/>
      <c r="G7856" s="78"/>
      <c r="H7856" s="80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6"/>
      <c r="B7857" s="77"/>
      <c r="C7857" s="76"/>
      <c r="D7857" s="78"/>
      <c r="E7857" s="12"/>
      <c r="F7857" s="79"/>
      <c r="G7857" s="78"/>
      <c r="H7857" s="80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6"/>
      <c r="B7858" s="77"/>
      <c r="C7858" s="76"/>
      <c r="D7858" s="78"/>
      <c r="E7858" s="12"/>
      <c r="F7858" s="79"/>
      <c r="G7858" s="78"/>
      <c r="H7858" s="80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6"/>
      <c r="B7859" s="77"/>
      <c r="C7859" s="76"/>
      <c r="D7859" s="78"/>
      <c r="E7859" s="12"/>
      <c r="F7859" s="79"/>
      <c r="G7859" s="78"/>
      <c r="H7859" s="80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6"/>
      <c r="B7860" s="77"/>
      <c r="C7860" s="76"/>
      <c r="D7860" s="78"/>
      <c r="E7860" s="12"/>
      <c r="F7860" s="79"/>
      <c r="G7860" s="78"/>
      <c r="H7860" s="80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6"/>
      <c r="B7861" s="77"/>
      <c r="C7861" s="76"/>
      <c r="D7861" s="78"/>
      <c r="E7861" s="12"/>
      <c r="F7861" s="79"/>
      <c r="G7861" s="78"/>
      <c r="H7861" s="80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6"/>
      <c r="B7862" s="77"/>
      <c r="C7862" s="76"/>
      <c r="D7862" s="78"/>
      <c r="E7862" s="12"/>
      <c r="F7862" s="79"/>
      <c r="G7862" s="78"/>
      <c r="H7862" s="80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6"/>
      <c r="B7863" s="77"/>
      <c r="C7863" s="76"/>
      <c r="D7863" s="78"/>
      <c r="E7863" s="12"/>
      <c r="F7863" s="79"/>
      <c r="G7863" s="78"/>
      <c r="H7863" s="80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6"/>
      <c r="B7864" s="77"/>
      <c r="C7864" s="76"/>
      <c r="D7864" s="78"/>
      <c r="E7864" s="12"/>
      <c r="F7864" s="79"/>
      <c r="G7864" s="78"/>
      <c r="H7864" s="80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6"/>
      <c r="B7865" s="77"/>
      <c r="C7865" s="76"/>
      <c r="D7865" s="78"/>
      <c r="E7865" s="12"/>
      <c r="F7865" s="79"/>
      <c r="G7865" s="78"/>
      <c r="H7865" s="80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6"/>
      <c r="B7866" s="77"/>
      <c r="C7866" s="76"/>
      <c r="D7866" s="78"/>
      <c r="E7866" s="12"/>
      <c r="F7866" s="79"/>
      <c r="G7866" s="78"/>
      <c r="H7866" s="80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6"/>
      <c r="B7867" s="77"/>
      <c r="C7867" s="76"/>
      <c r="D7867" s="78"/>
      <c r="E7867" s="12"/>
      <c r="F7867" s="79"/>
      <c r="G7867" s="78"/>
      <c r="H7867" s="80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6"/>
      <c r="B7868" s="77"/>
      <c r="C7868" s="76"/>
      <c r="D7868" s="78"/>
      <c r="E7868" s="12"/>
      <c r="F7868" s="79"/>
      <c r="G7868" s="78"/>
      <c r="H7868" s="80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6"/>
      <c r="B7869" s="77"/>
      <c r="C7869" s="76"/>
      <c r="D7869" s="78"/>
      <c r="E7869" s="12"/>
      <c r="F7869" s="79"/>
      <c r="G7869" s="78"/>
      <c r="H7869" s="80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6"/>
      <c r="B7870" s="77"/>
      <c r="C7870" s="76"/>
      <c r="D7870" s="78"/>
      <c r="E7870" s="12"/>
      <c r="F7870" s="79"/>
      <c r="G7870" s="78"/>
      <c r="H7870" s="80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6"/>
      <c r="B7871" s="77"/>
      <c r="C7871" s="76"/>
      <c r="D7871" s="78"/>
      <c r="E7871" s="12"/>
      <c r="F7871" s="79"/>
      <c r="G7871" s="78"/>
      <c r="H7871" s="80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6"/>
      <c r="B7872" s="77"/>
      <c r="C7872" s="76"/>
      <c r="D7872" s="78"/>
      <c r="E7872" s="12"/>
      <c r="F7872" s="79"/>
      <c r="G7872" s="78"/>
      <c r="H7872" s="80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6"/>
      <c r="B7873" s="77"/>
      <c r="C7873" s="76"/>
      <c r="D7873" s="78"/>
      <c r="E7873" s="12"/>
      <c r="F7873" s="79"/>
      <c r="G7873" s="78"/>
      <c r="H7873" s="80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6"/>
      <c r="B7874" s="77"/>
      <c r="C7874" s="76"/>
      <c r="D7874" s="78"/>
      <c r="E7874" s="12"/>
      <c r="F7874" s="79"/>
      <c r="G7874" s="78"/>
      <c r="H7874" s="80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6"/>
      <c r="B7875" s="77"/>
      <c r="C7875" s="76"/>
      <c r="D7875" s="78"/>
      <c r="E7875" s="12"/>
      <c r="F7875" s="79"/>
      <c r="G7875" s="78"/>
      <c r="H7875" s="80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6"/>
      <c r="B7876" s="77"/>
      <c r="C7876" s="76"/>
      <c r="D7876" s="78"/>
      <c r="E7876" s="12"/>
      <c r="F7876" s="79"/>
      <c r="G7876" s="78"/>
      <c r="H7876" s="80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6"/>
      <c r="B7877" s="77"/>
      <c r="C7877" s="76"/>
      <c r="D7877" s="78"/>
      <c r="E7877" s="12"/>
      <c r="F7877" s="79"/>
      <c r="G7877" s="78"/>
      <c r="H7877" s="80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6"/>
      <c r="B7878" s="77"/>
      <c r="C7878" s="76"/>
      <c r="D7878" s="78"/>
      <c r="E7878" s="12"/>
      <c r="F7878" s="79"/>
      <c r="G7878" s="78"/>
      <c r="H7878" s="80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6"/>
      <c r="B7879" s="77"/>
      <c r="C7879" s="76"/>
      <c r="D7879" s="78"/>
      <c r="E7879" s="12"/>
      <c r="F7879" s="79"/>
      <c r="G7879" s="78"/>
      <c r="H7879" s="80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6"/>
      <c r="B7880" s="77"/>
      <c r="C7880" s="76"/>
      <c r="D7880" s="78"/>
      <c r="E7880" s="12"/>
      <c r="F7880" s="79"/>
      <c r="G7880" s="78"/>
      <c r="H7880" s="80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6"/>
      <c r="B7881" s="77"/>
      <c r="C7881" s="76"/>
      <c r="D7881" s="78"/>
      <c r="E7881" s="12"/>
      <c r="F7881" s="79"/>
      <c r="G7881" s="78"/>
      <c r="H7881" s="80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6"/>
      <c r="B7882" s="77"/>
      <c r="C7882" s="76"/>
      <c r="D7882" s="78"/>
      <c r="E7882" s="12"/>
      <c r="F7882" s="79"/>
      <c r="G7882" s="78"/>
      <c r="H7882" s="80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6"/>
      <c r="B7883" s="77"/>
      <c r="C7883" s="76"/>
      <c r="D7883" s="78"/>
      <c r="E7883" s="12"/>
      <c r="F7883" s="79"/>
      <c r="G7883" s="78"/>
      <c r="H7883" s="80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6"/>
      <c r="B7884" s="77"/>
      <c r="C7884" s="76"/>
      <c r="D7884" s="78"/>
      <c r="E7884" s="12"/>
      <c r="F7884" s="79"/>
      <c r="G7884" s="78"/>
      <c r="H7884" s="80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6"/>
      <c r="B7885" s="77"/>
      <c r="C7885" s="76"/>
      <c r="D7885" s="78"/>
      <c r="E7885" s="12"/>
      <c r="F7885" s="79"/>
      <c r="G7885" s="78"/>
      <c r="H7885" s="80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6"/>
      <c r="B7886" s="77"/>
      <c r="C7886" s="76"/>
      <c r="D7886" s="78"/>
      <c r="E7886" s="12"/>
      <c r="F7886" s="79"/>
      <c r="G7886" s="78"/>
      <c r="H7886" s="80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6"/>
      <c r="B7887" s="77"/>
      <c r="C7887" s="76"/>
      <c r="D7887" s="78"/>
      <c r="E7887" s="12"/>
      <c r="F7887" s="79"/>
      <c r="G7887" s="78"/>
      <c r="H7887" s="80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6"/>
      <c r="B7888" s="77"/>
      <c r="C7888" s="76"/>
      <c r="D7888" s="78"/>
      <c r="E7888" s="12"/>
      <c r="F7888" s="79"/>
      <c r="G7888" s="78"/>
      <c r="H7888" s="80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6"/>
      <c r="B7889" s="77"/>
      <c r="C7889" s="76"/>
      <c r="D7889" s="78"/>
      <c r="E7889" s="12"/>
      <c r="F7889" s="79"/>
      <c r="G7889" s="78"/>
      <c r="H7889" s="80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6"/>
      <c r="B7890" s="77"/>
      <c r="C7890" s="76"/>
      <c r="D7890" s="78"/>
      <c r="E7890" s="12"/>
      <c r="F7890" s="79"/>
      <c r="G7890" s="78"/>
      <c r="H7890" s="80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6"/>
      <c r="B7891" s="77"/>
      <c r="C7891" s="76"/>
      <c r="D7891" s="78"/>
      <c r="E7891" s="12"/>
      <c r="F7891" s="79"/>
      <c r="G7891" s="78"/>
      <c r="H7891" s="80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6"/>
      <c r="B7892" s="77"/>
      <c r="C7892" s="76"/>
      <c r="D7892" s="78"/>
      <c r="E7892" s="12"/>
      <c r="F7892" s="79"/>
      <c r="G7892" s="78"/>
      <c r="H7892" s="80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6"/>
      <c r="B7893" s="77"/>
      <c r="C7893" s="76"/>
      <c r="D7893" s="78"/>
      <c r="E7893" s="12"/>
      <c r="F7893" s="79"/>
      <c r="G7893" s="78"/>
      <c r="H7893" s="80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6"/>
      <c r="B7894" s="77"/>
      <c r="C7894" s="76"/>
      <c r="D7894" s="78"/>
      <c r="E7894" s="12"/>
      <c r="F7894" s="79"/>
      <c r="G7894" s="78"/>
      <c r="H7894" s="80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6"/>
      <c r="B7895" s="77"/>
      <c r="C7895" s="76"/>
      <c r="D7895" s="78"/>
      <c r="E7895" s="12"/>
      <c r="F7895" s="79"/>
      <c r="G7895" s="78"/>
      <c r="H7895" s="80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6"/>
      <c r="B7896" s="77"/>
      <c r="C7896" s="76"/>
      <c r="D7896" s="78"/>
      <c r="E7896" s="12"/>
      <c r="F7896" s="79"/>
      <c r="G7896" s="78"/>
      <c r="H7896" s="80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6"/>
      <c r="B7897" s="77"/>
      <c r="C7897" s="76"/>
      <c r="D7897" s="78"/>
      <c r="E7897" s="12"/>
      <c r="F7897" s="79"/>
      <c r="G7897" s="78"/>
      <c r="H7897" s="80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6"/>
      <c r="B7898" s="77"/>
      <c r="C7898" s="76"/>
      <c r="D7898" s="78"/>
      <c r="E7898" s="12"/>
      <c r="F7898" s="79"/>
      <c r="G7898" s="78"/>
      <c r="H7898" s="80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6"/>
      <c r="B7899" s="77"/>
      <c r="C7899" s="76"/>
      <c r="D7899" s="78"/>
      <c r="E7899" s="12"/>
      <c r="F7899" s="79"/>
      <c r="G7899" s="78"/>
      <c r="H7899" s="80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6"/>
      <c r="B7900" s="77"/>
      <c r="C7900" s="76"/>
      <c r="D7900" s="78"/>
      <c r="E7900" s="12"/>
      <c r="F7900" s="79"/>
      <c r="G7900" s="78"/>
      <c r="H7900" s="80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6"/>
      <c r="B7901" s="77"/>
      <c r="C7901" s="76"/>
      <c r="D7901" s="78"/>
      <c r="E7901" s="12"/>
      <c r="F7901" s="79"/>
      <c r="G7901" s="78"/>
      <c r="H7901" s="80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6"/>
      <c r="B7902" s="77"/>
      <c r="C7902" s="76"/>
      <c r="D7902" s="78"/>
      <c r="E7902" s="12"/>
      <c r="F7902" s="79"/>
      <c r="G7902" s="78"/>
      <c r="H7902" s="80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6"/>
      <c r="B7903" s="77"/>
      <c r="C7903" s="76"/>
      <c r="D7903" s="78"/>
      <c r="E7903" s="12"/>
      <c r="F7903" s="79"/>
      <c r="G7903" s="78"/>
      <c r="H7903" s="80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6"/>
      <c r="B7904" s="77"/>
      <c r="C7904" s="76"/>
      <c r="D7904" s="78"/>
      <c r="E7904" s="12"/>
      <c r="F7904" s="79"/>
      <c r="G7904" s="78"/>
      <c r="H7904" s="80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6"/>
      <c r="B7905" s="77"/>
      <c r="C7905" s="76"/>
      <c r="D7905" s="78"/>
      <c r="E7905" s="12"/>
      <c r="F7905" s="79"/>
      <c r="G7905" s="78"/>
      <c r="H7905" s="80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6"/>
      <c r="B7906" s="77"/>
      <c r="C7906" s="76"/>
      <c r="D7906" s="78"/>
      <c r="E7906" s="12"/>
      <c r="F7906" s="79"/>
      <c r="G7906" s="78"/>
      <c r="H7906" s="80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6"/>
      <c r="B7907" s="77"/>
      <c r="C7907" s="76"/>
      <c r="D7907" s="78"/>
      <c r="E7907" s="12"/>
      <c r="F7907" s="79"/>
      <c r="G7907" s="78"/>
      <c r="H7907" s="80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6"/>
      <c r="B7908" s="77"/>
      <c r="C7908" s="76"/>
      <c r="D7908" s="78"/>
      <c r="E7908" s="12"/>
      <c r="F7908" s="79"/>
      <c r="G7908" s="78"/>
      <c r="H7908" s="80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6"/>
      <c r="B7909" s="77"/>
      <c r="C7909" s="76"/>
      <c r="D7909" s="78"/>
      <c r="E7909" s="12"/>
      <c r="F7909" s="79"/>
      <c r="G7909" s="78"/>
      <c r="H7909" s="80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6"/>
      <c r="B7910" s="77"/>
      <c r="C7910" s="76"/>
      <c r="D7910" s="78"/>
      <c r="E7910" s="12"/>
      <c r="F7910" s="79"/>
      <c r="G7910" s="78"/>
      <c r="H7910" s="80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6"/>
      <c r="B7911" s="77"/>
      <c r="C7911" s="76"/>
      <c r="D7911" s="78"/>
      <c r="E7911" s="12"/>
      <c r="F7911" s="79"/>
      <c r="G7911" s="78"/>
      <c r="H7911" s="80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6"/>
      <c r="B7912" s="77"/>
      <c r="C7912" s="76"/>
      <c r="D7912" s="78"/>
      <c r="E7912" s="12"/>
      <c r="F7912" s="79"/>
      <c r="G7912" s="78"/>
      <c r="H7912" s="80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6"/>
      <c r="B7913" s="77"/>
      <c r="C7913" s="76"/>
      <c r="D7913" s="78"/>
      <c r="E7913" s="12"/>
      <c r="F7913" s="79"/>
      <c r="G7913" s="78"/>
      <c r="H7913" s="80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6"/>
      <c r="B7914" s="77"/>
      <c r="C7914" s="76"/>
      <c r="D7914" s="78"/>
      <c r="E7914" s="12"/>
      <c r="F7914" s="79"/>
      <c r="G7914" s="78"/>
      <c r="H7914" s="80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6"/>
      <c r="B7915" s="77"/>
      <c r="C7915" s="76"/>
      <c r="D7915" s="78"/>
      <c r="E7915" s="12"/>
      <c r="F7915" s="79"/>
      <c r="G7915" s="78"/>
      <c r="H7915" s="80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6"/>
      <c r="B7916" s="77"/>
      <c r="C7916" s="76"/>
      <c r="D7916" s="78"/>
      <c r="E7916" s="12"/>
      <c r="F7916" s="79"/>
      <c r="G7916" s="78"/>
      <c r="H7916" s="80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6"/>
      <c r="B7917" s="77"/>
      <c r="C7917" s="76"/>
      <c r="D7917" s="78"/>
      <c r="E7917" s="12"/>
      <c r="F7917" s="79"/>
      <c r="G7917" s="78"/>
      <c r="H7917" s="80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6"/>
      <c r="B7918" s="77"/>
      <c r="C7918" s="76"/>
      <c r="D7918" s="78"/>
      <c r="E7918" s="12"/>
      <c r="F7918" s="79"/>
      <c r="G7918" s="78"/>
      <c r="H7918" s="80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6"/>
      <c r="B7919" s="77"/>
      <c r="C7919" s="76"/>
      <c r="D7919" s="78"/>
      <c r="E7919" s="12"/>
      <c r="F7919" s="79"/>
      <c r="G7919" s="78"/>
      <c r="H7919" s="80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6"/>
      <c r="B7920" s="77"/>
      <c r="C7920" s="76"/>
      <c r="D7920" s="78"/>
      <c r="E7920" s="12"/>
      <c r="F7920" s="79"/>
      <c r="G7920" s="78"/>
      <c r="H7920" s="80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6"/>
      <c r="B7921" s="77"/>
      <c r="C7921" s="76"/>
      <c r="D7921" s="78"/>
      <c r="E7921" s="12"/>
      <c r="F7921" s="79"/>
      <c r="G7921" s="78"/>
      <c r="H7921" s="80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6"/>
      <c r="B7922" s="77"/>
      <c r="C7922" s="76"/>
      <c r="D7922" s="78"/>
      <c r="E7922" s="12"/>
      <c r="F7922" s="79"/>
      <c r="G7922" s="78"/>
      <c r="H7922" s="80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6"/>
      <c r="B7923" s="77"/>
      <c r="C7923" s="76"/>
      <c r="D7923" s="78"/>
      <c r="E7923" s="12"/>
      <c r="F7923" s="79"/>
      <c r="G7923" s="78"/>
      <c r="H7923" s="80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6"/>
      <c r="B7924" s="77"/>
      <c r="C7924" s="76"/>
      <c r="D7924" s="78"/>
      <c r="E7924" s="12"/>
      <c r="F7924" s="79"/>
      <c r="G7924" s="78"/>
      <c r="H7924" s="80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6"/>
      <c r="B7925" s="77"/>
      <c r="C7925" s="76"/>
      <c r="D7925" s="78"/>
      <c r="E7925" s="12"/>
      <c r="F7925" s="79"/>
      <c r="G7925" s="78"/>
      <c r="H7925" s="80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6"/>
      <c r="B7926" s="77"/>
      <c r="C7926" s="76"/>
      <c r="D7926" s="78"/>
      <c r="E7926" s="12"/>
      <c r="F7926" s="79"/>
      <c r="G7926" s="78"/>
      <c r="H7926" s="80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6"/>
      <c r="B7927" s="77"/>
      <c r="C7927" s="76"/>
      <c r="D7927" s="78"/>
      <c r="E7927" s="12"/>
      <c r="F7927" s="79"/>
      <c r="G7927" s="78"/>
      <c r="H7927" s="80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6"/>
      <c r="B7928" s="77"/>
      <c r="C7928" s="76"/>
      <c r="D7928" s="78"/>
      <c r="E7928" s="12"/>
      <c r="F7928" s="79"/>
      <c r="G7928" s="78"/>
      <c r="H7928" s="80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6"/>
      <c r="B7929" s="77"/>
      <c r="C7929" s="76"/>
      <c r="D7929" s="78"/>
      <c r="E7929" s="12"/>
      <c r="F7929" s="79"/>
      <c r="G7929" s="78"/>
      <c r="H7929" s="80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6"/>
      <c r="B7930" s="77"/>
      <c r="C7930" s="76"/>
      <c r="D7930" s="78"/>
      <c r="E7930" s="12"/>
      <c r="F7930" s="79"/>
      <c r="G7930" s="78"/>
      <c r="H7930" s="80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6"/>
      <c r="B7931" s="77"/>
      <c r="C7931" s="76"/>
      <c r="D7931" s="78"/>
      <c r="E7931" s="12"/>
      <c r="F7931" s="79"/>
      <c r="G7931" s="78"/>
      <c r="H7931" s="80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6"/>
      <c r="B7932" s="77"/>
      <c r="C7932" s="76"/>
      <c r="D7932" s="78"/>
      <c r="E7932" s="12"/>
      <c r="F7932" s="79"/>
      <c r="G7932" s="78"/>
      <c r="H7932" s="80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6"/>
      <c r="B7933" s="77"/>
      <c r="C7933" s="76"/>
      <c r="D7933" s="78"/>
      <c r="E7933" s="12"/>
      <c r="F7933" s="79"/>
      <c r="G7933" s="78"/>
      <c r="H7933" s="80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6"/>
      <c r="B7934" s="77"/>
      <c r="C7934" s="76"/>
      <c r="D7934" s="78"/>
      <c r="E7934" s="12"/>
      <c r="F7934" s="79"/>
      <c r="G7934" s="78"/>
      <c r="H7934" s="80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6"/>
      <c r="B7935" s="77"/>
      <c r="C7935" s="76"/>
      <c r="D7935" s="78"/>
      <c r="E7935" s="12"/>
      <c r="F7935" s="79"/>
      <c r="G7935" s="78"/>
      <c r="H7935" s="80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6"/>
      <c r="B7936" s="77"/>
      <c r="C7936" s="76"/>
      <c r="D7936" s="78"/>
      <c r="E7936" s="12"/>
      <c r="F7936" s="79"/>
      <c r="G7936" s="78"/>
      <c r="H7936" s="80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6"/>
      <c r="B7937" s="77"/>
      <c r="C7937" s="76"/>
      <c r="D7937" s="78"/>
      <c r="E7937" s="12"/>
      <c r="F7937" s="79"/>
      <c r="G7937" s="78"/>
      <c r="H7937" s="80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6"/>
      <c r="B7938" s="77"/>
      <c r="C7938" s="76"/>
      <c r="D7938" s="78"/>
      <c r="E7938" s="12"/>
      <c r="F7938" s="79"/>
      <c r="G7938" s="78"/>
      <c r="H7938" s="80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6"/>
      <c r="B7939" s="77"/>
      <c r="C7939" s="76"/>
      <c r="D7939" s="78"/>
      <c r="E7939" s="12"/>
      <c r="F7939" s="79"/>
      <c r="G7939" s="78"/>
      <c r="H7939" s="80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6"/>
      <c r="B7940" s="77"/>
      <c r="C7940" s="76"/>
      <c r="D7940" s="78"/>
      <c r="E7940" s="12"/>
      <c r="F7940" s="79"/>
      <c r="G7940" s="78"/>
      <c r="H7940" s="80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6"/>
      <c r="B7941" s="77"/>
      <c r="C7941" s="76"/>
      <c r="D7941" s="78"/>
      <c r="E7941" s="12"/>
      <c r="F7941" s="79"/>
      <c r="G7941" s="78"/>
      <c r="H7941" s="80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6"/>
      <c r="B7942" s="77"/>
      <c r="C7942" s="76"/>
      <c r="D7942" s="78"/>
      <c r="E7942" s="12"/>
      <c r="F7942" s="79"/>
      <c r="G7942" s="78"/>
      <c r="H7942" s="80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6"/>
      <c r="B7943" s="77"/>
      <c r="C7943" s="76"/>
      <c r="D7943" s="78"/>
      <c r="E7943" s="12"/>
      <c r="F7943" s="79"/>
      <c r="G7943" s="78"/>
      <c r="H7943" s="80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6"/>
      <c r="B7944" s="77"/>
      <c r="C7944" s="76"/>
      <c r="D7944" s="78"/>
      <c r="E7944" s="12"/>
      <c r="F7944" s="79"/>
      <c r="G7944" s="78"/>
      <c r="H7944" s="80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6"/>
      <c r="B7945" s="77"/>
      <c r="C7945" s="76"/>
      <c r="D7945" s="78"/>
      <c r="E7945" s="12"/>
      <c r="F7945" s="79"/>
      <c r="G7945" s="78"/>
      <c r="H7945" s="80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6"/>
      <c r="B7946" s="77"/>
      <c r="C7946" s="76"/>
      <c r="D7946" s="78"/>
      <c r="E7946" s="12"/>
      <c r="F7946" s="79"/>
      <c r="G7946" s="78"/>
      <c r="H7946" s="80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6"/>
      <c r="B7947" s="77"/>
      <c r="C7947" s="76"/>
      <c r="D7947" s="78"/>
      <c r="E7947" s="12"/>
      <c r="F7947" s="79"/>
      <c r="G7947" s="78"/>
      <c r="H7947" s="80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6"/>
      <c r="B7948" s="77"/>
      <c r="C7948" s="76"/>
      <c r="D7948" s="78"/>
      <c r="E7948" s="12"/>
      <c r="F7948" s="79"/>
      <c r="G7948" s="78"/>
      <c r="H7948" s="80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6"/>
      <c r="B7949" s="77"/>
      <c r="C7949" s="76"/>
      <c r="D7949" s="78"/>
      <c r="E7949" s="12"/>
      <c r="F7949" s="79"/>
      <c r="G7949" s="78"/>
      <c r="H7949" s="80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6"/>
      <c r="B7950" s="77"/>
      <c r="C7950" s="76"/>
      <c r="D7950" s="78"/>
      <c r="E7950" s="12"/>
      <c r="F7950" s="79"/>
      <c r="G7950" s="78"/>
      <c r="H7950" s="80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6"/>
      <c r="B7951" s="77"/>
      <c r="C7951" s="76"/>
      <c r="D7951" s="78"/>
      <c r="E7951" s="12"/>
      <c r="F7951" s="79"/>
      <c r="G7951" s="78"/>
      <c r="H7951" s="80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6"/>
      <c r="B7952" s="77"/>
      <c r="C7952" s="76"/>
      <c r="D7952" s="78"/>
      <c r="E7952" s="12"/>
      <c r="F7952" s="79"/>
      <c r="G7952" s="78"/>
      <c r="H7952" s="80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6"/>
      <c r="B7953" s="77"/>
      <c r="C7953" s="76"/>
      <c r="D7953" s="78"/>
      <c r="E7953" s="12"/>
      <c r="F7953" s="79"/>
      <c r="G7953" s="78"/>
      <c r="H7953" s="80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6"/>
      <c r="B7954" s="77"/>
      <c r="C7954" s="76"/>
      <c r="D7954" s="78"/>
      <c r="E7954" s="12"/>
      <c r="F7954" s="79"/>
      <c r="G7954" s="78"/>
      <c r="H7954" s="80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6"/>
      <c r="B7955" s="77"/>
      <c r="C7955" s="76"/>
      <c r="D7955" s="78"/>
      <c r="E7955" s="12"/>
      <c r="F7955" s="79"/>
      <c r="G7955" s="78"/>
      <c r="H7955" s="80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6"/>
      <c r="B7956" s="77"/>
      <c r="C7956" s="76"/>
      <c r="D7956" s="78"/>
      <c r="E7956" s="12"/>
      <c r="F7956" s="79"/>
      <c r="G7956" s="78"/>
      <c r="H7956" s="80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6"/>
      <c r="B7957" s="77"/>
      <c r="C7957" s="76"/>
      <c r="D7957" s="78"/>
      <c r="E7957" s="12"/>
      <c r="F7957" s="79"/>
      <c r="G7957" s="78"/>
      <c r="H7957" s="80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6"/>
      <c r="B7958" s="77"/>
      <c r="C7958" s="76"/>
      <c r="D7958" s="78"/>
      <c r="E7958" s="12"/>
      <c r="F7958" s="79"/>
      <c r="G7958" s="78"/>
      <c r="H7958" s="80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6"/>
      <c r="B7959" s="77"/>
      <c r="C7959" s="76"/>
      <c r="D7959" s="78"/>
      <c r="E7959" s="12"/>
      <c r="F7959" s="79"/>
      <c r="G7959" s="78"/>
      <c r="H7959" s="80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6"/>
      <c r="B7960" s="77"/>
      <c r="C7960" s="76"/>
      <c r="D7960" s="78"/>
      <c r="E7960" s="12"/>
      <c r="F7960" s="79"/>
      <c r="G7960" s="78"/>
      <c r="H7960" s="80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6"/>
      <c r="B7961" s="77"/>
      <c r="C7961" s="76"/>
      <c r="D7961" s="78"/>
      <c r="E7961" s="12"/>
      <c r="F7961" s="79"/>
      <c r="G7961" s="78"/>
      <c r="H7961" s="80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6"/>
      <c r="B7962" s="77"/>
      <c r="C7962" s="76"/>
      <c r="D7962" s="78"/>
      <c r="E7962" s="12"/>
      <c r="F7962" s="79"/>
      <c r="G7962" s="78"/>
      <c r="H7962" s="80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6"/>
      <c r="B7963" s="77"/>
      <c r="C7963" s="76"/>
      <c r="D7963" s="78"/>
      <c r="E7963" s="12"/>
      <c r="F7963" s="79"/>
      <c r="G7963" s="78"/>
      <c r="H7963" s="80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6"/>
      <c r="B7964" s="77"/>
      <c r="C7964" s="76"/>
      <c r="D7964" s="78"/>
      <c r="E7964" s="12"/>
      <c r="F7964" s="79"/>
      <c r="G7964" s="78"/>
      <c r="H7964" s="80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6"/>
      <c r="B7965" s="77"/>
      <c r="C7965" s="76"/>
      <c r="D7965" s="78"/>
      <c r="E7965" s="12"/>
      <c r="F7965" s="79"/>
      <c r="G7965" s="78"/>
      <c r="H7965" s="80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6"/>
      <c r="B7966" s="77"/>
      <c r="C7966" s="76"/>
      <c r="D7966" s="78"/>
      <c r="E7966" s="12"/>
      <c r="F7966" s="79"/>
      <c r="G7966" s="78"/>
      <c r="H7966" s="80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6"/>
      <c r="B7967" s="77"/>
      <c r="C7967" s="76"/>
      <c r="D7967" s="78"/>
      <c r="E7967" s="12"/>
      <c r="F7967" s="79"/>
      <c r="G7967" s="78"/>
      <c r="H7967" s="80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6"/>
      <c r="B7968" s="77"/>
      <c r="C7968" s="76"/>
      <c r="D7968" s="78"/>
      <c r="E7968" s="12"/>
      <c r="F7968" s="79"/>
      <c r="G7968" s="78"/>
      <c r="H7968" s="80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6"/>
      <c r="B7969" s="77"/>
      <c r="C7969" s="76"/>
      <c r="D7969" s="78"/>
      <c r="E7969" s="12"/>
      <c r="F7969" s="79"/>
      <c r="G7969" s="78"/>
      <c r="H7969" s="80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6"/>
      <c r="B7970" s="77"/>
      <c r="C7970" s="76"/>
      <c r="D7970" s="78"/>
      <c r="E7970" s="12"/>
      <c r="F7970" s="79"/>
      <c r="G7970" s="78"/>
      <c r="H7970" s="80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6"/>
      <c r="B7971" s="77"/>
      <c r="C7971" s="76"/>
      <c r="D7971" s="78"/>
      <c r="E7971" s="12"/>
      <c r="F7971" s="79"/>
      <c r="G7971" s="78"/>
      <c r="H7971" s="80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6"/>
      <c r="B7972" s="77"/>
      <c r="C7972" s="76"/>
      <c r="D7972" s="78"/>
      <c r="E7972" s="12"/>
      <c r="F7972" s="79"/>
      <c r="G7972" s="78"/>
      <c r="H7972" s="80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6"/>
      <c r="B7973" s="77"/>
      <c r="C7973" s="76"/>
      <c r="D7973" s="78"/>
      <c r="E7973" s="12"/>
      <c r="F7973" s="79"/>
      <c r="G7973" s="78"/>
      <c r="H7973" s="80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6"/>
      <c r="B7974" s="77"/>
      <c r="C7974" s="76"/>
      <c r="D7974" s="78"/>
      <c r="E7974" s="12"/>
      <c r="F7974" s="79"/>
      <c r="G7974" s="78"/>
      <c r="H7974" s="80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6"/>
      <c r="B7975" s="77"/>
      <c r="C7975" s="76"/>
      <c r="D7975" s="78"/>
      <c r="E7975" s="12"/>
      <c r="F7975" s="79"/>
      <c r="G7975" s="78"/>
      <c r="H7975" s="80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6"/>
      <c r="B7976" s="77"/>
      <c r="C7976" s="76"/>
      <c r="D7976" s="78"/>
      <c r="E7976" s="12"/>
      <c r="F7976" s="79"/>
      <c r="G7976" s="78"/>
      <c r="H7976" s="80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6"/>
      <c r="B7977" s="77"/>
      <c r="C7977" s="76"/>
      <c r="D7977" s="78"/>
      <c r="E7977" s="12"/>
      <c r="F7977" s="79"/>
      <c r="G7977" s="78"/>
      <c r="H7977" s="80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6"/>
      <c r="B7978" s="77"/>
      <c r="C7978" s="76"/>
      <c r="D7978" s="78"/>
      <c r="E7978" s="12"/>
      <c r="F7978" s="79"/>
      <c r="G7978" s="78"/>
      <c r="H7978" s="80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6"/>
      <c r="B7979" s="77"/>
      <c r="C7979" s="76"/>
      <c r="D7979" s="78"/>
      <c r="E7979" s="12"/>
      <c r="F7979" s="79"/>
      <c r="G7979" s="78"/>
      <c r="H7979" s="80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6"/>
      <c r="B7980" s="77"/>
      <c r="C7980" s="76"/>
      <c r="D7980" s="78"/>
      <c r="E7980" s="12"/>
      <c r="F7980" s="79"/>
      <c r="G7980" s="78"/>
      <c r="H7980" s="80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6"/>
      <c r="B7981" s="77"/>
      <c r="C7981" s="76"/>
      <c r="D7981" s="78"/>
      <c r="E7981" s="12"/>
      <c r="F7981" s="79"/>
      <c r="G7981" s="78"/>
      <c r="H7981" s="80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6"/>
      <c r="B7982" s="77"/>
      <c r="C7982" s="76"/>
      <c r="D7982" s="78"/>
      <c r="E7982" s="12"/>
      <c r="F7982" s="79"/>
      <c r="G7982" s="78"/>
      <c r="H7982" s="80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6"/>
      <c r="B7983" s="77"/>
      <c r="C7983" s="76"/>
      <c r="D7983" s="78"/>
      <c r="E7983" s="12"/>
      <c r="F7983" s="79"/>
      <c r="G7983" s="78"/>
      <c r="H7983" s="80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6"/>
      <c r="B7984" s="77"/>
      <c r="C7984" s="76"/>
      <c r="D7984" s="78"/>
      <c r="E7984" s="12"/>
      <c r="F7984" s="79"/>
      <c r="G7984" s="78"/>
      <c r="H7984" s="80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6"/>
      <c r="B7985" s="77"/>
      <c r="C7985" s="76"/>
      <c r="D7985" s="78"/>
      <c r="E7985" s="12"/>
      <c r="F7985" s="79"/>
      <c r="G7985" s="78"/>
      <c r="H7985" s="80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6"/>
      <c r="B7986" s="77"/>
      <c r="C7986" s="76"/>
      <c r="D7986" s="78"/>
      <c r="E7986" s="12"/>
      <c r="F7986" s="79"/>
      <c r="G7986" s="78"/>
      <c r="H7986" s="80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6"/>
      <c r="B7987" s="77"/>
      <c r="C7987" s="76"/>
      <c r="D7987" s="78"/>
      <c r="E7987" s="12"/>
      <c r="F7987" s="79"/>
      <c r="G7987" s="78"/>
      <c r="H7987" s="80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6"/>
      <c r="B7988" s="77"/>
      <c r="C7988" s="76"/>
      <c r="D7988" s="78"/>
      <c r="E7988" s="12"/>
      <c r="F7988" s="79"/>
      <c r="G7988" s="78"/>
      <c r="H7988" s="80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6"/>
      <c r="B7989" s="77"/>
      <c r="C7989" s="76"/>
      <c r="D7989" s="78"/>
      <c r="E7989" s="12"/>
      <c r="F7989" s="79"/>
      <c r="G7989" s="78"/>
      <c r="H7989" s="80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6"/>
      <c r="B7990" s="77"/>
      <c r="C7990" s="76"/>
      <c r="D7990" s="78"/>
      <c r="E7990" s="12"/>
      <c r="F7990" s="79"/>
      <c r="G7990" s="78"/>
      <c r="H7990" s="80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6"/>
      <c r="B7991" s="77"/>
      <c r="C7991" s="76"/>
      <c r="D7991" s="78"/>
      <c r="E7991" s="12"/>
      <c r="F7991" s="79"/>
      <c r="G7991" s="78"/>
      <c r="H7991" s="80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6"/>
      <c r="B7992" s="77"/>
      <c r="C7992" s="76"/>
      <c r="D7992" s="78"/>
      <c r="E7992" s="12"/>
      <c r="F7992" s="79"/>
      <c r="G7992" s="78"/>
      <c r="H7992" s="80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6"/>
      <c r="B7993" s="77"/>
      <c r="C7993" s="76"/>
      <c r="D7993" s="78"/>
      <c r="E7993" s="12"/>
      <c r="F7993" s="79"/>
      <c r="G7993" s="78"/>
      <c r="H7993" s="80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6"/>
      <c r="B7994" s="77"/>
      <c r="C7994" s="76"/>
      <c r="D7994" s="78"/>
      <c r="E7994" s="12"/>
      <c r="F7994" s="79"/>
      <c r="G7994" s="78"/>
      <c r="H7994" s="80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6"/>
      <c r="B7995" s="77"/>
      <c r="C7995" s="76"/>
      <c r="D7995" s="78"/>
      <c r="E7995" s="12"/>
      <c r="F7995" s="79"/>
      <c r="G7995" s="78"/>
      <c r="H7995" s="80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6"/>
      <c r="B7996" s="77"/>
      <c r="C7996" s="76"/>
      <c r="D7996" s="78"/>
      <c r="E7996" s="12"/>
      <c r="F7996" s="79"/>
      <c r="G7996" s="78"/>
      <c r="H7996" s="80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6"/>
      <c r="B7997" s="77"/>
      <c r="C7997" s="76"/>
      <c r="D7997" s="78"/>
      <c r="E7997" s="12"/>
      <c r="F7997" s="79"/>
      <c r="G7997" s="78"/>
      <c r="H7997" s="80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6"/>
      <c r="B7998" s="77"/>
      <c r="C7998" s="76"/>
      <c r="D7998" s="78"/>
      <c r="E7998" s="12"/>
      <c r="F7998" s="79"/>
      <c r="G7998" s="78"/>
      <c r="H7998" s="80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6"/>
      <c r="B7999" s="77"/>
      <c r="C7999" s="76"/>
      <c r="D7999" s="78"/>
      <c r="E7999" s="12"/>
      <c r="F7999" s="79"/>
      <c r="G7999" s="78"/>
      <c r="H7999" s="80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6"/>
      <c r="B8000" s="77"/>
      <c r="C8000" s="76"/>
      <c r="D8000" s="78"/>
      <c r="E8000" s="12"/>
      <c r="F8000" s="79"/>
      <c r="G8000" s="78"/>
      <c r="H8000" s="80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6"/>
      <c r="B8001" s="77"/>
      <c r="C8001" s="76"/>
      <c r="D8001" s="78"/>
      <c r="E8001" s="12"/>
      <c r="F8001" s="79"/>
      <c r="G8001" s="78"/>
      <c r="H8001" s="80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6"/>
      <c r="B8002" s="77"/>
      <c r="C8002" s="76"/>
      <c r="D8002" s="78"/>
      <c r="E8002" s="12"/>
      <c r="F8002" s="79"/>
      <c r="G8002" s="78"/>
      <c r="H8002" s="80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6"/>
      <c r="B8003" s="77"/>
      <c r="C8003" s="76"/>
      <c r="D8003" s="78"/>
      <c r="E8003" s="12"/>
      <c r="F8003" s="79"/>
      <c r="G8003" s="78"/>
      <c r="H8003" s="80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6"/>
      <c r="B8004" s="77"/>
      <c r="C8004" s="76"/>
      <c r="D8004" s="78"/>
      <c r="E8004" s="12"/>
      <c r="F8004" s="79"/>
      <c r="G8004" s="78"/>
      <c r="H8004" s="80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6"/>
      <c r="B8005" s="77"/>
      <c r="C8005" s="76"/>
      <c r="D8005" s="78"/>
      <c r="E8005" s="12"/>
      <c r="F8005" s="79"/>
      <c r="G8005" s="78"/>
      <c r="H8005" s="80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6"/>
      <c r="B8006" s="77"/>
      <c r="C8006" s="76"/>
      <c r="D8006" s="78"/>
      <c r="E8006" s="12"/>
      <c r="F8006" s="79"/>
      <c r="G8006" s="78"/>
      <c r="H8006" s="80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6"/>
      <c r="B8007" s="77"/>
      <c r="C8007" s="76"/>
      <c r="D8007" s="78"/>
      <c r="E8007" s="12"/>
      <c r="F8007" s="79"/>
      <c r="G8007" s="78"/>
      <c r="H8007" s="80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6"/>
      <c r="B8008" s="77"/>
      <c r="C8008" s="76"/>
      <c r="D8008" s="78"/>
      <c r="E8008" s="12"/>
      <c r="F8008" s="79"/>
      <c r="G8008" s="78"/>
      <c r="H8008" s="80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6"/>
      <c r="B8009" s="77"/>
      <c r="C8009" s="76"/>
      <c r="D8009" s="78"/>
      <c r="E8009" s="12"/>
      <c r="F8009" s="79"/>
      <c r="G8009" s="78"/>
      <c r="H8009" s="80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6"/>
      <c r="B8010" s="77"/>
      <c r="C8010" s="76"/>
      <c r="D8010" s="78"/>
      <c r="E8010" s="12"/>
      <c r="F8010" s="79"/>
      <c r="G8010" s="78"/>
      <c r="H8010" s="80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6"/>
      <c r="B8011" s="77"/>
      <c r="C8011" s="76"/>
      <c r="D8011" s="78"/>
      <c r="E8011" s="12"/>
      <c r="F8011" s="79"/>
      <c r="G8011" s="78"/>
      <c r="H8011" s="80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6"/>
      <c r="B8012" s="77"/>
      <c r="C8012" s="76"/>
      <c r="D8012" s="78"/>
      <c r="E8012" s="12"/>
      <c r="F8012" s="79"/>
      <c r="G8012" s="78"/>
      <c r="H8012" s="80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6"/>
      <c r="B8013" s="77"/>
      <c r="C8013" s="76"/>
      <c r="D8013" s="78"/>
      <c r="E8013" s="12"/>
      <c r="F8013" s="79"/>
      <c r="G8013" s="78"/>
      <c r="H8013" s="80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6"/>
      <c r="B8014" s="77"/>
      <c r="C8014" s="76"/>
      <c r="D8014" s="78"/>
      <c r="E8014" s="12"/>
      <c r="F8014" s="79"/>
      <c r="G8014" s="78"/>
      <c r="H8014" s="80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6"/>
      <c r="B8015" s="77"/>
      <c r="C8015" s="76"/>
      <c r="D8015" s="78"/>
      <c r="E8015" s="12"/>
      <c r="F8015" s="79"/>
      <c r="G8015" s="78"/>
      <c r="H8015" s="80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6"/>
      <c r="B8016" s="77"/>
      <c r="C8016" s="76"/>
      <c r="D8016" s="78"/>
      <c r="E8016" s="12"/>
      <c r="F8016" s="79"/>
      <c r="G8016" s="78"/>
      <c r="H8016" s="80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6"/>
      <c r="B8017" s="77"/>
      <c r="C8017" s="76"/>
      <c r="D8017" s="78"/>
      <c r="E8017" s="12"/>
      <c r="F8017" s="79"/>
      <c r="G8017" s="78"/>
      <c r="H8017" s="80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6"/>
      <c r="B8018" s="77"/>
      <c r="C8018" s="76"/>
      <c r="D8018" s="78"/>
      <c r="E8018" s="12"/>
      <c r="F8018" s="79"/>
      <c r="G8018" s="78"/>
      <c r="H8018" s="80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6"/>
      <c r="B8019" s="77"/>
      <c r="C8019" s="76"/>
      <c r="D8019" s="78"/>
      <c r="E8019" s="12"/>
      <c r="F8019" s="79"/>
      <c r="G8019" s="78"/>
      <c r="H8019" s="80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6"/>
      <c r="B8020" s="77"/>
      <c r="C8020" s="76"/>
      <c r="D8020" s="78"/>
      <c r="E8020" s="12"/>
      <c r="F8020" s="79"/>
      <c r="G8020" s="78"/>
      <c r="H8020" s="80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6"/>
      <c r="B8021" s="77"/>
      <c r="C8021" s="76"/>
      <c r="D8021" s="78"/>
      <c r="E8021" s="12"/>
      <c r="F8021" s="79"/>
      <c r="G8021" s="78"/>
      <c r="H8021" s="80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6"/>
      <c r="B8022" s="77"/>
      <c r="C8022" s="76"/>
      <c r="D8022" s="78"/>
      <c r="E8022" s="12"/>
      <c r="F8022" s="79"/>
      <c r="G8022" s="78"/>
      <c r="H8022" s="80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6"/>
      <c r="B8023" s="77"/>
      <c r="C8023" s="76"/>
      <c r="D8023" s="78"/>
      <c r="E8023" s="12"/>
      <c r="F8023" s="79"/>
      <c r="G8023" s="78"/>
      <c r="H8023" s="80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6"/>
      <c r="B8024" s="77"/>
      <c r="C8024" s="76"/>
      <c r="D8024" s="78"/>
      <c r="E8024" s="12"/>
      <c r="F8024" s="79"/>
      <c r="G8024" s="78"/>
      <c r="H8024" s="80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6"/>
      <c r="B8025" s="77"/>
      <c r="C8025" s="76"/>
      <c r="D8025" s="78"/>
      <c r="E8025" s="12"/>
      <c r="F8025" s="79"/>
      <c r="G8025" s="78"/>
      <c r="H8025" s="80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6"/>
      <c r="B8026" s="77"/>
      <c r="C8026" s="76"/>
      <c r="D8026" s="78"/>
      <c r="E8026" s="12"/>
      <c r="F8026" s="79"/>
      <c r="G8026" s="78"/>
      <c r="H8026" s="80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6"/>
      <c r="B8027" s="77"/>
      <c r="C8027" s="76"/>
      <c r="D8027" s="78"/>
      <c r="E8027" s="12"/>
      <c r="F8027" s="79"/>
      <c r="G8027" s="78"/>
      <c r="H8027" s="80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6"/>
      <c r="B8028" s="77"/>
      <c r="C8028" s="76"/>
      <c r="D8028" s="78"/>
      <c r="E8028" s="12"/>
      <c r="F8028" s="79"/>
      <c r="G8028" s="78"/>
      <c r="H8028" s="80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6"/>
      <c r="B8029" s="77"/>
      <c r="C8029" s="76"/>
      <c r="D8029" s="78"/>
      <c r="E8029" s="12"/>
      <c r="F8029" s="79"/>
      <c r="G8029" s="78"/>
      <c r="H8029" s="80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6"/>
      <c r="B8030" s="77"/>
      <c r="C8030" s="76"/>
      <c r="D8030" s="78"/>
      <c r="E8030" s="12"/>
      <c r="F8030" s="79"/>
      <c r="G8030" s="78"/>
      <c r="H8030" s="80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6"/>
      <c r="B8031" s="77"/>
      <c r="C8031" s="76"/>
      <c r="D8031" s="78"/>
      <c r="E8031" s="12"/>
      <c r="F8031" s="79"/>
      <c r="G8031" s="78"/>
      <c r="H8031" s="80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6"/>
      <c r="B8032" s="77"/>
      <c r="C8032" s="76"/>
      <c r="D8032" s="78"/>
      <c r="E8032" s="12"/>
      <c r="F8032" s="79"/>
      <c r="G8032" s="78"/>
      <c r="H8032" s="80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6"/>
      <c r="B8033" s="77"/>
      <c r="C8033" s="76"/>
      <c r="D8033" s="78"/>
      <c r="E8033" s="12"/>
      <c r="F8033" s="79"/>
      <c r="G8033" s="78"/>
      <c r="H8033" s="80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6"/>
      <c r="B8034" s="77"/>
      <c r="C8034" s="76"/>
      <c r="D8034" s="78"/>
      <c r="E8034" s="12"/>
      <c r="F8034" s="79"/>
      <c r="G8034" s="78"/>
      <c r="H8034" s="80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6"/>
      <c r="B8035" s="77"/>
      <c r="C8035" s="76"/>
      <c r="D8035" s="78"/>
      <c r="E8035" s="12"/>
      <c r="F8035" s="79"/>
      <c r="G8035" s="78"/>
      <c r="H8035" s="80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6"/>
      <c r="B8036" s="77"/>
      <c r="C8036" s="76"/>
      <c r="D8036" s="78"/>
      <c r="E8036" s="12"/>
      <c r="F8036" s="79"/>
      <c r="G8036" s="78"/>
      <c r="H8036" s="80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6"/>
      <c r="B8037" s="77"/>
      <c r="C8037" s="76"/>
      <c r="D8037" s="78"/>
      <c r="E8037" s="12"/>
      <c r="F8037" s="79"/>
      <c r="G8037" s="78"/>
      <c r="H8037" s="80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6"/>
      <c r="B8038" s="77"/>
      <c r="C8038" s="76"/>
      <c r="D8038" s="78"/>
      <c r="E8038" s="12"/>
      <c r="F8038" s="79"/>
      <c r="G8038" s="78"/>
      <c r="H8038" s="80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6"/>
      <c r="B8039" s="77"/>
      <c r="C8039" s="76"/>
      <c r="D8039" s="78"/>
      <c r="E8039" s="12"/>
      <c r="F8039" s="79"/>
      <c r="G8039" s="78"/>
      <c r="H8039" s="80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6"/>
      <c r="B8040" s="77"/>
      <c r="C8040" s="76"/>
      <c r="D8040" s="78"/>
      <c r="E8040" s="12"/>
      <c r="F8040" s="79"/>
      <c r="G8040" s="78"/>
      <c r="H8040" s="80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6"/>
      <c r="B8041" s="77"/>
      <c r="C8041" s="76"/>
      <c r="D8041" s="78"/>
      <c r="E8041" s="12"/>
      <c r="F8041" s="79"/>
      <c r="G8041" s="78"/>
      <c r="H8041" s="80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6"/>
      <c r="B8042" s="77"/>
      <c r="C8042" s="76"/>
      <c r="D8042" s="78"/>
      <c r="E8042" s="12"/>
      <c r="F8042" s="79"/>
      <c r="G8042" s="78"/>
      <c r="H8042" s="80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6"/>
      <c r="B8043" s="77"/>
      <c r="C8043" s="76"/>
      <c r="D8043" s="78"/>
      <c r="E8043" s="12"/>
      <c r="F8043" s="79"/>
      <c r="G8043" s="78"/>
      <c r="H8043" s="80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6"/>
      <c r="B8044" s="77"/>
      <c r="C8044" s="76"/>
      <c r="D8044" s="78"/>
      <c r="E8044" s="12"/>
      <c r="F8044" s="79"/>
      <c r="G8044" s="78"/>
      <c r="H8044" s="80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6"/>
      <c r="B8045" s="77"/>
      <c r="C8045" s="76"/>
      <c r="D8045" s="78"/>
      <c r="E8045" s="12"/>
      <c r="F8045" s="79"/>
      <c r="G8045" s="78"/>
      <c r="H8045" s="80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6"/>
      <c r="B8046" s="77"/>
      <c r="C8046" s="76"/>
      <c r="D8046" s="78"/>
      <c r="E8046" s="12"/>
      <c r="F8046" s="79"/>
      <c r="G8046" s="78"/>
      <c r="H8046" s="80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6"/>
      <c r="B8047" s="77"/>
      <c r="C8047" s="76"/>
      <c r="D8047" s="78"/>
      <c r="E8047" s="12"/>
      <c r="F8047" s="79"/>
      <c r="G8047" s="78"/>
      <c r="H8047" s="80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6"/>
      <c r="B8048" s="77"/>
      <c r="C8048" s="76"/>
      <c r="D8048" s="78"/>
      <c r="E8048" s="12"/>
      <c r="F8048" s="79"/>
      <c r="G8048" s="78"/>
      <c r="H8048" s="80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6"/>
      <c r="B8049" s="77"/>
      <c r="C8049" s="76"/>
      <c r="D8049" s="78"/>
      <c r="E8049" s="12"/>
      <c r="F8049" s="79"/>
      <c r="G8049" s="78"/>
      <c r="H8049" s="80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6"/>
      <c r="B8050" s="77"/>
      <c r="C8050" s="76"/>
      <c r="D8050" s="78"/>
      <c r="E8050" s="12"/>
      <c r="F8050" s="79"/>
      <c r="G8050" s="78"/>
      <c r="H8050" s="80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6"/>
      <c r="B8051" s="77"/>
      <c r="C8051" s="76"/>
      <c r="D8051" s="78"/>
      <c r="E8051" s="12"/>
      <c r="F8051" s="79"/>
      <c r="G8051" s="78"/>
      <c r="H8051" s="80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6"/>
      <c r="B8052" s="77"/>
      <c r="C8052" s="76"/>
      <c r="D8052" s="78"/>
      <c r="E8052" s="12"/>
      <c r="F8052" s="79"/>
      <c r="G8052" s="78"/>
      <c r="H8052" s="80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6"/>
      <c r="B8053" s="77"/>
      <c r="C8053" s="76"/>
      <c r="D8053" s="78"/>
      <c r="E8053" s="12"/>
      <c r="F8053" s="79"/>
      <c r="G8053" s="78"/>
      <c r="H8053" s="80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6"/>
      <c r="B8054" s="77"/>
      <c r="C8054" s="76"/>
      <c r="D8054" s="78"/>
      <c r="E8054" s="12"/>
      <c r="F8054" s="79"/>
      <c r="G8054" s="78"/>
      <c r="H8054" s="80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6"/>
      <c r="B8055" s="77"/>
      <c r="C8055" s="76"/>
      <c r="D8055" s="78"/>
      <c r="E8055" s="12"/>
      <c r="F8055" s="79"/>
      <c r="G8055" s="78"/>
      <c r="H8055" s="80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6"/>
      <c r="B8056" s="77"/>
      <c r="C8056" s="76"/>
      <c r="D8056" s="78"/>
      <c r="E8056" s="12"/>
      <c r="F8056" s="79"/>
      <c r="G8056" s="78"/>
      <c r="H8056" s="80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6"/>
      <c r="B8057" s="77"/>
      <c r="C8057" s="76"/>
      <c r="D8057" s="78"/>
      <c r="E8057" s="12"/>
      <c r="F8057" s="79"/>
      <c r="G8057" s="78"/>
      <c r="H8057" s="80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6"/>
      <c r="B8058" s="77"/>
      <c r="C8058" s="76"/>
      <c r="D8058" s="78"/>
      <c r="E8058" s="12"/>
      <c r="F8058" s="79"/>
      <c r="G8058" s="78"/>
      <c r="H8058" s="80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6"/>
      <c r="B8059" s="77"/>
      <c r="C8059" s="76"/>
      <c r="D8059" s="78"/>
      <c r="E8059" s="12"/>
      <c r="F8059" s="79"/>
      <c r="G8059" s="78"/>
      <c r="H8059" s="80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6"/>
      <c r="B8060" s="77"/>
      <c r="C8060" s="76"/>
      <c r="D8060" s="78"/>
      <c r="E8060" s="12"/>
      <c r="F8060" s="79"/>
      <c r="G8060" s="78"/>
      <c r="H8060" s="80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6"/>
      <c r="B8061" s="77"/>
      <c r="C8061" s="76"/>
      <c r="D8061" s="78"/>
      <c r="E8061" s="12"/>
      <c r="F8061" s="79"/>
      <c r="G8061" s="78"/>
      <c r="H8061" s="80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6"/>
      <c r="B8062" s="77"/>
      <c r="C8062" s="76"/>
      <c r="D8062" s="78"/>
      <c r="E8062" s="12"/>
      <c r="F8062" s="79"/>
      <c r="G8062" s="78"/>
      <c r="H8062" s="80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6"/>
      <c r="B8063" s="77"/>
      <c r="C8063" s="76"/>
      <c r="D8063" s="78"/>
      <c r="E8063" s="12"/>
      <c r="F8063" s="79"/>
      <c r="G8063" s="78"/>
      <c r="H8063" s="80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6"/>
      <c r="B8064" s="77"/>
      <c r="C8064" s="76"/>
      <c r="D8064" s="78"/>
      <c r="E8064" s="12"/>
      <c r="F8064" s="79"/>
      <c r="G8064" s="78"/>
      <c r="H8064" s="80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6"/>
      <c r="B8065" s="77"/>
      <c r="C8065" s="76"/>
      <c r="D8065" s="78"/>
      <c r="E8065" s="12"/>
      <c r="F8065" s="79"/>
      <c r="G8065" s="78"/>
      <c r="H8065" s="80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6"/>
      <c r="B8066" s="77"/>
      <c r="C8066" s="76"/>
      <c r="D8066" s="78"/>
      <c r="E8066" s="12"/>
      <c r="F8066" s="79"/>
      <c r="G8066" s="78"/>
      <c r="H8066" s="80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6"/>
      <c r="B8067" s="77"/>
      <c r="C8067" s="76"/>
      <c r="D8067" s="78"/>
      <c r="E8067" s="12"/>
      <c r="F8067" s="79"/>
      <c r="G8067" s="78"/>
      <c r="H8067" s="80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6"/>
      <c r="B8068" s="77"/>
      <c r="C8068" s="76"/>
      <c r="D8068" s="78"/>
      <c r="E8068" s="12"/>
      <c r="F8068" s="79"/>
      <c r="G8068" s="78"/>
      <c r="H8068" s="80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6"/>
      <c r="B8069" s="77"/>
      <c r="C8069" s="76"/>
      <c r="D8069" s="78"/>
      <c r="E8069" s="12"/>
      <c r="F8069" s="79"/>
      <c r="G8069" s="78"/>
      <c r="H8069" s="80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6"/>
      <c r="B8070" s="77"/>
      <c r="C8070" s="76"/>
      <c r="D8070" s="78"/>
      <c r="E8070" s="12"/>
      <c r="F8070" s="79"/>
      <c r="G8070" s="78"/>
      <c r="H8070" s="80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6"/>
      <c r="B8071" s="77"/>
      <c r="C8071" s="76"/>
      <c r="D8071" s="78"/>
      <c r="E8071" s="12"/>
      <c r="F8071" s="79"/>
      <c r="G8071" s="78"/>
      <c r="H8071" s="80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6"/>
      <c r="B8072" s="77"/>
      <c r="C8072" s="76"/>
      <c r="D8072" s="78"/>
      <c r="E8072" s="12"/>
      <c r="F8072" s="79"/>
      <c r="G8072" s="78"/>
      <c r="H8072" s="80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6"/>
      <c r="B8073" s="77"/>
      <c r="C8073" s="76"/>
      <c r="D8073" s="78"/>
      <c r="E8073" s="12"/>
      <c r="F8073" s="79"/>
      <c r="G8073" s="78"/>
      <c r="H8073" s="80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6"/>
      <c r="B8074" s="77"/>
      <c r="C8074" s="76"/>
      <c r="D8074" s="78"/>
      <c r="E8074" s="12"/>
      <c r="F8074" s="79"/>
      <c r="G8074" s="78"/>
      <c r="H8074" s="80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6"/>
      <c r="B8075" s="77"/>
      <c r="C8075" s="76"/>
      <c r="D8075" s="78"/>
      <c r="E8075" s="12"/>
      <c r="F8075" s="79"/>
      <c r="G8075" s="78"/>
      <c r="H8075" s="80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6"/>
      <c r="B8076" s="77"/>
      <c r="C8076" s="76"/>
      <c r="D8076" s="78"/>
      <c r="E8076" s="12"/>
      <c r="F8076" s="79"/>
      <c r="G8076" s="78"/>
      <c r="H8076" s="80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6"/>
      <c r="B8077" s="77"/>
      <c r="C8077" s="76"/>
      <c r="D8077" s="78"/>
      <c r="E8077" s="12"/>
      <c r="F8077" s="79"/>
      <c r="G8077" s="78"/>
      <c r="H8077" s="80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6"/>
      <c r="B8078" s="77"/>
      <c r="C8078" s="76"/>
      <c r="D8078" s="78"/>
      <c r="E8078" s="12"/>
      <c r="F8078" s="79"/>
      <c r="G8078" s="78"/>
      <c r="H8078" s="80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6"/>
      <c r="B8079" s="77"/>
      <c r="C8079" s="76"/>
      <c r="D8079" s="78"/>
      <c r="E8079" s="12"/>
      <c r="F8079" s="79"/>
      <c r="G8079" s="78"/>
      <c r="H8079" s="80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6"/>
      <c r="B8080" s="77"/>
      <c r="C8080" s="76"/>
      <c r="D8080" s="78"/>
      <c r="E8080" s="12"/>
      <c r="F8080" s="79"/>
      <c r="G8080" s="78"/>
      <c r="H8080" s="80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6"/>
      <c r="B8081" s="77"/>
      <c r="C8081" s="76"/>
      <c r="D8081" s="78"/>
      <c r="E8081" s="12"/>
      <c r="F8081" s="79"/>
      <c r="G8081" s="78"/>
      <c r="H8081" s="80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6"/>
      <c r="B8082" s="77"/>
      <c r="C8082" s="76"/>
      <c r="D8082" s="78"/>
      <c r="E8082" s="12"/>
      <c r="F8082" s="79"/>
      <c r="G8082" s="78"/>
      <c r="H8082" s="80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6"/>
      <c r="B8083" s="77"/>
      <c r="C8083" s="76"/>
      <c r="D8083" s="78"/>
      <c r="E8083" s="12"/>
      <c r="F8083" s="79"/>
      <c r="G8083" s="78"/>
      <c r="H8083" s="80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6"/>
      <c r="B8084" s="77"/>
      <c r="C8084" s="76"/>
      <c r="D8084" s="78"/>
      <c r="E8084" s="12"/>
      <c r="F8084" s="79"/>
      <c r="G8084" s="78"/>
      <c r="H8084" s="80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6"/>
      <c r="B8085" s="77"/>
      <c r="C8085" s="76"/>
      <c r="D8085" s="78"/>
      <c r="E8085" s="12"/>
      <c r="F8085" s="79"/>
      <c r="G8085" s="78"/>
      <c r="H8085" s="80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6"/>
      <c r="B8086" s="77"/>
      <c r="C8086" s="76"/>
      <c r="D8086" s="78"/>
      <c r="E8086" s="12"/>
      <c r="F8086" s="79"/>
      <c r="G8086" s="78"/>
      <c r="H8086" s="80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6"/>
      <c r="B8087" s="77"/>
      <c r="C8087" s="76"/>
      <c r="D8087" s="78"/>
      <c r="E8087" s="12"/>
      <c r="F8087" s="79"/>
      <c r="G8087" s="78"/>
      <c r="H8087" s="80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6"/>
      <c r="B8088" s="77"/>
      <c r="C8088" s="76"/>
      <c r="D8088" s="78"/>
      <c r="E8088" s="12"/>
      <c r="F8088" s="79"/>
      <c r="G8088" s="78"/>
      <c r="H8088" s="80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6"/>
      <c r="B8089" s="77"/>
      <c r="C8089" s="76"/>
      <c r="D8089" s="78"/>
      <c r="E8089" s="12"/>
      <c r="F8089" s="79"/>
      <c r="G8089" s="78"/>
      <c r="H8089" s="80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6"/>
      <c r="B8090" s="77"/>
      <c r="C8090" s="76"/>
      <c r="D8090" s="78"/>
      <c r="E8090" s="12"/>
      <c r="F8090" s="79"/>
      <c r="G8090" s="78"/>
      <c r="H8090" s="80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6"/>
      <c r="B8091" s="77"/>
      <c r="C8091" s="76"/>
      <c r="D8091" s="78"/>
      <c r="E8091" s="12"/>
      <c r="F8091" s="79"/>
      <c r="G8091" s="78"/>
      <c r="H8091" s="80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6"/>
      <c r="B8092" s="77"/>
      <c r="C8092" s="76"/>
      <c r="D8092" s="78"/>
      <c r="E8092" s="12"/>
      <c r="F8092" s="79"/>
      <c r="G8092" s="78"/>
      <c r="H8092" s="80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6"/>
      <c r="B8093" s="77"/>
      <c r="C8093" s="76"/>
      <c r="D8093" s="78"/>
      <c r="E8093" s="12"/>
      <c r="F8093" s="79"/>
      <c r="G8093" s="78"/>
      <c r="H8093" s="80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6"/>
      <c r="B8094" s="77"/>
      <c r="C8094" s="76"/>
      <c r="D8094" s="78"/>
      <c r="E8094" s="12"/>
      <c r="F8094" s="79"/>
      <c r="G8094" s="78"/>
      <c r="H8094" s="80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6"/>
      <c r="B8095" s="77"/>
      <c r="C8095" s="76"/>
      <c r="D8095" s="78"/>
      <c r="E8095" s="12"/>
      <c r="F8095" s="79"/>
      <c r="G8095" s="78"/>
      <c r="H8095" s="80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6"/>
      <c r="B8096" s="77"/>
      <c r="C8096" s="76"/>
      <c r="D8096" s="78"/>
      <c r="E8096" s="12"/>
      <c r="F8096" s="79"/>
      <c r="G8096" s="78"/>
      <c r="H8096" s="80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6"/>
      <c r="B8097" s="77"/>
      <c r="C8097" s="76"/>
      <c r="D8097" s="78"/>
      <c r="E8097" s="12"/>
      <c r="F8097" s="79"/>
      <c r="G8097" s="78"/>
      <c r="H8097" s="80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6"/>
      <c r="B8098" s="77"/>
      <c r="C8098" s="76"/>
      <c r="D8098" s="78"/>
      <c r="E8098" s="12"/>
      <c r="F8098" s="79"/>
      <c r="G8098" s="78"/>
      <c r="H8098" s="80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6"/>
      <c r="B8099" s="77"/>
      <c r="C8099" s="76"/>
      <c r="D8099" s="78"/>
      <c r="E8099" s="12"/>
      <c r="F8099" s="79"/>
      <c r="G8099" s="78"/>
      <c r="H8099" s="80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6"/>
      <c r="B8100" s="77"/>
      <c r="C8100" s="76"/>
      <c r="D8100" s="78"/>
      <c r="E8100" s="12"/>
      <c r="F8100" s="79"/>
      <c r="G8100" s="78"/>
      <c r="H8100" s="80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6"/>
      <c r="B8101" s="77"/>
      <c r="C8101" s="76"/>
      <c r="D8101" s="78"/>
      <c r="E8101" s="12"/>
      <c r="F8101" s="79"/>
      <c r="G8101" s="78"/>
      <c r="H8101" s="80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6"/>
      <c r="B8102" s="77"/>
      <c r="C8102" s="76"/>
      <c r="D8102" s="78"/>
      <c r="E8102" s="12"/>
      <c r="F8102" s="79"/>
      <c r="G8102" s="78"/>
      <c r="H8102" s="80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6"/>
      <c r="B8103" s="77"/>
      <c r="C8103" s="76"/>
      <c r="D8103" s="78"/>
      <c r="E8103" s="12"/>
      <c r="F8103" s="79"/>
      <c r="G8103" s="78"/>
      <c r="H8103" s="80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6"/>
      <c r="B8104" s="77"/>
      <c r="C8104" s="76"/>
      <c r="D8104" s="78"/>
      <c r="E8104" s="12"/>
      <c r="F8104" s="79"/>
      <c r="G8104" s="78"/>
      <c r="H8104" s="80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6"/>
      <c r="B8105" s="77"/>
      <c r="C8105" s="76"/>
      <c r="D8105" s="78"/>
      <c r="E8105" s="12"/>
      <c r="F8105" s="79"/>
      <c r="G8105" s="78"/>
      <c r="H8105" s="80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6"/>
      <c r="B8106" s="77"/>
      <c r="C8106" s="76"/>
      <c r="D8106" s="78"/>
      <c r="E8106" s="12"/>
      <c r="F8106" s="79"/>
      <c r="G8106" s="78"/>
      <c r="H8106" s="80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6"/>
      <c r="B8107" s="77"/>
      <c r="C8107" s="76"/>
      <c r="D8107" s="78"/>
      <c r="E8107" s="12"/>
      <c r="F8107" s="79"/>
      <c r="G8107" s="78"/>
      <c r="H8107" s="80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6"/>
      <c r="B8108" s="77"/>
      <c r="C8108" s="76"/>
      <c r="D8108" s="78"/>
      <c r="E8108" s="12"/>
      <c r="F8108" s="79"/>
      <c r="G8108" s="78"/>
      <c r="H8108" s="80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6"/>
      <c r="B8109" s="77"/>
      <c r="C8109" s="76"/>
      <c r="D8109" s="78"/>
      <c r="E8109" s="12"/>
      <c r="F8109" s="79"/>
      <c r="G8109" s="78"/>
      <c r="H8109" s="80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6"/>
      <c r="B8110" s="77"/>
      <c r="C8110" s="76"/>
      <c r="D8110" s="78"/>
      <c r="E8110" s="12"/>
      <c r="F8110" s="79"/>
      <c r="G8110" s="78"/>
      <c r="H8110" s="80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6"/>
      <c r="B8111" s="77"/>
      <c r="C8111" s="76"/>
      <c r="D8111" s="78"/>
      <c r="E8111" s="12"/>
      <c r="F8111" s="79"/>
      <c r="G8111" s="78"/>
      <c r="H8111" s="80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6"/>
      <c r="B8112" s="77"/>
      <c r="C8112" s="76"/>
      <c r="D8112" s="78"/>
      <c r="E8112" s="12"/>
      <c r="F8112" s="79"/>
      <c r="G8112" s="78"/>
      <c r="H8112" s="80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6"/>
      <c r="B8113" s="77"/>
      <c r="C8113" s="76"/>
      <c r="D8113" s="78"/>
      <c r="E8113" s="12"/>
      <c r="F8113" s="79"/>
      <c r="G8113" s="78"/>
      <c r="H8113" s="80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6"/>
      <c r="B8114" s="77"/>
      <c r="C8114" s="76"/>
      <c r="D8114" s="78"/>
      <c r="E8114" s="12"/>
      <c r="F8114" s="79"/>
      <c r="G8114" s="78"/>
      <c r="H8114" s="80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6"/>
      <c r="B8115" s="77"/>
      <c r="C8115" s="76"/>
      <c r="D8115" s="78"/>
      <c r="E8115" s="12"/>
      <c r="F8115" s="79"/>
      <c r="G8115" s="78"/>
      <c r="H8115" s="80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6"/>
      <c r="B8116" s="77"/>
      <c r="C8116" s="76"/>
      <c r="D8116" s="78"/>
      <c r="E8116" s="12"/>
      <c r="F8116" s="79"/>
      <c r="G8116" s="78"/>
      <c r="H8116" s="80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6"/>
      <c r="B8117" s="77"/>
      <c r="C8117" s="76"/>
      <c r="D8117" s="78"/>
      <c r="E8117" s="12"/>
      <c r="F8117" s="79"/>
      <c r="G8117" s="78"/>
      <c r="H8117" s="80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6"/>
      <c r="B8118" s="77"/>
      <c r="C8118" s="76"/>
      <c r="D8118" s="78"/>
      <c r="E8118" s="12"/>
      <c r="F8118" s="79"/>
      <c r="G8118" s="78"/>
      <c r="H8118" s="80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6"/>
      <c r="B8119" s="77"/>
      <c r="C8119" s="76"/>
      <c r="D8119" s="78"/>
      <c r="E8119" s="12"/>
      <c r="F8119" s="79"/>
      <c r="G8119" s="78"/>
      <c r="H8119" s="80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6"/>
      <c r="B8120" s="77"/>
      <c r="C8120" s="76"/>
      <c r="D8120" s="78"/>
      <c r="E8120" s="12"/>
      <c r="F8120" s="79"/>
      <c r="G8120" s="78"/>
      <c r="H8120" s="80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6"/>
      <c r="B8121" s="77"/>
      <c r="C8121" s="76"/>
      <c r="D8121" s="78"/>
      <c r="E8121" s="12"/>
      <c r="F8121" s="79"/>
      <c r="G8121" s="78"/>
      <c r="H8121" s="80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6"/>
      <c r="B8122" s="77"/>
      <c r="C8122" s="76"/>
      <c r="D8122" s="78"/>
      <c r="E8122" s="12"/>
      <c r="F8122" s="79"/>
      <c r="G8122" s="78"/>
      <c r="H8122" s="80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6"/>
      <c r="B8123" s="77"/>
      <c r="C8123" s="76"/>
      <c r="D8123" s="78"/>
      <c r="E8123" s="12"/>
      <c r="F8123" s="79"/>
      <c r="G8123" s="78"/>
      <c r="H8123" s="80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6"/>
      <c r="B8124" s="77"/>
      <c r="C8124" s="76"/>
      <c r="D8124" s="78"/>
      <c r="E8124" s="12"/>
      <c r="F8124" s="79"/>
      <c r="G8124" s="78"/>
      <c r="H8124" s="80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6"/>
      <c r="B8125" s="77"/>
      <c r="C8125" s="76"/>
      <c r="D8125" s="78"/>
      <c r="E8125" s="12"/>
      <c r="F8125" s="79"/>
      <c r="G8125" s="78"/>
      <c r="H8125" s="80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6"/>
      <c r="B8126" s="77"/>
      <c r="C8126" s="76"/>
      <c r="D8126" s="78"/>
      <c r="E8126" s="12"/>
      <c r="F8126" s="79"/>
      <c r="G8126" s="78"/>
      <c r="H8126" s="80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6"/>
      <c r="B8127" s="77"/>
      <c r="C8127" s="76"/>
      <c r="D8127" s="78"/>
      <c r="E8127" s="12"/>
      <c r="F8127" s="79"/>
      <c r="G8127" s="78"/>
      <c r="H8127" s="80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6"/>
      <c r="B8128" s="77"/>
      <c r="C8128" s="76"/>
      <c r="D8128" s="78"/>
      <c r="E8128" s="12"/>
      <c r="F8128" s="79"/>
      <c r="G8128" s="78"/>
      <c r="H8128" s="80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6"/>
      <c r="B8129" s="77"/>
      <c r="C8129" s="76"/>
      <c r="D8129" s="78"/>
      <c r="E8129" s="12"/>
      <c r="F8129" s="79"/>
      <c r="G8129" s="78"/>
      <c r="H8129" s="80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6"/>
      <c r="B8130" s="77"/>
      <c r="C8130" s="76"/>
      <c r="D8130" s="78"/>
      <c r="E8130" s="12"/>
      <c r="F8130" s="79"/>
      <c r="G8130" s="78"/>
      <c r="H8130" s="80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6"/>
      <c r="B8131" s="77"/>
      <c r="C8131" s="76"/>
      <c r="D8131" s="78"/>
      <c r="E8131" s="12"/>
      <c r="F8131" s="79"/>
      <c r="G8131" s="78"/>
      <c r="H8131" s="80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6"/>
      <c r="B8132" s="77"/>
      <c r="C8132" s="76"/>
      <c r="D8132" s="78"/>
      <c r="E8132" s="12"/>
      <c r="F8132" s="79"/>
      <c r="G8132" s="78"/>
      <c r="H8132" s="80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6"/>
      <c r="B8133" s="77"/>
      <c r="C8133" s="76"/>
      <c r="D8133" s="78"/>
      <c r="E8133" s="12"/>
      <c r="F8133" s="79"/>
      <c r="G8133" s="78"/>
      <c r="H8133" s="80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6"/>
      <c r="B8134" s="77"/>
      <c r="C8134" s="76"/>
      <c r="D8134" s="78"/>
      <c r="E8134" s="12"/>
      <c r="F8134" s="79"/>
      <c r="G8134" s="78"/>
      <c r="H8134" s="80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6"/>
      <c r="B8135" s="77"/>
      <c r="C8135" s="76"/>
      <c r="D8135" s="78"/>
      <c r="E8135" s="12"/>
      <c r="F8135" s="79"/>
      <c r="G8135" s="78"/>
      <c r="H8135" s="80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6"/>
      <c r="B8136" s="77"/>
      <c r="C8136" s="76"/>
      <c r="D8136" s="78"/>
      <c r="E8136" s="12"/>
      <c r="F8136" s="79"/>
      <c r="G8136" s="78"/>
      <c r="H8136" s="80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6"/>
      <c r="B8137" s="77"/>
      <c r="C8137" s="76"/>
      <c r="D8137" s="78"/>
      <c r="E8137" s="12"/>
      <c r="F8137" s="79"/>
      <c r="G8137" s="78"/>
      <c r="H8137" s="80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6"/>
      <c r="B8138" s="77"/>
      <c r="C8138" s="76"/>
      <c r="D8138" s="78"/>
      <c r="E8138" s="12"/>
      <c r="F8138" s="79"/>
      <c r="G8138" s="78"/>
      <c r="H8138" s="80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6"/>
      <c r="B8139" s="77"/>
      <c r="C8139" s="76"/>
      <c r="D8139" s="78"/>
      <c r="E8139" s="12"/>
      <c r="F8139" s="79"/>
      <c r="G8139" s="78"/>
      <c r="H8139" s="80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6"/>
      <c r="B8140" s="77"/>
      <c r="C8140" s="76"/>
      <c r="D8140" s="78"/>
      <c r="E8140" s="12"/>
      <c r="F8140" s="79"/>
      <c r="G8140" s="78"/>
      <c r="H8140" s="80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6"/>
      <c r="B8141" s="77"/>
      <c r="C8141" s="76"/>
      <c r="D8141" s="78"/>
      <c r="E8141" s="12"/>
      <c r="F8141" s="79"/>
      <c r="G8141" s="78"/>
      <c r="H8141" s="80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6"/>
      <c r="B8142" s="77"/>
      <c r="C8142" s="76"/>
      <c r="D8142" s="78"/>
      <c r="E8142" s="12"/>
      <c r="F8142" s="79"/>
      <c r="G8142" s="78"/>
      <c r="H8142" s="80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6"/>
      <c r="B8143" s="77"/>
      <c r="C8143" s="76"/>
      <c r="D8143" s="78"/>
      <c r="E8143" s="12"/>
      <c r="F8143" s="79"/>
      <c r="G8143" s="78"/>
      <c r="H8143" s="80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6"/>
      <c r="B8144" s="77"/>
      <c r="C8144" s="76"/>
      <c r="D8144" s="78"/>
      <c r="E8144" s="12"/>
      <c r="F8144" s="79"/>
      <c r="G8144" s="78"/>
      <c r="H8144" s="80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6"/>
      <c r="B8145" s="77"/>
      <c r="C8145" s="76"/>
      <c r="D8145" s="78"/>
      <c r="E8145" s="12"/>
      <c r="F8145" s="79"/>
      <c r="G8145" s="78"/>
      <c r="H8145" s="80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6"/>
      <c r="B8146" s="77"/>
      <c r="C8146" s="76"/>
      <c r="D8146" s="78"/>
      <c r="E8146" s="12"/>
      <c r="F8146" s="79"/>
      <c r="G8146" s="78"/>
      <c r="H8146" s="80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6"/>
      <c r="B8147" s="77"/>
      <c r="C8147" s="76"/>
      <c r="D8147" s="78"/>
      <c r="E8147" s="12"/>
      <c r="F8147" s="79"/>
      <c r="G8147" s="78"/>
      <c r="H8147" s="80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6"/>
      <c r="B8148" s="77"/>
      <c r="C8148" s="76"/>
      <c r="D8148" s="78"/>
      <c r="E8148" s="12"/>
      <c r="F8148" s="79"/>
      <c r="G8148" s="78"/>
      <c r="H8148" s="80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6"/>
      <c r="B8149" s="77"/>
      <c r="C8149" s="76"/>
      <c r="D8149" s="78"/>
      <c r="E8149" s="12"/>
      <c r="F8149" s="79"/>
      <c r="G8149" s="78"/>
      <c r="H8149" s="80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6"/>
      <c r="B8150" s="77"/>
      <c r="C8150" s="76"/>
      <c r="D8150" s="78"/>
      <c r="E8150" s="12"/>
      <c r="F8150" s="79"/>
      <c r="G8150" s="78"/>
      <c r="H8150" s="80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6"/>
      <c r="B8151" s="77"/>
      <c r="C8151" s="76"/>
      <c r="D8151" s="78"/>
      <c r="E8151" s="12"/>
      <c r="F8151" s="79"/>
      <c r="G8151" s="78"/>
      <c r="H8151" s="80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6"/>
      <c r="B8152" s="77"/>
      <c r="C8152" s="76"/>
      <c r="D8152" s="78"/>
      <c r="E8152" s="12"/>
      <c r="F8152" s="79"/>
      <c r="G8152" s="78"/>
      <c r="H8152" s="80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6"/>
      <c r="B8153" s="77"/>
      <c r="C8153" s="76"/>
      <c r="D8153" s="78"/>
      <c r="E8153" s="12"/>
      <c r="F8153" s="79"/>
      <c r="G8153" s="78"/>
      <c r="H8153" s="80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6"/>
      <c r="B8154" s="77"/>
      <c r="C8154" s="76"/>
      <c r="D8154" s="78"/>
      <c r="E8154" s="12"/>
      <c r="F8154" s="79"/>
      <c r="G8154" s="78"/>
      <c r="H8154" s="80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6"/>
      <c r="B8155" s="77"/>
      <c r="C8155" s="76"/>
      <c r="D8155" s="78"/>
      <c r="E8155" s="12"/>
      <c r="F8155" s="79"/>
      <c r="G8155" s="78"/>
      <c r="H8155" s="80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6"/>
      <c r="B8156" s="77"/>
      <c r="C8156" s="76"/>
      <c r="D8156" s="78"/>
      <c r="E8156" s="12"/>
      <c r="F8156" s="79"/>
      <c r="G8156" s="78"/>
      <c r="H8156" s="80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6"/>
      <c r="B8157" s="77"/>
      <c r="C8157" s="76"/>
      <c r="D8157" s="78"/>
      <c r="E8157" s="12"/>
      <c r="F8157" s="79"/>
      <c r="G8157" s="78"/>
      <c r="H8157" s="80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6"/>
      <c r="B8158" s="77"/>
      <c r="C8158" s="76"/>
      <c r="D8158" s="78"/>
      <c r="E8158" s="12"/>
      <c r="F8158" s="79"/>
      <c r="G8158" s="78"/>
      <c r="H8158" s="80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6"/>
      <c r="B8159" s="77"/>
      <c r="C8159" s="76"/>
      <c r="D8159" s="78"/>
      <c r="E8159" s="12"/>
      <c r="F8159" s="79"/>
      <c r="G8159" s="78"/>
      <c r="H8159" s="80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6"/>
      <c r="B8160" s="77"/>
      <c r="C8160" s="76"/>
      <c r="D8160" s="78"/>
      <c r="E8160" s="12"/>
      <c r="F8160" s="79"/>
      <c r="G8160" s="78"/>
      <c r="H8160" s="80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6"/>
      <c r="B8161" s="77"/>
      <c r="C8161" s="76"/>
      <c r="D8161" s="78"/>
      <c r="E8161" s="12"/>
      <c r="F8161" s="79"/>
      <c r="G8161" s="78"/>
      <c r="H8161" s="80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6"/>
      <c r="B8162" s="77"/>
      <c r="C8162" s="76"/>
      <c r="D8162" s="78"/>
      <c r="E8162" s="12"/>
      <c r="F8162" s="79"/>
      <c r="G8162" s="78"/>
      <c r="H8162" s="80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6"/>
      <c r="B8163" s="77"/>
      <c r="C8163" s="76"/>
      <c r="D8163" s="78"/>
      <c r="E8163" s="12"/>
      <c r="F8163" s="79"/>
      <c r="G8163" s="78"/>
      <c r="H8163" s="80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6"/>
      <c r="B8164" s="77"/>
      <c r="C8164" s="76"/>
      <c r="D8164" s="78"/>
      <c r="E8164" s="12"/>
      <c r="F8164" s="79"/>
      <c r="G8164" s="78"/>
      <c r="H8164" s="80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6"/>
      <c r="B8165" s="77"/>
      <c r="C8165" s="76"/>
      <c r="D8165" s="78"/>
      <c r="E8165" s="12"/>
      <c r="F8165" s="79"/>
      <c r="G8165" s="78"/>
      <c r="H8165" s="80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6"/>
      <c r="B8166" s="77"/>
      <c r="C8166" s="76"/>
      <c r="D8166" s="78"/>
      <c r="E8166" s="12"/>
      <c r="F8166" s="79"/>
      <c r="G8166" s="78"/>
      <c r="H8166" s="80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6"/>
      <c r="B8167" s="77"/>
      <c r="C8167" s="76"/>
      <c r="D8167" s="78"/>
      <c r="E8167" s="12"/>
      <c r="F8167" s="79"/>
      <c r="G8167" s="78"/>
      <c r="H8167" s="80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6"/>
      <c r="B8168" s="77"/>
      <c r="C8168" s="76"/>
      <c r="D8168" s="78"/>
      <c r="E8168" s="12"/>
      <c r="F8168" s="79"/>
      <c r="G8168" s="78"/>
      <c r="H8168" s="80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6"/>
      <c r="B8169" s="77"/>
      <c r="C8169" s="76"/>
      <c r="D8169" s="78"/>
      <c r="E8169" s="12"/>
      <c r="F8169" s="79"/>
      <c r="G8169" s="78"/>
      <c r="H8169" s="80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6"/>
      <c r="B8170" s="77"/>
      <c r="C8170" s="76"/>
      <c r="D8170" s="78"/>
      <c r="E8170" s="12"/>
      <c r="F8170" s="79"/>
      <c r="G8170" s="78"/>
      <c r="H8170" s="80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6"/>
      <c r="B8171" s="77"/>
      <c r="C8171" s="76"/>
      <c r="D8171" s="78"/>
      <c r="E8171" s="12"/>
      <c r="F8171" s="79"/>
      <c r="G8171" s="78"/>
      <c r="H8171" s="80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6"/>
      <c r="B8172" s="77"/>
      <c r="C8172" s="76"/>
      <c r="D8172" s="78"/>
      <c r="E8172" s="12"/>
      <c r="F8172" s="79"/>
      <c r="G8172" s="78"/>
      <c r="H8172" s="80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6"/>
      <c r="B8173" s="77"/>
      <c r="C8173" s="76"/>
      <c r="D8173" s="78"/>
      <c r="E8173" s="12"/>
      <c r="F8173" s="79"/>
      <c r="G8173" s="78"/>
      <c r="H8173" s="80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6"/>
      <c r="B8174" s="77"/>
      <c r="C8174" s="76"/>
      <c r="D8174" s="78"/>
      <c r="E8174" s="12"/>
      <c r="F8174" s="79"/>
      <c r="G8174" s="78"/>
      <c r="H8174" s="80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6"/>
      <c r="B8175" s="77"/>
      <c r="C8175" s="76"/>
      <c r="D8175" s="78"/>
      <c r="E8175" s="12"/>
      <c r="F8175" s="79"/>
      <c r="G8175" s="78"/>
      <c r="H8175" s="80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6"/>
      <c r="B8176" s="77"/>
      <c r="C8176" s="76"/>
      <c r="D8176" s="78"/>
      <c r="E8176" s="12"/>
      <c r="F8176" s="79"/>
      <c r="G8176" s="78"/>
      <c r="H8176" s="80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6"/>
      <c r="B8177" s="77"/>
      <c r="C8177" s="76"/>
      <c r="D8177" s="78"/>
      <c r="E8177" s="12"/>
      <c r="F8177" s="79"/>
      <c r="G8177" s="78"/>
      <c r="H8177" s="80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6"/>
      <c r="B8178" s="77"/>
      <c r="C8178" s="76"/>
      <c r="D8178" s="78"/>
      <c r="E8178" s="12"/>
      <c r="F8178" s="79"/>
      <c r="G8178" s="78"/>
      <c r="H8178" s="80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6"/>
      <c r="B8179" s="77"/>
      <c r="C8179" s="76"/>
      <c r="D8179" s="78"/>
      <c r="E8179" s="12"/>
      <c r="F8179" s="79"/>
      <c r="G8179" s="78"/>
      <c r="H8179" s="80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6"/>
      <c r="B8180" s="77"/>
      <c r="C8180" s="76"/>
      <c r="D8180" s="78"/>
      <c r="E8180" s="12"/>
      <c r="F8180" s="79"/>
      <c r="G8180" s="78"/>
      <c r="H8180" s="80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6"/>
      <c r="B8181" s="77"/>
      <c r="C8181" s="76"/>
      <c r="D8181" s="78"/>
      <c r="E8181" s="12"/>
      <c r="F8181" s="79"/>
      <c r="G8181" s="78"/>
      <c r="H8181" s="80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6"/>
      <c r="B8182" s="77"/>
      <c r="C8182" s="76"/>
      <c r="D8182" s="78"/>
      <c r="E8182" s="12"/>
      <c r="F8182" s="79"/>
      <c r="G8182" s="78"/>
      <c r="H8182" s="80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6"/>
      <c r="B8183" s="77"/>
      <c r="C8183" s="76"/>
      <c r="D8183" s="78"/>
      <c r="E8183" s="12"/>
      <c r="F8183" s="79"/>
      <c r="G8183" s="78"/>
      <c r="H8183" s="80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6"/>
      <c r="B8184" s="77"/>
      <c r="C8184" s="76"/>
      <c r="D8184" s="78"/>
      <c r="E8184" s="12"/>
      <c r="F8184" s="79"/>
      <c r="G8184" s="78"/>
      <c r="H8184" s="80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6"/>
      <c r="B8185" s="77"/>
      <c r="C8185" s="76"/>
      <c r="D8185" s="78"/>
      <c r="E8185" s="12"/>
      <c r="F8185" s="79"/>
      <c r="G8185" s="78"/>
      <c r="H8185" s="80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6"/>
      <c r="B8186" s="77"/>
      <c r="C8186" s="76"/>
      <c r="D8186" s="78"/>
      <c r="E8186" s="12"/>
      <c r="F8186" s="79"/>
      <c r="G8186" s="78"/>
      <c r="H8186" s="80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6"/>
      <c r="B8187" s="77"/>
      <c r="C8187" s="76"/>
      <c r="D8187" s="78"/>
      <c r="E8187" s="12"/>
      <c r="F8187" s="79"/>
      <c r="G8187" s="78"/>
      <c r="H8187" s="80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6"/>
      <c r="B8188" s="77"/>
      <c r="C8188" s="76"/>
      <c r="D8188" s="78"/>
      <c r="E8188" s="12"/>
      <c r="F8188" s="79"/>
      <c r="G8188" s="78"/>
      <c r="H8188" s="80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6"/>
      <c r="B8189" s="77"/>
      <c r="C8189" s="76"/>
      <c r="D8189" s="78"/>
      <c r="E8189" s="12"/>
      <c r="F8189" s="79"/>
      <c r="G8189" s="78"/>
      <c r="H8189" s="80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6"/>
      <c r="B8190" s="77"/>
      <c r="C8190" s="76"/>
      <c r="D8190" s="78"/>
      <c r="E8190" s="12"/>
      <c r="F8190" s="79"/>
      <c r="G8190" s="78"/>
      <c r="H8190" s="80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6"/>
      <c r="B8191" s="77"/>
      <c r="C8191" s="76"/>
      <c r="D8191" s="78"/>
      <c r="E8191" s="12"/>
      <c r="F8191" s="79"/>
      <c r="G8191" s="78"/>
      <c r="H8191" s="80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6"/>
      <c r="B8192" s="77"/>
      <c r="C8192" s="76"/>
      <c r="D8192" s="78"/>
      <c r="E8192" s="12"/>
      <c r="F8192" s="79"/>
      <c r="G8192" s="78"/>
      <c r="H8192" s="80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6"/>
      <c r="B8193" s="77"/>
      <c r="C8193" s="76"/>
      <c r="D8193" s="78"/>
      <c r="E8193" s="12"/>
      <c r="F8193" s="79"/>
      <c r="G8193" s="78"/>
      <c r="H8193" s="80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6"/>
      <c r="B8194" s="77"/>
      <c r="C8194" s="76"/>
      <c r="D8194" s="78"/>
      <c r="E8194" s="12"/>
      <c r="F8194" s="79"/>
      <c r="G8194" s="78"/>
      <c r="H8194" s="80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6"/>
      <c r="B8195" s="77"/>
      <c r="C8195" s="76"/>
      <c r="D8195" s="78"/>
      <c r="E8195" s="12"/>
      <c r="F8195" s="79"/>
      <c r="G8195" s="78"/>
      <c r="H8195" s="80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6"/>
      <c r="B8196" s="77"/>
      <c r="C8196" s="76"/>
      <c r="D8196" s="78"/>
      <c r="E8196" s="12"/>
      <c r="F8196" s="79"/>
      <c r="G8196" s="78"/>
      <c r="H8196" s="80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6"/>
      <c r="B8197" s="77"/>
      <c r="C8197" s="76"/>
      <c r="D8197" s="78"/>
      <c r="E8197" s="12"/>
      <c r="F8197" s="79"/>
      <c r="G8197" s="78"/>
      <c r="H8197" s="80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6"/>
      <c r="B8198" s="77"/>
      <c r="C8198" s="76"/>
      <c r="D8198" s="78"/>
      <c r="E8198" s="12"/>
      <c r="F8198" s="79"/>
      <c r="G8198" s="78"/>
      <c r="H8198" s="80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6"/>
      <c r="B8199" s="77"/>
      <c r="C8199" s="76"/>
      <c r="D8199" s="78"/>
      <c r="E8199" s="12"/>
      <c r="F8199" s="79"/>
      <c r="G8199" s="78"/>
      <c r="H8199" s="80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6"/>
      <c r="B8200" s="77"/>
      <c r="C8200" s="76"/>
      <c r="D8200" s="78"/>
      <c r="E8200" s="12"/>
      <c r="F8200" s="79"/>
      <c r="G8200" s="78"/>
      <c r="H8200" s="80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6"/>
      <c r="B8201" s="77"/>
      <c r="C8201" s="76"/>
      <c r="D8201" s="78"/>
      <c r="E8201" s="12"/>
      <c r="F8201" s="79"/>
      <c r="G8201" s="78"/>
      <c r="H8201" s="80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6"/>
      <c r="B8202" s="77"/>
      <c r="C8202" s="76"/>
      <c r="D8202" s="78"/>
      <c r="E8202" s="12"/>
      <c r="F8202" s="79"/>
      <c r="G8202" s="78"/>
      <c r="H8202" s="80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6"/>
      <c r="B8203" s="77"/>
      <c r="C8203" s="76"/>
      <c r="D8203" s="78"/>
      <c r="E8203" s="12"/>
      <c r="F8203" s="79"/>
      <c r="G8203" s="78"/>
      <c r="H8203" s="80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6"/>
      <c r="B8204" s="77"/>
      <c r="C8204" s="76"/>
      <c r="D8204" s="78"/>
      <c r="E8204" s="12"/>
      <c r="F8204" s="79"/>
      <c r="G8204" s="78"/>
      <c r="H8204" s="80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6"/>
      <c r="B8205" s="77"/>
      <c r="C8205" s="76"/>
      <c r="D8205" s="78"/>
      <c r="E8205" s="12"/>
      <c r="F8205" s="79"/>
      <c r="G8205" s="78"/>
      <c r="H8205" s="80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6"/>
      <c r="B8206" s="77"/>
      <c r="C8206" s="76"/>
      <c r="D8206" s="78"/>
      <c r="E8206" s="12"/>
      <c r="F8206" s="79"/>
      <c r="G8206" s="78"/>
      <c r="H8206" s="80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6"/>
      <c r="B8207" s="77"/>
      <c r="C8207" s="76"/>
      <c r="D8207" s="78"/>
      <c r="E8207" s="12"/>
      <c r="F8207" s="79"/>
      <c r="G8207" s="78"/>
      <c r="H8207" s="80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6"/>
      <c r="B8208" s="77"/>
      <c r="C8208" s="76"/>
      <c r="D8208" s="78"/>
      <c r="E8208" s="12"/>
      <c r="F8208" s="79"/>
      <c r="G8208" s="78"/>
      <c r="H8208" s="80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6"/>
      <c r="B8209" s="77"/>
      <c r="C8209" s="76"/>
      <c r="D8209" s="78"/>
      <c r="E8209" s="12"/>
      <c r="F8209" s="79"/>
      <c r="G8209" s="78"/>
      <c r="H8209" s="80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6"/>
      <c r="B8210" s="77"/>
      <c r="C8210" s="76"/>
      <c r="D8210" s="78"/>
      <c r="E8210" s="12"/>
      <c r="F8210" s="79"/>
      <c r="G8210" s="78"/>
      <c r="H8210" s="80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6"/>
      <c r="B8211" s="77"/>
      <c r="C8211" s="76"/>
      <c r="D8211" s="78"/>
      <c r="E8211" s="12"/>
      <c r="F8211" s="79"/>
      <c r="G8211" s="78"/>
      <c r="H8211" s="80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6"/>
      <c r="B8212" s="77"/>
      <c r="C8212" s="76"/>
      <c r="D8212" s="78"/>
      <c r="E8212" s="12"/>
      <c r="F8212" s="79"/>
      <c r="G8212" s="78"/>
      <c r="H8212" s="80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6"/>
      <c r="B8213" s="77"/>
      <c r="C8213" s="76"/>
      <c r="D8213" s="78"/>
      <c r="E8213" s="12"/>
      <c r="F8213" s="79"/>
      <c r="G8213" s="78"/>
      <c r="H8213" s="80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6"/>
      <c r="B8214" s="77"/>
      <c r="C8214" s="76"/>
      <c r="D8214" s="78"/>
      <c r="E8214" s="12"/>
      <c r="F8214" s="79"/>
      <c r="G8214" s="78"/>
      <c r="H8214" s="80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6"/>
      <c r="B8215" s="77"/>
      <c r="C8215" s="76"/>
      <c r="D8215" s="78"/>
      <c r="E8215" s="12"/>
      <c r="F8215" s="79"/>
      <c r="G8215" s="78"/>
      <c r="H8215" s="80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6"/>
      <c r="B8216" s="77"/>
      <c r="C8216" s="76"/>
      <c r="D8216" s="78"/>
      <c r="E8216" s="12"/>
      <c r="F8216" s="79"/>
      <c r="G8216" s="78"/>
      <c r="H8216" s="80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6"/>
      <c r="B8217" s="77"/>
      <c r="C8217" s="76"/>
      <c r="D8217" s="78"/>
      <c r="E8217" s="12"/>
      <c r="F8217" s="79"/>
      <c r="G8217" s="78"/>
      <c r="H8217" s="80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6"/>
      <c r="B8218" s="77"/>
      <c r="C8218" s="76"/>
      <c r="D8218" s="78"/>
      <c r="E8218" s="12"/>
      <c r="F8218" s="79"/>
      <c r="G8218" s="78"/>
      <c r="H8218" s="80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6"/>
      <c r="B8219" s="77"/>
      <c r="C8219" s="76"/>
      <c r="D8219" s="78"/>
      <c r="E8219" s="12"/>
      <c r="F8219" s="79"/>
      <c r="G8219" s="78"/>
      <c r="H8219" s="80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6"/>
      <c r="B8220" s="77"/>
      <c r="C8220" s="76"/>
      <c r="D8220" s="78"/>
      <c r="E8220" s="12"/>
      <c r="F8220" s="79"/>
      <c r="G8220" s="78"/>
      <c r="H8220" s="80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6"/>
      <c r="B8221" s="77"/>
      <c r="C8221" s="76"/>
      <c r="D8221" s="78"/>
      <c r="E8221" s="12"/>
      <c r="F8221" s="79"/>
      <c r="G8221" s="78"/>
      <c r="H8221" s="80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6"/>
      <c r="B8222" s="77"/>
      <c r="C8222" s="76"/>
      <c r="D8222" s="78"/>
      <c r="E8222" s="12"/>
      <c r="F8222" s="79"/>
      <c r="G8222" s="78"/>
      <c r="H8222" s="80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6"/>
      <c r="B8223" s="77"/>
      <c r="C8223" s="76"/>
      <c r="D8223" s="78"/>
      <c r="E8223" s="12"/>
      <c r="F8223" s="79"/>
      <c r="G8223" s="78"/>
      <c r="H8223" s="80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6"/>
      <c r="B8224" s="77"/>
      <c r="C8224" s="76"/>
      <c r="D8224" s="78"/>
      <c r="E8224" s="12"/>
      <c r="F8224" s="79"/>
      <c r="G8224" s="78"/>
      <c r="H8224" s="80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6"/>
      <c r="B8225" s="77"/>
      <c r="C8225" s="76"/>
      <c r="D8225" s="78"/>
      <c r="E8225" s="12"/>
      <c r="F8225" s="79"/>
      <c r="G8225" s="78"/>
      <c r="H8225" s="80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6"/>
      <c r="B8226" s="77"/>
      <c r="C8226" s="76"/>
      <c r="D8226" s="78"/>
      <c r="E8226" s="12"/>
      <c r="F8226" s="79"/>
      <c r="G8226" s="78"/>
      <c r="H8226" s="80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6"/>
      <c r="B8227" s="77"/>
      <c r="C8227" s="76"/>
      <c r="D8227" s="78"/>
      <c r="E8227" s="12"/>
      <c r="F8227" s="79"/>
      <c r="G8227" s="78"/>
      <c r="H8227" s="80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6"/>
      <c r="B8228" s="77"/>
      <c r="C8228" s="76"/>
      <c r="D8228" s="78"/>
      <c r="E8228" s="12"/>
      <c r="F8228" s="79"/>
      <c r="G8228" s="78"/>
      <c r="H8228" s="80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6"/>
      <c r="B8229" s="77"/>
      <c r="C8229" s="76"/>
      <c r="D8229" s="78"/>
      <c r="E8229" s="12"/>
      <c r="F8229" s="79"/>
      <c r="G8229" s="78"/>
      <c r="H8229" s="80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6"/>
      <c r="B8230" s="77"/>
      <c r="C8230" s="76"/>
      <c r="D8230" s="78"/>
      <c r="E8230" s="12"/>
      <c r="F8230" s="79"/>
      <c r="G8230" s="78"/>
      <c r="H8230" s="80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6"/>
      <c r="B8231" s="77"/>
      <c r="C8231" s="76"/>
      <c r="D8231" s="78"/>
      <c r="E8231" s="12"/>
      <c r="F8231" s="79"/>
      <c r="G8231" s="78"/>
      <c r="H8231" s="80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6"/>
      <c r="B8232" s="77"/>
      <c r="C8232" s="76"/>
      <c r="D8232" s="78"/>
      <c r="E8232" s="12"/>
      <c r="F8232" s="79"/>
      <c r="G8232" s="78"/>
      <c r="H8232" s="80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6"/>
      <c r="B8233" s="77"/>
      <c r="C8233" s="76"/>
      <c r="D8233" s="78"/>
      <c r="E8233" s="12"/>
      <c r="F8233" s="79"/>
      <c r="G8233" s="78"/>
      <c r="H8233" s="80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6"/>
      <c r="B8234" s="77"/>
      <c r="C8234" s="76"/>
      <c r="D8234" s="78"/>
      <c r="E8234" s="12"/>
      <c r="F8234" s="79"/>
      <c r="G8234" s="78"/>
      <c r="H8234" s="80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6"/>
      <c r="B8235" s="77"/>
      <c r="C8235" s="76"/>
      <c r="D8235" s="78"/>
      <c r="E8235" s="12"/>
      <c r="F8235" s="79"/>
      <c r="G8235" s="78"/>
      <c r="H8235" s="80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6"/>
      <c r="B8236" s="77"/>
      <c r="C8236" s="76"/>
      <c r="D8236" s="78"/>
      <c r="E8236" s="12"/>
      <c r="F8236" s="79"/>
      <c r="G8236" s="78"/>
      <c r="H8236" s="80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6"/>
      <c r="B8237" s="77"/>
      <c r="C8237" s="76"/>
      <c r="D8237" s="78"/>
      <c r="E8237" s="12"/>
      <c r="F8237" s="79"/>
      <c r="G8237" s="78"/>
      <c r="H8237" s="80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6"/>
      <c r="B8238" s="77"/>
      <c r="C8238" s="76"/>
      <c r="D8238" s="78"/>
      <c r="E8238" s="12"/>
      <c r="F8238" s="79"/>
      <c r="G8238" s="78"/>
      <c r="H8238" s="80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6"/>
      <c r="B8239" s="77"/>
      <c r="C8239" s="76"/>
      <c r="D8239" s="78"/>
      <c r="E8239" s="12"/>
      <c r="F8239" s="79"/>
      <c r="G8239" s="78"/>
      <c r="H8239" s="80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6"/>
      <c r="B8240" s="77"/>
      <c r="C8240" s="76"/>
      <c r="D8240" s="78"/>
      <c r="E8240" s="12"/>
      <c r="F8240" s="79"/>
      <c r="G8240" s="78"/>
      <c r="H8240" s="80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6"/>
      <c r="B8241" s="77"/>
      <c r="C8241" s="76"/>
      <c r="D8241" s="78"/>
      <c r="E8241" s="12"/>
      <c r="F8241" s="79"/>
      <c r="G8241" s="78"/>
      <c r="H8241" s="80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6"/>
      <c r="B8242" s="77"/>
      <c r="C8242" s="76"/>
      <c r="D8242" s="78"/>
      <c r="E8242" s="12"/>
      <c r="F8242" s="79"/>
      <c r="G8242" s="78"/>
      <c r="H8242" s="80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6"/>
      <c r="B8243" s="77"/>
      <c r="C8243" s="76"/>
      <c r="D8243" s="78"/>
      <c r="E8243" s="12"/>
      <c r="F8243" s="79"/>
      <c r="G8243" s="78"/>
      <c r="H8243" s="80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6"/>
      <c r="B8244" s="77"/>
      <c r="C8244" s="76"/>
      <c r="D8244" s="78"/>
      <c r="E8244" s="12"/>
      <c r="F8244" s="79"/>
      <c r="G8244" s="78"/>
      <c r="H8244" s="80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6"/>
      <c r="B8245" s="77"/>
      <c r="C8245" s="76"/>
      <c r="D8245" s="78"/>
      <c r="E8245" s="12"/>
      <c r="F8245" s="79"/>
      <c r="G8245" s="78"/>
      <c r="H8245" s="80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6"/>
      <c r="B8246" s="77"/>
      <c r="C8246" s="76"/>
      <c r="D8246" s="78"/>
      <c r="E8246" s="12"/>
      <c r="F8246" s="79"/>
      <c r="G8246" s="78"/>
      <c r="H8246" s="80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6"/>
      <c r="B8247" s="77"/>
      <c r="C8247" s="76"/>
      <c r="D8247" s="78"/>
      <c r="E8247" s="12"/>
      <c r="F8247" s="79"/>
      <c r="G8247" s="78"/>
      <c r="H8247" s="80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6"/>
      <c r="B8248" s="77"/>
      <c r="C8248" s="76"/>
      <c r="D8248" s="78"/>
      <c r="E8248" s="12"/>
      <c r="F8248" s="79"/>
      <c r="G8248" s="78"/>
      <c r="H8248" s="80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6"/>
      <c r="B8249" s="77"/>
      <c r="C8249" s="76"/>
      <c r="D8249" s="78"/>
      <c r="E8249" s="12"/>
      <c r="F8249" s="79"/>
      <c r="G8249" s="78"/>
      <c r="H8249" s="80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6"/>
      <c r="B8250" s="77"/>
      <c r="C8250" s="76"/>
      <c r="D8250" s="78"/>
      <c r="E8250" s="12"/>
      <c r="F8250" s="79"/>
      <c r="G8250" s="78"/>
      <c r="H8250" s="80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6"/>
      <c r="B8251" s="77"/>
      <c r="C8251" s="76"/>
      <c r="D8251" s="78"/>
      <c r="E8251" s="12"/>
      <c r="F8251" s="79"/>
      <c r="G8251" s="78"/>
      <c r="H8251" s="80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6"/>
      <c r="B8252" s="77"/>
      <c r="C8252" s="76"/>
      <c r="D8252" s="78"/>
      <c r="E8252" s="12"/>
      <c r="F8252" s="79"/>
      <c r="G8252" s="78"/>
      <c r="H8252" s="80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6"/>
      <c r="B8253" s="77"/>
      <c r="C8253" s="76"/>
      <c r="D8253" s="78"/>
      <c r="E8253" s="12"/>
      <c r="F8253" s="79"/>
      <c r="G8253" s="78"/>
      <c r="H8253" s="80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6"/>
      <c r="B8254" s="77"/>
      <c r="C8254" s="76"/>
      <c r="D8254" s="78"/>
      <c r="E8254" s="12"/>
      <c r="F8254" s="79"/>
      <c r="G8254" s="78"/>
      <c r="H8254" s="80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6"/>
      <c r="B8255" s="77"/>
      <c r="C8255" s="76"/>
      <c r="D8255" s="78"/>
      <c r="E8255" s="12"/>
      <c r="F8255" s="79"/>
      <c r="G8255" s="78"/>
      <c r="H8255" s="80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6"/>
      <c r="B8256" s="77"/>
      <c r="C8256" s="76"/>
      <c r="D8256" s="78"/>
      <c r="E8256" s="12"/>
      <c r="F8256" s="79"/>
      <c r="G8256" s="78"/>
      <c r="H8256" s="80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6"/>
      <c r="B8257" s="77"/>
      <c r="C8257" s="76"/>
      <c r="D8257" s="78"/>
      <c r="E8257" s="12"/>
      <c r="F8257" s="79"/>
      <c r="G8257" s="78"/>
      <c r="H8257" s="80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6"/>
      <c r="B8258" s="77"/>
      <c r="C8258" s="76"/>
      <c r="D8258" s="78"/>
      <c r="E8258" s="12"/>
      <c r="F8258" s="79"/>
      <c r="G8258" s="78"/>
      <c r="H8258" s="80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6"/>
      <c r="B8259" s="77"/>
      <c r="C8259" s="76"/>
      <c r="D8259" s="78"/>
      <c r="E8259" s="12"/>
      <c r="F8259" s="79"/>
      <c r="G8259" s="78"/>
      <c r="H8259" s="80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6"/>
      <c r="B8260" s="77"/>
      <c r="C8260" s="76"/>
      <c r="D8260" s="78"/>
      <c r="E8260" s="12"/>
      <c r="F8260" s="79"/>
      <c r="G8260" s="78"/>
      <c r="H8260" s="80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6"/>
      <c r="B8261" s="77"/>
      <c r="C8261" s="76"/>
      <c r="D8261" s="78"/>
      <c r="E8261" s="12"/>
      <c r="F8261" s="79"/>
      <c r="G8261" s="78"/>
      <c r="H8261" s="80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6"/>
      <c r="B8262" s="77"/>
      <c r="C8262" s="76"/>
      <c r="D8262" s="78"/>
      <c r="E8262" s="12"/>
      <c r="F8262" s="79"/>
      <c r="G8262" s="78"/>
      <c r="H8262" s="80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6"/>
      <c r="B8263" s="77"/>
      <c r="C8263" s="76"/>
      <c r="D8263" s="78"/>
      <c r="E8263" s="12"/>
      <c r="F8263" s="79"/>
      <c r="G8263" s="78"/>
      <c r="H8263" s="80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6"/>
      <c r="B8264" s="77"/>
      <c r="C8264" s="76"/>
      <c r="D8264" s="78"/>
      <c r="E8264" s="12"/>
      <c r="F8264" s="79"/>
      <c r="G8264" s="78"/>
      <c r="H8264" s="80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6"/>
      <c r="B8265" s="77"/>
      <c r="C8265" s="76"/>
      <c r="D8265" s="78"/>
      <c r="E8265" s="12"/>
      <c r="F8265" s="79"/>
      <c r="G8265" s="78"/>
      <c r="H8265" s="80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6"/>
      <c r="B8266" s="77"/>
      <c r="C8266" s="76"/>
      <c r="D8266" s="78"/>
      <c r="E8266" s="12"/>
      <c r="F8266" s="79"/>
      <c r="G8266" s="78"/>
      <c r="H8266" s="80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6"/>
      <c r="B8267" s="77"/>
      <c r="C8267" s="76"/>
      <c r="D8267" s="78"/>
      <c r="E8267" s="12"/>
      <c r="F8267" s="79"/>
      <c r="G8267" s="78"/>
      <c r="H8267" s="80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6"/>
      <c r="B8268" s="77"/>
      <c r="C8268" s="76"/>
      <c r="D8268" s="78"/>
      <c r="E8268" s="12"/>
      <c r="F8268" s="79"/>
      <c r="G8268" s="78"/>
      <c r="H8268" s="80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6"/>
      <c r="B8269" s="77"/>
      <c r="C8269" s="76"/>
      <c r="D8269" s="78"/>
      <c r="E8269" s="12"/>
      <c r="F8269" s="79"/>
      <c r="G8269" s="78"/>
      <c r="H8269" s="80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6"/>
      <c r="B8270" s="77"/>
      <c r="C8270" s="76"/>
      <c r="D8270" s="78"/>
      <c r="E8270" s="12"/>
      <c r="F8270" s="79"/>
      <c r="G8270" s="78"/>
      <c r="H8270" s="80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6"/>
      <c r="B8271" s="77"/>
      <c r="C8271" s="76"/>
      <c r="D8271" s="78"/>
      <c r="E8271" s="12"/>
      <c r="F8271" s="79"/>
      <c r="G8271" s="78"/>
      <c r="H8271" s="80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6"/>
      <c r="B8272" s="77"/>
      <c r="C8272" s="76"/>
      <c r="D8272" s="78"/>
      <c r="E8272" s="12"/>
      <c r="F8272" s="79"/>
      <c r="G8272" s="78"/>
      <c r="H8272" s="80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6"/>
      <c r="B8273" s="77"/>
      <c r="C8273" s="76"/>
      <c r="D8273" s="78"/>
      <c r="E8273" s="12"/>
      <c r="F8273" s="79"/>
      <c r="G8273" s="78"/>
      <c r="H8273" s="80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6"/>
      <c r="B8274" s="77"/>
      <c r="C8274" s="76"/>
      <c r="D8274" s="78"/>
      <c r="E8274" s="12"/>
      <c r="F8274" s="79"/>
      <c r="G8274" s="78"/>
      <c r="H8274" s="80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6"/>
      <c r="B8275" s="77"/>
      <c r="C8275" s="76"/>
      <c r="D8275" s="78"/>
      <c r="E8275" s="12"/>
      <c r="F8275" s="79"/>
      <c r="G8275" s="78"/>
      <c r="H8275" s="80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6"/>
      <c r="B8276" s="77"/>
      <c r="C8276" s="76"/>
      <c r="D8276" s="78"/>
      <c r="E8276" s="12"/>
      <c r="F8276" s="79"/>
      <c r="G8276" s="78"/>
      <c r="H8276" s="80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6"/>
      <c r="B8277" s="77"/>
      <c r="C8277" s="76"/>
      <c r="D8277" s="78"/>
      <c r="E8277" s="12"/>
      <c r="F8277" s="79"/>
      <c r="G8277" s="78"/>
      <c r="H8277" s="80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6"/>
      <c r="B8278" s="77"/>
      <c r="C8278" s="76"/>
      <c r="D8278" s="78"/>
      <c r="E8278" s="12"/>
      <c r="F8278" s="79"/>
      <c r="G8278" s="78"/>
      <c r="H8278" s="80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6"/>
      <c r="B8279" s="77"/>
      <c r="C8279" s="76"/>
      <c r="D8279" s="78"/>
      <c r="E8279" s="12"/>
      <c r="F8279" s="79"/>
      <c r="G8279" s="78"/>
      <c r="H8279" s="80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6"/>
      <c r="B8280" s="77"/>
      <c r="C8280" s="76"/>
      <c r="D8280" s="78"/>
      <c r="E8280" s="12"/>
      <c r="F8280" s="79"/>
      <c r="G8280" s="78"/>
      <c r="H8280" s="80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6"/>
      <c r="B8281" s="77"/>
      <c r="C8281" s="76"/>
      <c r="D8281" s="78"/>
      <c r="E8281" s="12"/>
      <c r="F8281" s="79"/>
      <c r="G8281" s="78"/>
      <c r="H8281" s="80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6"/>
      <c r="B8282" s="77"/>
      <c r="C8282" s="76"/>
      <c r="D8282" s="78"/>
      <c r="E8282" s="12"/>
      <c r="F8282" s="79"/>
      <c r="G8282" s="78"/>
      <c r="H8282" s="80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6"/>
      <c r="B8283" s="77"/>
      <c r="C8283" s="76"/>
      <c r="D8283" s="78"/>
      <c r="E8283" s="12"/>
      <c r="F8283" s="79"/>
      <c r="G8283" s="78"/>
      <c r="H8283" s="80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6"/>
      <c r="B8284" s="77"/>
      <c r="C8284" s="76"/>
      <c r="D8284" s="78"/>
      <c r="E8284" s="12"/>
      <c r="F8284" s="79"/>
      <c r="G8284" s="78"/>
      <c r="H8284" s="80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6"/>
      <c r="B8285" s="77"/>
      <c r="C8285" s="76"/>
      <c r="D8285" s="78"/>
      <c r="E8285" s="12"/>
      <c r="F8285" s="79"/>
      <c r="G8285" s="78"/>
      <c r="H8285" s="80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6"/>
      <c r="B8286" s="77"/>
      <c r="C8286" s="76"/>
      <c r="D8286" s="78"/>
      <c r="E8286" s="12"/>
      <c r="F8286" s="79"/>
      <c r="G8286" s="78"/>
      <c r="H8286" s="80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6"/>
      <c r="B8287" s="77"/>
      <c r="C8287" s="76"/>
      <c r="D8287" s="78"/>
      <c r="E8287" s="12"/>
      <c r="F8287" s="79"/>
      <c r="G8287" s="78"/>
      <c r="H8287" s="80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6"/>
      <c r="B8288" s="77"/>
      <c r="C8288" s="76"/>
      <c r="D8288" s="78"/>
      <c r="E8288" s="12"/>
      <c r="F8288" s="79"/>
      <c r="G8288" s="78"/>
      <c r="H8288" s="80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6"/>
      <c r="B8289" s="77"/>
      <c r="C8289" s="76"/>
      <c r="D8289" s="78"/>
      <c r="E8289" s="12"/>
      <c r="F8289" s="79"/>
      <c r="G8289" s="78"/>
      <c r="H8289" s="80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6"/>
      <c r="B8290" s="77"/>
      <c r="C8290" s="76"/>
      <c r="D8290" s="78"/>
      <c r="E8290" s="12"/>
      <c r="F8290" s="79"/>
      <c r="G8290" s="78"/>
      <c r="H8290" s="80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6"/>
      <c r="B8291" s="77"/>
      <c r="C8291" s="76"/>
      <c r="D8291" s="78"/>
      <c r="E8291" s="12"/>
      <c r="F8291" s="79"/>
      <c r="G8291" s="78"/>
      <c r="H8291" s="80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6"/>
      <c r="B8292" s="77"/>
      <c r="C8292" s="76"/>
      <c r="D8292" s="78"/>
      <c r="E8292" s="12"/>
      <c r="F8292" s="79"/>
      <c r="G8292" s="78"/>
      <c r="H8292" s="80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6"/>
      <c r="B8293" s="77"/>
      <c r="C8293" s="76"/>
      <c r="D8293" s="78"/>
      <c r="E8293" s="12"/>
      <c r="F8293" s="79"/>
      <c r="G8293" s="78"/>
      <c r="H8293" s="80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6"/>
      <c r="B8294" s="77"/>
      <c r="C8294" s="76"/>
      <c r="D8294" s="78"/>
      <c r="E8294" s="12"/>
      <c r="F8294" s="79"/>
      <c r="G8294" s="78"/>
      <c r="H8294" s="80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6"/>
      <c r="B8295" s="77"/>
      <c r="C8295" s="76"/>
      <c r="D8295" s="78"/>
      <c r="E8295" s="12"/>
      <c r="F8295" s="79"/>
      <c r="G8295" s="78"/>
      <c r="H8295" s="80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6"/>
      <c r="B8296" s="77"/>
      <c r="C8296" s="76"/>
      <c r="D8296" s="78"/>
      <c r="E8296" s="12"/>
      <c r="F8296" s="79"/>
      <c r="G8296" s="78"/>
      <c r="H8296" s="80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6"/>
      <c r="B8297" s="77"/>
      <c r="C8297" s="76"/>
      <c r="D8297" s="78"/>
      <c r="E8297" s="12"/>
      <c r="F8297" s="79"/>
      <c r="G8297" s="78"/>
      <c r="H8297" s="80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6"/>
      <c r="B8298" s="77"/>
      <c r="C8298" s="76"/>
      <c r="D8298" s="78"/>
      <c r="E8298" s="12"/>
      <c r="F8298" s="79"/>
      <c r="G8298" s="78"/>
      <c r="H8298" s="80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6"/>
      <c r="B8299" s="77"/>
      <c r="C8299" s="76"/>
      <c r="D8299" s="78"/>
      <c r="E8299" s="12"/>
      <c r="F8299" s="79"/>
      <c r="G8299" s="78"/>
      <c r="H8299" s="80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6"/>
      <c r="B8300" s="77"/>
      <c r="C8300" s="76"/>
      <c r="D8300" s="78"/>
      <c r="E8300" s="12"/>
      <c r="F8300" s="79"/>
      <c r="G8300" s="78"/>
      <c r="H8300" s="80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6"/>
      <c r="B8301" s="77"/>
      <c r="C8301" s="76"/>
      <c r="D8301" s="78"/>
      <c r="E8301" s="12"/>
      <c r="F8301" s="79"/>
      <c r="G8301" s="78"/>
      <c r="H8301" s="80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6"/>
      <c r="B8302" s="77"/>
      <c r="C8302" s="76"/>
      <c r="D8302" s="78"/>
      <c r="E8302" s="12"/>
      <c r="F8302" s="79"/>
      <c r="G8302" s="78"/>
      <c r="H8302" s="80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6"/>
      <c r="B8303" s="77"/>
      <c r="C8303" s="76"/>
      <c r="D8303" s="78"/>
      <c r="E8303" s="12"/>
      <c r="F8303" s="79"/>
      <c r="G8303" s="78"/>
      <c r="H8303" s="80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6"/>
      <c r="B8304" s="77"/>
      <c r="C8304" s="76"/>
      <c r="D8304" s="78"/>
      <c r="E8304" s="12"/>
      <c r="F8304" s="79"/>
      <c r="G8304" s="78"/>
      <c r="H8304" s="80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6"/>
      <c r="B8305" s="77"/>
      <c r="C8305" s="76"/>
      <c r="D8305" s="78"/>
      <c r="E8305" s="12"/>
      <c r="F8305" s="79"/>
      <c r="G8305" s="78"/>
      <c r="H8305" s="80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6"/>
      <c r="B8306" s="77"/>
      <c r="C8306" s="76"/>
      <c r="D8306" s="78"/>
      <c r="E8306" s="12"/>
      <c r="F8306" s="79"/>
      <c r="G8306" s="78"/>
      <c r="H8306" s="80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6"/>
      <c r="B8307" s="77"/>
      <c r="C8307" s="76"/>
      <c r="D8307" s="78"/>
      <c r="E8307" s="12"/>
      <c r="F8307" s="79"/>
      <c r="G8307" s="78"/>
      <c r="H8307" s="80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6"/>
      <c r="B8308" s="77"/>
      <c r="C8308" s="76"/>
      <c r="D8308" s="78"/>
      <c r="E8308" s="12"/>
      <c r="F8308" s="79"/>
      <c r="G8308" s="78"/>
      <c r="H8308" s="80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6"/>
      <c r="B8309" s="77"/>
      <c r="C8309" s="76"/>
      <c r="D8309" s="78"/>
      <c r="E8309" s="12"/>
      <c r="F8309" s="79"/>
      <c r="G8309" s="78"/>
      <c r="H8309" s="80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6"/>
      <c r="B8310" s="77"/>
      <c r="C8310" s="76"/>
      <c r="D8310" s="78"/>
      <c r="E8310" s="12"/>
      <c r="F8310" s="79"/>
      <c r="G8310" s="78"/>
      <c r="H8310" s="80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6"/>
      <c r="B8311" s="77"/>
      <c r="C8311" s="76"/>
      <c r="D8311" s="78"/>
      <c r="E8311" s="12"/>
      <c r="F8311" s="79"/>
      <c r="G8311" s="78"/>
      <c r="H8311" s="80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6"/>
      <c r="B8312" s="77"/>
      <c r="C8312" s="76"/>
      <c r="D8312" s="78"/>
      <c r="E8312" s="12"/>
      <c r="F8312" s="79"/>
      <c r="G8312" s="78"/>
      <c r="H8312" s="80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6"/>
      <c r="B8313" s="77"/>
      <c r="C8313" s="76"/>
      <c r="D8313" s="78"/>
      <c r="E8313" s="12"/>
      <c r="F8313" s="79"/>
      <c r="G8313" s="78"/>
      <c r="H8313" s="80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6"/>
      <c r="B8314" s="77"/>
      <c r="C8314" s="76"/>
      <c r="D8314" s="78"/>
      <c r="E8314" s="12"/>
      <c r="F8314" s="79"/>
      <c r="G8314" s="78"/>
      <c r="H8314" s="80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6"/>
      <c r="B8315" s="77"/>
      <c r="C8315" s="76"/>
      <c r="D8315" s="78"/>
      <c r="E8315" s="12"/>
      <c r="F8315" s="79"/>
      <c r="G8315" s="78"/>
      <c r="H8315" s="80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6"/>
      <c r="B8316" s="77"/>
      <c r="C8316" s="76"/>
      <c r="D8316" s="78"/>
      <c r="E8316" s="12"/>
      <c r="F8316" s="79"/>
      <c r="G8316" s="78"/>
      <c r="H8316" s="80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6"/>
      <c r="B8317" s="77"/>
      <c r="C8317" s="76"/>
      <c r="D8317" s="78"/>
      <c r="E8317" s="12"/>
      <c r="F8317" s="79"/>
      <c r="G8317" s="78"/>
      <c r="H8317" s="80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6"/>
      <c r="B8318" s="77"/>
      <c r="C8318" s="76"/>
      <c r="D8318" s="78"/>
      <c r="E8318" s="12"/>
      <c r="F8318" s="79"/>
      <c r="G8318" s="78"/>
      <c r="H8318" s="80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6"/>
      <c r="B8319" s="77"/>
      <c r="C8319" s="76"/>
      <c r="D8319" s="78"/>
      <c r="E8319" s="12"/>
      <c r="F8319" s="79"/>
      <c r="G8319" s="78"/>
      <c r="H8319" s="80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6"/>
      <c r="B8320" s="77"/>
      <c r="C8320" s="76"/>
      <c r="D8320" s="78"/>
      <c r="E8320" s="12"/>
      <c r="F8320" s="79"/>
      <c r="G8320" s="78"/>
      <c r="H8320" s="80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6"/>
      <c r="B8321" s="77"/>
      <c r="C8321" s="76"/>
      <c r="D8321" s="78"/>
      <c r="E8321" s="12"/>
      <c r="F8321" s="79"/>
      <c r="G8321" s="78"/>
      <c r="H8321" s="80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6"/>
      <c r="B8322" s="77"/>
      <c r="C8322" s="76"/>
      <c r="D8322" s="78"/>
      <c r="E8322" s="12"/>
      <c r="F8322" s="79"/>
      <c r="G8322" s="78"/>
      <c r="H8322" s="80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6"/>
      <c r="B8323" s="77"/>
      <c r="C8323" s="76"/>
      <c r="D8323" s="78"/>
      <c r="E8323" s="12"/>
      <c r="F8323" s="79"/>
      <c r="G8323" s="78"/>
      <c r="H8323" s="80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6"/>
      <c r="B8324" s="77"/>
      <c r="C8324" s="76"/>
      <c r="D8324" s="78"/>
      <c r="E8324" s="12"/>
      <c r="F8324" s="79"/>
      <c r="G8324" s="78"/>
      <c r="H8324" s="80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6"/>
      <c r="B8325" s="77"/>
      <c r="C8325" s="76"/>
      <c r="D8325" s="78"/>
      <c r="E8325" s="12"/>
      <c r="F8325" s="79"/>
      <c r="G8325" s="78"/>
      <c r="H8325" s="80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6"/>
      <c r="B8326" s="77"/>
      <c r="C8326" s="76"/>
      <c r="D8326" s="78"/>
      <c r="E8326" s="12"/>
      <c r="F8326" s="79"/>
      <c r="G8326" s="78"/>
      <c r="H8326" s="80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6"/>
      <c r="B8327" s="77"/>
      <c r="C8327" s="76"/>
      <c r="D8327" s="78"/>
      <c r="E8327" s="12"/>
      <c r="F8327" s="79"/>
      <c r="G8327" s="78"/>
      <c r="H8327" s="80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6"/>
      <c r="B8328" s="77"/>
      <c r="C8328" s="76"/>
      <c r="D8328" s="78"/>
      <c r="E8328" s="12"/>
      <c r="F8328" s="79"/>
      <c r="G8328" s="78"/>
      <c r="H8328" s="80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6"/>
      <c r="B8329" s="77"/>
      <c r="C8329" s="76"/>
      <c r="D8329" s="78"/>
      <c r="E8329" s="12"/>
      <c r="F8329" s="79"/>
      <c r="G8329" s="78"/>
      <c r="H8329" s="80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6"/>
      <c r="B8330" s="77"/>
      <c r="C8330" s="76"/>
      <c r="D8330" s="78"/>
      <c r="E8330" s="12"/>
      <c r="F8330" s="79"/>
      <c r="G8330" s="78"/>
      <c r="H8330" s="80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6"/>
      <c r="B8331" s="77"/>
      <c r="C8331" s="76"/>
      <c r="D8331" s="78"/>
      <c r="E8331" s="12"/>
      <c r="F8331" s="79"/>
      <c r="G8331" s="78"/>
      <c r="H8331" s="80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6"/>
      <c r="B8332" s="77"/>
      <c r="C8332" s="76"/>
      <c r="D8332" s="78"/>
      <c r="E8332" s="12"/>
      <c r="F8332" s="79"/>
      <c r="G8332" s="78"/>
      <c r="H8332" s="80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6"/>
      <c r="B8333" s="77"/>
      <c r="C8333" s="76"/>
      <c r="D8333" s="78"/>
      <c r="E8333" s="12"/>
      <c r="F8333" s="79"/>
      <c r="G8333" s="78"/>
      <c r="H8333" s="80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6"/>
      <c r="B8334" s="77"/>
      <c r="C8334" s="76"/>
      <c r="D8334" s="78"/>
      <c r="E8334" s="12"/>
      <c r="F8334" s="79"/>
      <c r="G8334" s="78"/>
      <c r="H8334" s="80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6"/>
      <c r="B8335" s="77"/>
      <c r="C8335" s="76"/>
      <c r="D8335" s="78"/>
      <c r="E8335" s="12"/>
      <c r="F8335" s="79"/>
      <c r="G8335" s="78"/>
      <c r="H8335" s="80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6"/>
      <c r="B8336" s="77"/>
      <c r="C8336" s="76"/>
      <c r="D8336" s="78"/>
      <c r="E8336" s="12"/>
      <c r="F8336" s="79"/>
      <c r="G8336" s="78"/>
      <c r="H8336" s="80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6"/>
      <c r="B8337" s="77"/>
      <c r="C8337" s="76"/>
      <c r="D8337" s="78"/>
      <c r="E8337" s="12"/>
      <c r="F8337" s="79"/>
      <c r="G8337" s="78"/>
      <c r="H8337" s="80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6"/>
      <c r="B8338" s="77"/>
      <c r="C8338" s="76"/>
      <c r="D8338" s="78"/>
      <c r="E8338" s="12"/>
      <c r="F8338" s="79"/>
      <c r="G8338" s="78"/>
      <c r="H8338" s="80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6"/>
      <c r="B8339" s="77"/>
      <c r="C8339" s="76"/>
      <c r="D8339" s="78"/>
      <c r="E8339" s="12"/>
      <c r="F8339" s="79"/>
      <c r="G8339" s="78"/>
      <c r="H8339" s="80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6"/>
      <c r="B8340" s="77"/>
      <c r="C8340" s="76"/>
      <c r="D8340" s="78"/>
      <c r="E8340" s="12"/>
      <c r="F8340" s="79"/>
      <c r="G8340" s="78"/>
      <c r="H8340" s="80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6"/>
      <c r="B8341" s="77"/>
      <c r="C8341" s="76"/>
      <c r="D8341" s="78"/>
      <c r="E8341" s="12"/>
      <c r="F8341" s="79"/>
      <c r="G8341" s="78"/>
      <c r="H8341" s="80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6"/>
      <c r="B8342" s="77"/>
      <c r="C8342" s="76"/>
      <c r="D8342" s="78"/>
      <c r="E8342" s="12"/>
      <c r="F8342" s="79"/>
      <c r="G8342" s="78"/>
      <c r="H8342" s="80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6"/>
      <c r="B8343" s="77"/>
      <c r="C8343" s="76"/>
      <c r="D8343" s="78"/>
      <c r="E8343" s="12"/>
      <c r="F8343" s="79"/>
      <c r="G8343" s="78"/>
      <c r="H8343" s="80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6"/>
      <c r="B8344" s="77"/>
      <c r="C8344" s="76"/>
      <c r="D8344" s="78"/>
      <c r="E8344" s="12"/>
      <c r="F8344" s="79"/>
      <c r="G8344" s="78"/>
      <c r="H8344" s="80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6"/>
      <c r="B8345" s="77"/>
      <c r="C8345" s="76"/>
      <c r="D8345" s="78"/>
      <c r="E8345" s="12"/>
      <c r="F8345" s="79"/>
      <c r="G8345" s="78"/>
      <c r="H8345" s="80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6"/>
      <c r="B8346" s="77"/>
      <c r="C8346" s="76"/>
      <c r="D8346" s="78"/>
      <c r="E8346" s="12"/>
      <c r="F8346" s="79"/>
      <c r="G8346" s="78"/>
      <c r="H8346" s="80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6"/>
      <c r="B8347" s="77"/>
      <c r="C8347" s="76"/>
      <c r="D8347" s="78"/>
      <c r="E8347" s="12"/>
      <c r="F8347" s="79"/>
      <c r="G8347" s="78"/>
      <c r="H8347" s="80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6"/>
      <c r="B8348" s="77"/>
      <c r="C8348" s="76"/>
      <c r="D8348" s="78"/>
      <c r="E8348" s="12"/>
      <c r="F8348" s="79"/>
      <c r="G8348" s="78"/>
      <c r="H8348" s="80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6"/>
      <c r="B8349" s="77"/>
      <c r="C8349" s="76"/>
      <c r="D8349" s="78"/>
      <c r="E8349" s="12"/>
      <c r="F8349" s="79"/>
      <c r="G8349" s="78"/>
      <c r="H8349" s="80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6"/>
      <c r="B8350" s="77"/>
      <c r="C8350" s="76"/>
      <c r="D8350" s="78"/>
      <c r="E8350" s="12"/>
      <c r="F8350" s="79"/>
      <c r="G8350" s="78"/>
      <c r="H8350" s="80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6"/>
      <c r="B8351" s="77"/>
      <c r="C8351" s="76"/>
      <c r="D8351" s="78"/>
      <c r="E8351" s="12"/>
      <c r="F8351" s="79"/>
      <c r="G8351" s="78"/>
      <c r="H8351" s="80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6"/>
      <c r="B8352" s="77"/>
      <c r="C8352" s="76"/>
      <c r="D8352" s="78"/>
      <c r="E8352" s="12"/>
      <c r="F8352" s="79"/>
      <c r="G8352" s="78"/>
      <c r="H8352" s="80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6"/>
      <c r="B8353" s="77"/>
      <c r="C8353" s="76"/>
      <c r="D8353" s="78"/>
      <c r="E8353" s="12"/>
      <c r="F8353" s="79"/>
      <c r="G8353" s="78"/>
      <c r="H8353" s="80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6"/>
      <c r="B8354" s="77"/>
      <c r="C8354" s="76"/>
      <c r="D8354" s="78"/>
      <c r="E8354" s="12"/>
      <c r="F8354" s="79"/>
      <c r="G8354" s="78"/>
      <c r="H8354" s="80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6"/>
      <c r="B8355" s="77"/>
      <c r="C8355" s="76"/>
      <c r="D8355" s="78"/>
      <c r="E8355" s="12"/>
      <c r="F8355" s="79"/>
      <c r="G8355" s="78"/>
      <c r="H8355" s="80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6"/>
      <c r="B8356" s="77"/>
      <c r="C8356" s="76"/>
      <c r="D8356" s="78"/>
      <c r="E8356" s="12"/>
      <c r="F8356" s="79"/>
      <c r="G8356" s="78"/>
      <c r="H8356" s="80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6"/>
      <c r="B8357" s="77"/>
      <c r="C8357" s="76"/>
      <c r="D8357" s="78"/>
      <c r="E8357" s="12"/>
      <c r="F8357" s="79"/>
      <c r="G8357" s="78"/>
      <c r="H8357" s="80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6"/>
      <c r="B8358" s="77"/>
      <c r="C8358" s="76"/>
      <c r="D8358" s="78"/>
      <c r="E8358" s="12"/>
      <c r="F8358" s="79"/>
      <c r="G8358" s="78"/>
      <c r="H8358" s="80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6"/>
      <c r="B8359" s="77"/>
      <c r="C8359" s="76"/>
      <c r="D8359" s="78"/>
      <c r="E8359" s="12"/>
      <c r="F8359" s="79"/>
      <c r="G8359" s="78"/>
      <c r="H8359" s="80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6"/>
      <c r="B8360" s="77"/>
      <c r="C8360" s="76"/>
      <c r="D8360" s="78"/>
      <c r="E8360" s="12"/>
      <c r="F8360" s="79"/>
      <c r="G8360" s="78"/>
      <c r="H8360" s="80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6"/>
      <c r="B8361" s="77"/>
      <c r="C8361" s="76"/>
      <c r="D8361" s="78"/>
      <c r="E8361" s="12"/>
      <c r="F8361" s="79"/>
      <c r="G8361" s="78"/>
      <c r="H8361" s="80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6"/>
      <c r="B8362" s="77"/>
      <c r="C8362" s="76"/>
      <c r="D8362" s="78"/>
      <c r="E8362" s="12"/>
      <c r="F8362" s="79"/>
      <c r="G8362" s="78"/>
      <c r="H8362" s="80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6"/>
      <c r="B8363" s="77"/>
      <c r="C8363" s="76"/>
      <c r="D8363" s="78"/>
      <c r="E8363" s="12"/>
      <c r="F8363" s="79"/>
      <c r="G8363" s="78"/>
      <c r="H8363" s="80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6"/>
      <c r="B8364" s="77"/>
      <c r="C8364" s="76"/>
      <c r="D8364" s="78"/>
      <c r="E8364" s="12"/>
      <c r="F8364" s="79"/>
      <c r="G8364" s="78"/>
      <c r="H8364" s="80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6"/>
      <c r="B8365" s="77"/>
      <c r="C8365" s="76"/>
      <c r="D8365" s="78"/>
      <c r="E8365" s="12"/>
      <c r="F8365" s="79"/>
      <c r="G8365" s="78"/>
      <c r="H8365" s="80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6"/>
      <c r="B8366" s="77"/>
      <c r="C8366" s="76"/>
      <c r="D8366" s="78"/>
      <c r="E8366" s="12"/>
      <c r="F8366" s="79"/>
      <c r="G8366" s="78"/>
      <c r="H8366" s="80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6"/>
      <c r="B8367" s="77"/>
      <c r="C8367" s="76"/>
      <c r="D8367" s="78"/>
      <c r="E8367" s="12"/>
      <c r="F8367" s="79"/>
      <c r="G8367" s="78"/>
      <c r="H8367" s="80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6"/>
      <c r="B8368" s="77"/>
      <c r="C8368" s="76"/>
      <c r="D8368" s="78"/>
      <c r="E8368" s="12"/>
      <c r="F8368" s="79"/>
      <c r="G8368" s="78"/>
      <c r="H8368" s="80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6"/>
      <c r="B8369" s="77"/>
      <c r="C8369" s="76"/>
      <c r="D8369" s="78"/>
      <c r="E8369" s="12"/>
      <c r="F8369" s="79"/>
      <c r="G8369" s="78"/>
      <c r="H8369" s="80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6"/>
      <c r="B8370" s="77"/>
      <c r="C8370" s="76"/>
      <c r="D8370" s="78"/>
      <c r="E8370" s="12"/>
      <c r="F8370" s="79"/>
      <c r="G8370" s="78"/>
      <c r="H8370" s="80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6"/>
      <c r="B8371" s="77"/>
      <c r="C8371" s="76"/>
      <c r="D8371" s="78"/>
      <c r="E8371" s="12"/>
      <c r="F8371" s="79"/>
      <c r="G8371" s="78"/>
      <c r="H8371" s="80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6"/>
      <c r="B8372" s="77"/>
      <c r="C8372" s="76"/>
      <c r="D8372" s="78"/>
      <c r="E8372" s="12"/>
      <c r="F8372" s="79"/>
      <c r="G8372" s="78"/>
      <c r="H8372" s="80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6"/>
      <c r="B8373" s="77"/>
      <c r="C8373" s="76"/>
      <c r="D8373" s="78"/>
      <c r="E8373" s="12"/>
      <c r="F8373" s="79"/>
      <c r="G8373" s="78"/>
      <c r="H8373" s="80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6"/>
      <c r="B8374" s="77"/>
      <c r="C8374" s="76"/>
      <c r="D8374" s="78"/>
      <c r="E8374" s="12"/>
      <c r="F8374" s="79"/>
      <c r="G8374" s="78"/>
      <c r="H8374" s="80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6"/>
      <c r="B8375" s="77"/>
      <c r="C8375" s="76"/>
      <c r="D8375" s="78"/>
      <c r="E8375" s="12"/>
      <c r="F8375" s="79"/>
      <c r="G8375" s="78"/>
      <c r="H8375" s="80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6"/>
      <c r="B8376" s="77"/>
      <c r="C8376" s="76"/>
      <c r="D8376" s="78"/>
      <c r="E8376" s="12"/>
      <c r="F8376" s="79"/>
      <c r="G8376" s="78"/>
      <c r="H8376" s="80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6"/>
      <c r="B8377" s="77"/>
      <c r="C8377" s="76"/>
      <c r="D8377" s="78"/>
      <c r="E8377" s="12"/>
      <c r="F8377" s="79"/>
      <c r="G8377" s="78"/>
      <c r="H8377" s="80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6"/>
      <c r="B8378" s="77"/>
      <c r="C8378" s="76"/>
      <c r="D8378" s="78"/>
      <c r="E8378" s="12"/>
      <c r="F8378" s="79"/>
      <c r="G8378" s="78"/>
      <c r="H8378" s="80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6"/>
      <c r="B8379" s="77"/>
      <c r="C8379" s="76"/>
      <c r="D8379" s="78"/>
      <c r="E8379" s="12"/>
      <c r="F8379" s="79"/>
      <c r="G8379" s="78"/>
      <c r="H8379" s="80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6"/>
      <c r="B8380" s="77"/>
      <c r="C8380" s="76"/>
      <c r="D8380" s="78"/>
      <c r="E8380" s="12"/>
      <c r="F8380" s="79"/>
      <c r="G8380" s="78"/>
      <c r="H8380" s="80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6"/>
      <c r="B8381" s="77"/>
      <c r="C8381" s="76"/>
      <c r="D8381" s="78"/>
      <c r="E8381" s="12"/>
      <c r="F8381" s="79"/>
      <c r="G8381" s="78"/>
      <c r="H8381" s="80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6"/>
      <c r="B8382" s="77"/>
      <c r="C8382" s="76"/>
      <c r="D8382" s="78"/>
      <c r="E8382" s="12"/>
      <c r="F8382" s="79"/>
      <c r="G8382" s="78"/>
      <c r="H8382" s="80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6"/>
      <c r="B8383" s="77"/>
      <c r="C8383" s="76"/>
      <c r="D8383" s="78"/>
      <c r="E8383" s="12"/>
      <c r="F8383" s="79"/>
      <c r="G8383" s="78"/>
      <c r="H8383" s="80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6"/>
      <c r="B8384" s="77"/>
      <c r="C8384" s="76"/>
      <c r="D8384" s="78"/>
      <c r="E8384" s="12"/>
      <c r="F8384" s="79"/>
      <c r="G8384" s="78"/>
      <c r="H8384" s="80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6"/>
      <c r="B8385" s="77"/>
      <c r="C8385" s="76"/>
      <c r="D8385" s="78"/>
      <c r="E8385" s="12"/>
      <c r="F8385" s="79"/>
      <c r="G8385" s="78"/>
      <c r="H8385" s="80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6"/>
      <c r="B8386" s="77"/>
      <c r="C8386" s="76"/>
      <c r="D8386" s="78"/>
      <c r="E8386" s="12"/>
      <c r="F8386" s="79"/>
      <c r="G8386" s="78"/>
      <c r="H8386" s="80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6"/>
      <c r="B8387" s="77"/>
      <c r="C8387" s="76"/>
      <c r="D8387" s="78"/>
      <c r="E8387" s="12"/>
      <c r="F8387" s="79"/>
      <c r="G8387" s="78"/>
      <c r="H8387" s="80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6"/>
      <c r="B8388" s="77"/>
      <c r="C8388" s="76"/>
      <c r="D8388" s="78"/>
      <c r="E8388" s="12"/>
      <c r="F8388" s="79"/>
      <c r="G8388" s="78"/>
      <c r="H8388" s="80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6"/>
      <c r="B8389" s="77"/>
      <c r="C8389" s="76"/>
      <c r="D8389" s="78"/>
      <c r="E8389" s="12"/>
      <c r="F8389" s="79"/>
      <c r="G8389" s="78"/>
      <c r="H8389" s="80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6"/>
      <c r="B8390" s="77"/>
      <c r="C8390" s="76"/>
      <c r="D8390" s="78"/>
      <c r="E8390" s="12"/>
      <c r="F8390" s="79"/>
      <c r="G8390" s="78"/>
      <c r="H8390" s="80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6"/>
      <c r="B8391" s="77"/>
      <c r="C8391" s="76"/>
      <c r="D8391" s="78"/>
      <c r="E8391" s="12"/>
      <c r="F8391" s="79"/>
      <c r="G8391" s="78"/>
      <c r="H8391" s="80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6"/>
      <c r="B8392" s="77"/>
      <c r="C8392" s="76"/>
      <c r="D8392" s="78"/>
      <c r="E8392" s="12"/>
      <c r="F8392" s="79"/>
      <c r="G8392" s="78"/>
      <c r="H8392" s="80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6"/>
      <c r="B8393" s="77"/>
      <c r="C8393" s="76"/>
      <c r="D8393" s="78"/>
      <c r="E8393" s="12"/>
      <c r="F8393" s="79"/>
      <c r="G8393" s="78"/>
      <c r="H8393" s="80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6"/>
      <c r="B8394" s="77"/>
      <c r="C8394" s="76"/>
      <c r="D8394" s="78"/>
      <c r="E8394" s="12"/>
      <c r="F8394" s="79"/>
      <c r="G8394" s="78"/>
      <c r="H8394" s="80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6"/>
      <c r="B8395" s="77"/>
      <c r="C8395" s="76"/>
      <c r="D8395" s="78"/>
      <c r="E8395" s="12"/>
      <c r="F8395" s="79"/>
      <c r="G8395" s="78"/>
      <c r="H8395" s="80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6"/>
      <c r="B8396" s="77"/>
      <c r="C8396" s="76"/>
      <c r="D8396" s="78"/>
      <c r="E8396" s="12"/>
      <c r="F8396" s="79"/>
      <c r="G8396" s="78"/>
      <c r="H8396" s="80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6"/>
      <c r="B8397" s="77"/>
      <c r="C8397" s="76"/>
      <c r="D8397" s="78"/>
      <c r="E8397" s="12"/>
      <c r="F8397" s="79"/>
      <c r="G8397" s="78"/>
      <c r="H8397" s="80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6"/>
      <c r="B8398" s="77"/>
      <c r="C8398" s="76"/>
      <c r="D8398" s="78"/>
      <c r="E8398" s="12"/>
      <c r="F8398" s="79"/>
      <c r="G8398" s="78"/>
      <c r="H8398" s="80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6"/>
      <c r="B8399" s="77"/>
      <c r="C8399" s="76"/>
      <c r="D8399" s="78"/>
      <c r="E8399" s="12"/>
      <c r="F8399" s="79"/>
      <c r="G8399" s="78"/>
      <c r="H8399" s="80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6"/>
      <c r="B8400" s="77"/>
      <c r="C8400" s="76"/>
      <c r="D8400" s="78"/>
      <c r="E8400" s="12"/>
      <c r="F8400" s="79"/>
      <c r="G8400" s="78"/>
      <c r="H8400" s="80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6"/>
      <c r="B8401" s="77"/>
      <c r="C8401" s="76"/>
      <c r="D8401" s="78"/>
      <c r="E8401" s="12"/>
      <c r="F8401" s="79"/>
      <c r="G8401" s="78"/>
      <c r="H8401" s="80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6"/>
      <c r="B8402" s="77"/>
      <c r="C8402" s="76"/>
      <c r="D8402" s="78"/>
      <c r="E8402" s="12"/>
      <c r="F8402" s="79"/>
      <c r="G8402" s="78"/>
      <c r="H8402" s="80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6"/>
      <c r="B8403" s="77"/>
      <c r="C8403" s="76"/>
      <c r="D8403" s="78"/>
      <c r="E8403" s="12"/>
      <c r="F8403" s="79"/>
      <c r="G8403" s="78"/>
      <c r="H8403" s="80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6"/>
      <c r="B8404" s="77"/>
      <c r="C8404" s="76"/>
      <c r="D8404" s="78"/>
      <c r="E8404" s="12"/>
      <c r="F8404" s="79"/>
      <c r="G8404" s="78"/>
      <c r="H8404" s="80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6"/>
      <c r="B8405" s="77"/>
      <c r="C8405" s="76"/>
      <c r="D8405" s="78"/>
      <c r="E8405" s="12"/>
      <c r="F8405" s="79"/>
      <c r="G8405" s="78"/>
      <c r="H8405" s="80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6"/>
      <c r="B8406" s="77"/>
      <c r="C8406" s="76"/>
      <c r="D8406" s="78"/>
      <c r="E8406" s="12"/>
      <c r="F8406" s="79"/>
      <c r="G8406" s="78"/>
      <c r="H8406" s="80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6"/>
      <c r="B8407" s="77"/>
      <c r="C8407" s="76"/>
      <c r="D8407" s="78"/>
      <c r="E8407" s="12"/>
      <c r="F8407" s="79"/>
      <c r="G8407" s="78"/>
      <c r="H8407" s="80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6"/>
      <c r="B8408" s="77"/>
      <c r="C8408" s="76"/>
      <c r="D8408" s="78"/>
      <c r="E8408" s="12"/>
      <c r="F8408" s="79"/>
      <c r="G8408" s="78"/>
      <c r="H8408" s="80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6"/>
      <c r="B8409" s="77"/>
      <c r="C8409" s="76"/>
      <c r="D8409" s="78"/>
      <c r="E8409" s="12"/>
      <c r="F8409" s="79"/>
      <c r="G8409" s="78"/>
      <c r="H8409" s="80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6"/>
      <c r="B8410" s="77"/>
      <c r="C8410" s="76"/>
      <c r="D8410" s="78"/>
      <c r="E8410" s="12"/>
      <c r="F8410" s="79"/>
      <c r="G8410" s="78"/>
      <c r="H8410" s="80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6"/>
      <c r="B8411" s="77"/>
      <c r="C8411" s="76"/>
      <c r="D8411" s="78"/>
      <c r="E8411" s="12"/>
      <c r="F8411" s="79"/>
      <c r="G8411" s="78"/>
      <c r="H8411" s="80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6"/>
      <c r="B8412" s="77"/>
      <c r="C8412" s="76"/>
      <c r="D8412" s="78"/>
      <c r="E8412" s="12"/>
      <c r="F8412" s="79"/>
      <c r="G8412" s="78"/>
      <c r="H8412" s="80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6"/>
      <c r="B8413" s="77"/>
      <c r="C8413" s="76"/>
      <c r="D8413" s="78"/>
      <c r="E8413" s="12"/>
      <c r="F8413" s="79"/>
      <c r="G8413" s="78"/>
      <c r="H8413" s="80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6"/>
      <c r="B8414" s="77"/>
      <c r="C8414" s="76"/>
      <c r="D8414" s="78"/>
      <c r="E8414" s="12"/>
      <c r="F8414" s="79"/>
      <c r="G8414" s="78"/>
      <c r="H8414" s="80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6"/>
      <c r="B8415" s="77"/>
      <c r="C8415" s="76"/>
      <c r="D8415" s="78"/>
      <c r="E8415" s="12"/>
      <c r="F8415" s="79"/>
      <c r="G8415" s="78"/>
      <c r="H8415" s="80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6"/>
      <c r="B8416" s="77"/>
      <c r="C8416" s="76"/>
      <c r="D8416" s="78"/>
      <c r="E8416" s="12"/>
      <c r="F8416" s="79"/>
      <c r="G8416" s="78"/>
      <c r="H8416" s="80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6"/>
      <c r="B8417" s="77"/>
      <c r="C8417" s="76"/>
      <c r="D8417" s="78"/>
      <c r="E8417" s="12"/>
      <c r="F8417" s="79"/>
      <c r="G8417" s="78"/>
      <c r="H8417" s="80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6"/>
      <c r="B8418" s="77"/>
      <c r="C8418" s="76"/>
      <c r="D8418" s="78"/>
      <c r="E8418" s="12"/>
      <c r="F8418" s="79"/>
      <c r="G8418" s="78"/>
      <c r="H8418" s="80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6"/>
      <c r="B8419" s="77"/>
      <c r="C8419" s="76"/>
      <c r="D8419" s="78"/>
      <c r="E8419" s="12"/>
      <c r="F8419" s="79"/>
      <c r="G8419" s="78"/>
      <c r="H8419" s="80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6"/>
      <c r="B8420" s="77"/>
      <c r="C8420" s="76"/>
      <c r="D8420" s="78"/>
      <c r="E8420" s="12"/>
      <c r="F8420" s="79"/>
      <c r="G8420" s="78"/>
      <c r="H8420" s="80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6"/>
      <c r="B8421" s="77"/>
      <c r="C8421" s="76"/>
      <c r="D8421" s="78"/>
      <c r="E8421" s="12"/>
      <c r="F8421" s="79"/>
      <c r="G8421" s="78"/>
      <c r="H8421" s="80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6"/>
      <c r="B8422" s="77"/>
      <c r="C8422" s="76"/>
      <c r="D8422" s="78"/>
      <c r="E8422" s="12"/>
      <c r="F8422" s="79"/>
      <c r="G8422" s="78"/>
      <c r="H8422" s="80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6"/>
      <c r="B8423" s="77"/>
      <c r="C8423" s="76"/>
      <c r="D8423" s="78"/>
      <c r="E8423" s="12"/>
      <c r="F8423" s="79"/>
      <c r="G8423" s="78"/>
      <c r="H8423" s="80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6"/>
      <c r="B8424" s="77"/>
      <c r="C8424" s="76"/>
      <c r="D8424" s="78"/>
      <c r="E8424" s="12"/>
      <c r="F8424" s="79"/>
      <c r="G8424" s="78"/>
      <c r="H8424" s="80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6"/>
      <c r="B8425" s="77"/>
      <c r="C8425" s="76"/>
      <c r="D8425" s="78"/>
      <c r="E8425" s="12"/>
      <c r="F8425" s="79"/>
      <c r="G8425" s="78"/>
      <c r="H8425" s="80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6"/>
      <c r="B8426" s="77"/>
      <c r="C8426" s="76"/>
      <c r="D8426" s="78"/>
      <c r="E8426" s="12"/>
      <c r="F8426" s="79"/>
      <c r="G8426" s="78"/>
      <c r="H8426" s="80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6"/>
      <c r="B8427" s="77"/>
      <c r="C8427" s="76"/>
      <c r="D8427" s="78"/>
      <c r="E8427" s="12"/>
      <c r="F8427" s="79"/>
      <c r="G8427" s="78"/>
      <c r="H8427" s="80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6"/>
      <c r="B8428" s="77"/>
      <c r="C8428" s="76"/>
      <c r="D8428" s="78"/>
      <c r="E8428" s="12"/>
      <c r="F8428" s="79"/>
      <c r="G8428" s="78"/>
      <c r="H8428" s="80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6"/>
      <c r="B8429" s="77"/>
      <c r="C8429" s="76"/>
      <c r="D8429" s="78"/>
      <c r="E8429" s="12"/>
      <c r="F8429" s="79"/>
      <c r="G8429" s="78"/>
      <c r="H8429" s="80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6"/>
      <c r="B8430" s="77"/>
      <c r="C8430" s="76"/>
      <c r="D8430" s="78"/>
      <c r="E8430" s="12"/>
      <c r="F8430" s="79"/>
      <c r="G8430" s="78"/>
      <c r="H8430" s="80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6"/>
      <c r="B8431" s="77"/>
      <c r="C8431" s="76"/>
      <c r="D8431" s="78"/>
      <c r="E8431" s="12"/>
      <c r="F8431" s="79"/>
      <c r="G8431" s="78"/>
      <c r="H8431" s="80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6"/>
      <c r="B8432" s="77"/>
      <c r="C8432" s="76"/>
      <c r="D8432" s="78"/>
      <c r="E8432" s="12"/>
      <c r="F8432" s="79"/>
      <c r="G8432" s="78"/>
      <c r="H8432" s="80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6"/>
      <c r="B8433" s="77"/>
      <c r="C8433" s="76"/>
      <c r="D8433" s="78"/>
      <c r="E8433" s="12"/>
      <c r="F8433" s="79"/>
      <c r="G8433" s="78"/>
      <c r="H8433" s="80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6"/>
      <c r="B8434" s="77"/>
      <c r="C8434" s="76"/>
      <c r="D8434" s="78"/>
      <c r="E8434" s="12"/>
      <c r="F8434" s="79"/>
      <c r="G8434" s="78"/>
      <c r="H8434" s="80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6"/>
      <c r="B8435" s="77"/>
      <c r="C8435" s="76"/>
      <c r="D8435" s="78"/>
      <c r="E8435" s="12"/>
      <c r="F8435" s="79"/>
      <c r="G8435" s="78"/>
      <c r="H8435" s="80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6"/>
      <c r="B8436" s="77"/>
      <c r="C8436" s="76"/>
      <c r="D8436" s="78"/>
      <c r="E8436" s="12"/>
      <c r="F8436" s="79"/>
      <c r="G8436" s="78"/>
      <c r="H8436" s="80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6"/>
      <c r="B8437" s="77"/>
      <c r="C8437" s="76"/>
      <c r="D8437" s="78"/>
      <c r="E8437" s="12"/>
      <c r="F8437" s="79"/>
      <c r="G8437" s="78"/>
      <c r="H8437" s="80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6"/>
      <c r="B8438" s="77"/>
      <c r="C8438" s="76"/>
      <c r="D8438" s="78"/>
      <c r="E8438" s="12"/>
      <c r="F8438" s="79"/>
      <c r="G8438" s="78"/>
      <c r="H8438" s="80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6"/>
      <c r="B8439" s="77"/>
      <c r="C8439" s="76"/>
      <c r="D8439" s="78"/>
      <c r="E8439" s="12"/>
      <c r="F8439" s="79"/>
      <c r="G8439" s="78"/>
      <c r="H8439" s="80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6"/>
      <c r="B8440" s="77"/>
      <c r="C8440" s="76"/>
      <c r="D8440" s="78"/>
      <c r="E8440" s="12"/>
      <c r="F8440" s="79"/>
      <c r="G8440" s="78"/>
      <c r="H8440" s="80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6"/>
      <c r="B8441" s="77"/>
      <c r="C8441" s="76"/>
      <c r="D8441" s="78"/>
      <c r="E8441" s="12"/>
      <c r="F8441" s="79"/>
      <c r="G8441" s="78"/>
      <c r="H8441" s="80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6"/>
      <c r="B8442" s="77"/>
      <c r="C8442" s="76"/>
      <c r="D8442" s="78"/>
      <c r="E8442" s="12"/>
      <c r="F8442" s="79"/>
      <c r="G8442" s="78"/>
      <c r="H8442" s="80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6"/>
      <c r="B8443" s="77"/>
      <c r="C8443" s="76"/>
      <c r="D8443" s="78"/>
      <c r="E8443" s="12"/>
      <c r="F8443" s="79"/>
      <c r="G8443" s="78"/>
      <c r="H8443" s="80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6"/>
      <c r="B8444" s="77"/>
      <c r="C8444" s="76"/>
      <c r="D8444" s="78"/>
      <c r="E8444" s="12"/>
      <c r="F8444" s="79"/>
      <c r="G8444" s="78"/>
      <c r="H8444" s="80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6"/>
      <c r="B8445" s="77"/>
      <c r="C8445" s="76"/>
      <c r="D8445" s="78"/>
      <c r="E8445" s="12"/>
      <c r="F8445" s="79"/>
      <c r="G8445" s="78"/>
      <c r="H8445" s="80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6"/>
      <c r="B8446" s="77"/>
      <c r="C8446" s="76"/>
      <c r="D8446" s="78"/>
      <c r="E8446" s="12"/>
      <c r="F8446" s="79"/>
      <c r="G8446" s="78"/>
      <c r="H8446" s="80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6"/>
      <c r="B8447" s="77"/>
      <c r="C8447" s="76"/>
      <c r="D8447" s="78"/>
      <c r="E8447" s="12"/>
      <c r="F8447" s="79"/>
      <c r="G8447" s="78"/>
      <c r="H8447" s="80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6"/>
      <c r="B8448" s="77"/>
      <c r="C8448" s="76"/>
      <c r="D8448" s="78"/>
      <c r="E8448" s="12"/>
      <c r="F8448" s="79"/>
      <c r="G8448" s="78"/>
      <c r="H8448" s="80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6"/>
      <c r="B8449" s="77"/>
      <c r="C8449" s="76"/>
      <c r="D8449" s="78"/>
      <c r="E8449" s="12"/>
      <c r="F8449" s="79"/>
      <c r="G8449" s="78"/>
      <c r="H8449" s="80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6"/>
      <c r="B8450" s="77"/>
      <c r="C8450" s="76"/>
      <c r="D8450" s="78"/>
      <c r="E8450" s="12"/>
      <c r="F8450" s="79"/>
      <c r="G8450" s="78"/>
      <c r="H8450" s="80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6"/>
      <c r="B8451" s="77"/>
      <c r="C8451" s="76"/>
      <c r="D8451" s="78"/>
      <c r="E8451" s="12"/>
      <c r="F8451" s="79"/>
      <c r="G8451" s="78"/>
      <c r="H8451" s="80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6"/>
      <c r="B8452" s="77"/>
      <c r="C8452" s="76"/>
      <c r="D8452" s="78"/>
      <c r="E8452" s="12"/>
      <c r="F8452" s="79"/>
      <c r="G8452" s="78"/>
      <c r="H8452" s="80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6"/>
      <c r="B8453" s="77"/>
      <c r="C8453" s="76"/>
      <c r="D8453" s="78"/>
      <c r="E8453" s="12"/>
      <c r="F8453" s="79"/>
      <c r="G8453" s="78"/>
      <c r="H8453" s="80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6"/>
      <c r="B8454" s="77"/>
      <c r="C8454" s="76"/>
      <c r="D8454" s="78"/>
      <c r="E8454" s="12"/>
      <c r="F8454" s="79"/>
      <c r="G8454" s="78"/>
      <c r="H8454" s="80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6"/>
      <c r="B8455" s="77"/>
      <c r="C8455" s="76"/>
      <c r="D8455" s="78"/>
      <c r="E8455" s="12"/>
      <c r="F8455" s="79"/>
      <c r="G8455" s="78"/>
      <c r="H8455" s="80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6"/>
      <c r="B8456" s="77"/>
      <c r="C8456" s="76"/>
      <c r="D8456" s="78"/>
      <c r="E8456" s="12"/>
      <c r="F8456" s="79"/>
      <c r="G8456" s="78"/>
      <c r="H8456" s="80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6"/>
      <c r="B8457" s="77"/>
      <c r="C8457" s="76"/>
      <c r="D8457" s="78"/>
      <c r="E8457" s="12"/>
      <c r="F8457" s="79"/>
      <c r="G8457" s="78"/>
      <c r="H8457" s="80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6"/>
      <c r="B8458" s="77"/>
      <c r="C8458" s="76"/>
      <c r="D8458" s="78"/>
      <c r="E8458" s="12"/>
      <c r="F8458" s="79"/>
      <c r="G8458" s="78"/>
      <c r="H8458" s="80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6"/>
      <c r="B8459" s="77"/>
      <c r="C8459" s="76"/>
      <c r="D8459" s="78"/>
      <c r="E8459" s="12"/>
      <c r="F8459" s="79"/>
      <c r="G8459" s="78"/>
      <c r="H8459" s="80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6"/>
      <c r="B8460" s="77"/>
      <c r="C8460" s="76"/>
      <c r="D8460" s="78"/>
      <c r="E8460" s="12"/>
      <c r="F8460" s="79"/>
      <c r="G8460" s="78"/>
      <c r="H8460" s="80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6"/>
      <c r="B8461" s="77"/>
      <c r="C8461" s="76"/>
      <c r="D8461" s="78"/>
      <c r="E8461" s="12"/>
      <c r="F8461" s="79"/>
      <c r="G8461" s="78"/>
      <c r="H8461" s="80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6"/>
      <c r="B8462" s="77"/>
      <c r="C8462" s="76"/>
      <c r="D8462" s="78"/>
      <c r="E8462" s="12"/>
      <c r="F8462" s="79"/>
      <c r="G8462" s="78"/>
      <c r="H8462" s="80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6"/>
      <c r="B8463" s="77"/>
      <c r="C8463" s="76"/>
      <c r="D8463" s="78"/>
      <c r="E8463" s="12"/>
      <c r="F8463" s="79"/>
      <c r="G8463" s="78"/>
      <c r="H8463" s="80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6"/>
      <c r="B8464" s="77"/>
      <c r="C8464" s="76"/>
      <c r="D8464" s="78"/>
      <c r="E8464" s="12"/>
      <c r="F8464" s="79"/>
      <c r="G8464" s="78"/>
      <c r="H8464" s="80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6"/>
      <c r="B8465" s="77"/>
      <c r="C8465" s="76"/>
      <c r="D8465" s="78"/>
      <c r="E8465" s="12"/>
      <c r="F8465" s="79"/>
      <c r="G8465" s="78"/>
      <c r="H8465" s="80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6"/>
      <c r="B8466" s="77"/>
      <c r="C8466" s="76"/>
      <c r="D8466" s="78"/>
      <c r="E8466" s="12"/>
      <c r="F8466" s="79"/>
      <c r="G8466" s="78"/>
      <c r="H8466" s="80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6"/>
      <c r="B8467" s="77"/>
      <c r="C8467" s="76"/>
      <c r="D8467" s="78"/>
      <c r="E8467" s="12"/>
      <c r="F8467" s="79"/>
      <c r="G8467" s="78"/>
      <c r="H8467" s="80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6"/>
      <c r="B8468" s="77"/>
      <c r="C8468" s="76"/>
      <c r="D8468" s="78"/>
      <c r="E8468" s="12"/>
      <c r="F8468" s="79"/>
      <c r="G8468" s="78"/>
      <c r="H8468" s="80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6"/>
      <c r="B8469" s="77"/>
      <c r="C8469" s="76"/>
      <c r="D8469" s="78"/>
      <c r="E8469" s="12"/>
      <c r="F8469" s="79"/>
      <c r="G8469" s="78"/>
      <c r="H8469" s="80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6"/>
      <c r="B8470" s="77"/>
      <c r="C8470" s="76"/>
      <c r="D8470" s="78"/>
      <c r="E8470" s="12"/>
      <c r="F8470" s="79"/>
      <c r="G8470" s="78"/>
      <c r="H8470" s="80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6"/>
      <c r="B8471" s="77"/>
      <c r="C8471" s="76"/>
      <c r="D8471" s="78"/>
      <c r="E8471" s="12"/>
      <c r="F8471" s="79"/>
      <c r="G8471" s="78"/>
      <c r="H8471" s="80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6"/>
      <c r="B8472" s="77"/>
      <c r="C8472" s="76"/>
      <c r="D8472" s="78"/>
      <c r="E8472" s="12"/>
      <c r="F8472" s="79"/>
      <c r="G8472" s="78"/>
      <c r="H8472" s="80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6"/>
      <c r="B8473" s="77"/>
      <c r="C8473" s="76"/>
      <c r="D8473" s="78"/>
      <c r="E8473" s="12"/>
      <c r="F8473" s="79"/>
      <c r="G8473" s="78"/>
      <c r="H8473" s="80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6"/>
      <c r="B8474" s="77"/>
      <c r="C8474" s="76"/>
      <c r="D8474" s="78"/>
      <c r="E8474" s="12"/>
      <c r="F8474" s="79"/>
      <c r="G8474" s="78"/>
      <c r="H8474" s="80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6"/>
      <c r="B8475" s="77"/>
      <c r="C8475" s="76"/>
      <c r="D8475" s="78"/>
      <c r="E8475" s="12"/>
      <c r="F8475" s="79"/>
      <c r="G8475" s="78"/>
      <c r="H8475" s="80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6"/>
      <c r="B8476" s="77"/>
      <c r="C8476" s="76"/>
      <c r="D8476" s="78"/>
      <c r="E8476" s="12"/>
      <c r="F8476" s="79"/>
      <c r="G8476" s="78"/>
      <c r="H8476" s="80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6"/>
      <c r="B8477" s="77"/>
      <c r="C8477" s="76"/>
      <c r="D8477" s="78"/>
      <c r="E8477" s="12"/>
      <c r="F8477" s="79"/>
      <c r="G8477" s="78"/>
      <c r="H8477" s="80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6"/>
      <c r="B8478" s="77"/>
      <c r="C8478" s="76"/>
      <c r="D8478" s="78"/>
      <c r="E8478" s="12"/>
      <c r="F8478" s="79"/>
      <c r="G8478" s="78"/>
      <c r="H8478" s="80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6"/>
      <c r="B8479" s="77"/>
      <c r="C8479" s="76"/>
      <c r="D8479" s="78"/>
      <c r="E8479" s="12"/>
      <c r="F8479" s="79"/>
      <c r="G8479" s="78"/>
      <c r="H8479" s="80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6"/>
      <c r="B8480" s="77"/>
      <c r="C8480" s="76"/>
      <c r="D8480" s="78"/>
      <c r="E8480" s="12"/>
      <c r="F8480" s="79"/>
      <c r="G8480" s="78"/>
      <c r="H8480" s="80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6"/>
      <c r="B8481" s="77"/>
      <c r="C8481" s="76"/>
      <c r="D8481" s="78"/>
      <c r="E8481" s="12"/>
      <c r="F8481" s="79"/>
      <c r="G8481" s="78"/>
      <c r="H8481" s="80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6"/>
      <c r="B8482" s="77"/>
      <c r="C8482" s="76"/>
      <c r="D8482" s="78"/>
      <c r="E8482" s="12"/>
      <c r="F8482" s="79"/>
      <c r="G8482" s="78"/>
      <c r="H8482" s="80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6"/>
      <c r="B8483" s="77"/>
      <c r="C8483" s="76"/>
      <c r="D8483" s="78"/>
      <c r="E8483" s="12"/>
      <c r="F8483" s="79"/>
      <c r="G8483" s="78"/>
      <c r="H8483" s="80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6"/>
      <c r="B8484" s="77"/>
      <c r="C8484" s="76"/>
      <c r="D8484" s="78"/>
      <c r="E8484" s="12"/>
      <c r="F8484" s="79"/>
      <c r="G8484" s="78"/>
      <c r="H8484" s="80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6"/>
      <c r="B8485" s="77"/>
      <c r="C8485" s="76"/>
      <c r="D8485" s="78"/>
      <c r="E8485" s="12"/>
      <c r="F8485" s="79"/>
      <c r="G8485" s="78"/>
      <c r="H8485" s="80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6"/>
      <c r="B8486" s="77"/>
      <c r="C8486" s="76"/>
      <c r="D8486" s="78"/>
      <c r="E8486" s="12"/>
      <c r="F8486" s="79"/>
      <c r="G8486" s="78"/>
      <c r="H8486" s="80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6"/>
      <c r="B8487" s="77"/>
      <c r="C8487" s="76"/>
      <c r="D8487" s="78"/>
      <c r="E8487" s="12"/>
      <c r="F8487" s="79"/>
      <c r="G8487" s="78"/>
      <c r="H8487" s="80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6"/>
      <c r="B8488" s="77"/>
      <c r="C8488" s="76"/>
      <c r="D8488" s="78"/>
      <c r="E8488" s="12"/>
      <c r="F8488" s="79"/>
      <c r="G8488" s="78"/>
      <c r="H8488" s="80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6"/>
      <c r="B8489" s="77"/>
      <c r="C8489" s="76"/>
      <c r="D8489" s="78"/>
      <c r="E8489" s="12"/>
      <c r="F8489" s="79"/>
      <c r="G8489" s="78"/>
      <c r="H8489" s="80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6"/>
      <c r="B8490" s="77"/>
      <c r="C8490" s="76"/>
      <c r="D8490" s="78"/>
      <c r="E8490" s="12"/>
      <c r="F8490" s="79"/>
      <c r="G8490" s="78"/>
      <c r="H8490" s="80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6"/>
      <c r="B8491" s="77"/>
      <c r="C8491" s="76"/>
      <c r="D8491" s="78"/>
      <c r="E8491" s="12"/>
      <c r="F8491" s="79"/>
      <c r="G8491" s="78"/>
      <c r="H8491" s="80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6"/>
      <c r="B8492" s="77"/>
      <c r="C8492" s="76"/>
      <c r="D8492" s="78"/>
      <c r="E8492" s="12"/>
      <c r="F8492" s="79"/>
      <c r="G8492" s="78"/>
      <c r="H8492" s="80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6"/>
      <c r="B8493" s="77"/>
      <c r="C8493" s="76"/>
      <c r="D8493" s="78"/>
      <c r="E8493" s="12"/>
      <c r="F8493" s="79"/>
      <c r="G8493" s="78"/>
      <c r="H8493" s="80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6"/>
      <c r="B8494" s="77"/>
      <c r="C8494" s="76"/>
      <c r="D8494" s="78"/>
      <c r="E8494" s="12"/>
      <c r="F8494" s="79"/>
      <c r="G8494" s="78"/>
      <c r="H8494" s="80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6"/>
      <c r="B8495" s="77"/>
      <c r="C8495" s="76"/>
      <c r="D8495" s="78"/>
      <c r="E8495" s="12"/>
      <c r="F8495" s="79"/>
      <c r="G8495" s="78"/>
      <c r="H8495" s="80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6"/>
      <c r="B8496" s="77"/>
      <c r="C8496" s="76"/>
      <c r="D8496" s="78"/>
      <c r="E8496" s="12"/>
      <c r="F8496" s="79"/>
      <c r="G8496" s="78"/>
      <c r="H8496" s="80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6"/>
      <c r="B8497" s="77"/>
      <c r="C8497" s="76"/>
      <c r="D8497" s="78"/>
      <c r="E8497" s="12"/>
      <c r="F8497" s="79"/>
      <c r="G8497" s="78"/>
      <c r="H8497" s="80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6"/>
      <c r="B8498" s="77"/>
      <c r="C8498" s="76"/>
      <c r="D8498" s="78"/>
      <c r="E8498" s="12"/>
      <c r="F8498" s="79"/>
      <c r="G8498" s="78"/>
      <c r="H8498" s="80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6"/>
      <c r="B8499" s="77"/>
      <c r="C8499" s="76"/>
      <c r="D8499" s="78"/>
      <c r="E8499" s="12"/>
      <c r="F8499" s="79"/>
      <c r="G8499" s="78"/>
      <c r="H8499" s="80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6"/>
      <c r="B8500" s="77"/>
      <c r="C8500" s="76"/>
      <c r="D8500" s="78"/>
      <c r="E8500" s="12"/>
      <c r="F8500" s="79"/>
      <c r="G8500" s="78"/>
      <c r="H8500" s="80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6"/>
      <c r="B8501" s="77"/>
      <c r="C8501" s="76"/>
      <c r="D8501" s="78"/>
      <c r="E8501" s="12"/>
      <c r="F8501" s="79"/>
      <c r="G8501" s="78"/>
      <c r="H8501" s="80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6"/>
      <c r="B8502" s="77"/>
      <c r="C8502" s="76"/>
      <c r="D8502" s="78"/>
      <c r="E8502" s="12"/>
      <c r="F8502" s="79"/>
      <c r="G8502" s="78"/>
      <c r="H8502" s="80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6"/>
      <c r="B8503" s="77"/>
      <c r="C8503" s="76"/>
      <c r="D8503" s="78"/>
      <c r="E8503" s="12"/>
      <c r="F8503" s="79"/>
      <c r="G8503" s="78"/>
      <c r="H8503" s="80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6"/>
      <c r="B8504" s="77"/>
      <c r="C8504" s="76"/>
      <c r="D8504" s="78"/>
      <c r="E8504" s="12"/>
      <c r="F8504" s="79"/>
      <c r="G8504" s="78"/>
      <c r="H8504" s="80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6"/>
      <c r="B8505" s="77"/>
      <c r="C8505" s="76"/>
      <c r="D8505" s="78"/>
      <c r="E8505" s="12"/>
      <c r="F8505" s="79"/>
      <c r="G8505" s="78"/>
      <c r="H8505" s="80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6"/>
      <c r="B8506" s="77"/>
      <c r="C8506" s="76"/>
      <c r="D8506" s="78"/>
      <c r="E8506" s="12"/>
      <c r="F8506" s="79"/>
      <c r="G8506" s="78"/>
      <c r="H8506" s="80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6"/>
      <c r="B8507" s="77"/>
      <c r="C8507" s="76"/>
      <c r="D8507" s="78"/>
      <c r="E8507" s="12"/>
      <c r="F8507" s="79"/>
      <c r="G8507" s="78"/>
      <c r="H8507" s="80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6"/>
      <c r="B8508" s="77"/>
      <c r="C8508" s="76"/>
      <c r="D8508" s="78"/>
      <c r="E8508" s="12"/>
      <c r="F8508" s="79"/>
      <c r="G8508" s="78"/>
      <c r="H8508" s="80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6"/>
      <c r="B8509" s="77"/>
      <c r="C8509" s="76"/>
      <c r="D8509" s="78"/>
      <c r="E8509" s="12"/>
      <c r="F8509" s="79"/>
      <c r="G8509" s="78"/>
      <c r="H8509" s="80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6"/>
      <c r="B8510" s="77"/>
      <c r="C8510" s="76"/>
      <c r="D8510" s="78"/>
      <c r="E8510" s="12"/>
      <c r="F8510" s="79"/>
      <c r="G8510" s="78"/>
      <c r="H8510" s="80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6"/>
      <c r="B8511" s="77"/>
      <c r="C8511" s="76"/>
      <c r="D8511" s="78"/>
      <c r="E8511" s="12"/>
      <c r="F8511" s="79"/>
      <c r="G8511" s="78"/>
      <c r="H8511" s="80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6"/>
      <c r="B8512" s="77"/>
      <c r="C8512" s="76"/>
      <c r="D8512" s="78"/>
      <c r="E8512" s="12"/>
      <c r="F8512" s="79"/>
      <c r="G8512" s="78"/>
      <c r="H8512" s="80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6"/>
      <c r="B8513" s="77"/>
      <c r="C8513" s="76"/>
      <c r="D8513" s="78"/>
      <c r="E8513" s="12"/>
      <c r="F8513" s="79"/>
      <c r="G8513" s="78"/>
      <c r="H8513" s="80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6"/>
      <c r="B8514" s="77"/>
      <c r="C8514" s="76"/>
      <c r="D8514" s="78"/>
      <c r="E8514" s="12"/>
      <c r="F8514" s="79"/>
      <c r="G8514" s="78"/>
      <c r="H8514" s="80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6"/>
      <c r="B8515" s="77"/>
      <c r="C8515" s="76"/>
      <c r="D8515" s="78"/>
      <c r="E8515" s="12"/>
      <c r="F8515" s="79"/>
      <c r="G8515" s="78"/>
      <c r="H8515" s="80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6"/>
      <c r="B8516" s="77"/>
      <c r="C8516" s="76"/>
      <c r="D8516" s="78"/>
      <c r="E8516" s="12"/>
      <c r="F8516" s="79"/>
      <c r="G8516" s="78"/>
      <c r="H8516" s="80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6"/>
      <c r="B8517" s="77"/>
      <c r="C8517" s="76"/>
      <c r="D8517" s="78"/>
      <c r="E8517" s="12"/>
      <c r="F8517" s="79"/>
      <c r="G8517" s="78"/>
      <c r="H8517" s="80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6"/>
      <c r="B8518" s="77"/>
      <c r="C8518" s="76"/>
      <c r="D8518" s="78"/>
      <c r="E8518" s="12"/>
      <c r="F8518" s="79"/>
      <c r="G8518" s="78"/>
      <c r="H8518" s="80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6"/>
      <c r="B8519" s="77"/>
      <c r="C8519" s="76"/>
      <c r="D8519" s="78"/>
      <c r="E8519" s="12"/>
      <c r="F8519" s="79"/>
      <c r="G8519" s="78"/>
      <c r="H8519" s="80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6"/>
      <c r="B8520" s="77"/>
      <c r="C8520" s="76"/>
      <c r="D8520" s="78"/>
      <c r="E8520" s="12"/>
      <c r="F8520" s="79"/>
      <c r="G8520" s="78"/>
      <c r="H8520" s="80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6"/>
      <c r="B8521" s="77"/>
      <c r="C8521" s="76"/>
      <c r="D8521" s="78"/>
      <c r="E8521" s="12"/>
      <c r="F8521" s="79"/>
      <c r="G8521" s="78"/>
      <c r="H8521" s="80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6"/>
      <c r="B8522" s="77"/>
      <c r="C8522" s="76"/>
      <c r="D8522" s="78"/>
      <c r="E8522" s="12"/>
      <c r="F8522" s="79"/>
      <c r="G8522" s="78"/>
      <c r="H8522" s="80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6"/>
      <c r="B8523" s="77"/>
      <c r="C8523" s="76"/>
      <c r="D8523" s="78"/>
      <c r="E8523" s="12"/>
      <c r="F8523" s="79"/>
      <c r="G8523" s="78"/>
      <c r="H8523" s="80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6"/>
      <c r="B8524" s="77"/>
      <c r="C8524" s="76"/>
      <c r="D8524" s="78"/>
      <c r="E8524" s="12"/>
      <c r="F8524" s="79"/>
      <c r="G8524" s="78"/>
      <c r="H8524" s="80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6"/>
      <c r="B8525" s="77"/>
      <c r="C8525" s="76"/>
      <c r="D8525" s="78"/>
      <c r="E8525" s="12"/>
      <c r="F8525" s="79"/>
      <c r="G8525" s="78"/>
      <c r="H8525" s="80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6"/>
      <c r="B8526" s="77"/>
      <c r="C8526" s="76"/>
      <c r="D8526" s="78"/>
      <c r="E8526" s="12"/>
      <c r="F8526" s="79"/>
      <c r="G8526" s="78"/>
      <c r="H8526" s="80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6"/>
      <c r="B8527" s="77"/>
      <c r="C8527" s="76"/>
      <c r="D8527" s="78"/>
      <c r="E8527" s="12"/>
      <c r="F8527" s="79"/>
      <c r="G8527" s="78"/>
      <c r="H8527" s="80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6"/>
      <c r="B8528" s="77"/>
      <c r="C8528" s="76"/>
      <c r="D8528" s="78"/>
      <c r="E8528" s="12"/>
      <c r="F8528" s="79"/>
      <c r="G8528" s="78"/>
      <c r="H8528" s="80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6"/>
      <c r="B8529" s="77"/>
      <c r="C8529" s="76"/>
      <c r="D8529" s="78"/>
      <c r="E8529" s="12"/>
      <c r="F8529" s="79"/>
      <c r="G8529" s="78"/>
      <c r="H8529" s="80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6"/>
      <c r="B8530" s="77"/>
      <c r="C8530" s="76"/>
      <c r="D8530" s="78"/>
      <c r="E8530" s="12"/>
      <c r="F8530" s="79"/>
      <c r="G8530" s="78"/>
      <c r="H8530" s="80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6"/>
      <c r="B8531" s="77"/>
      <c r="C8531" s="76"/>
      <c r="D8531" s="78"/>
      <c r="E8531" s="12"/>
      <c r="F8531" s="79"/>
      <c r="G8531" s="78"/>
      <c r="H8531" s="80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6"/>
      <c r="B8532" s="77"/>
      <c r="C8532" s="76"/>
      <c r="D8532" s="78"/>
      <c r="E8532" s="12"/>
      <c r="F8532" s="79"/>
      <c r="G8532" s="78"/>
      <c r="H8532" s="80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6"/>
      <c r="B8533" s="77"/>
      <c r="C8533" s="76"/>
      <c r="D8533" s="78"/>
      <c r="E8533" s="12"/>
      <c r="F8533" s="79"/>
      <c r="G8533" s="78"/>
      <c r="H8533" s="80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6"/>
      <c r="B8534" s="77"/>
      <c r="C8534" s="76"/>
      <c r="D8534" s="78"/>
      <c r="E8534" s="12"/>
      <c r="F8534" s="79"/>
      <c r="G8534" s="78"/>
      <c r="H8534" s="80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6"/>
      <c r="B8535" s="77"/>
      <c r="C8535" s="76"/>
      <c r="D8535" s="78"/>
      <c r="E8535" s="12"/>
      <c r="F8535" s="79"/>
      <c r="G8535" s="78"/>
      <c r="H8535" s="80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6"/>
      <c r="B8536" s="77"/>
      <c r="C8536" s="76"/>
      <c r="D8536" s="78"/>
      <c r="E8536" s="12"/>
      <c r="F8536" s="79"/>
      <c r="G8536" s="78"/>
      <c r="H8536" s="80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6"/>
      <c r="B8537" s="77"/>
      <c r="C8537" s="76"/>
      <c r="D8537" s="78"/>
      <c r="E8537" s="12"/>
      <c r="F8537" s="79"/>
      <c r="G8537" s="78"/>
      <c r="H8537" s="80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6"/>
      <c r="B8538" s="77"/>
      <c r="C8538" s="76"/>
      <c r="D8538" s="78"/>
      <c r="E8538" s="12"/>
      <c r="F8538" s="79"/>
      <c r="G8538" s="78"/>
      <c r="H8538" s="80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6"/>
      <c r="B8539" s="77"/>
      <c r="C8539" s="76"/>
      <c r="D8539" s="78"/>
      <c r="E8539" s="12"/>
      <c r="F8539" s="79"/>
      <c r="G8539" s="78"/>
      <c r="H8539" s="80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6"/>
      <c r="B8540" s="77"/>
      <c r="C8540" s="76"/>
      <c r="D8540" s="78"/>
      <c r="E8540" s="12"/>
      <c r="F8540" s="79"/>
      <c r="G8540" s="78"/>
      <c r="H8540" s="80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6"/>
      <c r="B8541" s="77"/>
      <c r="C8541" s="76"/>
      <c r="D8541" s="78"/>
      <c r="E8541" s="12"/>
      <c r="F8541" s="79"/>
      <c r="G8541" s="78"/>
      <c r="H8541" s="80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6"/>
      <c r="B8542" s="77"/>
      <c r="C8542" s="76"/>
      <c r="D8542" s="78"/>
      <c r="E8542" s="12"/>
      <c r="F8542" s="79"/>
      <c r="G8542" s="78"/>
      <c r="H8542" s="80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6"/>
      <c r="B8543" s="77"/>
      <c r="C8543" s="76"/>
      <c r="D8543" s="78"/>
      <c r="E8543" s="12"/>
      <c r="F8543" s="79"/>
      <c r="G8543" s="78"/>
      <c r="H8543" s="80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6"/>
      <c r="B8544" s="77"/>
      <c r="C8544" s="76"/>
      <c r="D8544" s="78"/>
      <c r="E8544" s="12"/>
      <c r="F8544" s="79"/>
      <c r="G8544" s="78"/>
      <c r="H8544" s="80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6"/>
      <c r="B8545" s="77"/>
      <c r="C8545" s="76"/>
      <c r="D8545" s="78"/>
      <c r="E8545" s="12"/>
      <c r="F8545" s="79"/>
      <c r="G8545" s="78"/>
      <c r="H8545" s="80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6"/>
      <c r="B8546" s="77"/>
      <c r="C8546" s="76"/>
      <c r="D8546" s="78"/>
      <c r="E8546" s="12"/>
      <c r="F8546" s="79"/>
      <c r="G8546" s="78"/>
      <c r="H8546" s="80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6"/>
      <c r="B8547" s="77"/>
      <c r="C8547" s="76"/>
      <c r="D8547" s="78"/>
      <c r="E8547" s="12"/>
      <c r="F8547" s="79"/>
      <c r="G8547" s="78"/>
      <c r="H8547" s="80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6"/>
      <c r="B8548" s="77"/>
      <c r="C8548" s="76"/>
      <c r="D8548" s="78"/>
      <c r="E8548" s="12"/>
      <c r="F8548" s="79"/>
      <c r="G8548" s="78"/>
      <c r="H8548" s="80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6"/>
      <c r="B8549" s="77"/>
      <c r="C8549" s="76"/>
      <c r="D8549" s="78"/>
      <c r="E8549" s="12"/>
      <c r="F8549" s="79"/>
      <c r="G8549" s="78"/>
      <c r="H8549" s="80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6"/>
      <c r="B8550" s="77"/>
      <c r="C8550" s="76"/>
      <c r="D8550" s="78"/>
      <c r="E8550" s="12"/>
      <c r="F8550" s="79"/>
      <c r="G8550" s="78"/>
      <c r="H8550" s="80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6"/>
      <c r="B8551" s="77"/>
      <c r="C8551" s="76"/>
      <c r="D8551" s="78"/>
      <c r="E8551" s="12"/>
      <c r="F8551" s="79"/>
      <c r="G8551" s="78"/>
      <c r="H8551" s="80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6"/>
      <c r="B8552" s="77"/>
      <c r="C8552" s="76"/>
      <c r="D8552" s="78"/>
      <c r="E8552" s="12"/>
      <c r="F8552" s="79"/>
      <c r="G8552" s="78"/>
      <c r="H8552" s="80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6"/>
      <c r="B8553" s="77"/>
      <c r="C8553" s="76"/>
      <c r="D8553" s="78"/>
      <c r="E8553" s="12"/>
      <c r="F8553" s="79"/>
      <c r="G8553" s="78"/>
      <c r="H8553" s="80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6"/>
      <c r="B8554" s="77"/>
      <c r="C8554" s="76"/>
      <c r="D8554" s="78"/>
      <c r="E8554" s="12"/>
      <c r="F8554" s="79"/>
      <c r="G8554" s="78"/>
      <c r="H8554" s="80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6"/>
      <c r="B8555" s="77"/>
      <c r="C8555" s="76"/>
      <c r="D8555" s="78"/>
      <c r="E8555" s="12"/>
      <c r="F8555" s="79"/>
      <c r="G8555" s="78"/>
      <c r="H8555" s="80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6"/>
      <c r="B8556" s="77"/>
      <c r="C8556" s="76"/>
      <c r="D8556" s="78"/>
      <c r="E8556" s="12"/>
      <c r="F8556" s="79"/>
      <c r="G8556" s="78"/>
      <c r="H8556" s="80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6"/>
      <c r="B8557" s="77"/>
      <c r="C8557" s="76"/>
      <c r="D8557" s="78"/>
      <c r="E8557" s="12"/>
      <c r="F8557" s="79"/>
      <c r="G8557" s="78"/>
      <c r="H8557" s="80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6"/>
      <c r="B8558" s="77"/>
      <c r="C8558" s="76"/>
      <c r="D8558" s="78"/>
      <c r="E8558" s="12"/>
      <c r="F8558" s="79"/>
      <c r="G8558" s="78"/>
      <c r="H8558" s="80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6"/>
      <c r="B8559" s="77"/>
      <c r="C8559" s="76"/>
      <c r="D8559" s="78"/>
      <c r="E8559" s="12"/>
      <c r="F8559" s="79"/>
      <c r="G8559" s="78"/>
      <c r="H8559" s="80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6"/>
      <c r="B8560" s="77"/>
      <c r="C8560" s="76"/>
      <c r="D8560" s="78"/>
      <c r="E8560" s="12"/>
      <c r="F8560" s="79"/>
      <c r="G8560" s="78"/>
      <c r="H8560" s="80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6"/>
      <c r="B8561" s="77"/>
      <c r="C8561" s="76"/>
      <c r="D8561" s="78"/>
      <c r="E8561" s="12"/>
      <c r="F8561" s="79"/>
      <c r="G8561" s="78"/>
      <c r="H8561" s="80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6"/>
      <c r="B8562" s="77"/>
      <c r="C8562" s="76"/>
      <c r="D8562" s="78"/>
      <c r="E8562" s="12"/>
      <c r="F8562" s="79"/>
      <c r="G8562" s="78"/>
      <c r="H8562" s="80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6"/>
      <c r="B8563" s="77"/>
      <c r="C8563" s="76"/>
      <c r="D8563" s="78"/>
      <c r="E8563" s="12"/>
      <c r="F8563" s="79"/>
      <c r="G8563" s="78"/>
      <c r="H8563" s="80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6"/>
      <c r="B8564" s="77"/>
      <c r="C8564" s="76"/>
      <c r="D8564" s="78"/>
      <c r="E8564" s="12"/>
      <c r="F8564" s="79"/>
      <c r="G8564" s="78"/>
      <c r="H8564" s="80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6"/>
      <c r="B8565" s="77"/>
      <c r="C8565" s="76"/>
      <c r="D8565" s="78"/>
      <c r="E8565" s="12"/>
      <c r="F8565" s="79"/>
      <c r="G8565" s="78"/>
      <c r="H8565" s="80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6"/>
      <c r="B8566" s="77"/>
      <c r="C8566" s="76"/>
      <c r="D8566" s="78"/>
      <c r="E8566" s="12"/>
      <c r="F8566" s="79"/>
      <c r="G8566" s="78"/>
      <c r="H8566" s="80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6"/>
      <c r="B8567" s="77"/>
      <c r="C8567" s="76"/>
      <c r="D8567" s="78"/>
      <c r="E8567" s="12"/>
      <c r="F8567" s="79"/>
      <c r="G8567" s="78"/>
      <c r="H8567" s="80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6"/>
      <c r="B8568" s="77"/>
      <c r="C8568" s="76"/>
      <c r="D8568" s="78"/>
      <c r="E8568" s="12"/>
      <c r="F8568" s="79"/>
      <c r="G8568" s="78"/>
      <c r="H8568" s="80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6"/>
      <c r="B8569" s="77"/>
      <c r="C8569" s="76"/>
      <c r="D8569" s="78"/>
      <c r="E8569" s="12"/>
      <c r="F8569" s="79"/>
      <c r="G8569" s="78"/>
      <c r="H8569" s="80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6"/>
      <c r="B8570" s="77"/>
      <c r="C8570" s="76"/>
      <c r="D8570" s="78"/>
      <c r="E8570" s="12"/>
      <c r="F8570" s="79"/>
      <c r="G8570" s="78"/>
      <c r="H8570" s="80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6"/>
      <c r="B8571" s="77"/>
      <c r="C8571" s="76"/>
      <c r="D8571" s="78"/>
      <c r="E8571" s="12"/>
      <c r="F8571" s="79"/>
      <c r="G8571" s="78"/>
      <c r="H8571" s="80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6"/>
      <c r="B8572" s="77"/>
      <c r="C8572" s="76"/>
      <c r="D8572" s="78"/>
      <c r="E8572" s="12"/>
      <c r="F8572" s="79"/>
      <c r="G8572" s="78"/>
      <c r="H8572" s="80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6"/>
      <c r="B8573" s="77"/>
      <c r="C8573" s="76"/>
      <c r="D8573" s="78"/>
      <c r="E8573" s="12"/>
      <c r="F8573" s="79"/>
      <c r="G8573" s="78"/>
      <c r="H8573" s="80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6"/>
      <c r="B8574" s="77"/>
      <c r="C8574" s="76"/>
      <c r="D8574" s="78"/>
      <c r="E8574" s="12"/>
      <c r="F8574" s="79"/>
      <c r="G8574" s="78"/>
      <c r="H8574" s="80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6"/>
      <c r="B8575" s="77"/>
      <c r="C8575" s="76"/>
      <c r="D8575" s="78"/>
      <c r="E8575" s="12"/>
      <c r="F8575" s="79"/>
      <c r="G8575" s="78"/>
      <c r="H8575" s="80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6"/>
      <c r="B8576" s="77"/>
      <c r="C8576" s="76"/>
      <c r="D8576" s="78"/>
      <c r="E8576" s="12"/>
      <c r="F8576" s="79"/>
      <c r="G8576" s="78"/>
      <c r="H8576" s="80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6"/>
      <c r="B8577" s="77"/>
      <c r="C8577" s="76"/>
      <c r="D8577" s="78"/>
      <c r="E8577" s="12"/>
      <c r="F8577" s="79"/>
      <c r="G8577" s="78"/>
      <c r="H8577" s="80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6"/>
      <c r="B8578" s="77"/>
      <c r="C8578" s="76"/>
      <c r="D8578" s="78"/>
      <c r="E8578" s="12"/>
      <c r="F8578" s="79"/>
      <c r="G8578" s="78"/>
      <c r="H8578" s="80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6"/>
      <c r="B8579" s="77"/>
      <c r="C8579" s="76"/>
      <c r="D8579" s="78"/>
      <c r="E8579" s="12"/>
      <c r="F8579" s="79"/>
      <c r="G8579" s="78"/>
      <c r="H8579" s="80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6"/>
      <c r="B8580" s="77"/>
      <c r="C8580" s="76"/>
      <c r="D8580" s="78"/>
      <c r="E8580" s="12"/>
      <c r="F8580" s="79"/>
      <c r="G8580" s="78"/>
      <c r="H8580" s="80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6"/>
      <c r="B8581" s="77"/>
      <c r="C8581" s="76"/>
      <c r="D8581" s="78"/>
      <c r="E8581" s="12"/>
      <c r="F8581" s="79"/>
      <c r="G8581" s="78"/>
      <c r="H8581" s="80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6"/>
      <c r="B8582" s="77"/>
      <c r="C8582" s="76"/>
      <c r="D8582" s="78"/>
      <c r="E8582" s="12"/>
      <c r="F8582" s="79"/>
      <c r="G8582" s="78"/>
      <c r="H8582" s="80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6"/>
      <c r="B8583" s="77"/>
      <c r="C8583" s="76"/>
      <c r="D8583" s="78"/>
      <c r="E8583" s="12"/>
      <c r="F8583" s="79"/>
      <c r="G8583" s="78"/>
      <c r="H8583" s="80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6"/>
      <c r="B8584" s="77"/>
      <c r="C8584" s="76"/>
      <c r="D8584" s="78"/>
      <c r="E8584" s="12"/>
      <c r="F8584" s="79"/>
      <c r="G8584" s="78"/>
      <c r="H8584" s="80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6"/>
      <c r="B8585" s="77"/>
      <c r="C8585" s="76"/>
      <c r="D8585" s="78"/>
      <c r="E8585" s="12"/>
      <c r="F8585" s="79"/>
      <c r="G8585" s="78"/>
      <c r="H8585" s="80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6"/>
      <c r="B8586" s="77"/>
      <c r="C8586" s="76"/>
      <c r="D8586" s="78"/>
      <c r="E8586" s="12"/>
      <c r="F8586" s="79"/>
      <c r="G8586" s="78"/>
      <c r="H8586" s="80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6"/>
      <c r="B8587" s="77"/>
      <c r="C8587" s="76"/>
      <c r="D8587" s="78"/>
      <c r="E8587" s="12"/>
      <c r="F8587" s="79"/>
      <c r="G8587" s="78"/>
      <c r="H8587" s="80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6"/>
      <c r="B8588" s="77"/>
      <c r="C8588" s="76"/>
      <c r="D8588" s="78"/>
      <c r="E8588" s="12"/>
      <c r="F8588" s="79"/>
      <c r="G8588" s="78"/>
      <c r="H8588" s="80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6"/>
      <c r="B8589" s="77"/>
      <c r="C8589" s="76"/>
      <c r="D8589" s="78"/>
      <c r="E8589" s="12"/>
      <c r="F8589" s="79"/>
      <c r="G8589" s="78"/>
      <c r="H8589" s="80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6"/>
      <c r="B8590" s="77"/>
      <c r="C8590" s="76"/>
      <c r="D8590" s="78"/>
      <c r="E8590" s="12"/>
      <c r="F8590" s="79"/>
      <c r="G8590" s="78"/>
      <c r="H8590" s="80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6"/>
      <c r="B8591" s="77"/>
      <c r="C8591" s="76"/>
      <c r="D8591" s="78"/>
      <c r="E8591" s="12"/>
      <c r="F8591" s="79"/>
      <c r="G8591" s="78"/>
      <c r="H8591" s="80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6"/>
      <c r="B8592" s="77"/>
      <c r="C8592" s="76"/>
      <c r="D8592" s="78"/>
      <c r="E8592" s="12"/>
      <c r="F8592" s="79"/>
      <c r="G8592" s="78"/>
      <c r="H8592" s="80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6"/>
      <c r="B8593" s="77"/>
      <c r="C8593" s="76"/>
      <c r="D8593" s="78"/>
      <c r="E8593" s="12"/>
      <c r="F8593" s="79"/>
      <c r="G8593" s="78"/>
      <c r="H8593" s="80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6"/>
      <c r="B8594" s="77"/>
      <c r="C8594" s="76"/>
      <c r="D8594" s="78"/>
      <c r="E8594" s="12"/>
      <c r="F8594" s="79"/>
      <c r="G8594" s="78"/>
      <c r="H8594" s="80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6"/>
      <c r="B8595" s="77"/>
      <c r="C8595" s="76"/>
      <c r="D8595" s="78"/>
      <c r="E8595" s="12"/>
      <c r="F8595" s="79"/>
      <c r="G8595" s="78"/>
      <c r="H8595" s="80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6"/>
      <c r="B8596" s="77"/>
      <c r="C8596" s="76"/>
      <c r="D8596" s="78"/>
      <c r="E8596" s="12"/>
      <c r="F8596" s="79"/>
      <c r="G8596" s="78"/>
      <c r="H8596" s="80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6"/>
      <c r="B8597" s="77"/>
      <c r="C8597" s="76"/>
      <c r="D8597" s="78"/>
      <c r="E8597" s="12"/>
      <c r="F8597" s="79"/>
      <c r="G8597" s="78"/>
      <c r="H8597" s="80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6"/>
      <c r="B8598" s="77"/>
      <c r="C8598" s="76"/>
      <c r="D8598" s="78"/>
      <c r="E8598" s="12"/>
      <c r="F8598" s="79"/>
      <c r="G8598" s="78"/>
      <c r="H8598" s="80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6"/>
      <c r="B8599" s="77"/>
      <c r="C8599" s="76"/>
      <c r="D8599" s="78"/>
      <c r="E8599" s="12"/>
      <c r="F8599" s="79"/>
      <c r="G8599" s="78"/>
      <c r="H8599" s="80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6"/>
      <c r="B8600" s="77"/>
      <c r="C8600" s="76"/>
      <c r="D8600" s="78"/>
      <c r="E8600" s="12"/>
      <c r="F8600" s="79"/>
      <c r="G8600" s="78"/>
      <c r="H8600" s="80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6"/>
      <c r="B8601" s="77"/>
      <c r="C8601" s="76"/>
      <c r="D8601" s="78"/>
      <c r="E8601" s="12"/>
      <c r="F8601" s="79"/>
      <c r="G8601" s="78"/>
      <c r="H8601" s="80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6"/>
      <c r="B8602" s="77"/>
      <c r="C8602" s="76"/>
      <c r="D8602" s="78"/>
      <c r="E8602" s="12"/>
      <c r="F8602" s="79"/>
      <c r="G8602" s="78"/>
      <c r="H8602" s="80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6"/>
      <c r="B8603" s="77"/>
      <c r="C8603" s="76"/>
      <c r="D8603" s="78"/>
      <c r="E8603" s="12"/>
      <c r="F8603" s="79"/>
      <c r="G8603" s="78"/>
      <c r="H8603" s="80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6"/>
      <c r="B8604" s="77"/>
      <c r="C8604" s="76"/>
      <c r="D8604" s="78"/>
      <c r="E8604" s="12"/>
      <c r="F8604" s="79"/>
      <c r="G8604" s="78"/>
      <c r="H8604" s="80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6"/>
      <c r="B8605" s="77"/>
      <c r="C8605" s="76"/>
      <c r="D8605" s="78"/>
      <c r="E8605" s="12"/>
      <c r="F8605" s="79"/>
      <c r="G8605" s="78"/>
      <c r="H8605" s="80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6"/>
      <c r="B8606" s="77"/>
      <c r="C8606" s="76"/>
      <c r="D8606" s="78"/>
      <c r="E8606" s="12"/>
      <c r="F8606" s="79"/>
      <c r="G8606" s="78"/>
      <c r="H8606" s="80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6"/>
      <c r="B8607" s="77"/>
      <c r="C8607" s="76"/>
      <c r="D8607" s="78"/>
      <c r="E8607" s="12"/>
      <c r="F8607" s="79"/>
      <c r="G8607" s="78"/>
      <c r="H8607" s="80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6"/>
      <c r="B8608" s="77"/>
      <c r="C8608" s="76"/>
      <c r="D8608" s="78"/>
      <c r="E8608" s="12"/>
      <c r="F8608" s="79"/>
      <c r="G8608" s="78"/>
      <c r="H8608" s="80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6"/>
      <c r="B8609" s="77"/>
      <c r="C8609" s="76"/>
      <c r="D8609" s="78"/>
      <c r="E8609" s="12"/>
      <c r="F8609" s="79"/>
      <c r="G8609" s="78"/>
      <c r="H8609" s="80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6"/>
      <c r="B8610" s="77"/>
      <c r="C8610" s="76"/>
      <c r="D8610" s="78"/>
      <c r="E8610" s="12"/>
      <c r="F8610" s="79"/>
      <c r="G8610" s="78"/>
      <c r="H8610" s="80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6"/>
      <c r="B8611" s="77"/>
      <c r="C8611" s="76"/>
      <c r="D8611" s="78"/>
      <c r="E8611" s="12"/>
      <c r="F8611" s="79"/>
      <c r="G8611" s="78"/>
      <c r="H8611" s="80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6"/>
      <c r="B8612" s="77"/>
      <c r="C8612" s="76"/>
      <c r="D8612" s="78"/>
      <c r="E8612" s="12"/>
      <c r="F8612" s="79"/>
      <c r="G8612" s="78"/>
      <c r="H8612" s="80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6"/>
      <c r="B8613" s="77"/>
      <c r="C8613" s="76"/>
      <c r="D8613" s="78"/>
      <c r="E8613" s="12"/>
      <c r="F8613" s="79"/>
      <c r="G8613" s="78"/>
      <c r="H8613" s="80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6"/>
      <c r="B8614" s="77"/>
      <c r="C8614" s="76"/>
      <c r="D8614" s="78"/>
      <c r="E8614" s="12"/>
      <c r="F8614" s="79"/>
      <c r="G8614" s="78"/>
      <c r="H8614" s="80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6"/>
      <c r="B8615" s="77"/>
      <c r="C8615" s="76"/>
      <c r="D8615" s="78"/>
      <c r="E8615" s="12"/>
      <c r="F8615" s="79"/>
      <c r="G8615" s="78"/>
      <c r="H8615" s="80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6"/>
      <c r="B8616" s="77"/>
      <c r="C8616" s="76"/>
      <c r="D8616" s="78"/>
      <c r="E8616" s="12"/>
      <c r="F8616" s="79"/>
      <c r="G8616" s="78"/>
      <c r="H8616" s="80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6"/>
      <c r="B8617" s="77"/>
      <c r="C8617" s="76"/>
      <c r="D8617" s="78"/>
      <c r="E8617" s="12"/>
      <c r="F8617" s="79"/>
      <c r="G8617" s="78"/>
      <c r="H8617" s="80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6"/>
      <c r="B8618" s="77"/>
      <c r="C8618" s="76"/>
      <c r="D8618" s="78"/>
      <c r="E8618" s="12"/>
      <c r="F8618" s="79"/>
      <c r="G8618" s="78"/>
      <c r="H8618" s="80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6"/>
      <c r="B8619" s="77"/>
      <c r="C8619" s="76"/>
      <c r="D8619" s="78"/>
      <c r="E8619" s="12"/>
      <c r="F8619" s="79"/>
      <c r="G8619" s="78"/>
      <c r="H8619" s="80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6"/>
      <c r="B8620" s="77"/>
      <c r="C8620" s="76"/>
      <c r="D8620" s="78"/>
      <c r="E8620" s="12"/>
      <c r="F8620" s="79"/>
      <c r="G8620" s="78"/>
      <c r="H8620" s="80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6"/>
      <c r="B8621" s="77"/>
      <c r="C8621" s="76"/>
      <c r="D8621" s="78"/>
      <c r="E8621" s="12"/>
      <c r="F8621" s="79"/>
      <c r="G8621" s="78"/>
      <c r="H8621" s="80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6"/>
      <c r="B8622" s="77"/>
      <c r="C8622" s="76"/>
      <c r="D8622" s="78"/>
      <c r="E8622" s="12"/>
      <c r="F8622" s="79"/>
      <c r="G8622" s="78"/>
      <c r="H8622" s="80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6"/>
      <c r="B8623" s="77"/>
      <c r="C8623" s="76"/>
      <c r="D8623" s="78"/>
      <c r="E8623" s="12"/>
      <c r="F8623" s="79"/>
      <c r="G8623" s="78"/>
      <c r="H8623" s="80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6"/>
      <c r="B8624" s="77"/>
      <c r="C8624" s="76"/>
      <c r="D8624" s="78"/>
      <c r="E8624" s="12"/>
      <c r="F8624" s="79"/>
      <c r="G8624" s="78"/>
      <c r="H8624" s="80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6"/>
      <c r="B8625" s="77"/>
      <c r="C8625" s="76"/>
      <c r="D8625" s="78"/>
      <c r="E8625" s="12"/>
      <c r="F8625" s="79"/>
      <c r="G8625" s="78"/>
      <c r="H8625" s="80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6"/>
      <c r="B8626" s="77"/>
      <c r="C8626" s="76"/>
      <c r="D8626" s="78"/>
      <c r="E8626" s="12"/>
      <c r="F8626" s="79"/>
      <c r="G8626" s="78"/>
      <c r="H8626" s="80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6"/>
      <c r="B8627" s="77"/>
      <c r="C8627" s="76"/>
      <c r="D8627" s="78"/>
      <c r="E8627" s="12"/>
      <c r="F8627" s="79"/>
      <c r="G8627" s="78"/>
      <c r="H8627" s="80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6"/>
      <c r="B8628" s="77"/>
      <c r="C8628" s="76"/>
      <c r="D8628" s="78"/>
      <c r="E8628" s="12"/>
      <c r="F8628" s="79"/>
      <c r="G8628" s="78"/>
      <c r="H8628" s="80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6"/>
      <c r="B8629" s="77"/>
      <c r="C8629" s="76"/>
      <c r="D8629" s="78"/>
      <c r="E8629" s="12"/>
      <c r="F8629" s="79"/>
      <c r="G8629" s="78"/>
      <c r="H8629" s="80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6"/>
      <c r="B8630" s="77"/>
      <c r="C8630" s="76"/>
      <c r="D8630" s="78"/>
      <c r="E8630" s="12"/>
      <c r="F8630" s="79"/>
      <c r="G8630" s="78"/>
      <c r="H8630" s="80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6"/>
      <c r="B8631" s="77"/>
      <c r="C8631" s="76"/>
      <c r="D8631" s="78"/>
      <c r="E8631" s="12"/>
      <c r="F8631" s="79"/>
      <c r="G8631" s="78"/>
      <c r="H8631" s="80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6"/>
      <c r="B8632" s="77"/>
      <c r="C8632" s="76"/>
      <c r="D8632" s="78"/>
      <c r="E8632" s="12"/>
      <c r="F8632" s="79"/>
      <c r="G8632" s="78"/>
      <c r="H8632" s="80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6"/>
      <c r="B8633" s="77"/>
      <c r="C8633" s="76"/>
      <c r="D8633" s="78"/>
      <c r="E8633" s="12"/>
      <c r="F8633" s="79"/>
      <c r="G8633" s="78"/>
      <c r="H8633" s="80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6"/>
      <c r="B8634" s="77"/>
      <c r="C8634" s="76"/>
      <c r="D8634" s="78"/>
      <c r="E8634" s="12"/>
      <c r="F8634" s="79"/>
      <c r="G8634" s="78"/>
      <c r="H8634" s="80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6"/>
      <c r="B8635" s="77"/>
      <c r="C8635" s="76"/>
      <c r="D8635" s="78"/>
      <c r="E8635" s="12"/>
      <c r="F8635" s="79"/>
      <c r="G8635" s="78"/>
      <c r="H8635" s="80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6"/>
      <c r="B8636" s="77"/>
      <c r="C8636" s="76"/>
      <c r="D8636" s="78"/>
      <c r="E8636" s="12"/>
      <c r="F8636" s="79"/>
      <c r="G8636" s="78"/>
      <c r="H8636" s="80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6"/>
      <c r="B8637" s="77"/>
      <c r="C8637" s="76"/>
      <c r="D8637" s="78"/>
      <c r="E8637" s="12"/>
      <c r="F8637" s="79"/>
      <c r="G8637" s="78"/>
      <c r="H8637" s="80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6"/>
      <c r="B8638" s="77"/>
      <c r="C8638" s="76"/>
      <c r="D8638" s="78"/>
      <c r="E8638" s="12"/>
      <c r="F8638" s="79"/>
      <c r="G8638" s="78"/>
      <c r="H8638" s="80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6"/>
      <c r="B8639" s="77"/>
      <c r="C8639" s="76"/>
      <c r="D8639" s="78"/>
      <c r="E8639" s="12"/>
      <c r="F8639" s="79"/>
      <c r="G8639" s="78"/>
      <c r="H8639" s="80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6"/>
      <c r="B8640" s="77"/>
      <c r="C8640" s="76"/>
      <c r="D8640" s="78"/>
      <c r="E8640" s="12"/>
      <c r="F8640" s="79"/>
      <c r="G8640" s="78"/>
      <c r="H8640" s="80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6"/>
      <c r="B8641" s="77"/>
      <c r="C8641" s="76"/>
      <c r="D8641" s="78"/>
      <c r="E8641" s="12"/>
      <c r="F8641" s="79"/>
      <c r="G8641" s="78"/>
      <c r="H8641" s="80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6"/>
      <c r="B8642" s="77"/>
      <c r="C8642" s="76"/>
      <c r="D8642" s="78"/>
      <c r="E8642" s="12"/>
      <c r="F8642" s="79"/>
      <c r="G8642" s="78"/>
      <c r="H8642" s="80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6"/>
      <c r="B8643" s="77"/>
      <c r="C8643" s="76"/>
      <c r="D8643" s="78"/>
      <c r="E8643" s="12"/>
      <c r="F8643" s="79"/>
      <c r="G8643" s="78"/>
      <c r="H8643" s="80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6"/>
      <c r="B8644" s="77"/>
      <c r="C8644" s="76"/>
      <c r="D8644" s="78"/>
      <c r="E8644" s="12"/>
      <c r="F8644" s="79"/>
      <c r="G8644" s="78"/>
      <c r="H8644" s="80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6"/>
      <c r="B8645" s="77"/>
      <c r="C8645" s="76"/>
      <c r="D8645" s="78"/>
      <c r="E8645" s="12"/>
      <c r="F8645" s="79"/>
      <c r="G8645" s="78"/>
      <c r="H8645" s="80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6"/>
      <c r="B8646" s="77"/>
      <c r="C8646" s="76"/>
      <c r="D8646" s="78"/>
      <c r="E8646" s="12"/>
      <c r="F8646" s="79"/>
      <c r="G8646" s="78"/>
      <c r="H8646" s="80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6"/>
      <c r="B8647" s="77"/>
      <c r="C8647" s="76"/>
      <c r="D8647" s="78"/>
      <c r="E8647" s="12"/>
      <c r="F8647" s="79"/>
      <c r="G8647" s="78"/>
      <c r="H8647" s="80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6"/>
      <c r="B8648" s="77"/>
      <c r="C8648" s="76"/>
      <c r="D8648" s="78"/>
      <c r="E8648" s="12"/>
      <c r="F8648" s="79"/>
      <c r="G8648" s="78"/>
      <c r="H8648" s="80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6"/>
      <c r="B8649" s="77"/>
      <c r="C8649" s="76"/>
      <c r="D8649" s="78"/>
      <c r="E8649" s="12"/>
      <c r="F8649" s="79"/>
      <c r="G8649" s="78"/>
      <c r="H8649" s="80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6"/>
      <c r="B8650" s="77"/>
      <c r="C8650" s="76"/>
      <c r="D8650" s="78"/>
      <c r="E8650" s="12"/>
      <c r="F8650" s="79"/>
      <c r="G8650" s="78"/>
      <c r="H8650" s="80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6"/>
      <c r="B8651" s="77"/>
      <c r="C8651" s="76"/>
      <c r="D8651" s="78"/>
      <c r="E8651" s="12"/>
      <c r="F8651" s="79"/>
      <c r="G8651" s="78"/>
      <c r="H8651" s="80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6"/>
      <c r="B8652" s="77"/>
      <c r="C8652" s="76"/>
      <c r="D8652" s="78"/>
      <c r="E8652" s="12"/>
      <c r="F8652" s="79"/>
      <c r="G8652" s="78"/>
      <c r="H8652" s="80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6"/>
      <c r="B8653" s="77"/>
      <c r="C8653" s="76"/>
      <c r="D8653" s="78"/>
      <c r="E8653" s="12"/>
      <c r="F8653" s="79"/>
      <c r="G8653" s="78"/>
      <c r="H8653" s="80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6"/>
      <c r="B8654" s="77"/>
      <c r="C8654" s="76"/>
      <c r="D8654" s="78"/>
      <c r="E8654" s="12"/>
      <c r="F8654" s="79"/>
      <c r="G8654" s="78"/>
      <c r="H8654" s="80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6"/>
      <c r="B8655" s="77"/>
      <c r="C8655" s="76"/>
      <c r="D8655" s="78"/>
      <c r="E8655" s="12"/>
      <c r="F8655" s="79"/>
      <c r="G8655" s="78"/>
      <c r="H8655" s="80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6"/>
      <c r="B8656" s="77"/>
      <c r="C8656" s="76"/>
      <c r="D8656" s="78"/>
      <c r="E8656" s="12"/>
      <c r="F8656" s="79"/>
      <c r="G8656" s="78"/>
      <c r="H8656" s="80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6"/>
      <c r="B8657" s="77"/>
      <c r="C8657" s="76"/>
      <c r="D8657" s="78"/>
      <c r="E8657" s="12"/>
      <c r="F8657" s="79"/>
      <c r="G8657" s="78"/>
      <c r="H8657" s="80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6"/>
      <c r="B8658" s="77"/>
      <c r="C8658" s="76"/>
      <c r="D8658" s="78"/>
      <c r="E8658" s="12"/>
      <c r="F8658" s="79"/>
      <c r="G8658" s="78"/>
      <c r="H8658" s="80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6"/>
      <c r="B8659" s="77"/>
      <c r="C8659" s="76"/>
      <c r="D8659" s="78"/>
      <c r="E8659" s="12"/>
      <c r="F8659" s="79"/>
      <c r="G8659" s="78"/>
      <c r="H8659" s="80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6"/>
      <c r="B8660" s="77"/>
      <c r="C8660" s="76"/>
      <c r="D8660" s="78"/>
      <c r="E8660" s="12"/>
      <c r="F8660" s="79"/>
      <c r="G8660" s="78"/>
      <c r="H8660" s="80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6"/>
      <c r="B8661" s="77"/>
      <c r="C8661" s="76"/>
      <c r="D8661" s="78"/>
      <c r="E8661" s="12"/>
      <c r="F8661" s="79"/>
      <c r="G8661" s="78"/>
      <c r="H8661" s="80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6"/>
      <c r="B8662" s="77"/>
      <c r="C8662" s="76"/>
      <c r="D8662" s="78"/>
      <c r="E8662" s="12"/>
      <c r="F8662" s="79"/>
      <c r="G8662" s="78"/>
      <c r="H8662" s="80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6"/>
      <c r="B8663" s="77"/>
      <c r="C8663" s="76"/>
      <c r="D8663" s="78"/>
      <c r="E8663" s="12"/>
      <c r="F8663" s="79"/>
      <c r="G8663" s="78"/>
      <c r="H8663" s="80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6"/>
      <c r="B8664" s="77"/>
      <c r="C8664" s="76"/>
      <c r="D8664" s="78"/>
      <c r="E8664" s="12"/>
      <c r="F8664" s="79"/>
      <c r="G8664" s="78"/>
      <c r="H8664" s="80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6"/>
      <c r="B8665" s="77"/>
      <c r="C8665" s="76"/>
      <c r="D8665" s="78"/>
      <c r="E8665" s="12"/>
      <c r="F8665" s="79"/>
      <c r="G8665" s="78"/>
      <c r="H8665" s="80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6"/>
      <c r="B8666" s="77"/>
      <c r="C8666" s="76"/>
      <c r="D8666" s="78"/>
      <c r="E8666" s="12"/>
      <c r="F8666" s="79"/>
      <c r="G8666" s="78"/>
      <c r="H8666" s="80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6"/>
      <c r="B8667" s="77"/>
      <c r="C8667" s="76"/>
      <c r="D8667" s="78"/>
      <c r="E8667" s="12"/>
      <c r="F8667" s="79"/>
      <c r="G8667" s="78"/>
      <c r="H8667" s="80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6"/>
      <c r="B8668" s="77"/>
      <c r="C8668" s="76"/>
      <c r="D8668" s="78"/>
      <c r="E8668" s="12"/>
      <c r="F8668" s="79"/>
      <c r="G8668" s="78"/>
      <c r="H8668" s="80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6"/>
      <c r="B8669" s="77"/>
      <c r="C8669" s="76"/>
      <c r="D8669" s="78"/>
      <c r="E8669" s="12"/>
      <c r="F8669" s="79"/>
      <c r="G8669" s="78"/>
      <c r="H8669" s="80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6"/>
      <c r="B8670" s="77"/>
      <c r="C8670" s="76"/>
      <c r="D8670" s="78"/>
      <c r="E8670" s="12"/>
      <c r="F8670" s="79"/>
      <c r="G8670" s="78"/>
      <c r="H8670" s="80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6"/>
      <c r="B8671" s="77"/>
      <c r="C8671" s="76"/>
      <c r="D8671" s="78"/>
      <c r="E8671" s="12"/>
      <c r="F8671" s="79"/>
      <c r="G8671" s="78"/>
      <c r="H8671" s="80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6"/>
      <c r="B8672" s="77"/>
      <c r="C8672" s="76"/>
      <c r="D8672" s="78"/>
      <c r="E8672" s="12"/>
      <c r="F8672" s="79"/>
      <c r="G8672" s="78"/>
      <c r="H8672" s="80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6"/>
      <c r="B8673" s="77"/>
      <c r="C8673" s="76"/>
      <c r="D8673" s="78"/>
      <c r="E8673" s="12"/>
      <c r="F8673" s="79"/>
      <c r="G8673" s="78"/>
      <c r="H8673" s="80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6"/>
      <c r="B8674" s="77"/>
      <c r="C8674" s="76"/>
      <c r="D8674" s="78"/>
      <c r="E8674" s="12"/>
      <c r="F8674" s="79"/>
      <c r="G8674" s="78"/>
      <c r="H8674" s="80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6"/>
      <c r="B8675" s="77"/>
      <c r="C8675" s="76"/>
      <c r="D8675" s="78"/>
      <c r="E8675" s="12"/>
      <c r="F8675" s="79"/>
      <c r="G8675" s="78"/>
      <c r="H8675" s="80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6"/>
      <c r="B8676" s="77"/>
      <c r="C8676" s="76"/>
      <c r="D8676" s="78"/>
      <c r="E8676" s="12"/>
      <c r="F8676" s="79"/>
      <c r="G8676" s="78"/>
      <c r="H8676" s="80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6"/>
      <c r="B8677" s="77"/>
      <c r="C8677" s="76"/>
      <c r="D8677" s="78"/>
      <c r="E8677" s="12"/>
      <c r="F8677" s="79"/>
      <c r="G8677" s="78"/>
      <c r="H8677" s="80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6"/>
      <c r="B8678" s="77"/>
      <c r="C8678" s="76"/>
      <c r="D8678" s="78"/>
      <c r="E8678" s="12"/>
      <c r="F8678" s="79"/>
      <c r="G8678" s="78"/>
      <c r="H8678" s="80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6"/>
      <c r="B8679" s="77"/>
      <c r="C8679" s="76"/>
      <c r="D8679" s="78"/>
      <c r="E8679" s="12"/>
      <c r="F8679" s="79"/>
      <c r="G8679" s="78"/>
      <c r="H8679" s="80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6"/>
      <c r="B8680" s="77"/>
      <c r="C8680" s="76"/>
      <c r="D8680" s="78"/>
      <c r="E8680" s="12"/>
      <c r="F8680" s="79"/>
      <c r="G8680" s="78"/>
      <c r="H8680" s="80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6"/>
      <c r="B8681" s="77"/>
      <c r="C8681" s="76"/>
      <c r="D8681" s="78"/>
      <c r="E8681" s="12"/>
      <c r="F8681" s="79"/>
      <c r="G8681" s="78"/>
      <c r="H8681" s="80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6"/>
      <c r="B8682" s="77"/>
      <c r="C8682" s="76"/>
      <c r="D8682" s="78"/>
      <c r="E8682" s="12"/>
      <c r="F8682" s="79"/>
      <c r="G8682" s="78"/>
      <c r="H8682" s="80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6"/>
      <c r="B8683" s="77"/>
      <c r="C8683" s="76"/>
      <c r="D8683" s="78"/>
      <c r="E8683" s="12"/>
      <c r="F8683" s="79"/>
      <c r="G8683" s="78"/>
      <c r="H8683" s="80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6"/>
      <c r="B8684" s="77"/>
      <c r="C8684" s="76"/>
      <c r="D8684" s="78"/>
      <c r="E8684" s="12"/>
      <c r="F8684" s="79"/>
      <c r="G8684" s="78"/>
      <c r="H8684" s="80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6"/>
      <c r="B8685" s="77"/>
      <c r="C8685" s="76"/>
      <c r="D8685" s="78"/>
      <c r="E8685" s="12"/>
      <c r="F8685" s="79"/>
      <c r="G8685" s="78"/>
      <c r="H8685" s="80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6"/>
      <c r="B8686" s="77"/>
      <c r="C8686" s="76"/>
      <c r="D8686" s="78"/>
      <c r="E8686" s="12"/>
      <c r="F8686" s="79"/>
      <c r="G8686" s="78"/>
      <c r="H8686" s="80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6"/>
      <c r="B8687" s="77"/>
      <c r="C8687" s="76"/>
      <c r="D8687" s="78"/>
      <c r="E8687" s="12"/>
      <c r="F8687" s="79"/>
      <c r="G8687" s="78"/>
      <c r="H8687" s="80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6"/>
      <c r="B8688" s="77"/>
      <c r="C8688" s="76"/>
      <c r="D8688" s="78"/>
      <c r="E8688" s="12"/>
      <c r="F8688" s="79"/>
      <c r="G8688" s="78"/>
      <c r="H8688" s="80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6"/>
      <c r="B8689" s="77"/>
      <c r="C8689" s="76"/>
      <c r="D8689" s="78"/>
      <c r="E8689" s="12"/>
      <c r="F8689" s="79"/>
      <c r="G8689" s="78"/>
      <c r="H8689" s="80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6"/>
      <c r="B8690" s="77"/>
      <c r="C8690" s="76"/>
      <c r="D8690" s="78"/>
      <c r="E8690" s="12"/>
      <c r="F8690" s="79"/>
      <c r="G8690" s="78"/>
      <c r="H8690" s="80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6"/>
      <c r="B8691" s="77"/>
      <c r="C8691" s="76"/>
      <c r="D8691" s="78"/>
      <c r="E8691" s="12"/>
      <c r="F8691" s="79"/>
      <c r="G8691" s="78"/>
      <c r="H8691" s="80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6"/>
      <c r="B8692" s="77"/>
      <c r="C8692" s="76"/>
      <c r="D8692" s="78"/>
      <c r="E8692" s="12"/>
      <c r="F8692" s="79"/>
      <c r="G8692" s="78"/>
      <c r="H8692" s="80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6"/>
      <c r="B8693" s="77"/>
      <c r="C8693" s="76"/>
      <c r="D8693" s="78"/>
      <c r="E8693" s="12"/>
      <c r="F8693" s="79"/>
      <c r="G8693" s="78"/>
      <c r="H8693" s="80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6"/>
      <c r="B8694" s="77"/>
      <c r="C8694" s="76"/>
      <c r="D8694" s="78"/>
      <c r="E8694" s="12"/>
      <c r="F8694" s="79"/>
      <c r="G8694" s="78"/>
      <c r="H8694" s="80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6"/>
      <c r="B8695" s="77"/>
      <c r="C8695" s="76"/>
      <c r="D8695" s="78"/>
      <c r="E8695" s="12"/>
      <c r="F8695" s="79"/>
      <c r="G8695" s="78"/>
      <c r="H8695" s="80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6"/>
      <c r="B8696" s="77"/>
      <c r="C8696" s="76"/>
      <c r="D8696" s="78"/>
      <c r="E8696" s="12"/>
      <c r="F8696" s="79"/>
      <c r="G8696" s="78"/>
      <c r="H8696" s="80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6"/>
      <c r="B8697" s="77"/>
      <c r="C8697" s="76"/>
      <c r="D8697" s="78"/>
      <c r="E8697" s="12"/>
      <c r="F8697" s="79"/>
      <c r="G8697" s="78"/>
      <c r="H8697" s="80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6"/>
      <c r="B8698" s="77"/>
      <c r="C8698" s="76"/>
      <c r="D8698" s="78"/>
      <c r="E8698" s="12"/>
      <c r="F8698" s="79"/>
      <c r="G8698" s="78"/>
      <c r="H8698" s="80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6"/>
      <c r="B8699" s="77"/>
      <c r="C8699" s="76"/>
      <c r="D8699" s="78"/>
      <c r="E8699" s="12"/>
      <c r="F8699" s="79"/>
      <c r="G8699" s="78"/>
      <c r="H8699" s="80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6"/>
      <c r="B8700" s="77"/>
      <c r="C8700" s="76"/>
      <c r="D8700" s="78"/>
      <c r="E8700" s="12"/>
      <c r="F8700" s="79"/>
      <c r="G8700" s="78"/>
      <c r="H8700" s="80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6"/>
      <c r="B8701" s="77"/>
      <c r="C8701" s="76"/>
      <c r="D8701" s="78"/>
      <c r="E8701" s="12"/>
      <c r="F8701" s="79"/>
      <c r="G8701" s="78"/>
      <c r="H8701" s="80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6"/>
      <c r="B8702" s="77"/>
      <c r="C8702" s="76"/>
      <c r="D8702" s="78"/>
      <c r="E8702" s="12"/>
      <c r="F8702" s="79"/>
      <c r="G8702" s="78"/>
      <c r="H8702" s="80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6"/>
      <c r="B8703" s="77"/>
      <c r="C8703" s="76"/>
      <c r="D8703" s="78"/>
      <c r="E8703" s="12"/>
      <c r="F8703" s="79"/>
      <c r="G8703" s="78"/>
      <c r="H8703" s="80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6"/>
      <c r="B8704" s="77"/>
      <c r="C8704" s="76"/>
      <c r="D8704" s="78"/>
      <c r="E8704" s="12"/>
      <c r="F8704" s="79"/>
      <c r="G8704" s="78"/>
      <c r="H8704" s="80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6"/>
      <c r="B8705" s="77"/>
      <c r="C8705" s="76"/>
      <c r="D8705" s="78"/>
      <c r="E8705" s="12"/>
      <c r="F8705" s="79"/>
      <c r="G8705" s="78"/>
      <c r="H8705" s="80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6"/>
      <c r="B8706" s="77"/>
      <c r="C8706" s="76"/>
      <c r="D8706" s="78"/>
      <c r="E8706" s="12"/>
      <c r="F8706" s="79"/>
      <c r="G8706" s="78"/>
      <c r="H8706" s="80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6"/>
      <c r="B8707" s="77"/>
      <c r="C8707" s="76"/>
      <c r="D8707" s="78"/>
      <c r="E8707" s="12"/>
      <c r="F8707" s="79"/>
      <c r="G8707" s="78"/>
      <c r="H8707" s="80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6"/>
      <c r="B8708" s="77"/>
      <c r="C8708" s="76"/>
      <c r="D8708" s="78"/>
      <c r="E8708" s="12"/>
      <c r="F8708" s="79"/>
      <c r="G8708" s="78"/>
      <c r="H8708" s="80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6"/>
      <c r="B8709" s="77"/>
      <c r="C8709" s="76"/>
      <c r="D8709" s="78"/>
      <c r="E8709" s="12"/>
      <c r="F8709" s="79"/>
      <c r="G8709" s="78"/>
      <c r="H8709" s="80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6"/>
      <c r="B8710" s="77"/>
      <c r="C8710" s="76"/>
      <c r="D8710" s="78"/>
      <c r="E8710" s="12"/>
      <c r="F8710" s="79"/>
      <c r="G8710" s="78"/>
      <c r="H8710" s="80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6"/>
      <c r="B8711" s="77"/>
      <c r="C8711" s="76"/>
      <c r="D8711" s="78"/>
      <c r="E8711" s="12"/>
      <c r="F8711" s="79"/>
      <c r="G8711" s="78"/>
      <c r="H8711" s="80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6"/>
      <c r="B8712" s="77"/>
      <c r="C8712" s="76"/>
      <c r="D8712" s="78"/>
      <c r="E8712" s="12"/>
      <c r="F8712" s="79"/>
      <c r="G8712" s="78"/>
      <c r="H8712" s="80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6"/>
      <c r="B8713" s="77"/>
      <c r="C8713" s="76"/>
      <c r="D8713" s="78"/>
      <c r="E8713" s="12"/>
      <c r="F8713" s="79"/>
      <c r="G8713" s="78"/>
      <c r="H8713" s="80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6"/>
      <c r="B8714" s="77"/>
      <c r="C8714" s="76"/>
      <c r="D8714" s="78"/>
      <c r="E8714" s="12"/>
      <c r="F8714" s="79"/>
      <c r="G8714" s="78"/>
      <c r="H8714" s="80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6"/>
      <c r="B8715" s="77"/>
      <c r="C8715" s="76"/>
      <c r="D8715" s="78"/>
      <c r="E8715" s="12"/>
      <c r="F8715" s="79"/>
      <c r="G8715" s="78"/>
      <c r="H8715" s="80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6"/>
      <c r="B8716" s="77"/>
      <c r="C8716" s="76"/>
      <c r="D8716" s="78"/>
      <c r="E8716" s="12"/>
      <c r="F8716" s="79"/>
      <c r="G8716" s="78"/>
      <c r="H8716" s="80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6"/>
      <c r="B8717" s="77"/>
      <c r="C8717" s="76"/>
      <c r="D8717" s="78"/>
      <c r="E8717" s="12"/>
      <c r="F8717" s="79"/>
      <c r="G8717" s="78"/>
      <c r="H8717" s="80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6"/>
      <c r="B8718" s="77"/>
      <c r="C8718" s="76"/>
      <c r="D8718" s="78"/>
      <c r="E8718" s="12"/>
      <c r="F8718" s="79"/>
      <c r="G8718" s="78"/>
      <c r="H8718" s="80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6"/>
      <c r="B8719" s="77"/>
      <c r="C8719" s="76"/>
      <c r="D8719" s="78"/>
      <c r="E8719" s="12"/>
      <c r="F8719" s="79"/>
      <c r="G8719" s="78"/>
      <c r="H8719" s="80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6"/>
      <c r="B8720" s="77"/>
      <c r="C8720" s="76"/>
      <c r="D8720" s="78"/>
      <c r="E8720" s="12"/>
      <c r="F8720" s="79"/>
      <c r="G8720" s="78"/>
      <c r="H8720" s="80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6"/>
      <c r="B8721" s="77"/>
      <c r="C8721" s="76"/>
      <c r="D8721" s="78"/>
      <c r="E8721" s="12"/>
      <c r="F8721" s="79"/>
      <c r="G8721" s="78"/>
      <c r="H8721" s="80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6"/>
      <c r="B8722" s="77"/>
      <c r="C8722" s="76"/>
      <c r="D8722" s="78"/>
      <c r="E8722" s="12"/>
      <c r="F8722" s="79"/>
      <c r="G8722" s="78"/>
      <c r="H8722" s="80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6"/>
      <c r="B8723" s="77"/>
      <c r="C8723" s="76"/>
      <c r="D8723" s="78"/>
      <c r="E8723" s="12"/>
      <c r="F8723" s="79"/>
      <c r="G8723" s="78"/>
      <c r="H8723" s="80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6"/>
      <c r="B8724" s="77"/>
      <c r="C8724" s="76"/>
      <c r="D8724" s="78"/>
      <c r="E8724" s="12"/>
      <c r="F8724" s="79"/>
      <c r="G8724" s="78"/>
      <c r="H8724" s="80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6"/>
      <c r="B8725" s="77"/>
      <c r="C8725" s="76"/>
      <c r="D8725" s="78"/>
      <c r="E8725" s="12"/>
      <c r="F8725" s="79"/>
      <c r="G8725" s="78"/>
      <c r="H8725" s="80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6"/>
      <c r="B8726" s="77"/>
      <c r="C8726" s="76"/>
      <c r="D8726" s="78"/>
      <c r="E8726" s="12"/>
      <c r="F8726" s="79"/>
      <c r="G8726" s="78"/>
      <c r="H8726" s="80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6"/>
      <c r="B8727" s="77"/>
      <c r="C8727" s="76"/>
      <c r="D8727" s="78"/>
      <c r="E8727" s="12"/>
      <c r="F8727" s="79"/>
      <c r="G8727" s="78"/>
      <c r="H8727" s="80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6"/>
      <c r="B8728" s="77"/>
      <c r="C8728" s="76"/>
      <c r="D8728" s="78"/>
      <c r="E8728" s="12"/>
      <c r="F8728" s="79"/>
      <c r="G8728" s="78"/>
      <c r="H8728" s="80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6"/>
      <c r="B8729" s="77"/>
      <c r="C8729" s="76"/>
      <c r="D8729" s="78"/>
      <c r="E8729" s="12"/>
      <c r="F8729" s="79"/>
      <c r="G8729" s="78"/>
      <c r="H8729" s="80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6"/>
      <c r="B8730" s="77"/>
      <c r="C8730" s="76"/>
      <c r="D8730" s="78"/>
      <c r="E8730" s="12"/>
      <c r="F8730" s="79"/>
      <c r="G8730" s="78"/>
      <c r="H8730" s="80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6"/>
      <c r="B8731" s="77"/>
      <c r="C8731" s="76"/>
      <c r="D8731" s="78"/>
      <c r="E8731" s="12"/>
      <c r="F8731" s="79"/>
      <c r="G8731" s="78"/>
      <c r="H8731" s="80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6"/>
      <c r="B8732" s="77"/>
      <c r="C8732" s="76"/>
      <c r="D8732" s="78"/>
      <c r="E8732" s="12"/>
      <c r="F8732" s="79"/>
      <c r="G8732" s="78"/>
      <c r="H8732" s="80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6"/>
      <c r="B8733" s="77"/>
      <c r="C8733" s="76"/>
      <c r="D8733" s="78"/>
      <c r="E8733" s="12"/>
      <c r="F8733" s="79"/>
      <c r="G8733" s="78"/>
      <c r="H8733" s="80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6"/>
      <c r="B8734" s="77"/>
      <c r="C8734" s="76"/>
      <c r="D8734" s="78"/>
      <c r="E8734" s="12"/>
      <c r="F8734" s="79"/>
      <c r="G8734" s="78"/>
      <c r="H8734" s="80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6"/>
      <c r="B8735" s="77"/>
      <c r="C8735" s="76"/>
      <c r="D8735" s="78"/>
      <c r="E8735" s="12"/>
      <c r="F8735" s="79"/>
      <c r="G8735" s="78"/>
      <c r="H8735" s="80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6"/>
      <c r="B8736" s="77"/>
      <c r="C8736" s="76"/>
      <c r="D8736" s="78"/>
      <c r="E8736" s="12"/>
      <c r="F8736" s="79"/>
      <c r="G8736" s="78"/>
      <c r="H8736" s="80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6"/>
      <c r="B8737" s="77"/>
      <c r="C8737" s="76"/>
      <c r="D8737" s="78"/>
      <c r="E8737" s="12"/>
      <c r="F8737" s="79"/>
      <c r="G8737" s="78"/>
      <c r="H8737" s="80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6"/>
      <c r="B8738" s="77"/>
      <c r="C8738" s="76"/>
      <c r="D8738" s="78"/>
      <c r="E8738" s="12"/>
      <c r="F8738" s="79"/>
      <c r="G8738" s="78"/>
      <c r="H8738" s="80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6"/>
      <c r="B8739" s="77"/>
      <c r="C8739" s="76"/>
      <c r="D8739" s="78"/>
      <c r="E8739" s="12"/>
      <c r="F8739" s="79"/>
      <c r="G8739" s="78"/>
      <c r="H8739" s="80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6"/>
      <c r="B8740" s="77"/>
      <c r="C8740" s="76"/>
      <c r="D8740" s="78"/>
      <c r="E8740" s="12"/>
      <c r="F8740" s="79"/>
      <c r="G8740" s="78"/>
      <c r="H8740" s="80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6"/>
      <c r="B8741" s="77"/>
      <c r="C8741" s="76"/>
      <c r="D8741" s="78"/>
      <c r="E8741" s="12"/>
      <c r="F8741" s="79"/>
      <c r="G8741" s="78"/>
      <c r="H8741" s="80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6"/>
      <c r="B8742" s="77"/>
      <c r="C8742" s="76"/>
      <c r="D8742" s="78"/>
      <c r="E8742" s="12"/>
      <c r="F8742" s="79"/>
      <c r="G8742" s="78"/>
      <c r="H8742" s="80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6"/>
      <c r="B8743" s="77"/>
      <c r="C8743" s="76"/>
      <c r="D8743" s="78"/>
      <c r="E8743" s="12"/>
      <c r="F8743" s="79"/>
      <c r="G8743" s="78"/>
      <c r="H8743" s="80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6"/>
      <c r="B8744" s="77"/>
      <c r="C8744" s="76"/>
      <c r="D8744" s="78"/>
      <c r="E8744" s="12"/>
      <c r="F8744" s="79"/>
      <c r="G8744" s="78"/>
      <c r="H8744" s="80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6"/>
      <c r="B8745" s="77"/>
      <c r="C8745" s="76"/>
      <c r="D8745" s="78"/>
      <c r="E8745" s="12"/>
      <c r="F8745" s="79"/>
      <c r="G8745" s="78"/>
      <c r="H8745" s="80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6"/>
      <c r="B8746" s="77"/>
      <c r="C8746" s="76"/>
      <c r="D8746" s="78"/>
      <c r="E8746" s="12"/>
      <c r="F8746" s="79"/>
      <c r="G8746" s="78"/>
      <c r="H8746" s="80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6"/>
      <c r="B8747" s="77"/>
      <c r="C8747" s="76"/>
      <c r="D8747" s="78"/>
      <c r="E8747" s="12"/>
      <c r="F8747" s="79"/>
      <c r="G8747" s="78"/>
      <c r="H8747" s="80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6"/>
      <c r="B8748" s="77"/>
      <c r="C8748" s="76"/>
      <c r="D8748" s="78"/>
      <c r="E8748" s="12"/>
      <c r="F8748" s="79"/>
      <c r="G8748" s="78"/>
      <c r="H8748" s="80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6"/>
      <c r="B8749" s="77"/>
      <c r="C8749" s="76"/>
      <c r="D8749" s="78"/>
      <c r="E8749" s="12"/>
      <c r="F8749" s="79"/>
      <c r="G8749" s="78"/>
      <c r="H8749" s="80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6"/>
      <c r="B8750" s="77"/>
      <c r="C8750" s="76"/>
      <c r="D8750" s="78"/>
      <c r="E8750" s="12"/>
      <c r="F8750" s="79"/>
      <c r="G8750" s="78"/>
      <c r="H8750" s="80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6"/>
      <c r="B8751" s="77"/>
      <c r="C8751" s="76"/>
      <c r="D8751" s="78"/>
      <c r="E8751" s="12"/>
      <c r="F8751" s="79"/>
      <c r="G8751" s="78"/>
      <c r="H8751" s="80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6"/>
      <c r="B8752" s="77"/>
      <c r="C8752" s="76"/>
      <c r="D8752" s="78"/>
      <c r="E8752" s="12"/>
      <c r="F8752" s="79"/>
      <c r="G8752" s="78"/>
      <c r="H8752" s="80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6"/>
      <c r="B8753" s="77"/>
      <c r="C8753" s="76"/>
      <c r="D8753" s="78"/>
      <c r="E8753" s="12"/>
      <c r="F8753" s="79"/>
      <c r="G8753" s="78"/>
      <c r="H8753" s="80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6"/>
      <c r="B8754" s="77"/>
      <c r="C8754" s="76"/>
      <c r="D8754" s="78"/>
      <c r="E8754" s="12"/>
      <c r="F8754" s="79"/>
      <c r="G8754" s="78"/>
      <c r="H8754" s="80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6"/>
      <c r="B8755" s="77"/>
      <c r="C8755" s="76"/>
      <c r="D8755" s="78"/>
      <c r="E8755" s="12"/>
      <c r="F8755" s="79"/>
      <c r="G8755" s="78"/>
      <c r="H8755" s="80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6"/>
      <c r="B8756" s="77"/>
      <c r="C8756" s="76"/>
      <c r="D8756" s="78"/>
      <c r="E8756" s="12"/>
      <c r="F8756" s="79"/>
      <c r="G8756" s="78"/>
      <c r="H8756" s="80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6"/>
      <c r="B8757" s="77"/>
      <c r="C8757" s="76"/>
      <c r="D8757" s="78"/>
      <c r="E8757" s="12"/>
      <c r="F8757" s="79"/>
      <c r="G8757" s="78"/>
      <c r="H8757" s="80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6"/>
      <c r="B8758" s="77"/>
      <c r="C8758" s="76"/>
      <c r="D8758" s="78"/>
      <c r="E8758" s="12"/>
      <c r="F8758" s="79"/>
      <c r="G8758" s="78"/>
      <c r="H8758" s="80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6"/>
      <c r="B8759" s="77"/>
      <c r="C8759" s="76"/>
      <c r="D8759" s="78"/>
      <c r="E8759" s="12"/>
      <c r="F8759" s="79"/>
      <c r="G8759" s="78"/>
      <c r="H8759" s="80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6"/>
      <c r="B8760" s="77"/>
      <c r="C8760" s="76"/>
      <c r="D8760" s="78"/>
      <c r="E8760" s="12"/>
      <c r="F8760" s="79"/>
      <c r="G8760" s="78"/>
      <c r="H8760" s="80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6"/>
      <c r="B8761" s="77"/>
      <c r="C8761" s="76"/>
      <c r="D8761" s="78"/>
      <c r="E8761" s="12"/>
      <c r="F8761" s="79"/>
      <c r="G8761" s="78"/>
      <c r="H8761" s="80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6"/>
      <c r="B8762" s="77"/>
      <c r="C8762" s="76"/>
      <c r="D8762" s="78"/>
      <c r="E8762" s="12"/>
      <c r="F8762" s="79"/>
      <c r="G8762" s="78"/>
      <c r="H8762" s="80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6"/>
      <c r="B8763" s="77"/>
      <c r="C8763" s="76"/>
      <c r="D8763" s="78"/>
      <c r="E8763" s="12"/>
      <c r="F8763" s="79"/>
      <c r="G8763" s="78"/>
      <c r="H8763" s="80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6"/>
      <c r="B8764" s="77"/>
      <c r="C8764" s="76"/>
      <c r="D8764" s="78"/>
      <c r="E8764" s="12"/>
      <c r="F8764" s="79"/>
      <c r="G8764" s="78"/>
      <c r="H8764" s="80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6"/>
      <c r="B8765" s="77"/>
      <c r="C8765" s="76"/>
      <c r="D8765" s="78"/>
      <c r="E8765" s="12"/>
      <c r="F8765" s="79"/>
      <c r="G8765" s="78"/>
      <c r="H8765" s="80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6"/>
      <c r="B8766" s="77"/>
      <c r="C8766" s="76"/>
      <c r="D8766" s="78"/>
      <c r="E8766" s="12"/>
      <c r="F8766" s="79"/>
      <c r="G8766" s="78"/>
      <c r="H8766" s="80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6"/>
      <c r="B8767" s="77"/>
      <c r="C8767" s="76"/>
      <c r="D8767" s="78"/>
      <c r="E8767" s="12"/>
      <c r="F8767" s="79"/>
      <c r="G8767" s="78"/>
      <c r="H8767" s="80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6"/>
      <c r="B8768" s="77"/>
      <c r="C8768" s="76"/>
      <c r="D8768" s="78"/>
      <c r="E8768" s="12"/>
      <c r="F8768" s="79"/>
      <c r="G8768" s="78"/>
      <c r="H8768" s="80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6"/>
      <c r="B8769" s="77"/>
      <c r="C8769" s="76"/>
      <c r="D8769" s="78"/>
      <c r="E8769" s="12"/>
      <c r="F8769" s="79"/>
      <c r="G8769" s="78"/>
      <c r="H8769" s="80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6"/>
      <c r="B8770" s="77"/>
      <c r="C8770" s="76"/>
      <c r="D8770" s="78"/>
      <c r="E8770" s="12"/>
      <c r="F8770" s="79"/>
      <c r="G8770" s="78"/>
      <c r="H8770" s="80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6"/>
      <c r="B8771" s="77"/>
      <c r="C8771" s="76"/>
      <c r="D8771" s="78"/>
      <c r="E8771" s="12"/>
      <c r="F8771" s="79"/>
      <c r="G8771" s="78"/>
      <c r="H8771" s="80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6"/>
      <c r="B8772" s="77"/>
      <c r="C8772" s="76"/>
      <c r="D8772" s="78"/>
      <c r="E8772" s="12"/>
      <c r="F8772" s="79"/>
      <c r="G8772" s="78"/>
      <c r="H8772" s="80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6"/>
      <c r="B8773" s="77"/>
      <c r="C8773" s="76"/>
      <c r="D8773" s="78"/>
      <c r="E8773" s="12"/>
      <c r="F8773" s="79"/>
      <c r="G8773" s="78"/>
      <c r="H8773" s="80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6"/>
      <c r="B8774" s="77"/>
      <c r="C8774" s="76"/>
      <c r="D8774" s="78"/>
      <c r="E8774" s="12"/>
      <c r="F8774" s="79"/>
      <c r="G8774" s="78"/>
      <c r="H8774" s="80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6"/>
      <c r="B8775" s="77"/>
      <c r="C8775" s="76"/>
      <c r="D8775" s="78"/>
      <c r="E8775" s="12"/>
      <c r="F8775" s="79"/>
      <c r="G8775" s="78"/>
      <c r="H8775" s="80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6"/>
      <c r="B8776" s="77"/>
      <c r="C8776" s="76"/>
      <c r="D8776" s="78"/>
      <c r="E8776" s="12"/>
      <c r="F8776" s="79"/>
      <c r="G8776" s="78"/>
      <c r="H8776" s="80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6"/>
      <c r="B8777" s="77"/>
      <c r="C8777" s="76"/>
      <c r="D8777" s="78"/>
      <c r="E8777" s="12"/>
      <c r="F8777" s="79"/>
      <c r="G8777" s="78"/>
      <c r="H8777" s="80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6"/>
      <c r="B8778" s="77"/>
      <c r="C8778" s="76"/>
      <c r="D8778" s="78"/>
      <c r="E8778" s="12"/>
      <c r="F8778" s="79"/>
      <c r="G8778" s="78"/>
      <c r="H8778" s="80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6"/>
      <c r="B8779" s="77"/>
      <c r="C8779" s="76"/>
      <c r="D8779" s="78"/>
      <c r="E8779" s="12"/>
      <c r="F8779" s="79"/>
      <c r="G8779" s="78"/>
      <c r="H8779" s="80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6"/>
      <c r="B8780" s="77"/>
      <c r="C8780" s="76"/>
      <c r="D8780" s="78"/>
      <c r="E8780" s="12"/>
      <c r="F8780" s="79"/>
      <c r="G8780" s="78"/>
      <c r="H8780" s="80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6"/>
      <c r="B8781" s="77"/>
      <c r="C8781" s="76"/>
      <c r="D8781" s="78"/>
      <c r="E8781" s="12"/>
      <c r="F8781" s="79"/>
      <c r="G8781" s="78"/>
      <c r="H8781" s="80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6"/>
      <c r="B8782" s="77"/>
      <c r="C8782" s="76"/>
      <c r="D8782" s="78"/>
      <c r="E8782" s="12"/>
      <c r="F8782" s="79"/>
      <c r="G8782" s="78"/>
      <c r="H8782" s="80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6"/>
      <c r="B8783" s="77"/>
      <c r="C8783" s="76"/>
      <c r="D8783" s="78"/>
      <c r="E8783" s="12"/>
      <c r="F8783" s="79"/>
      <c r="G8783" s="78"/>
      <c r="H8783" s="80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6"/>
      <c r="B8784" s="77"/>
      <c r="C8784" s="76"/>
      <c r="D8784" s="78"/>
      <c r="E8784" s="12"/>
      <c r="F8784" s="79"/>
      <c r="G8784" s="78"/>
      <c r="H8784" s="80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6"/>
      <c r="B8785" s="77"/>
      <c r="C8785" s="76"/>
      <c r="D8785" s="78"/>
      <c r="E8785" s="12"/>
      <c r="F8785" s="79"/>
      <c r="G8785" s="78"/>
      <c r="H8785" s="80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6"/>
      <c r="B8786" s="77"/>
      <c r="C8786" s="76"/>
      <c r="D8786" s="78"/>
      <c r="E8786" s="12"/>
      <c r="F8786" s="79"/>
      <c r="G8786" s="78"/>
      <c r="H8786" s="80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6"/>
      <c r="B8787" s="77"/>
      <c r="C8787" s="76"/>
      <c r="D8787" s="78"/>
      <c r="E8787" s="12"/>
      <c r="F8787" s="79"/>
      <c r="G8787" s="78"/>
      <c r="H8787" s="80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6"/>
      <c r="B8788" s="77"/>
      <c r="C8788" s="76"/>
      <c r="D8788" s="78"/>
      <c r="E8788" s="12"/>
      <c r="F8788" s="79"/>
      <c r="G8788" s="78"/>
      <c r="H8788" s="80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6"/>
      <c r="B8789" s="77"/>
      <c r="C8789" s="76"/>
      <c r="D8789" s="78"/>
      <c r="E8789" s="12"/>
      <c r="F8789" s="79"/>
      <c r="G8789" s="78"/>
      <c r="H8789" s="80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6"/>
      <c r="B8790" s="77"/>
      <c r="C8790" s="76"/>
      <c r="D8790" s="78"/>
      <c r="E8790" s="12"/>
      <c r="F8790" s="79"/>
      <c r="G8790" s="78"/>
      <c r="H8790" s="80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6"/>
      <c r="B8791" s="77"/>
      <c r="C8791" s="76"/>
      <c r="D8791" s="78"/>
      <c r="E8791" s="12"/>
      <c r="F8791" s="79"/>
      <c r="G8791" s="78"/>
      <c r="H8791" s="80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6"/>
      <c r="B8792" s="77"/>
      <c r="C8792" s="76"/>
      <c r="D8792" s="78"/>
      <c r="E8792" s="12"/>
      <c r="F8792" s="79"/>
      <c r="G8792" s="78"/>
      <c r="H8792" s="80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6"/>
      <c r="B8793" s="77"/>
      <c r="C8793" s="76"/>
      <c r="D8793" s="78"/>
      <c r="E8793" s="12"/>
      <c r="F8793" s="79"/>
      <c r="G8793" s="78"/>
      <c r="H8793" s="80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6"/>
      <c r="B8794" s="77"/>
      <c r="C8794" s="76"/>
      <c r="D8794" s="78"/>
      <c r="E8794" s="12"/>
      <c r="F8794" s="79"/>
      <c r="G8794" s="78"/>
      <c r="H8794" s="80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6"/>
      <c r="B8795" s="77"/>
      <c r="C8795" s="76"/>
      <c r="D8795" s="78"/>
      <c r="E8795" s="12"/>
      <c r="F8795" s="79"/>
      <c r="G8795" s="78"/>
      <c r="H8795" s="80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6"/>
      <c r="B8796" s="77"/>
      <c r="C8796" s="76"/>
      <c r="D8796" s="78"/>
      <c r="E8796" s="12"/>
      <c r="F8796" s="79"/>
      <c r="G8796" s="78"/>
      <c r="H8796" s="80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6"/>
      <c r="B8797" s="77"/>
      <c r="C8797" s="76"/>
      <c r="D8797" s="78"/>
      <c r="E8797" s="12"/>
      <c r="F8797" s="79"/>
      <c r="G8797" s="78"/>
      <c r="H8797" s="80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6"/>
      <c r="B8798" s="77"/>
      <c r="C8798" s="76"/>
      <c r="D8798" s="78"/>
      <c r="E8798" s="12"/>
      <c r="F8798" s="79"/>
      <c r="G8798" s="78"/>
      <c r="H8798" s="80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6"/>
      <c r="B8799" s="77"/>
      <c r="C8799" s="76"/>
      <c r="D8799" s="78"/>
      <c r="E8799" s="12"/>
      <c r="F8799" s="79"/>
      <c r="G8799" s="78"/>
      <c r="H8799" s="80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6"/>
      <c r="B8800" s="77"/>
      <c r="C8800" s="76"/>
      <c r="D8800" s="78"/>
      <c r="E8800" s="12"/>
      <c r="F8800" s="79"/>
      <c r="G8800" s="78"/>
      <c r="H8800" s="80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6"/>
      <c r="B8801" s="77"/>
      <c r="C8801" s="76"/>
      <c r="D8801" s="78"/>
      <c r="E8801" s="12"/>
      <c r="F8801" s="79"/>
      <c r="G8801" s="78"/>
      <c r="H8801" s="80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6"/>
      <c r="B8802" s="77"/>
      <c r="C8802" s="76"/>
      <c r="D8802" s="78"/>
      <c r="E8802" s="12"/>
      <c r="F8802" s="79"/>
      <c r="G8802" s="78"/>
      <c r="H8802" s="80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6"/>
      <c r="B8803" s="77"/>
      <c r="C8803" s="76"/>
      <c r="D8803" s="78"/>
      <c r="E8803" s="12"/>
      <c r="F8803" s="79"/>
      <c r="G8803" s="78"/>
      <c r="H8803" s="80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6"/>
      <c r="B8804" s="77"/>
      <c r="C8804" s="76"/>
      <c r="D8804" s="78"/>
      <c r="E8804" s="12"/>
      <c r="F8804" s="79"/>
      <c r="G8804" s="78"/>
      <c r="H8804" s="80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6"/>
      <c r="B8805" s="77"/>
      <c r="C8805" s="76"/>
      <c r="D8805" s="78"/>
      <c r="E8805" s="12"/>
      <c r="F8805" s="79"/>
      <c r="G8805" s="78"/>
      <c r="H8805" s="80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6"/>
      <c r="B8806" s="77"/>
      <c r="C8806" s="76"/>
      <c r="D8806" s="78"/>
      <c r="E8806" s="12"/>
      <c r="F8806" s="79"/>
      <c r="G8806" s="78"/>
      <c r="H8806" s="80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6"/>
      <c r="B8807" s="77"/>
      <c r="C8807" s="76"/>
      <c r="D8807" s="78"/>
      <c r="E8807" s="12"/>
      <c r="F8807" s="79"/>
      <c r="G8807" s="78"/>
      <c r="H8807" s="80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6"/>
      <c r="B8808" s="77"/>
      <c r="C8808" s="76"/>
      <c r="D8808" s="78"/>
      <c r="E8808" s="12"/>
      <c r="F8808" s="79"/>
      <c r="G8808" s="78"/>
      <c r="H8808" s="80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6"/>
      <c r="B8809" s="77"/>
      <c r="C8809" s="76"/>
      <c r="D8809" s="78"/>
      <c r="E8809" s="12"/>
      <c r="F8809" s="79"/>
      <c r="G8809" s="78"/>
      <c r="H8809" s="80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6"/>
      <c r="B8810" s="77"/>
      <c r="C8810" s="76"/>
      <c r="D8810" s="78"/>
      <c r="E8810" s="12"/>
      <c r="F8810" s="79"/>
      <c r="G8810" s="78"/>
      <c r="H8810" s="80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6"/>
      <c r="B8811" s="77"/>
      <c r="C8811" s="76"/>
      <c r="D8811" s="78"/>
      <c r="E8811" s="12"/>
      <c r="F8811" s="79"/>
      <c r="G8811" s="78"/>
      <c r="H8811" s="80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6"/>
      <c r="B8812" s="77"/>
      <c r="C8812" s="76"/>
      <c r="D8812" s="78"/>
      <c r="E8812" s="12"/>
      <c r="F8812" s="79"/>
      <c r="G8812" s="78"/>
      <c r="H8812" s="80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6"/>
      <c r="B8813" s="77"/>
      <c r="C8813" s="76"/>
      <c r="D8813" s="78"/>
      <c r="E8813" s="12"/>
      <c r="F8813" s="79"/>
      <c r="G8813" s="78"/>
      <c r="H8813" s="80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6"/>
      <c r="B8814" s="77"/>
      <c r="C8814" s="76"/>
      <c r="D8814" s="78"/>
      <c r="E8814" s="12"/>
      <c r="F8814" s="79"/>
      <c r="G8814" s="78"/>
      <c r="H8814" s="80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6"/>
      <c r="B8815" s="77"/>
      <c r="C8815" s="76"/>
      <c r="D8815" s="78"/>
      <c r="E8815" s="12"/>
      <c r="F8815" s="79"/>
      <c r="G8815" s="78"/>
      <c r="H8815" s="80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6"/>
      <c r="B8816" s="77"/>
      <c r="C8816" s="76"/>
      <c r="D8816" s="78"/>
      <c r="E8816" s="12"/>
      <c r="F8816" s="79"/>
      <c r="G8816" s="78"/>
      <c r="H8816" s="80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6"/>
      <c r="B8817" s="77"/>
      <c r="C8817" s="76"/>
      <c r="D8817" s="78"/>
      <c r="E8817" s="12"/>
      <c r="F8817" s="79"/>
      <c r="G8817" s="78"/>
      <c r="H8817" s="80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6"/>
      <c r="B8818" s="77"/>
      <c r="C8818" s="76"/>
      <c r="D8818" s="78"/>
      <c r="E8818" s="12"/>
      <c r="F8818" s="79"/>
      <c r="G8818" s="78"/>
      <c r="H8818" s="80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6"/>
      <c r="B8819" s="77"/>
      <c r="C8819" s="76"/>
      <c r="D8819" s="78"/>
      <c r="E8819" s="12"/>
      <c r="F8819" s="79"/>
      <c r="G8819" s="78"/>
      <c r="H8819" s="80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6"/>
      <c r="B8820" s="77"/>
      <c r="C8820" s="76"/>
      <c r="D8820" s="78"/>
      <c r="E8820" s="12"/>
      <c r="F8820" s="79"/>
      <c r="G8820" s="78"/>
      <c r="H8820" s="80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6"/>
      <c r="B8821" s="77"/>
      <c r="C8821" s="76"/>
      <c r="D8821" s="78"/>
      <c r="E8821" s="12"/>
      <c r="F8821" s="79"/>
      <c r="G8821" s="78"/>
      <c r="H8821" s="80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6"/>
      <c r="B8822" s="77"/>
      <c r="C8822" s="76"/>
      <c r="D8822" s="78"/>
      <c r="E8822" s="12"/>
      <c r="F8822" s="79"/>
      <c r="G8822" s="78"/>
      <c r="H8822" s="80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6"/>
      <c r="B8823" s="77"/>
      <c r="C8823" s="76"/>
      <c r="D8823" s="78"/>
      <c r="E8823" s="12"/>
      <c r="F8823" s="79"/>
      <c r="G8823" s="78"/>
      <c r="H8823" s="80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6"/>
      <c r="B8824" s="77"/>
      <c r="C8824" s="76"/>
      <c r="D8824" s="78"/>
      <c r="E8824" s="12"/>
      <c r="F8824" s="79"/>
      <c r="G8824" s="78"/>
      <c r="H8824" s="80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6"/>
      <c r="B8825" s="77"/>
      <c r="C8825" s="76"/>
      <c r="D8825" s="78"/>
      <c r="E8825" s="12"/>
      <c r="F8825" s="79"/>
      <c r="G8825" s="78"/>
      <c r="H8825" s="80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6"/>
      <c r="B8826" s="77"/>
      <c r="C8826" s="76"/>
      <c r="D8826" s="78"/>
      <c r="E8826" s="12"/>
      <c r="F8826" s="79"/>
      <c r="G8826" s="78"/>
      <c r="H8826" s="80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6"/>
      <c r="B8827" s="77"/>
      <c r="C8827" s="76"/>
      <c r="D8827" s="78"/>
      <c r="E8827" s="12"/>
      <c r="F8827" s="79"/>
      <c r="G8827" s="78"/>
      <c r="H8827" s="80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6"/>
      <c r="B8828" s="77"/>
      <c r="C8828" s="76"/>
      <c r="D8828" s="78"/>
      <c r="E8828" s="12"/>
      <c r="F8828" s="79"/>
      <c r="G8828" s="78"/>
      <c r="H8828" s="80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6"/>
      <c r="B8829" s="77"/>
      <c r="C8829" s="76"/>
      <c r="D8829" s="78"/>
      <c r="E8829" s="12"/>
      <c r="F8829" s="79"/>
      <c r="G8829" s="78"/>
      <c r="H8829" s="80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6"/>
      <c r="B8830" s="77"/>
      <c r="C8830" s="76"/>
      <c r="D8830" s="78"/>
      <c r="E8830" s="12"/>
      <c r="F8830" s="79"/>
      <c r="G8830" s="78"/>
      <c r="H8830" s="80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6"/>
      <c r="B8831" s="77"/>
      <c r="C8831" s="76"/>
      <c r="D8831" s="78"/>
      <c r="E8831" s="12"/>
      <c r="F8831" s="79"/>
      <c r="G8831" s="78"/>
      <c r="H8831" s="80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6"/>
      <c r="B8832" s="77"/>
      <c r="C8832" s="76"/>
      <c r="D8832" s="78"/>
      <c r="E8832" s="12"/>
      <c r="F8832" s="79"/>
      <c r="G8832" s="78"/>
      <c r="H8832" s="80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6"/>
      <c r="B8833" s="77"/>
      <c r="C8833" s="76"/>
      <c r="D8833" s="78"/>
      <c r="E8833" s="12"/>
      <c r="F8833" s="79"/>
      <c r="G8833" s="78"/>
      <c r="H8833" s="80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6"/>
      <c r="B8834" s="77"/>
      <c r="C8834" s="76"/>
      <c r="D8834" s="78"/>
      <c r="E8834" s="12"/>
      <c r="F8834" s="79"/>
      <c r="G8834" s="78"/>
      <c r="H8834" s="80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6"/>
      <c r="B8835" s="77"/>
      <c r="C8835" s="76"/>
      <c r="D8835" s="78"/>
      <c r="E8835" s="12"/>
      <c r="F8835" s="79"/>
      <c r="G8835" s="78"/>
      <c r="H8835" s="80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6"/>
      <c r="B8836" s="77"/>
      <c r="C8836" s="76"/>
      <c r="D8836" s="78"/>
      <c r="E8836" s="12"/>
      <c r="F8836" s="79"/>
      <c r="G8836" s="78"/>
      <c r="H8836" s="80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6"/>
      <c r="B8837" s="77"/>
      <c r="C8837" s="76"/>
      <c r="D8837" s="78"/>
      <c r="E8837" s="12"/>
      <c r="F8837" s="79"/>
      <c r="G8837" s="78"/>
      <c r="H8837" s="80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6"/>
      <c r="B8838" s="77"/>
      <c r="C8838" s="76"/>
      <c r="D8838" s="78"/>
      <c r="E8838" s="12"/>
      <c r="F8838" s="79"/>
      <c r="G8838" s="78"/>
      <c r="H8838" s="80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6"/>
      <c r="B8839" s="77"/>
      <c r="C8839" s="76"/>
      <c r="D8839" s="78"/>
      <c r="E8839" s="12"/>
      <c r="F8839" s="79"/>
      <c r="G8839" s="78"/>
      <c r="H8839" s="80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6"/>
      <c r="B8840" s="77"/>
      <c r="C8840" s="76"/>
      <c r="D8840" s="78"/>
      <c r="E8840" s="12"/>
      <c r="F8840" s="79"/>
      <c r="G8840" s="78"/>
      <c r="H8840" s="80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6"/>
      <c r="B8841" s="77"/>
      <c r="C8841" s="76"/>
      <c r="D8841" s="78"/>
      <c r="E8841" s="12"/>
      <c r="F8841" s="79"/>
      <c r="G8841" s="78"/>
      <c r="H8841" s="80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6"/>
      <c r="B8842" s="77"/>
      <c r="C8842" s="76"/>
      <c r="D8842" s="78"/>
      <c r="E8842" s="12"/>
      <c r="F8842" s="79"/>
      <c r="G8842" s="78"/>
      <c r="H8842" s="80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6"/>
      <c r="B8843" s="77"/>
      <c r="C8843" s="76"/>
      <c r="D8843" s="78"/>
      <c r="E8843" s="12"/>
      <c r="F8843" s="79"/>
      <c r="G8843" s="78"/>
      <c r="H8843" s="80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6"/>
      <c r="B8844" s="77"/>
      <c r="C8844" s="76"/>
      <c r="D8844" s="78"/>
      <c r="E8844" s="12"/>
      <c r="F8844" s="79"/>
      <c r="G8844" s="78"/>
      <c r="H8844" s="80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6"/>
      <c r="B8845" s="77"/>
      <c r="C8845" s="76"/>
      <c r="D8845" s="78"/>
      <c r="E8845" s="12"/>
      <c r="F8845" s="79"/>
      <c r="G8845" s="78"/>
      <c r="H8845" s="80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6"/>
      <c r="B8846" s="77"/>
      <c r="C8846" s="76"/>
      <c r="D8846" s="78"/>
      <c r="E8846" s="12"/>
      <c r="F8846" s="79"/>
      <c r="G8846" s="78"/>
      <c r="H8846" s="80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6"/>
      <c r="B8847" s="77"/>
      <c r="C8847" s="76"/>
      <c r="D8847" s="78"/>
      <c r="E8847" s="12"/>
      <c r="F8847" s="79"/>
      <c r="G8847" s="78"/>
      <c r="H8847" s="80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6"/>
      <c r="B8848" s="77"/>
      <c r="C8848" s="76"/>
      <c r="D8848" s="78"/>
      <c r="E8848" s="12"/>
      <c r="F8848" s="79"/>
      <c r="G8848" s="78"/>
      <c r="H8848" s="80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6"/>
      <c r="B8849" s="77"/>
      <c r="C8849" s="76"/>
      <c r="D8849" s="78"/>
      <c r="E8849" s="12"/>
      <c r="F8849" s="79"/>
      <c r="G8849" s="78"/>
      <c r="H8849" s="80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6"/>
      <c r="B8850" s="77"/>
      <c r="C8850" s="76"/>
      <c r="D8850" s="78"/>
      <c r="E8850" s="12"/>
      <c r="F8850" s="79"/>
      <c r="G8850" s="78"/>
      <c r="H8850" s="80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6"/>
      <c r="B8851" s="77"/>
      <c r="C8851" s="76"/>
      <c r="D8851" s="78"/>
      <c r="E8851" s="12"/>
      <c r="F8851" s="79"/>
      <c r="G8851" s="78"/>
      <c r="H8851" s="80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6"/>
      <c r="B8852" s="77"/>
      <c r="C8852" s="76"/>
      <c r="D8852" s="78"/>
      <c r="E8852" s="12"/>
      <c r="F8852" s="79"/>
      <c r="G8852" s="78"/>
      <c r="H8852" s="80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6"/>
      <c r="B8853" s="77"/>
      <c r="C8853" s="76"/>
      <c r="D8853" s="78"/>
      <c r="E8853" s="12"/>
      <c r="F8853" s="79"/>
      <c r="G8853" s="78"/>
      <c r="H8853" s="80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6"/>
      <c r="B8854" s="77"/>
      <c r="C8854" s="76"/>
      <c r="D8854" s="78"/>
      <c r="E8854" s="12"/>
      <c r="F8854" s="79"/>
      <c r="G8854" s="78"/>
      <c r="H8854" s="80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6"/>
      <c r="B8855" s="77"/>
      <c r="C8855" s="76"/>
      <c r="D8855" s="78"/>
      <c r="E8855" s="12"/>
      <c r="F8855" s="79"/>
      <c r="G8855" s="78"/>
      <c r="H8855" s="80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6"/>
      <c r="B8856" s="77"/>
      <c r="C8856" s="76"/>
      <c r="D8856" s="78"/>
      <c r="E8856" s="12"/>
      <c r="F8856" s="79"/>
      <c r="G8856" s="78"/>
      <c r="H8856" s="80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6"/>
      <c r="B8857" s="77"/>
      <c r="C8857" s="76"/>
      <c r="D8857" s="78"/>
      <c r="E8857" s="12"/>
      <c r="F8857" s="79"/>
      <c r="G8857" s="78"/>
      <c r="H8857" s="80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6"/>
      <c r="B8858" s="77"/>
      <c r="C8858" s="76"/>
      <c r="D8858" s="78"/>
      <c r="E8858" s="12"/>
      <c r="F8858" s="79"/>
      <c r="G8858" s="78"/>
      <c r="H8858" s="80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6"/>
      <c r="B8859" s="77"/>
      <c r="C8859" s="76"/>
      <c r="D8859" s="78"/>
      <c r="E8859" s="12"/>
      <c r="F8859" s="79"/>
      <c r="G8859" s="78"/>
      <c r="H8859" s="80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6"/>
      <c r="B8860" s="77"/>
      <c r="C8860" s="76"/>
      <c r="D8860" s="78"/>
      <c r="E8860" s="12"/>
      <c r="F8860" s="79"/>
      <c r="G8860" s="78"/>
      <c r="H8860" s="80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6"/>
      <c r="B8861" s="77"/>
      <c r="C8861" s="76"/>
      <c r="D8861" s="78"/>
      <c r="E8861" s="12"/>
      <c r="F8861" s="79"/>
      <c r="G8861" s="78"/>
      <c r="H8861" s="80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6"/>
      <c r="B8862" s="77"/>
      <c r="C8862" s="76"/>
      <c r="D8862" s="78"/>
      <c r="E8862" s="12"/>
      <c r="F8862" s="79"/>
      <c r="G8862" s="78"/>
      <c r="H8862" s="80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6"/>
      <c r="B8863" s="77"/>
      <c r="C8863" s="76"/>
      <c r="D8863" s="78"/>
      <c r="E8863" s="12"/>
      <c r="F8863" s="79"/>
      <c r="G8863" s="78"/>
      <c r="H8863" s="80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6"/>
      <c r="B8864" s="77"/>
      <c r="C8864" s="76"/>
      <c r="D8864" s="78"/>
      <c r="E8864" s="12"/>
      <c r="F8864" s="79"/>
      <c r="G8864" s="78"/>
      <c r="H8864" s="80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6"/>
      <c r="B8865" s="77"/>
      <c r="C8865" s="76"/>
      <c r="D8865" s="78"/>
      <c r="E8865" s="12"/>
      <c r="F8865" s="79"/>
      <c r="G8865" s="78"/>
      <c r="H8865" s="80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6"/>
      <c r="B8866" s="77"/>
      <c r="C8866" s="76"/>
      <c r="D8866" s="78"/>
      <c r="E8866" s="12"/>
      <c r="F8866" s="79"/>
      <c r="G8866" s="78"/>
      <c r="H8866" s="80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6"/>
      <c r="B8867" s="77"/>
      <c r="C8867" s="76"/>
      <c r="D8867" s="78"/>
      <c r="E8867" s="12"/>
      <c r="F8867" s="79"/>
      <c r="G8867" s="78"/>
      <c r="H8867" s="80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6"/>
      <c r="B8868" s="77"/>
      <c r="C8868" s="76"/>
      <c r="D8868" s="78"/>
      <c r="E8868" s="12"/>
      <c r="F8868" s="79"/>
      <c r="G8868" s="78"/>
      <c r="H8868" s="80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6"/>
      <c r="B8869" s="77"/>
      <c r="C8869" s="76"/>
      <c r="D8869" s="78"/>
      <c r="E8869" s="12"/>
      <c r="F8869" s="79"/>
      <c r="G8869" s="78"/>
      <c r="H8869" s="80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6"/>
      <c r="B8870" s="77"/>
      <c r="C8870" s="76"/>
      <c r="D8870" s="78"/>
      <c r="E8870" s="12"/>
      <c r="F8870" s="79"/>
      <c r="G8870" s="78"/>
      <c r="H8870" s="80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6"/>
      <c r="B8871" s="77"/>
      <c r="C8871" s="76"/>
      <c r="D8871" s="78"/>
      <c r="E8871" s="12"/>
      <c r="F8871" s="79"/>
      <c r="G8871" s="78"/>
      <c r="H8871" s="80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6"/>
      <c r="B8872" s="77"/>
      <c r="C8872" s="76"/>
      <c r="D8872" s="78"/>
      <c r="E8872" s="12"/>
      <c r="F8872" s="79"/>
      <c r="G8872" s="78"/>
      <c r="H8872" s="80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6"/>
      <c r="B8873" s="77"/>
      <c r="C8873" s="76"/>
      <c r="D8873" s="78"/>
      <c r="E8873" s="12"/>
      <c r="F8873" s="79"/>
      <c r="G8873" s="78"/>
      <c r="H8873" s="80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6"/>
      <c r="B8874" s="77"/>
      <c r="C8874" s="76"/>
      <c r="D8874" s="78"/>
      <c r="E8874" s="12"/>
      <c r="F8874" s="79"/>
      <c r="G8874" s="78"/>
      <c r="H8874" s="80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6"/>
      <c r="B8875" s="77"/>
      <c r="C8875" s="76"/>
      <c r="D8875" s="78"/>
      <c r="E8875" s="12"/>
      <c r="F8875" s="79"/>
      <c r="G8875" s="78"/>
      <c r="H8875" s="80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6"/>
      <c r="B8876" s="77"/>
      <c r="C8876" s="76"/>
      <c r="D8876" s="78"/>
      <c r="E8876" s="12"/>
      <c r="F8876" s="79"/>
      <c r="G8876" s="78"/>
      <c r="H8876" s="80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6"/>
      <c r="B8877" s="77"/>
      <c r="C8877" s="76"/>
      <c r="D8877" s="78"/>
      <c r="E8877" s="12"/>
      <c r="F8877" s="79"/>
      <c r="G8877" s="78"/>
      <c r="H8877" s="80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6"/>
      <c r="B8878" s="77"/>
      <c r="C8878" s="76"/>
      <c r="D8878" s="78"/>
      <c r="E8878" s="12"/>
      <c r="F8878" s="79"/>
      <c r="G8878" s="78"/>
      <c r="H8878" s="80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6"/>
      <c r="B8879" s="77"/>
      <c r="C8879" s="76"/>
      <c r="D8879" s="78"/>
      <c r="E8879" s="12"/>
      <c r="F8879" s="79"/>
      <c r="G8879" s="78"/>
      <c r="H8879" s="80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6"/>
      <c r="B8880" s="77"/>
      <c r="C8880" s="76"/>
      <c r="D8880" s="78"/>
      <c r="E8880" s="12"/>
      <c r="F8880" s="79"/>
      <c r="G8880" s="78"/>
      <c r="H8880" s="80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6"/>
      <c r="B8881" s="77"/>
      <c r="C8881" s="76"/>
      <c r="D8881" s="78"/>
      <c r="E8881" s="12"/>
      <c r="F8881" s="79"/>
      <c r="G8881" s="78"/>
      <c r="H8881" s="80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6"/>
      <c r="B8882" s="77"/>
      <c r="C8882" s="76"/>
      <c r="D8882" s="78"/>
      <c r="E8882" s="12"/>
      <c r="F8882" s="79"/>
      <c r="G8882" s="78"/>
      <c r="H8882" s="80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6"/>
      <c r="B8883" s="77"/>
      <c r="C8883" s="76"/>
      <c r="D8883" s="78"/>
      <c r="E8883" s="12"/>
      <c r="F8883" s="79"/>
      <c r="G8883" s="78"/>
      <c r="H8883" s="80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6"/>
      <c r="B8884" s="77"/>
      <c r="C8884" s="76"/>
      <c r="D8884" s="78"/>
      <c r="E8884" s="12"/>
      <c r="F8884" s="79"/>
      <c r="G8884" s="78"/>
      <c r="H8884" s="80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6"/>
      <c r="B8885" s="77"/>
      <c r="C8885" s="76"/>
      <c r="D8885" s="78"/>
      <c r="E8885" s="12"/>
      <c r="F8885" s="79"/>
      <c r="G8885" s="78"/>
      <c r="H8885" s="80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6"/>
      <c r="B8886" s="77"/>
      <c r="C8886" s="76"/>
      <c r="D8886" s="78"/>
      <c r="E8886" s="12"/>
      <c r="F8886" s="79"/>
      <c r="G8886" s="78"/>
      <c r="H8886" s="80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6"/>
      <c r="B8887" s="77"/>
      <c r="C8887" s="76"/>
      <c r="D8887" s="78"/>
      <c r="E8887" s="12"/>
      <c r="F8887" s="79"/>
      <c r="G8887" s="78"/>
      <c r="H8887" s="80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6"/>
      <c r="B8888" s="77"/>
      <c r="C8888" s="76"/>
      <c r="D8888" s="78"/>
      <c r="E8888" s="12"/>
      <c r="F8888" s="79"/>
      <c r="G8888" s="78"/>
      <c r="H8888" s="80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6"/>
      <c r="B8889" s="77"/>
      <c r="C8889" s="76"/>
      <c r="D8889" s="78"/>
      <c r="E8889" s="12"/>
      <c r="F8889" s="79"/>
      <c r="G8889" s="78"/>
      <c r="H8889" s="80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6"/>
      <c r="B8890" s="77"/>
      <c r="C8890" s="76"/>
      <c r="D8890" s="78"/>
      <c r="E8890" s="12"/>
      <c r="F8890" s="79"/>
      <c r="G8890" s="78"/>
      <c r="H8890" s="80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6"/>
      <c r="B8891" s="77"/>
      <c r="C8891" s="76"/>
      <c r="D8891" s="78"/>
      <c r="E8891" s="12"/>
      <c r="F8891" s="79"/>
      <c r="G8891" s="78"/>
      <c r="H8891" s="80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6"/>
      <c r="B8892" s="77"/>
      <c r="C8892" s="76"/>
      <c r="D8892" s="78"/>
      <c r="E8892" s="12"/>
      <c r="F8892" s="79"/>
      <c r="G8892" s="78"/>
      <c r="H8892" s="80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6"/>
      <c r="B8893" s="77"/>
      <c r="C8893" s="76"/>
      <c r="D8893" s="78"/>
      <c r="E8893" s="12"/>
      <c r="F8893" s="79"/>
      <c r="G8893" s="78"/>
      <c r="H8893" s="80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6"/>
      <c r="B8894" s="77"/>
      <c r="C8894" s="76"/>
      <c r="D8894" s="78"/>
      <c r="E8894" s="12"/>
      <c r="F8894" s="79"/>
      <c r="G8894" s="78"/>
      <c r="H8894" s="80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6"/>
      <c r="B8895" s="77"/>
      <c r="C8895" s="76"/>
      <c r="D8895" s="78"/>
      <c r="E8895" s="12"/>
      <c r="F8895" s="79"/>
      <c r="G8895" s="78"/>
      <c r="H8895" s="80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6"/>
      <c r="B8896" s="77"/>
      <c r="C8896" s="76"/>
      <c r="D8896" s="78"/>
      <c r="E8896" s="12"/>
      <c r="F8896" s="79"/>
      <c r="G8896" s="78"/>
      <c r="H8896" s="80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6"/>
      <c r="B8897" s="77"/>
      <c r="C8897" s="76"/>
      <c r="D8897" s="78"/>
      <c r="E8897" s="12"/>
      <c r="F8897" s="79"/>
      <c r="G8897" s="78"/>
      <c r="H8897" s="80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6"/>
      <c r="B8898" s="77"/>
      <c r="C8898" s="76"/>
      <c r="D8898" s="78"/>
      <c r="E8898" s="12"/>
      <c r="F8898" s="79"/>
      <c r="G8898" s="78"/>
      <c r="H8898" s="80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6"/>
      <c r="B8899" s="77"/>
      <c r="C8899" s="76"/>
      <c r="D8899" s="78"/>
      <c r="E8899" s="12"/>
      <c r="F8899" s="79"/>
      <c r="G8899" s="78"/>
      <c r="H8899" s="80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6"/>
      <c r="B8900" s="77"/>
      <c r="C8900" s="76"/>
      <c r="D8900" s="78"/>
      <c r="E8900" s="12"/>
      <c r="F8900" s="79"/>
      <c r="G8900" s="78"/>
      <c r="H8900" s="80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6"/>
      <c r="B8901" s="77"/>
      <c r="C8901" s="76"/>
      <c r="D8901" s="78"/>
      <c r="E8901" s="12"/>
      <c r="F8901" s="79"/>
      <c r="G8901" s="78"/>
      <c r="H8901" s="80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6"/>
      <c r="B8902" s="77"/>
      <c r="C8902" s="76"/>
      <c r="D8902" s="78"/>
      <c r="E8902" s="12"/>
      <c r="F8902" s="79"/>
      <c r="G8902" s="78"/>
      <c r="H8902" s="80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6"/>
      <c r="B8903" s="77"/>
      <c r="C8903" s="76"/>
      <c r="D8903" s="78"/>
      <c r="E8903" s="12"/>
      <c r="F8903" s="79"/>
      <c r="G8903" s="78"/>
      <c r="H8903" s="80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6"/>
      <c r="B8904" s="77"/>
      <c r="C8904" s="76"/>
      <c r="D8904" s="78"/>
      <c r="E8904" s="12"/>
      <c r="F8904" s="79"/>
      <c r="G8904" s="78"/>
      <c r="H8904" s="80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6"/>
      <c r="B8905" s="77"/>
      <c r="C8905" s="76"/>
      <c r="D8905" s="78"/>
      <c r="E8905" s="12"/>
      <c r="F8905" s="79"/>
      <c r="G8905" s="78"/>
      <c r="H8905" s="80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6"/>
      <c r="B8906" s="77"/>
      <c r="C8906" s="76"/>
      <c r="D8906" s="78"/>
      <c r="E8906" s="12"/>
      <c r="F8906" s="79"/>
      <c r="G8906" s="78"/>
      <c r="H8906" s="80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6"/>
      <c r="B8907" s="77"/>
      <c r="C8907" s="76"/>
      <c r="D8907" s="78"/>
      <c r="E8907" s="12"/>
      <c r="F8907" s="79"/>
      <c r="G8907" s="78"/>
      <c r="H8907" s="80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6"/>
      <c r="B8908" s="77"/>
      <c r="C8908" s="76"/>
      <c r="D8908" s="78"/>
      <c r="E8908" s="12"/>
      <c r="F8908" s="79"/>
      <c r="G8908" s="78"/>
      <c r="H8908" s="80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6"/>
      <c r="B8909" s="77"/>
      <c r="C8909" s="76"/>
      <c r="D8909" s="78"/>
      <c r="E8909" s="12"/>
      <c r="F8909" s="79"/>
      <c r="G8909" s="78"/>
      <c r="H8909" s="80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6"/>
      <c r="B8910" s="77"/>
      <c r="C8910" s="76"/>
      <c r="D8910" s="78"/>
      <c r="E8910" s="12"/>
      <c r="F8910" s="79"/>
      <c r="G8910" s="78"/>
      <c r="H8910" s="80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6"/>
      <c r="B8911" s="77"/>
      <c r="C8911" s="76"/>
      <c r="D8911" s="78"/>
      <c r="E8911" s="12"/>
      <c r="F8911" s="79"/>
      <c r="G8911" s="78"/>
      <c r="H8911" s="80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6"/>
      <c r="B8912" s="77"/>
      <c r="C8912" s="76"/>
      <c r="D8912" s="78"/>
      <c r="E8912" s="12"/>
      <c r="F8912" s="79"/>
      <c r="G8912" s="78"/>
      <c r="H8912" s="80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6"/>
      <c r="B8913" s="77"/>
      <c r="C8913" s="76"/>
      <c r="D8913" s="78"/>
      <c r="E8913" s="12"/>
      <c r="F8913" s="79"/>
      <c r="G8913" s="78"/>
      <c r="H8913" s="80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6"/>
      <c r="B8914" s="77"/>
      <c r="C8914" s="76"/>
      <c r="D8914" s="78"/>
      <c r="E8914" s="12"/>
      <c r="F8914" s="79"/>
      <c r="G8914" s="78"/>
      <c r="H8914" s="80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6"/>
      <c r="B8915" s="77"/>
      <c r="C8915" s="76"/>
      <c r="D8915" s="78"/>
      <c r="E8915" s="12"/>
      <c r="F8915" s="79"/>
      <c r="G8915" s="78"/>
      <c r="H8915" s="80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6"/>
      <c r="B8916" s="77"/>
      <c r="C8916" s="76"/>
      <c r="D8916" s="78"/>
      <c r="E8916" s="12"/>
      <c r="F8916" s="79"/>
      <c r="G8916" s="78"/>
      <c r="H8916" s="80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6"/>
      <c r="B8917" s="77"/>
      <c r="C8917" s="76"/>
      <c r="D8917" s="78"/>
      <c r="E8917" s="12"/>
      <c r="F8917" s="79"/>
      <c r="G8917" s="78"/>
      <c r="H8917" s="80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6"/>
      <c r="B8918" s="77"/>
      <c r="C8918" s="76"/>
      <c r="D8918" s="78"/>
      <c r="E8918" s="12"/>
      <c r="F8918" s="79"/>
      <c r="G8918" s="78"/>
      <c r="H8918" s="80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6"/>
      <c r="B8919" s="77"/>
      <c r="C8919" s="76"/>
      <c r="D8919" s="78"/>
      <c r="E8919" s="12"/>
      <c r="F8919" s="79"/>
      <c r="G8919" s="78"/>
      <c r="H8919" s="80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6"/>
      <c r="B8920" s="77"/>
      <c r="C8920" s="76"/>
      <c r="D8920" s="78"/>
      <c r="E8920" s="12"/>
      <c r="F8920" s="79"/>
      <c r="G8920" s="78"/>
      <c r="H8920" s="80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6"/>
      <c r="B8921" s="77"/>
      <c r="C8921" s="76"/>
      <c r="D8921" s="78"/>
      <c r="E8921" s="12"/>
      <c r="F8921" s="79"/>
      <c r="G8921" s="78"/>
      <c r="H8921" s="80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6"/>
      <c r="B8922" s="77"/>
      <c r="C8922" s="76"/>
      <c r="D8922" s="78"/>
      <c r="E8922" s="12"/>
      <c r="F8922" s="79"/>
      <c r="G8922" s="78"/>
      <c r="H8922" s="80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6"/>
      <c r="B8923" s="77"/>
      <c r="C8923" s="76"/>
      <c r="D8923" s="78"/>
      <c r="E8923" s="12"/>
      <c r="F8923" s="79"/>
      <c r="G8923" s="78"/>
      <c r="H8923" s="80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6"/>
      <c r="B8924" s="77"/>
      <c r="C8924" s="76"/>
      <c r="D8924" s="78"/>
      <c r="E8924" s="12"/>
      <c r="F8924" s="79"/>
      <c r="G8924" s="78"/>
      <c r="H8924" s="80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6"/>
      <c r="B8925" s="77"/>
      <c r="C8925" s="76"/>
      <c r="D8925" s="78"/>
      <c r="E8925" s="12"/>
      <c r="F8925" s="79"/>
      <c r="G8925" s="78"/>
      <c r="H8925" s="80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6"/>
      <c r="B8926" s="77"/>
      <c r="C8926" s="76"/>
      <c r="D8926" s="78"/>
      <c r="E8926" s="12"/>
      <c r="F8926" s="79"/>
      <c r="G8926" s="78"/>
      <c r="H8926" s="80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6"/>
      <c r="B8927" s="77"/>
      <c r="C8927" s="76"/>
      <c r="D8927" s="78"/>
      <c r="E8927" s="12"/>
      <c r="F8927" s="79"/>
      <c r="G8927" s="78"/>
      <c r="H8927" s="80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6"/>
      <c r="B8928" s="77"/>
      <c r="C8928" s="76"/>
      <c r="D8928" s="78"/>
      <c r="E8928" s="12"/>
      <c r="F8928" s="79"/>
      <c r="G8928" s="78"/>
      <c r="H8928" s="80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6"/>
      <c r="B8929" s="77"/>
      <c r="C8929" s="76"/>
      <c r="D8929" s="78"/>
      <c r="E8929" s="12"/>
      <c r="F8929" s="79"/>
      <c r="G8929" s="78"/>
      <c r="H8929" s="80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6"/>
      <c r="B8930" s="77"/>
      <c r="C8930" s="76"/>
      <c r="D8930" s="78"/>
      <c r="E8930" s="12"/>
      <c r="F8930" s="79"/>
      <c r="G8930" s="78"/>
      <c r="H8930" s="80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6"/>
      <c r="B8931" s="77"/>
      <c r="C8931" s="76"/>
      <c r="D8931" s="78"/>
      <c r="E8931" s="12"/>
      <c r="F8931" s="79"/>
      <c r="G8931" s="78"/>
      <c r="H8931" s="80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6"/>
      <c r="B8932" s="77"/>
      <c r="C8932" s="76"/>
      <c r="D8932" s="78"/>
      <c r="E8932" s="12"/>
      <c r="F8932" s="79"/>
      <c r="G8932" s="78"/>
      <c r="H8932" s="80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6"/>
      <c r="B8933" s="77"/>
      <c r="C8933" s="76"/>
      <c r="D8933" s="78"/>
      <c r="E8933" s="12"/>
      <c r="F8933" s="79"/>
      <c r="G8933" s="78"/>
      <c r="H8933" s="80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6"/>
      <c r="B8934" s="77"/>
      <c r="C8934" s="76"/>
      <c r="D8934" s="78"/>
      <c r="E8934" s="12"/>
      <c r="F8934" s="79"/>
      <c r="G8934" s="78"/>
      <c r="H8934" s="80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6"/>
      <c r="B8935" s="77"/>
      <c r="C8935" s="76"/>
      <c r="D8935" s="78"/>
      <c r="E8935" s="12"/>
      <c r="F8935" s="79"/>
      <c r="G8935" s="78"/>
      <c r="H8935" s="80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6"/>
      <c r="B8936" s="77"/>
      <c r="C8936" s="76"/>
      <c r="D8936" s="78"/>
      <c r="E8936" s="12"/>
      <c r="F8936" s="79"/>
      <c r="G8936" s="78"/>
      <c r="H8936" s="80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6"/>
      <c r="B8937" s="77"/>
      <c r="C8937" s="76"/>
      <c r="D8937" s="78"/>
      <c r="E8937" s="12"/>
      <c r="F8937" s="79"/>
      <c r="G8937" s="78"/>
      <c r="H8937" s="80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6"/>
      <c r="B8938" s="77"/>
      <c r="C8938" s="76"/>
      <c r="D8938" s="78"/>
      <c r="E8938" s="12"/>
      <c r="F8938" s="79"/>
      <c r="G8938" s="78"/>
      <c r="H8938" s="80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6"/>
      <c r="B8939" s="77"/>
      <c r="C8939" s="76"/>
      <c r="D8939" s="78"/>
      <c r="E8939" s="12"/>
      <c r="F8939" s="79"/>
      <c r="G8939" s="78"/>
      <c r="H8939" s="80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6"/>
      <c r="B8940" s="77"/>
      <c r="C8940" s="76"/>
      <c r="D8940" s="78"/>
      <c r="E8940" s="12"/>
      <c r="F8940" s="79"/>
      <c r="G8940" s="78"/>
      <c r="H8940" s="80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6"/>
      <c r="B8941" s="77"/>
      <c r="C8941" s="76"/>
      <c r="D8941" s="78"/>
      <c r="E8941" s="12"/>
      <c r="F8941" s="79"/>
      <c r="G8941" s="78"/>
      <c r="H8941" s="80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6"/>
      <c r="B8942" s="77"/>
      <c r="C8942" s="76"/>
      <c r="D8942" s="78"/>
      <c r="E8942" s="12"/>
      <c r="F8942" s="79"/>
      <c r="G8942" s="78"/>
      <c r="H8942" s="80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6"/>
      <c r="B8943" s="77"/>
      <c r="C8943" s="76"/>
      <c r="D8943" s="78"/>
      <c r="E8943" s="12"/>
      <c r="F8943" s="79"/>
      <c r="G8943" s="78"/>
      <c r="H8943" s="80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6"/>
      <c r="B8944" s="77"/>
      <c r="C8944" s="76"/>
      <c r="D8944" s="78"/>
      <c r="E8944" s="12"/>
      <c r="F8944" s="79"/>
      <c r="G8944" s="78"/>
      <c r="H8944" s="80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6"/>
      <c r="B8945" s="77"/>
      <c r="C8945" s="76"/>
      <c r="D8945" s="78"/>
      <c r="E8945" s="12"/>
      <c r="F8945" s="79"/>
      <c r="G8945" s="78"/>
      <c r="H8945" s="80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6"/>
      <c r="B8946" s="77"/>
      <c r="C8946" s="76"/>
      <c r="D8946" s="78"/>
      <c r="E8946" s="12"/>
      <c r="F8946" s="79"/>
      <c r="G8946" s="78"/>
      <c r="H8946" s="80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6"/>
      <c r="B8947" s="77"/>
      <c r="C8947" s="76"/>
      <c r="D8947" s="78"/>
      <c r="E8947" s="12"/>
      <c r="F8947" s="79"/>
      <c r="G8947" s="78"/>
      <c r="H8947" s="80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6"/>
      <c r="B8948" s="77"/>
      <c r="C8948" s="76"/>
      <c r="D8948" s="78"/>
      <c r="E8948" s="12"/>
      <c r="F8948" s="79"/>
      <c r="G8948" s="78"/>
      <c r="H8948" s="80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6"/>
      <c r="B8949" s="77"/>
      <c r="C8949" s="76"/>
      <c r="D8949" s="78"/>
      <c r="E8949" s="12"/>
      <c r="F8949" s="79"/>
      <c r="G8949" s="78"/>
      <c r="H8949" s="80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6"/>
      <c r="B8950" s="77"/>
      <c r="C8950" s="76"/>
      <c r="D8950" s="78"/>
      <c r="E8950" s="12"/>
      <c r="F8950" s="79"/>
      <c r="G8950" s="78"/>
      <c r="H8950" s="80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6"/>
      <c r="B8951" s="77"/>
      <c r="C8951" s="76"/>
      <c r="D8951" s="78"/>
      <c r="E8951" s="12"/>
      <c r="F8951" s="79"/>
      <c r="G8951" s="78"/>
      <c r="H8951" s="80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6"/>
      <c r="B8952" s="77"/>
      <c r="C8952" s="76"/>
      <c r="D8952" s="78"/>
      <c r="E8952" s="12"/>
      <c r="F8952" s="79"/>
      <c r="G8952" s="78"/>
      <c r="H8952" s="80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6"/>
      <c r="B8953" s="77"/>
      <c r="C8953" s="76"/>
      <c r="D8953" s="78"/>
      <c r="E8953" s="12"/>
      <c r="F8953" s="79"/>
      <c r="G8953" s="78"/>
      <c r="H8953" s="80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6"/>
      <c r="B8954" s="77"/>
      <c r="C8954" s="76"/>
      <c r="D8954" s="78"/>
      <c r="E8954" s="12"/>
      <c r="F8954" s="79"/>
      <c r="G8954" s="78"/>
      <c r="H8954" s="80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6"/>
      <c r="B8955" s="77"/>
      <c r="C8955" s="76"/>
      <c r="D8955" s="78"/>
      <c r="E8955" s="12"/>
      <c r="F8955" s="79"/>
      <c r="G8955" s="78"/>
      <c r="H8955" s="80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6"/>
      <c r="B8956" s="77"/>
      <c r="C8956" s="76"/>
      <c r="D8956" s="78"/>
      <c r="E8956" s="12"/>
      <c r="F8956" s="79"/>
      <c r="G8956" s="78"/>
      <c r="H8956" s="80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6"/>
      <c r="B8957" s="77"/>
      <c r="C8957" s="76"/>
      <c r="D8957" s="78"/>
      <c r="E8957" s="12"/>
      <c r="F8957" s="79"/>
      <c r="G8957" s="78"/>
      <c r="H8957" s="80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6"/>
      <c r="B8958" s="77"/>
      <c r="C8958" s="76"/>
      <c r="D8958" s="78"/>
      <c r="E8958" s="12"/>
      <c r="F8958" s="79"/>
      <c r="G8958" s="78"/>
      <c r="H8958" s="80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6"/>
      <c r="B8959" s="77"/>
      <c r="C8959" s="76"/>
      <c r="D8959" s="78"/>
      <c r="E8959" s="12"/>
      <c r="F8959" s="79"/>
      <c r="G8959" s="78"/>
      <c r="H8959" s="80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6"/>
      <c r="B8960" s="77"/>
      <c r="C8960" s="76"/>
      <c r="D8960" s="78"/>
      <c r="E8960" s="12"/>
      <c r="F8960" s="79"/>
      <c r="G8960" s="78"/>
      <c r="H8960" s="80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6"/>
      <c r="B8961" s="77"/>
      <c r="C8961" s="76"/>
      <c r="D8961" s="78"/>
      <c r="E8961" s="12"/>
      <c r="F8961" s="79"/>
      <c r="G8961" s="78"/>
      <c r="H8961" s="80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6"/>
      <c r="B8962" s="77"/>
      <c r="C8962" s="76"/>
      <c r="D8962" s="78"/>
      <c r="E8962" s="12"/>
      <c r="F8962" s="79"/>
      <c r="G8962" s="78"/>
      <c r="H8962" s="80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6"/>
      <c r="B8963" s="77"/>
      <c r="C8963" s="76"/>
      <c r="D8963" s="78"/>
      <c r="E8963" s="12"/>
      <c r="F8963" s="79"/>
      <c r="G8963" s="78"/>
      <c r="H8963" s="80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6"/>
      <c r="B8964" s="77"/>
      <c r="C8964" s="76"/>
      <c r="D8964" s="78"/>
      <c r="E8964" s="12"/>
      <c r="F8964" s="79"/>
      <c r="G8964" s="78"/>
      <c r="H8964" s="80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6"/>
      <c r="B8965" s="77"/>
      <c r="C8965" s="76"/>
      <c r="D8965" s="78"/>
      <c r="E8965" s="12"/>
      <c r="F8965" s="79"/>
      <c r="G8965" s="78"/>
      <c r="H8965" s="80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6"/>
      <c r="B8966" s="77"/>
      <c r="C8966" s="76"/>
      <c r="D8966" s="78"/>
      <c r="E8966" s="12"/>
      <c r="F8966" s="79"/>
      <c r="G8966" s="78"/>
      <c r="H8966" s="80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6"/>
      <c r="B8967" s="77"/>
      <c r="C8967" s="76"/>
      <c r="D8967" s="78"/>
      <c r="E8967" s="12"/>
      <c r="F8967" s="79"/>
      <c r="G8967" s="78"/>
      <c r="H8967" s="80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6"/>
      <c r="B8968" s="77"/>
      <c r="C8968" s="76"/>
      <c r="D8968" s="78"/>
      <c r="E8968" s="12"/>
      <c r="F8968" s="79"/>
      <c r="G8968" s="78"/>
      <c r="H8968" s="80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6"/>
      <c r="B8969" s="77"/>
      <c r="C8969" s="76"/>
      <c r="D8969" s="78"/>
      <c r="E8969" s="12"/>
      <c r="F8969" s="79"/>
      <c r="G8969" s="78"/>
      <c r="H8969" s="80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6"/>
      <c r="B8970" s="77"/>
      <c r="C8970" s="76"/>
      <c r="D8970" s="78"/>
      <c r="E8970" s="12"/>
      <c r="F8970" s="79"/>
      <c r="G8970" s="78"/>
      <c r="H8970" s="80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6"/>
      <c r="B8971" s="77"/>
      <c r="C8971" s="76"/>
      <c r="D8971" s="78"/>
      <c r="E8971" s="12"/>
      <c r="F8971" s="79"/>
      <c r="G8971" s="78"/>
      <c r="H8971" s="80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6"/>
      <c r="B8972" s="77"/>
      <c r="C8972" s="76"/>
      <c r="D8972" s="78"/>
      <c r="E8972" s="12"/>
      <c r="F8972" s="79"/>
      <c r="G8972" s="78"/>
      <c r="H8972" s="80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6"/>
      <c r="B8973" s="77"/>
      <c r="C8973" s="76"/>
      <c r="D8973" s="78"/>
      <c r="E8973" s="12"/>
      <c r="F8973" s="79"/>
      <c r="G8973" s="78"/>
      <c r="H8973" s="80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6"/>
      <c r="B8974" s="77"/>
      <c r="C8974" s="76"/>
      <c r="D8974" s="78"/>
      <c r="E8974" s="12"/>
      <c r="F8974" s="79"/>
      <c r="G8974" s="78"/>
      <c r="H8974" s="80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6"/>
      <c r="B8975" s="77"/>
      <c r="C8975" s="76"/>
      <c r="D8975" s="78"/>
      <c r="E8975" s="12"/>
      <c r="F8975" s="79"/>
      <c r="G8975" s="78"/>
      <c r="H8975" s="80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6"/>
      <c r="B8976" s="77"/>
      <c r="C8976" s="76"/>
      <c r="D8976" s="78"/>
      <c r="E8976" s="12"/>
      <c r="F8976" s="79"/>
      <c r="G8976" s="78"/>
      <c r="H8976" s="80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6"/>
      <c r="B8977" s="77"/>
      <c r="C8977" s="76"/>
      <c r="D8977" s="78"/>
      <c r="E8977" s="12"/>
      <c r="F8977" s="79"/>
      <c r="G8977" s="78"/>
      <c r="H8977" s="80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6"/>
      <c r="B8978" s="77"/>
      <c r="C8978" s="76"/>
      <c r="D8978" s="78"/>
      <c r="E8978" s="12"/>
      <c r="F8978" s="79"/>
      <c r="G8978" s="78"/>
      <c r="H8978" s="80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6"/>
      <c r="B8979" s="77"/>
      <c r="C8979" s="76"/>
      <c r="D8979" s="78"/>
      <c r="E8979" s="12"/>
      <c r="F8979" s="79"/>
      <c r="G8979" s="78"/>
      <c r="H8979" s="80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6"/>
      <c r="B8980" s="77"/>
      <c r="C8980" s="76"/>
      <c r="D8980" s="78"/>
      <c r="E8980" s="12"/>
      <c r="F8980" s="79"/>
      <c r="G8980" s="78"/>
      <c r="H8980" s="80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6"/>
      <c r="B8981" s="77"/>
      <c r="C8981" s="76"/>
      <c r="D8981" s="78"/>
      <c r="E8981" s="12"/>
      <c r="F8981" s="79"/>
      <c r="G8981" s="78"/>
      <c r="H8981" s="80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6"/>
      <c r="B8982" s="77"/>
      <c r="C8982" s="76"/>
      <c r="D8982" s="78"/>
      <c r="E8982" s="12"/>
      <c r="F8982" s="79"/>
      <c r="G8982" s="78"/>
      <c r="H8982" s="80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6"/>
      <c r="B8983" s="77"/>
      <c r="C8983" s="76"/>
      <c r="D8983" s="78"/>
      <c r="E8983" s="12"/>
      <c r="F8983" s="79"/>
      <c r="G8983" s="78"/>
      <c r="H8983" s="80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6"/>
      <c r="B8984" s="77"/>
      <c r="C8984" s="76"/>
      <c r="D8984" s="78"/>
      <c r="E8984" s="12"/>
      <c r="F8984" s="79"/>
      <c r="G8984" s="78"/>
      <c r="H8984" s="80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6"/>
      <c r="B8985" s="77"/>
      <c r="C8985" s="76"/>
      <c r="D8985" s="78"/>
      <c r="E8985" s="12"/>
      <c r="F8985" s="79"/>
      <c r="G8985" s="78"/>
      <c r="H8985" s="80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6"/>
      <c r="B8986" s="77"/>
      <c r="C8986" s="76"/>
      <c r="D8986" s="78"/>
      <c r="E8986" s="12"/>
      <c r="F8986" s="79"/>
      <c r="G8986" s="78"/>
      <c r="H8986" s="80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6"/>
      <c r="B8987" s="77"/>
      <c r="C8987" s="76"/>
      <c r="D8987" s="78"/>
      <c r="E8987" s="12"/>
      <c r="F8987" s="79"/>
      <c r="G8987" s="78"/>
      <c r="H8987" s="80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6"/>
      <c r="B8988" s="77"/>
      <c r="C8988" s="76"/>
      <c r="D8988" s="78"/>
      <c r="E8988" s="12"/>
      <c r="F8988" s="79"/>
      <c r="G8988" s="78"/>
      <c r="H8988" s="80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6"/>
      <c r="B8989" s="77"/>
      <c r="C8989" s="76"/>
      <c r="D8989" s="78"/>
      <c r="E8989" s="12"/>
      <c r="F8989" s="79"/>
      <c r="G8989" s="78"/>
      <c r="H8989" s="80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6"/>
      <c r="B8990" s="77"/>
      <c r="C8990" s="76"/>
      <c r="D8990" s="78"/>
      <c r="E8990" s="12"/>
      <c r="F8990" s="79"/>
      <c r="G8990" s="78"/>
      <c r="H8990" s="80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6"/>
      <c r="B8991" s="77"/>
      <c r="C8991" s="76"/>
      <c r="D8991" s="78"/>
      <c r="E8991" s="12"/>
      <c r="F8991" s="79"/>
      <c r="G8991" s="78"/>
      <c r="H8991" s="80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6"/>
      <c r="B8992" s="77"/>
      <c r="C8992" s="76"/>
      <c r="D8992" s="78"/>
      <c r="E8992" s="12"/>
      <c r="F8992" s="79"/>
      <c r="G8992" s="78"/>
      <c r="H8992" s="80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6"/>
      <c r="B8993" s="77"/>
      <c r="C8993" s="76"/>
      <c r="D8993" s="78"/>
      <c r="E8993" s="12"/>
      <c r="F8993" s="79"/>
      <c r="G8993" s="78"/>
      <c r="H8993" s="80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6"/>
      <c r="B8994" s="77"/>
      <c r="C8994" s="76"/>
      <c r="D8994" s="78"/>
      <c r="E8994" s="12"/>
      <c r="F8994" s="79"/>
      <c r="G8994" s="78"/>
      <c r="H8994" s="80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6"/>
      <c r="B8995" s="77"/>
      <c r="C8995" s="76"/>
      <c r="D8995" s="78"/>
      <c r="E8995" s="12"/>
      <c r="F8995" s="79"/>
      <c r="G8995" s="78"/>
      <c r="H8995" s="80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6"/>
      <c r="B8996" s="77"/>
      <c r="C8996" s="76"/>
      <c r="D8996" s="78"/>
      <c r="E8996" s="12"/>
      <c r="F8996" s="79"/>
      <c r="G8996" s="78"/>
      <c r="H8996" s="80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6"/>
      <c r="B8997" s="77"/>
      <c r="C8997" s="76"/>
      <c r="D8997" s="78"/>
      <c r="E8997" s="12"/>
      <c r="F8997" s="79"/>
      <c r="G8997" s="78"/>
      <c r="H8997" s="80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6"/>
      <c r="B8998" s="77"/>
      <c r="C8998" s="76"/>
      <c r="D8998" s="78"/>
      <c r="E8998" s="12"/>
      <c r="F8998" s="79"/>
      <c r="G8998" s="78"/>
      <c r="H8998" s="80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6"/>
      <c r="B8999" s="77"/>
      <c r="C8999" s="76"/>
      <c r="D8999" s="78"/>
      <c r="E8999" s="12"/>
      <c r="F8999" s="79"/>
      <c r="G8999" s="78"/>
      <c r="H8999" s="80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6"/>
      <c r="B9000" s="77"/>
      <c r="C9000" s="76"/>
      <c r="D9000" s="78"/>
      <c r="E9000" s="12"/>
      <c r="F9000" s="79"/>
      <c r="G9000" s="78"/>
      <c r="H9000" s="80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6"/>
      <c r="B9001" s="77"/>
      <c r="C9001" s="76"/>
      <c r="D9001" s="78"/>
      <c r="E9001" s="12"/>
      <c r="F9001" s="79"/>
      <c r="G9001" s="78"/>
      <c r="H9001" s="80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6"/>
      <c r="B9002" s="77"/>
      <c r="C9002" s="76"/>
      <c r="D9002" s="78"/>
      <c r="E9002" s="12"/>
      <c r="F9002" s="79"/>
      <c r="G9002" s="78"/>
      <c r="H9002" s="80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6"/>
      <c r="B9003" s="77"/>
      <c r="C9003" s="76"/>
      <c r="D9003" s="78"/>
      <c r="E9003" s="12"/>
      <c r="F9003" s="79"/>
      <c r="G9003" s="78"/>
      <c r="H9003" s="80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6"/>
      <c r="B9004" s="77"/>
      <c r="C9004" s="76"/>
      <c r="D9004" s="78"/>
      <c r="E9004" s="12"/>
      <c r="F9004" s="79"/>
      <c r="G9004" s="78"/>
      <c r="H9004" s="80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6"/>
      <c r="B9005" s="77"/>
      <c r="C9005" s="76"/>
      <c r="D9005" s="78"/>
      <c r="E9005" s="12"/>
      <c r="F9005" s="79"/>
      <c r="G9005" s="78"/>
      <c r="H9005" s="80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6"/>
      <c r="B9006" s="77"/>
      <c r="C9006" s="76"/>
      <c r="D9006" s="78"/>
      <c r="E9006" s="12"/>
      <c r="F9006" s="79"/>
      <c r="G9006" s="78"/>
      <c r="H9006" s="80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6"/>
      <c r="B9007" s="77"/>
      <c r="C9007" s="76"/>
      <c r="D9007" s="78"/>
      <c r="E9007" s="12"/>
      <c r="F9007" s="79"/>
      <c r="G9007" s="78"/>
      <c r="H9007" s="80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6"/>
      <c r="B9008" s="77"/>
      <c r="C9008" s="76"/>
      <c r="D9008" s="78"/>
      <c r="E9008" s="12"/>
      <c r="F9008" s="79"/>
      <c r="G9008" s="78"/>
      <c r="H9008" s="80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6"/>
      <c r="B9009" s="77"/>
      <c r="C9009" s="76"/>
      <c r="D9009" s="78"/>
      <c r="E9009" s="12"/>
      <c r="F9009" s="79"/>
      <c r="G9009" s="78"/>
      <c r="H9009" s="80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6"/>
      <c r="B9010" s="77"/>
      <c r="C9010" s="76"/>
      <c r="D9010" s="78"/>
      <c r="E9010" s="12"/>
      <c r="F9010" s="79"/>
      <c r="G9010" s="78"/>
      <c r="H9010" s="80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6"/>
      <c r="B9011" s="77"/>
      <c r="C9011" s="76"/>
      <c r="D9011" s="78"/>
      <c r="E9011" s="12"/>
      <c r="F9011" s="79"/>
      <c r="G9011" s="78"/>
      <c r="H9011" s="80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6"/>
      <c r="B9012" s="77"/>
      <c r="C9012" s="76"/>
      <c r="D9012" s="78"/>
      <c r="E9012" s="12"/>
      <c r="F9012" s="79"/>
      <c r="G9012" s="78"/>
      <c r="H9012" s="80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6"/>
      <c r="B9013" s="77"/>
      <c r="C9013" s="76"/>
      <c r="D9013" s="78"/>
      <c r="E9013" s="12"/>
      <c r="F9013" s="79"/>
      <c r="G9013" s="78"/>
      <c r="H9013" s="80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6"/>
      <c r="B9014" s="77"/>
      <c r="C9014" s="76"/>
      <c r="D9014" s="78"/>
      <c r="E9014" s="12"/>
      <c r="F9014" s="79"/>
      <c r="G9014" s="78"/>
      <c r="H9014" s="80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6"/>
      <c r="B9015" s="77"/>
      <c r="C9015" s="76"/>
      <c r="D9015" s="78"/>
      <c r="E9015" s="12"/>
      <c r="F9015" s="79"/>
      <c r="G9015" s="78"/>
      <c r="H9015" s="80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6"/>
      <c r="B9016" s="77"/>
      <c r="C9016" s="76"/>
      <c r="D9016" s="78"/>
      <c r="E9016" s="12"/>
      <c r="F9016" s="79"/>
      <c r="G9016" s="78"/>
      <c r="H9016" s="80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6"/>
      <c r="B9017" s="77"/>
      <c r="C9017" s="76"/>
      <c r="D9017" s="78"/>
      <c r="E9017" s="12"/>
      <c r="F9017" s="79"/>
      <c r="G9017" s="78"/>
      <c r="H9017" s="80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6"/>
      <c r="B9018" s="77"/>
      <c r="C9018" s="76"/>
      <c r="D9018" s="78"/>
      <c r="E9018" s="12"/>
      <c r="F9018" s="79"/>
      <c r="G9018" s="78"/>
      <c r="H9018" s="80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6"/>
      <c r="B9019" s="77"/>
      <c r="C9019" s="76"/>
      <c r="D9019" s="78"/>
      <c r="E9019" s="12"/>
      <c r="F9019" s="79"/>
      <c r="G9019" s="78"/>
      <c r="H9019" s="80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6"/>
      <c r="B9020" s="77"/>
      <c r="C9020" s="76"/>
      <c r="D9020" s="78"/>
      <c r="E9020" s="12"/>
      <c r="F9020" s="79"/>
      <c r="G9020" s="78"/>
      <c r="H9020" s="80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6"/>
      <c r="B9021" s="77"/>
      <c r="C9021" s="76"/>
      <c r="D9021" s="78"/>
      <c r="E9021" s="12"/>
      <c r="F9021" s="79"/>
      <c r="G9021" s="78"/>
      <c r="H9021" s="80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6"/>
      <c r="B9022" s="77"/>
      <c r="C9022" s="76"/>
      <c r="D9022" s="78"/>
      <c r="E9022" s="12"/>
      <c r="F9022" s="79"/>
      <c r="G9022" s="78"/>
      <c r="H9022" s="80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6"/>
      <c r="B9023" s="77"/>
      <c r="C9023" s="76"/>
      <c r="D9023" s="78"/>
      <c r="E9023" s="12"/>
      <c r="F9023" s="79"/>
      <c r="G9023" s="78"/>
      <c r="H9023" s="80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6"/>
      <c r="B9024" s="77"/>
      <c r="C9024" s="76"/>
      <c r="D9024" s="78"/>
      <c r="E9024" s="12"/>
      <c r="F9024" s="79"/>
      <c r="G9024" s="78"/>
      <c r="H9024" s="80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6"/>
      <c r="B9025" s="77"/>
      <c r="C9025" s="76"/>
      <c r="D9025" s="78"/>
      <c r="E9025" s="12"/>
      <c r="F9025" s="79"/>
      <c r="G9025" s="78"/>
      <c r="H9025" s="80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6"/>
      <c r="B9026" s="77"/>
      <c r="C9026" s="76"/>
      <c r="D9026" s="78"/>
      <c r="E9026" s="12"/>
      <c r="F9026" s="79"/>
      <c r="G9026" s="78"/>
      <c r="H9026" s="80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6"/>
      <c r="B9027" s="77"/>
      <c r="C9027" s="76"/>
      <c r="D9027" s="78"/>
      <c r="E9027" s="12"/>
      <c r="F9027" s="79"/>
      <c r="G9027" s="78"/>
      <c r="H9027" s="80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6"/>
      <c r="B9028" s="77"/>
      <c r="C9028" s="76"/>
      <c r="D9028" s="78"/>
      <c r="E9028" s="12"/>
      <c r="F9028" s="79"/>
      <c r="G9028" s="78"/>
      <c r="H9028" s="80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6"/>
      <c r="B9029" s="77"/>
      <c r="C9029" s="76"/>
      <c r="D9029" s="78"/>
      <c r="E9029" s="12"/>
      <c r="F9029" s="79"/>
      <c r="G9029" s="78"/>
      <c r="H9029" s="80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6"/>
      <c r="B9030" s="77"/>
      <c r="C9030" s="76"/>
      <c r="D9030" s="78"/>
      <c r="E9030" s="12"/>
      <c r="F9030" s="79"/>
      <c r="G9030" s="78"/>
      <c r="H9030" s="80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6"/>
      <c r="B9031" s="77"/>
      <c r="C9031" s="76"/>
      <c r="D9031" s="78"/>
      <c r="E9031" s="12"/>
      <c r="F9031" s="79"/>
      <c r="G9031" s="78"/>
      <c r="H9031" s="80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6"/>
      <c r="B9032" s="77"/>
      <c r="C9032" s="76"/>
      <c r="D9032" s="78"/>
      <c r="E9032" s="12"/>
      <c r="F9032" s="79"/>
      <c r="G9032" s="78"/>
      <c r="H9032" s="80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6"/>
      <c r="B9033" s="77"/>
      <c r="C9033" s="76"/>
      <c r="D9033" s="78"/>
      <c r="E9033" s="12"/>
      <c r="F9033" s="79"/>
      <c r="G9033" s="78"/>
      <c r="H9033" s="80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6"/>
      <c r="B9034" s="77"/>
      <c r="C9034" s="76"/>
      <c r="D9034" s="78"/>
      <c r="E9034" s="12"/>
      <c r="F9034" s="79"/>
      <c r="G9034" s="78"/>
      <c r="H9034" s="80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6"/>
      <c r="B9035" s="77"/>
      <c r="C9035" s="76"/>
      <c r="D9035" s="78"/>
      <c r="E9035" s="12"/>
      <c r="F9035" s="79"/>
      <c r="G9035" s="78"/>
      <c r="H9035" s="80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6"/>
      <c r="B9036" s="77"/>
      <c r="C9036" s="76"/>
      <c r="D9036" s="78"/>
      <c r="E9036" s="12"/>
      <c r="F9036" s="79"/>
      <c r="G9036" s="78"/>
      <c r="H9036" s="80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6"/>
      <c r="B9037" s="77"/>
      <c r="C9037" s="76"/>
      <c r="D9037" s="78"/>
      <c r="E9037" s="12"/>
      <c r="F9037" s="79"/>
      <c r="G9037" s="78"/>
      <c r="H9037" s="80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6"/>
      <c r="B9038" s="77"/>
      <c r="C9038" s="76"/>
      <c r="D9038" s="78"/>
      <c r="E9038" s="12"/>
      <c r="F9038" s="79"/>
      <c r="G9038" s="78"/>
      <c r="H9038" s="80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6"/>
      <c r="B9039" s="77"/>
      <c r="C9039" s="76"/>
      <c r="D9039" s="78"/>
      <c r="E9039" s="12"/>
      <c r="F9039" s="79"/>
      <c r="G9039" s="78"/>
      <c r="H9039" s="80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6"/>
      <c r="B9040" s="77"/>
      <c r="C9040" s="76"/>
      <c r="D9040" s="78"/>
      <c r="E9040" s="12"/>
      <c r="F9040" s="79"/>
      <c r="G9040" s="78"/>
      <c r="H9040" s="80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6"/>
      <c r="B9041" s="77"/>
      <c r="C9041" s="76"/>
      <c r="D9041" s="78"/>
      <c r="E9041" s="12"/>
      <c r="F9041" s="79"/>
      <c r="G9041" s="78"/>
      <c r="H9041" s="80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6"/>
      <c r="B9042" s="77"/>
      <c r="C9042" s="76"/>
      <c r="D9042" s="78"/>
      <c r="E9042" s="12"/>
      <c r="F9042" s="79"/>
      <c r="G9042" s="78"/>
      <c r="H9042" s="80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6"/>
      <c r="B9043" s="77"/>
      <c r="C9043" s="76"/>
      <c r="D9043" s="78"/>
      <c r="E9043" s="12"/>
      <c r="F9043" s="79"/>
      <c r="G9043" s="78"/>
      <c r="H9043" s="80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6"/>
      <c r="B9044" s="77"/>
      <c r="C9044" s="76"/>
      <c r="D9044" s="78"/>
      <c r="E9044" s="12"/>
      <c r="F9044" s="79"/>
      <c r="G9044" s="78"/>
      <c r="H9044" s="80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6"/>
      <c r="B9045" s="77"/>
      <c r="C9045" s="76"/>
      <c r="D9045" s="78"/>
      <c r="E9045" s="12"/>
      <c r="F9045" s="79"/>
      <c r="G9045" s="78"/>
      <c r="H9045" s="80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6"/>
      <c r="B9046" s="77"/>
      <c r="C9046" s="76"/>
      <c r="D9046" s="78"/>
      <c r="E9046" s="12"/>
      <c r="F9046" s="79"/>
      <c r="G9046" s="78"/>
      <c r="H9046" s="80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6"/>
      <c r="B9047" s="77"/>
      <c r="C9047" s="76"/>
      <c r="D9047" s="78"/>
      <c r="E9047" s="12"/>
      <c r="F9047" s="79"/>
      <c r="G9047" s="78"/>
      <c r="H9047" s="80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6"/>
      <c r="B9048" s="77"/>
      <c r="C9048" s="76"/>
      <c r="D9048" s="78"/>
      <c r="E9048" s="12"/>
      <c r="F9048" s="79"/>
      <c r="G9048" s="78"/>
      <c r="H9048" s="80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6"/>
      <c r="B9049" s="77"/>
      <c r="C9049" s="76"/>
      <c r="D9049" s="78"/>
      <c r="E9049" s="12"/>
      <c r="F9049" s="79"/>
      <c r="G9049" s="78"/>
      <c r="H9049" s="80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6"/>
      <c r="B9050" s="77"/>
      <c r="C9050" s="76"/>
      <c r="D9050" s="78"/>
      <c r="E9050" s="12"/>
      <c r="F9050" s="79"/>
      <c r="G9050" s="78"/>
      <c r="H9050" s="80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6"/>
      <c r="B9051" s="77"/>
      <c r="C9051" s="76"/>
      <c r="D9051" s="78"/>
      <c r="E9051" s="12"/>
      <c r="F9051" s="79"/>
      <c r="G9051" s="78"/>
      <c r="H9051" s="80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6"/>
      <c r="B9052" s="77"/>
      <c r="C9052" s="76"/>
      <c r="D9052" s="78"/>
      <c r="E9052" s="12"/>
      <c r="F9052" s="79"/>
      <c r="G9052" s="78"/>
      <c r="H9052" s="80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6"/>
      <c r="B9053" s="77"/>
      <c r="C9053" s="76"/>
      <c r="D9053" s="78"/>
      <c r="E9053" s="12"/>
      <c r="F9053" s="79"/>
      <c r="G9053" s="78"/>
      <c r="H9053" s="80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6"/>
      <c r="B9054" s="77"/>
      <c r="C9054" s="76"/>
      <c r="D9054" s="78"/>
      <c r="E9054" s="12"/>
      <c r="F9054" s="79"/>
      <c r="G9054" s="78"/>
      <c r="H9054" s="80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6"/>
      <c r="B9055" s="77"/>
      <c r="C9055" s="76"/>
      <c r="D9055" s="78"/>
      <c r="E9055" s="12"/>
      <c r="F9055" s="79"/>
      <c r="G9055" s="78"/>
      <c r="H9055" s="80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6"/>
      <c r="B9056" s="77"/>
      <c r="C9056" s="76"/>
      <c r="D9056" s="78"/>
      <c r="E9056" s="12"/>
      <c r="F9056" s="79"/>
      <c r="G9056" s="78"/>
      <c r="H9056" s="80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6"/>
      <c r="B9057" s="77"/>
      <c r="C9057" s="76"/>
      <c r="D9057" s="78"/>
      <c r="E9057" s="12"/>
      <c r="F9057" s="79"/>
      <c r="G9057" s="78"/>
      <c r="H9057" s="80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6"/>
      <c r="B9058" s="77"/>
      <c r="C9058" s="76"/>
      <c r="D9058" s="78"/>
      <c r="E9058" s="12"/>
      <c r="F9058" s="79"/>
      <c r="G9058" s="78"/>
      <c r="H9058" s="80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6"/>
      <c r="B9059" s="77"/>
      <c r="C9059" s="76"/>
      <c r="D9059" s="78"/>
      <c r="E9059" s="12"/>
      <c r="F9059" s="79"/>
      <c r="G9059" s="78"/>
      <c r="H9059" s="80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6"/>
      <c r="B9060" s="77"/>
      <c r="C9060" s="76"/>
      <c r="D9060" s="78"/>
      <c r="E9060" s="12"/>
      <c r="F9060" s="79"/>
      <c r="G9060" s="78"/>
      <c r="H9060" s="80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6"/>
      <c r="B9061" s="77"/>
      <c r="C9061" s="76"/>
      <c r="D9061" s="78"/>
      <c r="E9061" s="12"/>
      <c r="F9061" s="79"/>
      <c r="G9061" s="78"/>
      <c r="H9061" s="80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6"/>
      <c r="B9062" s="77"/>
      <c r="C9062" s="76"/>
      <c r="D9062" s="78"/>
      <c r="E9062" s="12"/>
      <c r="F9062" s="79"/>
      <c r="G9062" s="78"/>
      <c r="H9062" s="80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6"/>
      <c r="B9063" s="77"/>
      <c r="C9063" s="76"/>
      <c r="D9063" s="78"/>
      <c r="E9063" s="12"/>
      <c r="F9063" s="79"/>
      <c r="G9063" s="78"/>
      <c r="H9063" s="80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6"/>
      <c r="B9064" s="77"/>
      <c r="C9064" s="76"/>
      <c r="D9064" s="78"/>
      <c r="E9064" s="12"/>
      <c r="F9064" s="79"/>
      <c r="G9064" s="78"/>
      <c r="H9064" s="80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6"/>
      <c r="B9065" s="77"/>
      <c r="C9065" s="76"/>
      <c r="D9065" s="78"/>
      <c r="E9065" s="12"/>
      <c r="F9065" s="79"/>
      <c r="G9065" s="78"/>
      <c r="H9065" s="80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6"/>
      <c r="B9066" s="77"/>
      <c r="C9066" s="76"/>
      <c r="D9066" s="78"/>
      <c r="E9066" s="12"/>
      <c r="F9066" s="79"/>
      <c r="G9066" s="78"/>
      <c r="H9066" s="80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6"/>
      <c r="B9067" s="77"/>
      <c r="C9067" s="76"/>
      <c r="D9067" s="78"/>
      <c r="E9067" s="12"/>
      <c r="F9067" s="79"/>
      <c r="G9067" s="78"/>
      <c r="H9067" s="80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6"/>
      <c r="B9068" s="77"/>
      <c r="C9068" s="76"/>
      <c r="D9068" s="78"/>
      <c r="E9068" s="12"/>
      <c r="F9068" s="79"/>
      <c r="G9068" s="78"/>
      <c r="H9068" s="80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6"/>
      <c r="B9069" s="77"/>
      <c r="C9069" s="76"/>
      <c r="D9069" s="78"/>
      <c r="E9069" s="12"/>
      <c r="F9069" s="79"/>
      <c r="G9069" s="78"/>
      <c r="H9069" s="80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6"/>
      <c r="B9070" s="77"/>
      <c r="C9070" s="76"/>
      <c r="D9070" s="78"/>
      <c r="E9070" s="12"/>
      <c r="F9070" s="79"/>
      <c r="G9070" s="78"/>
      <c r="H9070" s="80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6"/>
      <c r="B9071" s="77"/>
      <c r="C9071" s="76"/>
      <c r="D9071" s="78"/>
      <c r="E9071" s="12"/>
      <c r="F9071" s="79"/>
      <c r="G9071" s="78"/>
      <c r="H9071" s="80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6"/>
      <c r="B9072" s="77"/>
      <c r="C9072" s="76"/>
      <c r="D9072" s="78"/>
      <c r="E9072" s="12"/>
      <c r="F9072" s="79"/>
      <c r="G9072" s="78"/>
      <c r="H9072" s="80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6"/>
      <c r="B9073" s="77"/>
      <c r="C9073" s="76"/>
      <c r="D9073" s="78"/>
      <c r="E9073" s="12"/>
      <c r="F9073" s="79"/>
      <c r="G9073" s="78"/>
      <c r="H9073" s="80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6"/>
      <c r="B9074" s="77"/>
      <c r="C9074" s="76"/>
      <c r="D9074" s="78"/>
      <c r="E9074" s="12"/>
      <c r="F9074" s="79"/>
      <c r="G9074" s="78"/>
      <c r="H9074" s="80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6"/>
      <c r="B9075" s="77"/>
      <c r="C9075" s="76"/>
      <c r="D9075" s="78"/>
      <c r="E9075" s="12"/>
      <c r="F9075" s="79"/>
      <c r="G9075" s="78"/>
      <c r="H9075" s="80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6"/>
      <c r="B9076" s="77"/>
      <c r="C9076" s="76"/>
      <c r="D9076" s="78"/>
      <c r="E9076" s="12"/>
      <c r="F9076" s="79"/>
      <c r="G9076" s="78"/>
      <c r="H9076" s="80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6"/>
      <c r="B9077" s="77"/>
      <c r="C9077" s="76"/>
      <c r="D9077" s="78"/>
      <c r="E9077" s="12"/>
      <c r="F9077" s="79"/>
      <c r="G9077" s="78"/>
      <c r="H9077" s="80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6"/>
      <c r="B9078" s="77"/>
      <c r="C9078" s="76"/>
      <c r="D9078" s="78"/>
      <c r="E9078" s="12"/>
      <c r="F9078" s="79"/>
      <c r="G9078" s="78"/>
      <c r="H9078" s="80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6"/>
      <c r="B9079" s="77"/>
      <c r="C9079" s="76"/>
      <c r="D9079" s="78"/>
      <c r="E9079" s="12"/>
      <c r="F9079" s="79"/>
      <c r="G9079" s="78"/>
      <c r="H9079" s="80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6"/>
      <c r="B9080" s="77"/>
      <c r="C9080" s="76"/>
      <c r="D9080" s="78"/>
      <c r="E9080" s="12"/>
      <c r="F9080" s="79"/>
      <c r="G9080" s="78"/>
      <c r="H9080" s="80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6"/>
      <c r="B9081" s="77"/>
      <c r="C9081" s="76"/>
      <c r="D9081" s="78"/>
      <c r="E9081" s="12"/>
      <c r="F9081" s="79"/>
      <c r="G9081" s="78"/>
      <c r="H9081" s="80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6"/>
      <c r="B9082" s="77"/>
      <c r="C9082" s="76"/>
      <c r="D9082" s="78"/>
      <c r="E9082" s="12"/>
      <c r="F9082" s="79"/>
      <c r="G9082" s="78"/>
      <c r="H9082" s="80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6"/>
      <c r="B9083" s="77"/>
      <c r="C9083" s="76"/>
      <c r="D9083" s="78"/>
      <c r="E9083" s="12"/>
      <c r="F9083" s="79"/>
      <c r="G9083" s="78"/>
      <c r="H9083" s="80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6"/>
      <c r="B9084" s="77"/>
      <c r="C9084" s="76"/>
      <c r="D9084" s="78"/>
      <c r="E9084" s="12"/>
      <c r="F9084" s="79"/>
      <c r="G9084" s="78"/>
      <c r="H9084" s="80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6"/>
      <c r="B9085" s="77"/>
      <c r="C9085" s="76"/>
      <c r="D9085" s="78"/>
      <c r="E9085" s="12"/>
      <c r="F9085" s="79"/>
      <c r="G9085" s="78"/>
      <c r="H9085" s="80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6"/>
      <c r="B9086" s="77"/>
      <c r="C9086" s="76"/>
      <c r="D9086" s="78"/>
      <c r="E9086" s="12"/>
      <c r="F9086" s="79"/>
      <c r="G9086" s="78"/>
      <c r="H9086" s="80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6"/>
      <c r="B9087" s="77"/>
      <c r="C9087" s="76"/>
      <c r="D9087" s="78"/>
      <c r="E9087" s="12"/>
      <c r="F9087" s="79"/>
      <c r="G9087" s="78"/>
      <c r="H9087" s="80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6"/>
      <c r="B9088" s="77"/>
      <c r="C9088" s="76"/>
      <c r="D9088" s="78"/>
      <c r="E9088" s="12"/>
      <c r="F9088" s="79"/>
      <c r="G9088" s="78"/>
      <c r="H9088" s="80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6"/>
      <c r="B9089" s="77"/>
      <c r="C9089" s="76"/>
      <c r="D9089" s="78"/>
      <c r="E9089" s="12"/>
      <c r="F9089" s="79"/>
      <c r="G9089" s="78"/>
      <c r="H9089" s="80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6"/>
      <c r="B9090" s="77"/>
      <c r="C9090" s="76"/>
      <c r="D9090" s="78"/>
      <c r="E9090" s="12"/>
      <c r="F9090" s="79"/>
      <c r="G9090" s="78"/>
      <c r="H9090" s="80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6"/>
      <c r="B9091" s="77"/>
      <c r="C9091" s="76"/>
      <c r="D9091" s="78"/>
      <c r="E9091" s="12"/>
      <c r="F9091" s="79"/>
      <c r="G9091" s="78"/>
      <c r="H9091" s="80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6"/>
      <c r="B9092" s="77"/>
      <c r="C9092" s="76"/>
      <c r="D9092" s="78"/>
      <c r="E9092" s="12"/>
      <c r="F9092" s="79"/>
      <c r="G9092" s="78"/>
      <c r="H9092" s="80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6"/>
      <c r="B9093" s="77"/>
      <c r="C9093" s="76"/>
      <c r="D9093" s="78"/>
      <c r="E9093" s="12"/>
      <c r="F9093" s="79"/>
      <c r="G9093" s="78"/>
      <c r="H9093" s="80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6"/>
      <c r="B9094" s="77"/>
      <c r="C9094" s="76"/>
      <c r="D9094" s="78"/>
      <c r="E9094" s="12"/>
      <c r="F9094" s="79"/>
      <c r="G9094" s="78"/>
      <c r="H9094" s="80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6"/>
      <c r="B9095" s="77"/>
      <c r="C9095" s="76"/>
      <c r="D9095" s="78"/>
      <c r="E9095" s="12"/>
      <c r="F9095" s="79"/>
      <c r="G9095" s="78"/>
      <c r="H9095" s="80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6"/>
      <c r="B9096" s="77"/>
      <c r="C9096" s="76"/>
      <c r="D9096" s="78"/>
      <c r="E9096" s="12"/>
      <c r="F9096" s="79"/>
      <c r="G9096" s="78"/>
      <c r="H9096" s="80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6"/>
      <c r="B9097" s="77"/>
      <c r="C9097" s="76"/>
      <c r="D9097" s="78"/>
      <c r="E9097" s="12"/>
      <c r="F9097" s="79"/>
      <c r="G9097" s="78"/>
      <c r="H9097" s="80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6"/>
      <c r="B9098" s="77"/>
      <c r="C9098" s="76"/>
      <c r="D9098" s="78"/>
      <c r="E9098" s="12"/>
      <c r="F9098" s="79"/>
      <c r="G9098" s="78"/>
      <c r="H9098" s="80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6"/>
      <c r="B9099" s="77"/>
      <c r="C9099" s="76"/>
      <c r="D9099" s="78"/>
      <c r="E9099" s="12"/>
      <c r="F9099" s="79"/>
      <c r="G9099" s="78"/>
      <c r="H9099" s="80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6"/>
      <c r="B9100" s="77"/>
      <c r="C9100" s="76"/>
      <c r="D9100" s="78"/>
      <c r="E9100" s="12"/>
      <c r="F9100" s="79"/>
      <c r="G9100" s="78"/>
      <c r="H9100" s="80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6"/>
      <c r="B9101" s="77"/>
      <c r="C9101" s="76"/>
      <c r="D9101" s="78"/>
      <c r="E9101" s="12"/>
      <c r="F9101" s="79"/>
      <c r="G9101" s="78"/>
      <c r="H9101" s="80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6"/>
      <c r="B9102" s="77"/>
      <c r="C9102" s="76"/>
      <c r="D9102" s="78"/>
      <c r="E9102" s="12"/>
      <c r="F9102" s="79"/>
      <c r="G9102" s="78"/>
      <c r="H9102" s="80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6"/>
      <c r="B9103" s="77"/>
      <c r="C9103" s="76"/>
      <c r="D9103" s="78"/>
      <c r="E9103" s="12"/>
      <c r="F9103" s="79"/>
      <c r="G9103" s="78"/>
      <c r="H9103" s="80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6"/>
      <c r="B9104" s="77"/>
      <c r="C9104" s="76"/>
      <c r="D9104" s="78"/>
      <c r="E9104" s="12"/>
      <c r="F9104" s="79"/>
      <c r="G9104" s="78"/>
      <c r="H9104" s="80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6"/>
      <c r="B9105" s="77"/>
      <c r="C9105" s="76"/>
      <c r="D9105" s="78"/>
      <c r="E9105" s="12"/>
      <c r="F9105" s="79"/>
      <c r="G9105" s="78"/>
      <c r="H9105" s="80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6"/>
      <c r="B9106" s="77"/>
      <c r="C9106" s="76"/>
      <c r="D9106" s="78"/>
      <c r="E9106" s="12"/>
      <c r="F9106" s="79"/>
      <c r="G9106" s="78"/>
      <c r="H9106" s="80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6"/>
      <c r="B9107" s="77"/>
      <c r="C9107" s="76"/>
      <c r="D9107" s="78"/>
      <c r="E9107" s="12"/>
      <c r="F9107" s="79"/>
      <c r="G9107" s="78"/>
      <c r="H9107" s="80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6"/>
      <c r="B9108" s="77"/>
      <c r="C9108" s="76"/>
      <c r="D9108" s="78"/>
      <c r="E9108" s="12"/>
      <c r="F9108" s="79"/>
      <c r="G9108" s="78"/>
      <c r="H9108" s="80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6"/>
      <c r="B9109" s="77"/>
      <c r="C9109" s="76"/>
      <c r="D9109" s="78"/>
      <c r="E9109" s="12"/>
      <c r="F9109" s="79"/>
      <c r="G9109" s="78"/>
      <c r="H9109" s="80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6"/>
      <c r="B9110" s="77"/>
      <c r="C9110" s="76"/>
      <c r="D9110" s="78"/>
      <c r="E9110" s="12"/>
      <c r="F9110" s="79"/>
      <c r="G9110" s="78"/>
      <c r="H9110" s="80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6"/>
      <c r="B9111" s="77"/>
      <c r="C9111" s="76"/>
      <c r="D9111" s="78"/>
      <c r="E9111" s="12"/>
      <c r="F9111" s="79"/>
      <c r="G9111" s="78"/>
      <c r="H9111" s="80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6"/>
      <c r="B9112" s="77"/>
      <c r="C9112" s="76"/>
      <c r="D9112" s="78"/>
      <c r="E9112" s="12"/>
      <c r="F9112" s="79"/>
      <c r="G9112" s="78"/>
      <c r="H9112" s="80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6"/>
      <c r="B9113" s="77"/>
      <c r="C9113" s="76"/>
      <c r="D9113" s="78"/>
      <c r="E9113" s="12"/>
      <c r="F9113" s="79"/>
      <c r="G9113" s="78"/>
      <c r="H9113" s="80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6"/>
      <c r="B9114" s="77"/>
      <c r="C9114" s="76"/>
      <c r="D9114" s="78"/>
      <c r="E9114" s="12"/>
      <c r="F9114" s="79"/>
      <c r="G9114" s="78"/>
      <c r="H9114" s="80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6"/>
      <c r="B9115" s="77"/>
      <c r="C9115" s="76"/>
      <c r="D9115" s="78"/>
      <c r="E9115" s="12"/>
      <c r="F9115" s="79"/>
      <c r="G9115" s="78"/>
      <c r="H9115" s="80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6"/>
      <c r="B9116" s="77"/>
      <c r="C9116" s="76"/>
      <c r="D9116" s="78"/>
      <c r="E9116" s="12"/>
      <c r="F9116" s="79"/>
      <c r="G9116" s="78"/>
      <c r="H9116" s="80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6"/>
      <c r="B9117" s="77"/>
      <c r="C9117" s="76"/>
      <c r="D9117" s="78"/>
      <c r="E9117" s="12"/>
      <c r="F9117" s="79"/>
      <c r="G9117" s="78"/>
      <c r="H9117" s="80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6"/>
      <c r="B9118" s="77"/>
      <c r="C9118" s="76"/>
      <c r="D9118" s="78"/>
      <c r="E9118" s="12"/>
      <c r="F9118" s="79"/>
      <c r="G9118" s="78"/>
      <c r="H9118" s="80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6"/>
      <c r="B9119" s="77"/>
      <c r="C9119" s="76"/>
      <c r="D9119" s="78"/>
      <c r="E9119" s="12"/>
      <c r="F9119" s="79"/>
      <c r="G9119" s="78"/>
      <c r="H9119" s="80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6"/>
      <c r="B9120" s="77"/>
      <c r="C9120" s="76"/>
      <c r="D9120" s="78"/>
      <c r="E9120" s="12"/>
      <c r="F9120" s="79"/>
      <c r="G9120" s="78"/>
      <c r="H9120" s="80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6"/>
      <c r="B9121" s="77"/>
      <c r="C9121" s="76"/>
      <c r="D9121" s="78"/>
      <c r="E9121" s="12"/>
      <c r="F9121" s="79"/>
      <c r="G9121" s="78"/>
      <c r="H9121" s="80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6"/>
      <c r="B9122" s="77"/>
      <c r="C9122" s="76"/>
      <c r="D9122" s="78"/>
      <c r="E9122" s="12"/>
      <c r="F9122" s="79"/>
      <c r="G9122" s="78"/>
      <c r="H9122" s="80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6"/>
      <c r="B9123" s="77"/>
      <c r="C9123" s="76"/>
      <c r="D9123" s="78"/>
      <c r="E9123" s="12"/>
      <c r="F9123" s="79"/>
      <c r="G9123" s="78"/>
      <c r="H9123" s="80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6"/>
      <c r="B9124" s="77"/>
      <c r="C9124" s="76"/>
      <c r="D9124" s="78"/>
      <c r="E9124" s="12"/>
      <c r="F9124" s="79"/>
      <c r="G9124" s="78"/>
      <c r="H9124" s="80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6"/>
      <c r="B9125" s="77"/>
      <c r="C9125" s="76"/>
      <c r="D9125" s="78"/>
      <c r="E9125" s="12"/>
      <c r="F9125" s="79"/>
      <c r="G9125" s="78"/>
      <c r="H9125" s="80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6"/>
      <c r="B9126" s="77"/>
      <c r="C9126" s="76"/>
      <c r="D9126" s="78"/>
      <c r="E9126" s="12"/>
      <c r="F9126" s="79"/>
      <c r="G9126" s="78"/>
      <c r="H9126" s="80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6"/>
      <c r="B9127" s="77"/>
      <c r="C9127" s="76"/>
      <c r="D9127" s="78"/>
      <c r="E9127" s="12"/>
      <c r="F9127" s="79"/>
      <c r="G9127" s="78"/>
      <c r="H9127" s="80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6"/>
      <c r="B9128" s="77"/>
      <c r="C9128" s="76"/>
      <c r="D9128" s="78"/>
      <c r="E9128" s="12"/>
      <c r="F9128" s="79"/>
      <c r="G9128" s="78"/>
      <c r="H9128" s="80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6"/>
      <c r="B9129" s="77"/>
      <c r="C9129" s="76"/>
      <c r="D9129" s="78"/>
      <c r="E9129" s="12"/>
      <c r="F9129" s="79"/>
      <c r="G9129" s="78"/>
      <c r="H9129" s="80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6"/>
      <c r="B9130" s="77"/>
      <c r="C9130" s="76"/>
      <c r="D9130" s="78"/>
      <c r="E9130" s="12"/>
      <c r="F9130" s="79"/>
      <c r="G9130" s="78"/>
      <c r="H9130" s="80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6"/>
      <c r="B9131" s="77"/>
      <c r="C9131" s="76"/>
      <c r="D9131" s="78"/>
      <c r="E9131" s="12"/>
      <c r="F9131" s="79"/>
      <c r="G9131" s="78"/>
      <c r="H9131" s="80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6"/>
      <c r="B9132" s="77"/>
      <c r="C9132" s="76"/>
      <c r="D9132" s="78"/>
      <c r="E9132" s="12"/>
      <c r="F9132" s="79"/>
      <c r="G9132" s="78"/>
      <c r="H9132" s="80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6"/>
      <c r="B9133" s="77"/>
      <c r="C9133" s="76"/>
      <c r="D9133" s="78"/>
      <c r="E9133" s="12"/>
      <c r="F9133" s="79"/>
      <c r="G9133" s="78"/>
      <c r="H9133" s="80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6"/>
      <c r="B9134" s="77"/>
      <c r="C9134" s="76"/>
      <c r="D9134" s="78"/>
      <c r="E9134" s="12"/>
      <c r="F9134" s="79"/>
      <c r="G9134" s="78"/>
      <c r="H9134" s="80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6"/>
      <c r="B9135" s="77"/>
      <c r="C9135" s="76"/>
      <c r="D9135" s="78"/>
      <c r="E9135" s="12"/>
      <c r="F9135" s="79"/>
      <c r="G9135" s="78"/>
      <c r="H9135" s="80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6"/>
      <c r="B9136" s="77"/>
      <c r="C9136" s="76"/>
      <c r="D9136" s="78"/>
      <c r="E9136" s="12"/>
      <c r="F9136" s="79"/>
      <c r="G9136" s="78"/>
      <c r="H9136" s="80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6"/>
      <c r="B9137" s="77"/>
      <c r="C9137" s="76"/>
      <c r="D9137" s="78"/>
      <c r="E9137" s="12"/>
      <c r="F9137" s="79"/>
      <c r="G9137" s="78"/>
      <c r="H9137" s="80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6"/>
      <c r="B9138" s="77"/>
      <c r="C9138" s="76"/>
      <c r="D9138" s="78"/>
      <c r="E9138" s="12"/>
      <c r="F9138" s="79"/>
      <c r="G9138" s="78"/>
      <c r="H9138" s="80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6"/>
      <c r="B9139" s="77"/>
      <c r="C9139" s="76"/>
      <c r="D9139" s="78"/>
      <c r="E9139" s="12"/>
      <c r="F9139" s="79"/>
      <c r="G9139" s="78"/>
      <c r="H9139" s="80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6"/>
      <c r="B9140" s="77"/>
      <c r="C9140" s="76"/>
      <c r="D9140" s="78"/>
      <c r="E9140" s="12"/>
      <c r="F9140" s="79"/>
      <c r="G9140" s="78"/>
      <c r="H9140" s="80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6"/>
      <c r="B9141" s="77"/>
      <c r="C9141" s="76"/>
      <c r="D9141" s="78"/>
      <c r="E9141" s="12"/>
      <c r="F9141" s="79"/>
      <c r="G9141" s="78"/>
      <c r="H9141" s="80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6"/>
      <c r="B9142" s="77"/>
      <c r="C9142" s="76"/>
      <c r="D9142" s="78"/>
      <c r="E9142" s="12"/>
      <c r="F9142" s="79"/>
      <c r="G9142" s="78"/>
      <c r="H9142" s="80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6"/>
      <c r="B9143" s="77"/>
      <c r="C9143" s="76"/>
      <c r="D9143" s="78"/>
      <c r="E9143" s="12"/>
      <c r="F9143" s="79"/>
      <c r="G9143" s="78"/>
      <c r="H9143" s="80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6"/>
      <c r="B9144" s="77"/>
      <c r="C9144" s="76"/>
      <c r="D9144" s="78"/>
      <c r="E9144" s="12"/>
      <c r="F9144" s="79"/>
      <c r="G9144" s="78"/>
      <c r="H9144" s="80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6"/>
      <c r="B9145" s="77"/>
      <c r="C9145" s="76"/>
      <c r="D9145" s="78"/>
      <c r="E9145" s="12"/>
      <c r="F9145" s="79"/>
      <c r="G9145" s="78"/>
      <c r="H9145" s="80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6"/>
      <c r="B9146" s="77"/>
      <c r="C9146" s="76"/>
      <c r="D9146" s="78"/>
      <c r="E9146" s="12"/>
      <c r="F9146" s="79"/>
      <c r="G9146" s="78"/>
      <c r="H9146" s="80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6"/>
      <c r="B9147" s="77"/>
      <c r="C9147" s="76"/>
      <c r="D9147" s="78"/>
      <c r="E9147" s="12"/>
      <c r="F9147" s="79"/>
      <c r="G9147" s="78"/>
      <c r="H9147" s="80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6"/>
      <c r="B9148" s="77"/>
      <c r="C9148" s="76"/>
      <c r="D9148" s="78"/>
      <c r="E9148" s="12"/>
      <c r="F9148" s="79"/>
      <c r="G9148" s="78"/>
      <c r="H9148" s="80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6"/>
      <c r="B9149" s="77"/>
      <c r="C9149" s="76"/>
      <c r="D9149" s="78"/>
      <c r="E9149" s="12"/>
      <c r="F9149" s="79"/>
      <c r="G9149" s="78"/>
      <c r="H9149" s="80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6"/>
      <c r="B9150" s="77"/>
      <c r="C9150" s="76"/>
      <c r="D9150" s="78"/>
      <c r="E9150" s="12"/>
      <c r="F9150" s="79"/>
      <c r="G9150" s="78"/>
      <c r="H9150" s="80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6"/>
      <c r="B9151" s="77"/>
      <c r="C9151" s="76"/>
      <c r="D9151" s="78"/>
      <c r="E9151" s="12"/>
      <c r="F9151" s="79"/>
      <c r="G9151" s="78"/>
      <c r="H9151" s="80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6"/>
      <c r="B9152" s="77"/>
      <c r="C9152" s="76"/>
      <c r="D9152" s="78"/>
      <c r="E9152" s="12"/>
      <c r="F9152" s="79"/>
      <c r="G9152" s="78"/>
      <c r="H9152" s="80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6"/>
      <c r="B9153" s="77"/>
      <c r="C9153" s="76"/>
      <c r="D9153" s="78"/>
      <c r="E9153" s="12"/>
      <c r="F9153" s="79"/>
      <c r="G9153" s="78"/>
      <c r="H9153" s="80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6"/>
      <c r="B9154" s="77"/>
      <c r="C9154" s="76"/>
      <c r="D9154" s="78"/>
      <c r="E9154" s="12"/>
      <c r="F9154" s="79"/>
      <c r="G9154" s="78"/>
      <c r="H9154" s="80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6"/>
      <c r="B9155" s="77"/>
      <c r="C9155" s="76"/>
      <c r="D9155" s="78"/>
      <c r="E9155" s="12"/>
      <c r="F9155" s="79"/>
      <c r="G9155" s="78"/>
      <c r="H9155" s="80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6"/>
      <c r="B9156" s="77"/>
      <c r="C9156" s="76"/>
      <c r="D9156" s="78"/>
      <c r="E9156" s="12"/>
      <c r="F9156" s="79"/>
      <c r="G9156" s="78"/>
      <c r="H9156" s="80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6"/>
      <c r="B9157" s="77"/>
      <c r="C9157" s="76"/>
      <c r="D9157" s="78"/>
      <c r="E9157" s="12"/>
      <c r="F9157" s="79"/>
      <c r="G9157" s="78"/>
      <c r="H9157" s="80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6"/>
      <c r="B9158" s="77"/>
      <c r="C9158" s="76"/>
      <c r="D9158" s="78"/>
      <c r="E9158" s="12"/>
      <c r="F9158" s="79"/>
      <c r="G9158" s="78"/>
      <c r="H9158" s="80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6"/>
      <c r="B9159" s="77"/>
      <c r="C9159" s="76"/>
      <c r="D9159" s="78"/>
      <c r="E9159" s="12"/>
      <c r="F9159" s="79"/>
      <c r="G9159" s="78"/>
      <c r="H9159" s="80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6"/>
      <c r="B9160" s="77"/>
      <c r="C9160" s="76"/>
      <c r="D9160" s="78"/>
      <c r="E9160" s="12"/>
      <c r="F9160" s="79"/>
      <c r="G9160" s="78"/>
      <c r="H9160" s="80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6"/>
      <c r="B9161" s="77"/>
      <c r="C9161" s="76"/>
      <c r="D9161" s="78"/>
      <c r="E9161" s="12"/>
      <c r="F9161" s="79"/>
      <c r="G9161" s="78"/>
      <c r="H9161" s="80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6"/>
      <c r="B9162" s="77"/>
      <c r="C9162" s="76"/>
      <c r="D9162" s="78"/>
      <c r="E9162" s="12"/>
      <c r="F9162" s="79"/>
      <c r="G9162" s="78"/>
      <c r="H9162" s="80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6"/>
      <c r="B9163" s="77"/>
      <c r="C9163" s="76"/>
      <c r="D9163" s="78"/>
      <c r="E9163" s="12"/>
      <c r="F9163" s="79"/>
      <c r="G9163" s="78"/>
      <c r="H9163" s="80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6"/>
      <c r="B9164" s="77"/>
      <c r="C9164" s="76"/>
      <c r="D9164" s="78"/>
      <c r="E9164" s="12"/>
      <c r="F9164" s="79"/>
      <c r="G9164" s="78"/>
      <c r="H9164" s="80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6"/>
      <c r="B9165" s="77"/>
      <c r="C9165" s="76"/>
      <c r="D9165" s="78"/>
      <c r="E9165" s="12"/>
      <c r="F9165" s="79"/>
      <c r="G9165" s="78"/>
      <c r="H9165" s="80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6"/>
      <c r="B9166" s="77"/>
      <c r="C9166" s="76"/>
      <c r="D9166" s="78"/>
      <c r="E9166" s="12"/>
      <c r="F9166" s="79"/>
      <c r="G9166" s="78"/>
      <c r="H9166" s="80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6"/>
      <c r="B9167" s="77"/>
      <c r="C9167" s="76"/>
      <c r="D9167" s="78"/>
      <c r="E9167" s="12"/>
      <c r="F9167" s="79"/>
      <c r="G9167" s="78"/>
      <c r="H9167" s="80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6"/>
      <c r="B9168" s="77"/>
      <c r="C9168" s="76"/>
      <c r="D9168" s="78"/>
      <c r="E9168" s="12"/>
      <c r="F9168" s="79"/>
      <c r="G9168" s="78"/>
      <c r="H9168" s="80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6"/>
      <c r="B9169" s="77"/>
      <c r="C9169" s="76"/>
      <c r="D9169" s="78"/>
      <c r="E9169" s="12"/>
      <c r="F9169" s="79"/>
      <c r="G9169" s="78"/>
      <c r="H9169" s="80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6"/>
      <c r="B9170" s="77"/>
      <c r="C9170" s="76"/>
      <c r="D9170" s="78"/>
      <c r="E9170" s="12"/>
      <c r="F9170" s="79"/>
      <c r="G9170" s="78"/>
      <c r="H9170" s="80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6"/>
      <c r="B9171" s="77"/>
      <c r="C9171" s="76"/>
      <c r="D9171" s="78"/>
      <c r="E9171" s="12"/>
      <c r="F9171" s="79"/>
      <c r="G9171" s="78"/>
      <c r="H9171" s="80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6"/>
      <c r="B9172" s="77"/>
      <c r="C9172" s="76"/>
      <c r="D9172" s="78"/>
      <c r="E9172" s="12"/>
      <c r="F9172" s="79"/>
      <c r="G9172" s="78"/>
      <c r="H9172" s="80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6"/>
      <c r="B9173" s="77"/>
      <c r="C9173" s="76"/>
      <c r="D9173" s="78"/>
      <c r="E9173" s="12"/>
      <c r="F9173" s="79"/>
      <c r="G9173" s="78"/>
      <c r="H9173" s="80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6"/>
      <c r="B9174" s="77"/>
      <c r="C9174" s="76"/>
      <c r="D9174" s="78"/>
      <c r="E9174" s="12"/>
      <c r="F9174" s="79"/>
      <c r="G9174" s="78"/>
      <c r="H9174" s="80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6"/>
      <c r="B9175" s="77"/>
      <c r="C9175" s="76"/>
      <c r="D9175" s="78"/>
      <c r="E9175" s="12"/>
      <c r="F9175" s="79"/>
      <c r="G9175" s="78"/>
      <c r="H9175" s="80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6"/>
      <c r="B9176" s="77"/>
      <c r="C9176" s="76"/>
      <c r="D9176" s="78"/>
      <c r="E9176" s="12"/>
      <c r="F9176" s="79"/>
      <c r="G9176" s="78"/>
      <c r="H9176" s="80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6"/>
      <c r="B9177" s="77"/>
      <c r="C9177" s="76"/>
      <c r="D9177" s="78"/>
      <c r="E9177" s="12"/>
      <c r="F9177" s="79"/>
      <c r="G9177" s="78"/>
      <c r="H9177" s="80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6"/>
      <c r="B9178" s="77"/>
      <c r="C9178" s="76"/>
      <c r="D9178" s="78"/>
      <c r="E9178" s="12"/>
      <c r="F9178" s="79"/>
      <c r="G9178" s="78"/>
      <c r="H9178" s="80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6"/>
      <c r="B9179" s="77"/>
      <c r="C9179" s="76"/>
      <c r="D9179" s="78"/>
      <c r="E9179" s="12"/>
      <c r="F9179" s="79"/>
      <c r="G9179" s="78"/>
      <c r="H9179" s="80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6"/>
      <c r="B9180" s="77"/>
      <c r="C9180" s="76"/>
      <c r="D9180" s="78"/>
      <c r="E9180" s="12"/>
      <c r="F9180" s="79"/>
      <c r="G9180" s="78"/>
      <c r="H9180" s="80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6"/>
      <c r="B9181" s="77"/>
      <c r="C9181" s="76"/>
      <c r="D9181" s="78"/>
      <c r="E9181" s="12"/>
      <c r="F9181" s="79"/>
      <c r="G9181" s="78"/>
      <c r="H9181" s="80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6"/>
      <c r="B9182" s="77"/>
      <c r="C9182" s="76"/>
      <c r="D9182" s="78"/>
      <c r="E9182" s="12"/>
      <c r="F9182" s="79"/>
      <c r="G9182" s="78"/>
      <c r="H9182" s="80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6"/>
      <c r="B9183" s="77"/>
      <c r="C9183" s="76"/>
      <c r="D9183" s="78"/>
      <c r="E9183" s="12"/>
      <c r="F9183" s="79"/>
      <c r="G9183" s="78"/>
      <c r="H9183" s="80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6"/>
      <c r="B9184" s="77"/>
      <c r="C9184" s="76"/>
      <c r="D9184" s="78"/>
      <c r="E9184" s="12"/>
      <c r="F9184" s="79"/>
      <c r="G9184" s="78"/>
      <c r="H9184" s="80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6"/>
      <c r="B9185" s="77"/>
      <c r="C9185" s="76"/>
      <c r="D9185" s="78"/>
      <c r="E9185" s="12"/>
      <c r="F9185" s="79"/>
      <c r="G9185" s="78"/>
      <c r="H9185" s="80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6"/>
      <c r="B9186" s="77"/>
      <c r="C9186" s="76"/>
      <c r="D9186" s="78"/>
      <c r="E9186" s="12"/>
      <c r="F9186" s="79"/>
      <c r="G9186" s="78"/>
      <c r="H9186" s="80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6"/>
      <c r="B9187" s="77"/>
      <c r="C9187" s="76"/>
      <c r="D9187" s="78"/>
      <c r="E9187" s="12"/>
      <c r="F9187" s="79"/>
      <c r="G9187" s="78"/>
      <c r="H9187" s="80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6"/>
      <c r="B9188" s="77"/>
      <c r="C9188" s="76"/>
      <c r="D9188" s="78"/>
      <c r="E9188" s="12"/>
      <c r="F9188" s="79"/>
      <c r="G9188" s="78"/>
      <c r="H9188" s="80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6"/>
      <c r="B9189" s="77"/>
      <c r="C9189" s="76"/>
      <c r="D9189" s="78"/>
      <c r="E9189" s="12"/>
      <c r="F9189" s="79"/>
      <c r="G9189" s="78"/>
      <c r="H9189" s="80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6"/>
      <c r="B9190" s="77"/>
      <c r="C9190" s="76"/>
      <c r="D9190" s="78"/>
      <c r="E9190" s="12"/>
      <c r="F9190" s="79"/>
      <c r="G9190" s="78"/>
      <c r="H9190" s="80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6"/>
      <c r="B9191" s="77"/>
      <c r="C9191" s="76"/>
      <c r="D9191" s="78"/>
      <c r="E9191" s="12"/>
      <c r="F9191" s="79"/>
      <c r="G9191" s="78"/>
      <c r="H9191" s="80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6"/>
      <c r="B9192" s="77"/>
      <c r="C9192" s="76"/>
      <c r="D9192" s="78"/>
      <c r="E9192" s="12"/>
      <c r="F9192" s="79"/>
      <c r="G9192" s="78"/>
      <c r="H9192" s="80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6"/>
      <c r="B9193" s="77"/>
      <c r="C9193" s="76"/>
      <c r="D9193" s="78"/>
      <c r="E9193" s="12"/>
      <c r="F9193" s="79"/>
      <c r="G9193" s="78"/>
      <c r="H9193" s="80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6"/>
      <c r="B9194" s="77"/>
      <c r="C9194" s="76"/>
      <c r="D9194" s="78"/>
      <c r="E9194" s="12"/>
      <c r="F9194" s="79"/>
      <c r="G9194" s="78"/>
      <c r="H9194" s="80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6"/>
      <c r="B9195" s="77"/>
      <c r="C9195" s="76"/>
      <c r="D9195" s="78"/>
      <c r="E9195" s="12"/>
      <c r="F9195" s="79"/>
      <c r="G9195" s="78"/>
      <c r="H9195" s="80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6"/>
      <c r="B9196" s="77"/>
      <c r="C9196" s="76"/>
      <c r="D9196" s="78"/>
      <c r="E9196" s="12"/>
      <c r="F9196" s="79"/>
      <c r="G9196" s="78"/>
      <c r="H9196" s="80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6"/>
      <c r="B9197" s="77"/>
      <c r="C9197" s="76"/>
      <c r="D9197" s="78"/>
      <c r="E9197" s="12"/>
      <c r="F9197" s="79"/>
      <c r="G9197" s="78"/>
      <c r="H9197" s="80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6"/>
      <c r="B9198" s="77"/>
      <c r="C9198" s="76"/>
      <c r="D9198" s="78"/>
      <c r="E9198" s="12"/>
      <c r="F9198" s="79"/>
      <c r="G9198" s="78"/>
      <c r="H9198" s="80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6"/>
      <c r="B9199" s="77"/>
      <c r="C9199" s="76"/>
      <c r="D9199" s="78"/>
      <c r="E9199" s="12"/>
      <c r="F9199" s="79"/>
      <c r="G9199" s="78"/>
      <c r="H9199" s="80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6"/>
      <c r="B9200" s="77"/>
      <c r="C9200" s="76"/>
      <c r="D9200" s="78"/>
      <c r="E9200" s="12"/>
      <c r="F9200" s="79"/>
      <c r="G9200" s="78"/>
      <c r="H9200" s="80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6"/>
      <c r="B9201" s="77"/>
      <c r="C9201" s="76"/>
      <c r="D9201" s="78"/>
      <c r="E9201" s="12"/>
      <c r="F9201" s="79"/>
      <c r="G9201" s="78"/>
      <c r="H9201" s="80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6"/>
      <c r="B9202" s="77"/>
      <c r="C9202" s="76"/>
      <c r="D9202" s="78"/>
      <c r="E9202" s="12"/>
      <c r="F9202" s="79"/>
      <c r="G9202" s="78"/>
      <c r="H9202" s="80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6"/>
      <c r="B9203" s="77"/>
      <c r="C9203" s="76"/>
      <c r="D9203" s="78"/>
      <c r="E9203" s="12"/>
      <c r="F9203" s="79"/>
      <c r="G9203" s="78"/>
      <c r="H9203" s="80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6"/>
      <c r="B9204" s="77"/>
      <c r="C9204" s="76"/>
      <c r="D9204" s="78"/>
      <c r="E9204" s="12"/>
      <c r="F9204" s="79"/>
      <c r="G9204" s="78"/>
      <c r="H9204" s="80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6"/>
      <c r="B9205" s="77"/>
      <c r="C9205" s="76"/>
      <c r="D9205" s="78"/>
      <c r="E9205" s="12"/>
      <c r="F9205" s="79"/>
      <c r="G9205" s="78"/>
      <c r="H9205" s="80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6"/>
      <c r="B9206" s="77"/>
      <c r="C9206" s="76"/>
      <c r="D9206" s="78"/>
      <c r="E9206" s="12"/>
      <c r="F9206" s="79"/>
      <c r="G9206" s="78"/>
      <c r="H9206" s="80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6"/>
      <c r="B9207" s="77"/>
      <c r="C9207" s="76"/>
      <c r="D9207" s="78"/>
      <c r="E9207" s="12"/>
      <c r="F9207" s="79"/>
      <c r="G9207" s="78"/>
      <c r="H9207" s="80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6"/>
      <c r="B9208" s="77"/>
      <c r="C9208" s="76"/>
      <c r="D9208" s="78"/>
      <c r="E9208" s="12"/>
      <c r="F9208" s="79"/>
      <c r="G9208" s="78"/>
      <c r="H9208" s="80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6"/>
      <c r="B9209" s="77"/>
      <c r="C9209" s="76"/>
      <c r="D9209" s="78"/>
      <c r="E9209" s="12"/>
      <c r="F9209" s="79"/>
      <c r="G9209" s="78"/>
      <c r="H9209" s="80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6"/>
      <c r="B9210" s="77"/>
      <c r="C9210" s="76"/>
      <c r="D9210" s="78"/>
      <c r="E9210" s="12"/>
      <c r="F9210" s="79"/>
      <c r="G9210" s="78"/>
      <c r="H9210" s="80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6"/>
      <c r="B9211" s="77"/>
      <c r="C9211" s="76"/>
      <c r="D9211" s="78"/>
      <c r="E9211" s="12"/>
      <c r="F9211" s="79"/>
      <c r="G9211" s="78"/>
      <c r="H9211" s="80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6"/>
      <c r="B9212" s="77"/>
      <c r="C9212" s="76"/>
      <c r="D9212" s="78"/>
      <c r="E9212" s="12"/>
      <c r="F9212" s="79"/>
      <c r="G9212" s="78"/>
      <c r="H9212" s="80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6"/>
      <c r="B9213" s="77"/>
      <c r="C9213" s="76"/>
      <c r="D9213" s="78"/>
      <c r="E9213" s="12"/>
      <c r="F9213" s="79"/>
      <c r="G9213" s="78"/>
      <c r="H9213" s="80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6"/>
      <c r="B9214" s="77"/>
      <c r="C9214" s="76"/>
      <c r="D9214" s="78"/>
      <c r="E9214" s="12"/>
      <c r="F9214" s="79"/>
      <c r="G9214" s="78"/>
      <c r="H9214" s="80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6"/>
      <c r="B9215" s="77"/>
      <c r="C9215" s="76"/>
      <c r="D9215" s="78"/>
      <c r="E9215" s="12"/>
      <c r="F9215" s="79"/>
      <c r="G9215" s="78"/>
      <c r="H9215" s="80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6"/>
      <c r="B9216" s="77"/>
      <c r="C9216" s="76"/>
      <c r="D9216" s="78"/>
      <c r="E9216" s="12"/>
      <c r="F9216" s="79"/>
      <c r="G9216" s="78"/>
      <c r="H9216" s="80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6"/>
      <c r="B9217" s="77"/>
      <c r="C9217" s="76"/>
      <c r="D9217" s="78"/>
      <c r="E9217" s="12"/>
      <c r="F9217" s="79"/>
      <c r="G9217" s="78"/>
      <c r="H9217" s="80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6"/>
      <c r="B9218" s="77"/>
      <c r="C9218" s="76"/>
      <c r="D9218" s="78"/>
      <c r="E9218" s="12"/>
      <c r="F9218" s="79"/>
      <c r="G9218" s="78"/>
      <c r="H9218" s="80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6"/>
      <c r="B9219" s="77"/>
      <c r="C9219" s="76"/>
      <c r="D9219" s="78"/>
      <c r="E9219" s="12"/>
      <c r="F9219" s="79"/>
      <c r="G9219" s="78"/>
      <c r="H9219" s="80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6"/>
      <c r="B9220" s="77"/>
      <c r="C9220" s="76"/>
      <c r="D9220" s="78"/>
      <c r="E9220" s="12"/>
      <c r="F9220" s="79"/>
      <c r="G9220" s="78"/>
      <c r="H9220" s="80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6"/>
      <c r="B9221" s="77"/>
      <c r="C9221" s="76"/>
      <c r="D9221" s="78"/>
      <c r="E9221" s="12"/>
      <c r="F9221" s="79"/>
      <c r="G9221" s="78"/>
      <c r="H9221" s="80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6"/>
      <c r="B9222" s="77"/>
      <c r="C9222" s="76"/>
      <c r="D9222" s="78"/>
      <c r="E9222" s="12"/>
      <c r="F9222" s="79"/>
      <c r="G9222" s="78"/>
      <c r="H9222" s="80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6"/>
      <c r="B9223" s="77"/>
      <c r="C9223" s="76"/>
      <c r="D9223" s="78"/>
      <c r="E9223" s="12"/>
      <c r="F9223" s="79"/>
      <c r="G9223" s="78"/>
      <c r="H9223" s="80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6"/>
      <c r="B9224" s="77"/>
      <c r="C9224" s="76"/>
      <c r="D9224" s="78"/>
      <c r="E9224" s="12"/>
      <c r="F9224" s="79"/>
      <c r="G9224" s="78"/>
      <c r="H9224" s="80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6"/>
      <c r="B9225" s="77"/>
      <c r="C9225" s="76"/>
      <c r="D9225" s="78"/>
      <c r="E9225" s="12"/>
      <c r="F9225" s="79"/>
      <c r="G9225" s="78"/>
      <c r="H9225" s="80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6"/>
      <c r="B9226" s="77"/>
      <c r="C9226" s="76"/>
      <c r="D9226" s="78"/>
      <c r="E9226" s="12"/>
      <c r="F9226" s="79"/>
      <c r="G9226" s="78"/>
      <c r="H9226" s="80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6"/>
      <c r="B9227" s="77"/>
      <c r="C9227" s="76"/>
      <c r="D9227" s="78"/>
      <c r="E9227" s="12"/>
      <c r="F9227" s="79"/>
      <c r="G9227" s="78"/>
      <c r="H9227" s="80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6"/>
      <c r="B9228" s="77"/>
      <c r="C9228" s="76"/>
      <c r="D9228" s="78"/>
      <c r="E9228" s="12"/>
      <c r="F9228" s="79"/>
      <c r="G9228" s="78"/>
      <c r="H9228" s="80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6"/>
      <c r="B9229" s="77"/>
      <c r="C9229" s="76"/>
      <c r="D9229" s="78"/>
      <c r="E9229" s="12"/>
      <c r="F9229" s="79"/>
      <c r="G9229" s="78"/>
      <c r="H9229" s="80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6"/>
      <c r="B9230" s="77"/>
      <c r="C9230" s="76"/>
      <c r="D9230" s="78"/>
      <c r="E9230" s="12"/>
      <c r="F9230" s="79"/>
      <c r="G9230" s="78"/>
      <c r="H9230" s="80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6"/>
      <c r="B9231" s="77"/>
      <c r="C9231" s="76"/>
      <c r="D9231" s="78"/>
      <c r="E9231" s="12"/>
      <c r="F9231" s="79"/>
      <c r="G9231" s="78"/>
      <c r="H9231" s="80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6"/>
      <c r="B9232" s="77"/>
      <c r="C9232" s="76"/>
      <c r="D9232" s="78"/>
      <c r="E9232" s="12"/>
      <c r="F9232" s="79"/>
      <c r="G9232" s="78"/>
      <c r="H9232" s="80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6"/>
      <c r="B9233" s="77"/>
      <c r="C9233" s="76"/>
      <c r="D9233" s="78"/>
      <c r="E9233" s="12"/>
      <c r="F9233" s="79"/>
      <c r="G9233" s="78"/>
      <c r="H9233" s="80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6"/>
      <c r="B9234" s="77"/>
      <c r="C9234" s="76"/>
      <c r="D9234" s="78"/>
      <c r="E9234" s="12"/>
      <c r="F9234" s="79"/>
      <c r="G9234" s="78"/>
      <c r="H9234" s="80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6"/>
      <c r="B9235" s="77"/>
      <c r="C9235" s="76"/>
      <c r="D9235" s="78"/>
      <c r="E9235" s="12"/>
      <c r="F9235" s="79"/>
      <c r="G9235" s="78"/>
      <c r="H9235" s="80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6"/>
      <c r="B9236" s="77"/>
      <c r="C9236" s="76"/>
      <c r="D9236" s="78"/>
      <c r="E9236" s="12"/>
      <c r="F9236" s="79"/>
      <c r="G9236" s="78"/>
      <c r="H9236" s="80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6"/>
      <c r="B9237" s="77"/>
      <c r="C9237" s="76"/>
      <c r="D9237" s="78"/>
      <c r="E9237" s="12"/>
      <c r="F9237" s="79"/>
      <c r="G9237" s="78"/>
      <c r="H9237" s="80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6"/>
      <c r="B9238" s="77"/>
      <c r="C9238" s="76"/>
      <c r="D9238" s="78"/>
      <c r="E9238" s="12"/>
      <c r="F9238" s="79"/>
      <c r="G9238" s="78"/>
      <c r="H9238" s="80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6"/>
      <c r="B9239" s="77"/>
      <c r="C9239" s="76"/>
      <c r="D9239" s="78"/>
      <c r="E9239" s="12"/>
      <c r="F9239" s="79"/>
      <c r="G9239" s="78"/>
      <c r="H9239" s="80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6"/>
      <c r="B9240" s="77"/>
      <c r="C9240" s="76"/>
      <c r="D9240" s="78"/>
      <c r="E9240" s="12"/>
      <c r="F9240" s="79"/>
      <c r="G9240" s="78"/>
      <c r="H9240" s="80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6"/>
      <c r="B9241" s="77"/>
      <c r="C9241" s="76"/>
      <c r="D9241" s="78"/>
      <c r="E9241" s="12"/>
      <c r="F9241" s="79"/>
      <c r="G9241" s="78"/>
      <c r="H9241" s="80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6"/>
      <c r="B9242" s="77"/>
      <c r="C9242" s="76"/>
      <c r="D9242" s="78"/>
      <c r="E9242" s="12"/>
      <c r="F9242" s="79"/>
      <c r="G9242" s="78"/>
      <c r="H9242" s="80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6"/>
      <c r="B9243" s="77"/>
      <c r="C9243" s="76"/>
      <c r="D9243" s="78"/>
      <c r="E9243" s="12"/>
      <c r="F9243" s="79"/>
      <c r="G9243" s="78"/>
      <c r="H9243" s="80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6"/>
      <c r="B9244" s="77"/>
      <c r="C9244" s="76"/>
      <c r="D9244" s="78"/>
      <c r="E9244" s="12"/>
      <c r="F9244" s="79"/>
      <c r="G9244" s="78"/>
      <c r="H9244" s="80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6"/>
      <c r="B9245" s="77"/>
      <c r="C9245" s="76"/>
      <c r="D9245" s="78"/>
      <c r="E9245" s="12"/>
      <c r="F9245" s="79"/>
      <c r="G9245" s="78"/>
      <c r="H9245" s="80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6"/>
      <c r="B9246" s="77"/>
      <c r="C9246" s="76"/>
      <c r="D9246" s="78"/>
      <c r="E9246" s="12"/>
      <c r="F9246" s="79"/>
      <c r="G9246" s="78"/>
      <c r="H9246" s="80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6"/>
      <c r="B9247" s="77"/>
      <c r="C9247" s="76"/>
      <c r="D9247" s="78"/>
      <c r="E9247" s="12"/>
      <c r="F9247" s="79"/>
      <c r="G9247" s="78"/>
      <c r="H9247" s="80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6"/>
      <c r="B9248" s="77"/>
      <c r="C9248" s="76"/>
      <c r="D9248" s="78"/>
      <c r="E9248" s="12"/>
      <c r="F9248" s="79"/>
      <c r="G9248" s="78"/>
      <c r="H9248" s="80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6"/>
      <c r="B9249" s="77"/>
      <c r="C9249" s="76"/>
      <c r="D9249" s="78"/>
      <c r="E9249" s="12"/>
      <c r="F9249" s="79"/>
      <c r="G9249" s="78"/>
      <c r="H9249" s="80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6"/>
      <c r="B9250" s="77"/>
      <c r="C9250" s="76"/>
      <c r="D9250" s="78"/>
      <c r="E9250" s="12"/>
      <c r="F9250" s="79"/>
      <c r="G9250" s="78"/>
      <c r="H9250" s="80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6"/>
      <c r="B9251" s="77"/>
      <c r="C9251" s="76"/>
      <c r="D9251" s="78"/>
      <c r="E9251" s="12"/>
      <c r="F9251" s="79"/>
      <c r="G9251" s="78"/>
      <c r="H9251" s="80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6"/>
      <c r="B9252" s="77"/>
      <c r="C9252" s="76"/>
      <c r="D9252" s="78"/>
      <c r="E9252" s="12"/>
      <c r="F9252" s="79"/>
      <c r="G9252" s="78"/>
      <c r="H9252" s="80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6"/>
      <c r="B9253" s="77"/>
      <c r="C9253" s="76"/>
      <c r="D9253" s="78"/>
      <c r="E9253" s="12"/>
      <c r="F9253" s="79"/>
      <c r="G9253" s="78"/>
      <c r="H9253" s="80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6"/>
      <c r="B9254" s="77"/>
      <c r="C9254" s="76"/>
      <c r="D9254" s="78"/>
      <c r="E9254" s="12"/>
      <c r="F9254" s="79"/>
      <c r="G9254" s="78"/>
      <c r="H9254" s="80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6"/>
      <c r="B9255" s="77"/>
      <c r="C9255" s="76"/>
      <c r="D9255" s="78"/>
      <c r="E9255" s="12"/>
      <c r="F9255" s="79"/>
      <c r="G9255" s="78"/>
      <c r="H9255" s="80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6"/>
      <c r="B9256" s="77"/>
      <c r="C9256" s="76"/>
      <c r="D9256" s="78"/>
      <c r="E9256" s="12"/>
      <c r="F9256" s="79"/>
      <c r="G9256" s="78"/>
      <c r="H9256" s="80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6"/>
      <c r="B9257" s="77"/>
      <c r="C9257" s="76"/>
      <c r="D9257" s="78"/>
      <c r="E9257" s="12"/>
      <c r="F9257" s="79"/>
      <c r="G9257" s="78"/>
      <c r="H9257" s="80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6"/>
      <c r="B9258" s="77"/>
      <c r="C9258" s="76"/>
      <c r="D9258" s="78"/>
      <c r="E9258" s="12"/>
      <c r="F9258" s="79"/>
      <c r="G9258" s="78"/>
      <c r="H9258" s="80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6"/>
      <c r="B9259" s="77"/>
      <c r="C9259" s="76"/>
      <c r="D9259" s="78"/>
      <c r="E9259" s="12"/>
      <c r="F9259" s="79"/>
      <c r="G9259" s="78"/>
      <c r="H9259" s="80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6"/>
      <c r="B9260" s="77"/>
      <c r="C9260" s="76"/>
      <c r="D9260" s="78"/>
      <c r="E9260" s="12"/>
      <c r="F9260" s="79"/>
      <c r="G9260" s="78"/>
      <c r="H9260" s="80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6"/>
      <c r="B9261" s="77"/>
      <c r="C9261" s="76"/>
      <c r="D9261" s="78"/>
      <c r="E9261" s="12"/>
      <c r="F9261" s="79"/>
      <c r="G9261" s="78"/>
      <c r="H9261" s="80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6"/>
      <c r="B9262" s="77"/>
      <c r="C9262" s="76"/>
      <c r="D9262" s="78"/>
      <c r="E9262" s="12"/>
      <c r="F9262" s="79"/>
      <c r="G9262" s="78"/>
      <c r="H9262" s="80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6"/>
      <c r="B9263" s="77"/>
      <c r="C9263" s="76"/>
      <c r="D9263" s="78"/>
      <c r="E9263" s="12"/>
      <c r="F9263" s="79"/>
      <c r="G9263" s="78"/>
      <c r="H9263" s="80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6"/>
      <c r="B9264" s="77"/>
      <c r="C9264" s="76"/>
      <c r="D9264" s="78"/>
      <c r="E9264" s="12"/>
      <c r="F9264" s="79"/>
      <c r="G9264" s="78"/>
      <c r="H9264" s="80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6"/>
      <c r="B9265" s="77"/>
      <c r="C9265" s="76"/>
      <c r="D9265" s="78"/>
      <c r="E9265" s="12"/>
      <c r="F9265" s="79"/>
      <c r="G9265" s="78"/>
      <c r="H9265" s="80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6"/>
      <c r="B9266" s="77"/>
      <c r="C9266" s="76"/>
      <c r="D9266" s="78"/>
      <c r="E9266" s="12"/>
      <c r="F9266" s="79"/>
      <c r="G9266" s="78"/>
      <c r="H9266" s="80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6"/>
      <c r="B9267" s="77"/>
      <c r="C9267" s="76"/>
      <c r="D9267" s="78"/>
      <c r="E9267" s="12"/>
      <c r="F9267" s="79"/>
      <c r="G9267" s="78"/>
      <c r="H9267" s="80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6"/>
      <c r="B9268" s="77"/>
      <c r="C9268" s="76"/>
      <c r="D9268" s="78"/>
      <c r="E9268" s="12"/>
      <c r="F9268" s="79"/>
      <c r="G9268" s="78"/>
      <c r="H9268" s="80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6"/>
      <c r="B9269" s="77"/>
      <c r="C9269" s="76"/>
      <c r="D9269" s="78"/>
      <c r="E9269" s="12"/>
      <c r="F9269" s="79"/>
      <c r="G9269" s="78"/>
      <c r="H9269" s="80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6"/>
      <c r="B9270" s="77"/>
      <c r="C9270" s="76"/>
      <c r="D9270" s="78"/>
      <c r="E9270" s="12"/>
      <c r="F9270" s="79"/>
      <c r="G9270" s="78"/>
      <c r="H9270" s="80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6"/>
      <c r="B9271" s="77"/>
      <c r="C9271" s="76"/>
      <c r="D9271" s="78"/>
      <c r="E9271" s="12"/>
      <c r="F9271" s="79"/>
      <c r="G9271" s="78"/>
      <c r="H9271" s="80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6"/>
      <c r="B9272" s="77"/>
      <c r="C9272" s="76"/>
      <c r="D9272" s="78"/>
      <c r="E9272" s="12"/>
      <c r="F9272" s="79"/>
      <c r="G9272" s="78"/>
      <c r="H9272" s="80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6"/>
      <c r="B9273" s="77"/>
      <c r="C9273" s="76"/>
      <c r="D9273" s="78"/>
      <c r="E9273" s="12"/>
      <c r="F9273" s="79"/>
      <c r="G9273" s="78"/>
      <c r="H9273" s="80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6"/>
      <c r="B9274" s="77"/>
      <c r="C9274" s="76"/>
      <c r="D9274" s="78"/>
      <c r="E9274" s="12"/>
      <c r="F9274" s="79"/>
      <c r="G9274" s="78"/>
      <c r="H9274" s="80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6"/>
      <c r="B9275" s="77"/>
      <c r="C9275" s="76"/>
      <c r="D9275" s="78"/>
      <c r="E9275" s="12"/>
      <c r="F9275" s="79"/>
      <c r="G9275" s="78"/>
      <c r="H9275" s="80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6"/>
      <c r="B9276" s="77"/>
      <c r="C9276" s="76"/>
      <c r="D9276" s="78"/>
      <c r="E9276" s="12"/>
      <c r="F9276" s="79"/>
      <c r="G9276" s="78"/>
      <c r="H9276" s="80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6"/>
      <c r="B9277" s="77"/>
      <c r="C9277" s="76"/>
      <c r="D9277" s="78"/>
      <c r="E9277" s="12"/>
      <c r="F9277" s="79"/>
      <c r="G9277" s="78"/>
      <c r="H9277" s="80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6"/>
      <c r="B9278" s="77"/>
      <c r="C9278" s="76"/>
      <c r="D9278" s="78"/>
      <c r="E9278" s="12"/>
      <c r="F9278" s="79"/>
      <c r="G9278" s="78"/>
      <c r="H9278" s="80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6"/>
      <c r="B9279" s="77"/>
      <c r="C9279" s="76"/>
      <c r="D9279" s="78"/>
      <c r="E9279" s="12"/>
      <c r="F9279" s="79"/>
      <c r="G9279" s="78"/>
      <c r="H9279" s="80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6"/>
      <c r="B9280" s="77"/>
      <c r="C9280" s="76"/>
      <c r="D9280" s="78"/>
      <c r="E9280" s="12"/>
      <c r="F9280" s="79"/>
      <c r="G9280" s="78"/>
      <c r="H9280" s="80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6"/>
      <c r="B9281" s="77"/>
      <c r="C9281" s="76"/>
      <c r="D9281" s="78"/>
      <c r="E9281" s="12"/>
      <c r="F9281" s="79"/>
      <c r="G9281" s="78"/>
      <c r="H9281" s="80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6"/>
      <c r="B9282" s="77"/>
      <c r="C9282" s="76"/>
      <c r="D9282" s="78"/>
      <c r="E9282" s="12"/>
      <c r="F9282" s="79"/>
      <c r="G9282" s="78"/>
      <c r="H9282" s="80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6"/>
      <c r="B9283" s="77"/>
      <c r="C9283" s="76"/>
      <c r="D9283" s="78"/>
      <c r="E9283" s="12"/>
      <c r="F9283" s="79"/>
      <c r="G9283" s="78"/>
      <c r="H9283" s="80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6"/>
      <c r="B9284" s="77"/>
      <c r="C9284" s="76"/>
      <c r="D9284" s="78"/>
      <c r="E9284" s="12"/>
      <c r="F9284" s="79"/>
      <c r="G9284" s="78"/>
      <c r="H9284" s="80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6"/>
      <c r="B9285" s="77"/>
      <c r="C9285" s="76"/>
      <c r="D9285" s="78"/>
      <c r="E9285" s="12"/>
      <c r="F9285" s="79"/>
      <c r="G9285" s="78"/>
      <c r="H9285" s="80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6"/>
      <c r="B9286" s="77"/>
      <c r="C9286" s="76"/>
      <c r="D9286" s="78"/>
      <c r="E9286" s="12"/>
      <c r="F9286" s="79"/>
      <c r="G9286" s="78"/>
      <c r="H9286" s="80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6"/>
      <c r="B9287" s="77"/>
      <c r="C9287" s="76"/>
      <c r="D9287" s="78"/>
      <c r="E9287" s="12"/>
      <c r="F9287" s="79"/>
      <c r="G9287" s="78"/>
      <c r="H9287" s="80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6"/>
      <c r="B9288" s="77"/>
      <c r="C9288" s="76"/>
      <c r="D9288" s="78"/>
      <c r="E9288" s="12"/>
      <c r="F9288" s="79"/>
      <c r="G9288" s="78"/>
      <c r="H9288" s="80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6"/>
      <c r="B9289" s="77"/>
      <c r="C9289" s="76"/>
      <c r="D9289" s="78"/>
      <c r="E9289" s="12"/>
      <c r="F9289" s="79"/>
      <c r="G9289" s="78"/>
      <c r="H9289" s="80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6"/>
      <c r="B9290" s="77"/>
      <c r="C9290" s="76"/>
      <c r="D9290" s="78"/>
      <c r="E9290" s="12"/>
      <c r="F9290" s="79"/>
      <c r="G9290" s="78"/>
      <c r="H9290" s="80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6"/>
      <c r="B9291" s="77"/>
      <c r="C9291" s="76"/>
      <c r="D9291" s="78"/>
      <c r="E9291" s="12"/>
      <c r="F9291" s="79"/>
      <c r="G9291" s="78"/>
      <c r="H9291" s="80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6"/>
      <c r="B9292" s="77"/>
      <c r="C9292" s="76"/>
      <c r="D9292" s="78"/>
      <c r="E9292" s="12"/>
      <c r="F9292" s="79"/>
      <c r="G9292" s="78"/>
      <c r="H9292" s="80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6"/>
      <c r="B9293" s="77"/>
      <c r="C9293" s="76"/>
      <c r="D9293" s="78"/>
      <c r="E9293" s="12"/>
      <c r="F9293" s="79"/>
      <c r="G9293" s="78"/>
      <c r="H9293" s="80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6"/>
      <c r="B9294" s="77"/>
      <c r="C9294" s="76"/>
      <c r="D9294" s="78"/>
      <c r="E9294" s="12"/>
      <c r="F9294" s="79"/>
      <c r="G9294" s="78"/>
      <c r="H9294" s="80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6"/>
      <c r="B9295" s="77"/>
      <c r="C9295" s="76"/>
      <c r="D9295" s="78"/>
      <c r="E9295" s="12"/>
      <c r="F9295" s="79"/>
      <c r="G9295" s="78"/>
      <c r="H9295" s="80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6"/>
      <c r="B9296" s="77"/>
      <c r="C9296" s="76"/>
      <c r="D9296" s="78"/>
      <c r="E9296" s="12"/>
      <c r="F9296" s="79"/>
      <c r="G9296" s="78"/>
      <c r="H9296" s="80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6"/>
      <c r="B9297" s="77"/>
      <c r="C9297" s="76"/>
      <c r="D9297" s="78"/>
      <c r="E9297" s="12"/>
      <c r="F9297" s="79"/>
      <c r="G9297" s="78"/>
      <c r="H9297" s="80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6"/>
      <c r="B9298" s="77"/>
      <c r="C9298" s="76"/>
      <c r="D9298" s="78"/>
      <c r="E9298" s="12"/>
      <c r="F9298" s="79"/>
      <c r="G9298" s="78"/>
      <c r="H9298" s="80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6"/>
      <c r="B9299" s="77"/>
      <c r="C9299" s="76"/>
      <c r="D9299" s="78"/>
      <c r="E9299" s="12"/>
      <c r="F9299" s="79"/>
      <c r="G9299" s="78"/>
      <c r="H9299" s="80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6"/>
      <c r="B9300" s="77"/>
      <c r="C9300" s="76"/>
      <c r="D9300" s="78"/>
      <c r="E9300" s="12"/>
      <c r="F9300" s="79"/>
      <c r="G9300" s="78"/>
      <c r="H9300" s="80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6"/>
      <c r="B9301" s="77"/>
      <c r="C9301" s="76"/>
      <c r="D9301" s="78"/>
      <c r="E9301" s="12"/>
      <c r="F9301" s="79"/>
      <c r="G9301" s="78"/>
      <c r="H9301" s="80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6"/>
      <c r="B9302" s="77"/>
      <c r="C9302" s="76"/>
      <c r="D9302" s="78"/>
      <c r="E9302" s="12"/>
      <c r="F9302" s="79"/>
      <c r="G9302" s="78"/>
      <c r="H9302" s="80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6"/>
      <c r="B9303" s="77"/>
      <c r="C9303" s="76"/>
      <c r="D9303" s="78"/>
      <c r="E9303" s="12"/>
      <c r="F9303" s="79"/>
      <c r="G9303" s="78"/>
      <c r="H9303" s="80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6"/>
      <c r="B9304" s="77"/>
      <c r="C9304" s="76"/>
      <c r="D9304" s="78"/>
      <c r="E9304" s="12"/>
      <c r="F9304" s="79"/>
      <c r="G9304" s="78"/>
      <c r="H9304" s="80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6"/>
      <c r="B9305" s="77"/>
      <c r="C9305" s="76"/>
      <c r="D9305" s="78"/>
      <c r="E9305" s="12"/>
      <c r="F9305" s="79"/>
      <c r="G9305" s="78"/>
      <c r="H9305" s="80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6"/>
      <c r="B9306" s="77"/>
      <c r="C9306" s="76"/>
      <c r="D9306" s="78"/>
      <c r="E9306" s="12"/>
      <c r="F9306" s="79"/>
      <c r="G9306" s="78"/>
      <c r="H9306" s="80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6"/>
      <c r="B9307" s="77"/>
      <c r="C9307" s="76"/>
      <c r="D9307" s="78"/>
      <c r="E9307" s="12"/>
      <c r="F9307" s="79"/>
      <c r="G9307" s="78"/>
      <c r="H9307" s="80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6"/>
      <c r="B9308" s="77"/>
      <c r="C9308" s="76"/>
      <c r="D9308" s="78"/>
      <c r="E9308" s="12"/>
      <c r="F9308" s="79"/>
      <c r="G9308" s="78"/>
      <c r="H9308" s="80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6"/>
      <c r="B9309" s="77"/>
      <c r="C9309" s="76"/>
      <c r="D9309" s="78"/>
      <c r="E9309" s="12"/>
      <c r="F9309" s="79"/>
      <c r="G9309" s="78"/>
      <c r="H9309" s="80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6"/>
      <c r="B9310" s="77"/>
      <c r="C9310" s="76"/>
      <c r="D9310" s="78"/>
      <c r="E9310" s="12"/>
      <c r="F9310" s="79"/>
      <c r="G9310" s="78"/>
      <c r="H9310" s="80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6"/>
      <c r="B9311" s="77"/>
      <c r="C9311" s="76"/>
      <c r="D9311" s="78"/>
      <c r="E9311" s="12"/>
      <c r="F9311" s="79"/>
      <c r="G9311" s="78"/>
      <c r="H9311" s="80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6"/>
      <c r="B9312" s="77"/>
      <c r="C9312" s="76"/>
      <c r="D9312" s="78"/>
      <c r="E9312" s="12"/>
      <c r="F9312" s="79"/>
      <c r="G9312" s="78"/>
      <c r="H9312" s="80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6"/>
      <c r="B9313" s="77"/>
      <c r="C9313" s="76"/>
      <c r="D9313" s="78"/>
      <c r="E9313" s="12"/>
      <c r="F9313" s="79"/>
      <c r="G9313" s="78"/>
      <c r="H9313" s="80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6"/>
      <c r="B9314" s="77"/>
      <c r="C9314" s="76"/>
      <c r="D9314" s="78"/>
      <c r="E9314" s="12"/>
      <c r="F9314" s="79"/>
      <c r="G9314" s="78"/>
      <c r="H9314" s="80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6"/>
      <c r="B9315" s="77"/>
      <c r="C9315" s="76"/>
      <c r="D9315" s="78"/>
      <c r="E9315" s="12"/>
      <c r="F9315" s="79"/>
      <c r="G9315" s="78"/>
      <c r="H9315" s="80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6"/>
      <c r="B9316" s="77"/>
      <c r="C9316" s="76"/>
      <c r="D9316" s="78"/>
      <c r="E9316" s="12"/>
      <c r="F9316" s="79"/>
      <c r="G9316" s="78"/>
      <c r="H9316" s="80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6"/>
      <c r="B9317" s="77"/>
      <c r="C9317" s="76"/>
      <c r="D9317" s="78"/>
      <c r="E9317" s="12"/>
      <c r="F9317" s="79"/>
      <c r="G9317" s="78"/>
      <c r="H9317" s="80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6"/>
      <c r="B9318" s="77"/>
      <c r="C9318" s="76"/>
      <c r="D9318" s="78"/>
      <c r="E9318" s="12"/>
      <c r="F9318" s="79"/>
      <c r="G9318" s="78"/>
      <c r="H9318" s="80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6"/>
      <c r="B9319" s="77"/>
      <c r="C9319" s="76"/>
      <c r="D9319" s="78"/>
      <c r="E9319" s="12"/>
      <c r="F9319" s="79"/>
      <c r="G9319" s="78"/>
      <c r="H9319" s="80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6"/>
      <c r="B9320" s="77"/>
      <c r="C9320" s="76"/>
      <c r="D9320" s="78"/>
      <c r="E9320" s="12"/>
      <c r="F9320" s="79"/>
      <c r="G9320" s="78"/>
      <c r="H9320" s="80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6"/>
      <c r="B9321" s="77"/>
      <c r="C9321" s="76"/>
      <c r="D9321" s="78"/>
      <c r="E9321" s="12"/>
      <c r="F9321" s="79"/>
      <c r="G9321" s="78"/>
      <c r="H9321" s="80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6"/>
      <c r="B9322" s="77"/>
      <c r="C9322" s="76"/>
      <c r="D9322" s="78"/>
      <c r="E9322" s="12"/>
      <c r="F9322" s="79"/>
      <c r="G9322" s="78"/>
      <c r="H9322" s="80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6"/>
      <c r="B9323" s="77"/>
      <c r="C9323" s="76"/>
      <c r="D9323" s="78"/>
      <c r="E9323" s="12"/>
      <c r="F9323" s="79"/>
      <c r="G9323" s="78"/>
      <c r="H9323" s="80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6"/>
      <c r="B9324" s="77"/>
      <c r="C9324" s="76"/>
      <c r="D9324" s="78"/>
      <c r="E9324" s="12"/>
      <c r="F9324" s="79"/>
      <c r="G9324" s="78"/>
      <c r="H9324" s="80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6"/>
      <c r="B9325" s="77"/>
      <c r="C9325" s="76"/>
      <c r="D9325" s="78"/>
      <c r="E9325" s="12"/>
      <c r="F9325" s="79"/>
      <c r="G9325" s="78"/>
      <c r="H9325" s="80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6"/>
      <c r="B9326" s="77"/>
      <c r="C9326" s="76"/>
      <c r="D9326" s="78"/>
      <c r="E9326" s="12"/>
      <c r="F9326" s="79"/>
      <c r="G9326" s="78"/>
      <c r="H9326" s="80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6"/>
      <c r="B9327" s="77"/>
      <c r="C9327" s="76"/>
      <c r="D9327" s="78"/>
      <c r="E9327" s="12"/>
      <c r="F9327" s="79"/>
      <c r="G9327" s="78"/>
      <c r="H9327" s="80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6"/>
      <c r="B9328" s="77"/>
      <c r="C9328" s="76"/>
      <c r="D9328" s="78"/>
      <c r="E9328" s="12"/>
      <c r="F9328" s="79"/>
      <c r="G9328" s="78"/>
      <c r="H9328" s="80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6"/>
      <c r="B9329" s="77"/>
      <c r="C9329" s="76"/>
      <c r="D9329" s="78"/>
      <c r="E9329" s="12"/>
      <c r="F9329" s="79"/>
      <c r="G9329" s="78"/>
      <c r="H9329" s="80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6"/>
      <c r="B9330" s="77"/>
      <c r="C9330" s="76"/>
      <c r="D9330" s="78"/>
      <c r="E9330" s="12"/>
      <c r="F9330" s="79"/>
      <c r="G9330" s="78"/>
      <c r="H9330" s="80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6"/>
      <c r="B9331" s="77"/>
      <c r="C9331" s="76"/>
      <c r="D9331" s="78"/>
      <c r="E9331" s="12"/>
      <c r="F9331" s="79"/>
      <c r="G9331" s="78"/>
      <c r="H9331" s="80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6"/>
      <c r="B9332" s="77"/>
      <c r="C9332" s="76"/>
      <c r="D9332" s="78"/>
      <c r="E9332" s="12"/>
      <c r="F9332" s="79"/>
      <c r="G9332" s="78"/>
      <c r="H9332" s="80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6"/>
      <c r="B9333" s="77"/>
      <c r="C9333" s="76"/>
      <c r="D9333" s="78"/>
      <c r="E9333" s="12"/>
      <c r="F9333" s="79"/>
      <c r="G9333" s="78"/>
      <c r="H9333" s="80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6"/>
      <c r="B9334" s="77"/>
      <c r="C9334" s="76"/>
      <c r="D9334" s="78"/>
      <c r="E9334" s="12"/>
      <c r="F9334" s="79"/>
      <c r="G9334" s="78"/>
      <c r="H9334" s="80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6"/>
      <c r="B9335" s="77"/>
      <c r="C9335" s="76"/>
      <c r="D9335" s="78"/>
      <c r="E9335" s="12"/>
      <c r="F9335" s="79"/>
      <c r="G9335" s="78"/>
      <c r="H9335" s="80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6"/>
      <c r="B9336" s="77"/>
      <c r="C9336" s="76"/>
      <c r="D9336" s="78"/>
      <c r="E9336" s="12"/>
      <c r="F9336" s="79"/>
      <c r="G9336" s="78"/>
      <c r="H9336" s="80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6"/>
      <c r="B9337" s="77"/>
      <c r="C9337" s="76"/>
      <c r="D9337" s="78"/>
      <c r="E9337" s="12"/>
      <c r="F9337" s="79"/>
      <c r="G9337" s="78"/>
      <c r="H9337" s="80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6"/>
      <c r="B9338" s="77"/>
      <c r="C9338" s="76"/>
      <c r="D9338" s="78"/>
      <c r="E9338" s="12"/>
      <c r="F9338" s="79"/>
      <c r="G9338" s="78"/>
      <c r="H9338" s="80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6"/>
      <c r="B9339" s="77"/>
      <c r="C9339" s="76"/>
      <c r="D9339" s="78"/>
      <c r="E9339" s="12"/>
      <c r="F9339" s="79"/>
      <c r="G9339" s="78"/>
      <c r="H9339" s="80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6"/>
      <c r="B9340" s="77"/>
      <c r="C9340" s="76"/>
      <c r="D9340" s="78"/>
      <c r="E9340" s="12"/>
      <c r="F9340" s="79"/>
      <c r="G9340" s="78"/>
      <c r="H9340" s="80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6"/>
      <c r="B9341" s="77"/>
      <c r="C9341" s="76"/>
      <c r="D9341" s="78"/>
      <c r="E9341" s="12"/>
      <c r="F9341" s="79"/>
      <c r="G9341" s="78"/>
      <c r="H9341" s="80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6"/>
      <c r="B9342" s="77"/>
      <c r="C9342" s="76"/>
      <c r="D9342" s="78"/>
      <c r="E9342" s="12"/>
      <c r="F9342" s="79"/>
      <c r="G9342" s="78"/>
      <c r="H9342" s="80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6"/>
      <c r="B9343" s="77"/>
      <c r="C9343" s="76"/>
      <c r="D9343" s="78"/>
      <c r="E9343" s="12"/>
      <c r="F9343" s="79"/>
      <c r="G9343" s="78"/>
      <c r="H9343" s="80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6"/>
      <c r="B9344" s="77"/>
      <c r="C9344" s="76"/>
      <c r="D9344" s="78"/>
      <c r="E9344" s="12"/>
      <c r="F9344" s="79"/>
      <c r="G9344" s="78"/>
      <c r="H9344" s="80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6"/>
      <c r="B9345" s="77"/>
      <c r="C9345" s="76"/>
      <c r="D9345" s="78"/>
      <c r="E9345" s="12"/>
      <c r="F9345" s="79"/>
      <c r="G9345" s="78"/>
      <c r="H9345" s="80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6"/>
      <c r="B9346" s="77"/>
      <c r="C9346" s="76"/>
      <c r="D9346" s="78"/>
      <c r="E9346" s="12"/>
      <c r="F9346" s="79"/>
      <c r="G9346" s="78"/>
      <c r="H9346" s="80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6"/>
      <c r="B9347" s="77"/>
      <c r="C9347" s="76"/>
      <c r="D9347" s="78"/>
      <c r="E9347" s="12"/>
      <c r="F9347" s="79"/>
      <c r="G9347" s="78"/>
      <c r="H9347" s="80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6"/>
      <c r="B9348" s="77"/>
      <c r="C9348" s="76"/>
      <c r="D9348" s="78"/>
      <c r="E9348" s="12"/>
      <c r="F9348" s="79"/>
      <c r="G9348" s="78"/>
      <c r="H9348" s="80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6"/>
      <c r="B9349" s="77"/>
      <c r="C9349" s="76"/>
      <c r="D9349" s="78"/>
      <c r="E9349" s="12"/>
      <c r="F9349" s="79"/>
      <c r="G9349" s="78"/>
      <c r="H9349" s="80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6"/>
      <c r="B9350" s="77"/>
      <c r="C9350" s="76"/>
      <c r="D9350" s="78"/>
      <c r="E9350" s="12"/>
      <c r="F9350" s="79"/>
      <c r="G9350" s="78"/>
      <c r="H9350" s="80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6"/>
      <c r="B9351" s="77"/>
      <c r="C9351" s="76"/>
      <c r="D9351" s="78"/>
      <c r="E9351" s="12"/>
      <c r="F9351" s="79"/>
      <c r="G9351" s="78"/>
      <c r="H9351" s="80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6"/>
      <c r="B9352" s="77"/>
      <c r="C9352" s="76"/>
      <c r="D9352" s="78"/>
      <c r="E9352" s="12"/>
      <c r="F9352" s="79"/>
      <c r="G9352" s="78"/>
      <c r="H9352" s="80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6"/>
      <c r="B9353" s="77"/>
      <c r="C9353" s="76"/>
      <c r="D9353" s="78"/>
      <c r="E9353" s="12"/>
      <c r="F9353" s="79"/>
      <c r="G9353" s="78"/>
      <c r="H9353" s="80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6"/>
      <c r="B9354" s="77"/>
      <c r="C9354" s="76"/>
      <c r="D9354" s="78"/>
      <c r="E9354" s="12"/>
      <c r="F9354" s="79"/>
      <c r="G9354" s="78"/>
      <c r="H9354" s="80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6"/>
      <c r="B9355" s="77"/>
      <c r="C9355" s="76"/>
      <c r="D9355" s="78"/>
      <c r="E9355" s="12"/>
      <c r="F9355" s="79"/>
      <c r="G9355" s="78"/>
      <c r="H9355" s="80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6"/>
      <c r="B9356" s="77"/>
      <c r="C9356" s="76"/>
      <c r="D9356" s="78"/>
      <c r="E9356" s="12"/>
      <c r="F9356" s="79"/>
      <c r="G9356" s="78"/>
      <c r="H9356" s="80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6"/>
      <c r="B9357" s="77"/>
      <c r="C9357" s="76"/>
      <c r="D9357" s="78"/>
      <c r="E9357" s="12"/>
      <c r="F9357" s="79"/>
      <c r="G9357" s="78"/>
      <c r="H9357" s="80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6"/>
      <c r="B9358" s="77"/>
      <c r="C9358" s="76"/>
      <c r="D9358" s="78"/>
      <c r="E9358" s="12"/>
      <c r="F9358" s="79"/>
      <c r="G9358" s="78"/>
      <c r="H9358" s="80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6"/>
      <c r="B9359" s="77"/>
      <c r="C9359" s="76"/>
      <c r="D9359" s="78"/>
      <c r="E9359" s="12"/>
      <c r="F9359" s="79"/>
      <c r="G9359" s="78"/>
      <c r="H9359" s="80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6"/>
      <c r="B9360" s="77"/>
      <c r="C9360" s="76"/>
      <c r="D9360" s="78"/>
      <c r="E9360" s="12"/>
      <c r="F9360" s="79"/>
      <c r="G9360" s="78"/>
      <c r="H9360" s="80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6"/>
      <c r="B9361" s="77"/>
      <c r="C9361" s="76"/>
      <c r="D9361" s="78"/>
      <c r="E9361" s="12"/>
      <c r="F9361" s="79"/>
      <c r="G9361" s="78"/>
      <c r="H9361" s="80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6"/>
      <c r="B9362" s="77"/>
      <c r="C9362" s="76"/>
      <c r="D9362" s="78"/>
      <c r="E9362" s="12"/>
      <c r="F9362" s="79"/>
      <c r="G9362" s="78"/>
      <c r="H9362" s="80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6"/>
      <c r="B9363" s="77"/>
      <c r="C9363" s="76"/>
      <c r="D9363" s="78"/>
      <c r="E9363" s="12"/>
      <c r="F9363" s="79"/>
      <c r="G9363" s="78"/>
      <c r="H9363" s="80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6"/>
      <c r="B9364" s="77"/>
      <c r="C9364" s="76"/>
      <c r="D9364" s="78"/>
      <c r="E9364" s="12"/>
      <c r="F9364" s="79"/>
      <c r="G9364" s="78"/>
      <c r="H9364" s="80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6"/>
      <c r="B9365" s="77"/>
      <c r="C9365" s="76"/>
      <c r="D9365" s="78"/>
      <c r="E9365" s="12"/>
      <c r="F9365" s="79"/>
      <c r="G9365" s="78"/>
      <c r="H9365" s="80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6"/>
      <c r="B9366" s="77"/>
      <c r="C9366" s="76"/>
      <c r="D9366" s="78"/>
      <c r="E9366" s="12"/>
      <c r="F9366" s="79"/>
      <c r="G9366" s="78"/>
      <c r="H9366" s="80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6"/>
      <c r="B9367" s="77"/>
      <c r="C9367" s="76"/>
      <c r="D9367" s="78"/>
      <c r="E9367" s="12"/>
      <c r="F9367" s="79"/>
      <c r="G9367" s="78"/>
      <c r="H9367" s="80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6"/>
      <c r="B9368" s="77"/>
      <c r="C9368" s="76"/>
      <c r="D9368" s="78"/>
      <c r="E9368" s="12"/>
      <c r="F9368" s="79"/>
      <c r="G9368" s="78"/>
      <c r="H9368" s="80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6"/>
      <c r="B9369" s="77"/>
      <c r="C9369" s="76"/>
      <c r="D9369" s="78"/>
      <c r="E9369" s="12"/>
      <c r="F9369" s="79"/>
      <c r="G9369" s="78"/>
      <c r="H9369" s="80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6"/>
      <c r="B9370" s="77"/>
      <c r="C9370" s="76"/>
      <c r="D9370" s="78"/>
      <c r="E9370" s="12"/>
      <c r="F9370" s="79"/>
      <c r="G9370" s="78"/>
      <c r="H9370" s="80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6"/>
      <c r="B9371" s="77"/>
      <c r="C9371" s="76"/>
      <c r="D9371" s="78"/>
      <c r="E9371" s="12"/>
      <c r="F9371" s="79"/>
      <c r="G9371" s="78"/>
      <c r="H9371" s="80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6"/>
      <c r="B9372" s="77"/>
      <c r="C9372" s="76"/>
      <c r="D9372" s="78"/>
      <c r="E9372" s="12"/>
      <c r="F9372" s="79"/>
      <c r="G9372" s="78"/>
      <c r="H9372" s="80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6"/>
      <c r="B9373" s="77"/>
      <c r="C9373" s="76"/>
      <c r="D9373" s="78"/>
      <c r="E9373" s="12"/>
      <c r="F9373" s="79"/>
      <c r="G9373" s="78"/>
      <c r="H9373" s="80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6"/>
      <c r="B9374" s="77"/>
      <c r="C9374" s="76"/>
      <c r="D9374" s="78"/>
      <c r="E9374" s="12"/>
      <c r="F9374" s="79"/>
      <c r="G9374" s="78"/>
      <c r="H9374" s="80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6"/>
      <c r="B9375" s="77"/>
      <c r="C9375" s="76"/>
      <c r="D9375" s="78"/>
      <c r="E9375" s="12"/>
      <c r="F9375" s="79"/>
      <c r="G9375" s="78"/>
      <c r="H9375" s="80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6"/>
      <c r="B9376" s="77"/>
      <c r="C9376" s="76"/>
      <c r="D9376" s="78"/>
      <c r="E9376" s="12"/>
      <c r="F9376" s="79"/>
      <c r="G9376" s="78"/>
      <c r="H9376" s="80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6"/>
      <c r="B9377" s="77"/>
      <c r="C9377" s="76"/>
      <c r="D9377" s="78"/>
      <c r="E9377" s="12"/>
      <c r="F9377" s="79"/>
      <c r="G9377" s="78"/>
      <c r="H9377" s="80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6"/>
      <c r="B9378" s="77"/>
      <c r="C9378" s="76"/>
      <c r="D9378" s="78"/>
      <c r="E9378" s="12"/>
      <c r="F9378" s="79"/>
      <c r="G9378" s="78"/>
      <c r="H9378" s="80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6"/>
      <c r="B9379" s="77"/>
      <c r="C9379" s="76"/>
      <c r="D9379" s="78"/>
      <c r="E9379" s="12"/>
      <c r="F9379" s="79"/>
      <c r="G9379" s="78"/>
      <c r="H9379" s="80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6"/>
      <c r="B9380" s="77"/>
      <c r="C9380" s="76"/>
      <c r="D9380" s="78"/>
      <c r="E9380" s="12"/>
      <c r="F9380" s="79"/>
      <c r="G9380" s="78"/>
      <c r="H9380" s="80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6"/>
      <c r="B9381" s="77"/>
      <c r="C9381" s="76"/>
      <c r="D9381" s="78"/>
      <c r="E9381" s="12"/>
      <c r="F9381" s="79"/>
      <c r="G9381" s="78"/>
      <c r="H9381" s="80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6"/>
      <c r="B9382" s="77"/>
      <c r="C9382" s="76"/>
      <c r="D9382" s="78"/>
      <c r="E9382" s="12"/>
      <c r="F9382" s="79"/>
      <c r="G9382" s="78"/>
      <c r="H9382" s="80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6"/>
      <c r="B9383" s="77"/>
      <c r="C9383" s="76"/>
      <c r="D9383" s="78"/>
      <c r="E9383" s="12"/>
      <c r="F9383" s="79"/>
      <c r="G9383" s="78"/>
      <c r="H9383" s="80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6"/>
      <c r="B9384" s="77"/>
      <c r="C9384" s="76"/>
      <c r="D9384" s="78"/>
      <c r="E9384" s="12"/>
      <c r="F9384" s="79"/>
      <c r="G9384" s="78"/>
      <c r="H9384" s="80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6"/>
      <c r="B9385" s="77"/>
      <c r="C9385" s="76"/>
      <c r="D9385" s="78"/>
      <c r="E9385" s="12"/>
      <c r="F9385" s="79"/>
      <c r="G9385" s="78"/>
      <c r="H9385" s="80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6"/>
      <c r="B9386" s="77"/>
      <c r="C9386" s="76"/>
      <c r="D9386" s="78"/>
      <c r="E9386" s="12"/>
      <c r="F9386" s="79"/>
      <c r="G9386" s="78"/>
      <c r="H9386" s="80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6"/>
      <c r="B9387" s="77"/>
      <c r="C9387" s="76"/>
      <c r="D9387" s="78"/>
      <c r="E9387" s="12"/>
      <c r="F9387" s="79"/>
      <c r="G9387" s="78"/>
      <c r="H9387" s="80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6"/>
      <c r="B9388" s="77"/>
      <c r="C9388" s="76"/>
      <c r="D9388" s="78"/>
      <c r="E9388" s="12"/>
      <c r="F9388" s="79"/>
      <c r="G9388" s="78"/>
      <c r="H9388" s="80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6"/>
      <c r="B9389" s="77"/>
      <c r="C9389" s="76"/>
      <c r="D9389" s="78"/>
      <c r="E9389" s="12"/>
      <c r="F9389" s="79"/>
      <c r="G9389" s="78"/>
      <c r="H9389" s="80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6"/>
      <c r="B9390" s="77"/>
      <c r="C9390" s="76"/>
      <c r="D9390" s="78"/>
      <c r="E9390" s="12"/>
      <c r="F9390" s="79"/>
      <c r="G9390" s="78"/>
      <c r="H9390" s="80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6"/>
      <c r="B9391" s="77"/>
      <c r="C9391" s="76"/>
      <c r="D9391" s="78"/>
      <c r="E9391" s="12"/>
      <c r="F9391" s="79"/>
      <c r="G9391" s="78"/>
      <c r="H9391" s="80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6"/>
      <c r="B9392" s="77"/>
      <c r="C9392" s="76"/>
      <c r="D9392" s="78"/>
      <c r="E9392" s="12"/>
      <c r="F9392" s="79"/>
      <c r="G9392" s="78"/>
      <c r="H9392" s="80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6"/>
      <c r="B9393" s="77"/>
      <c r="C9393" s="76"/>
      <c r="D9393" s="78"/>
      <c r="E9393" s="12"/>
      <c r="F9393" s="79"/>
      <c r="G9393" s="78"/>
      <c r="H9393" s="80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6"/>
      <c r="B9394" s="77"/>
      <c r="C9394" s="76"/>
      <c r="D9394" s="78"/>
      <c r="E9394" s="12"/>
      <c r="F9394" s="79"/>
      <c r="G9394" s="78"/>
      <c r="H9394" s="80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6"/>
      <c r="B9395" s="77"/>
      <c r="C9395" s="76"/>
      <c r="D9395" s="78"/>
      <c r="E9395" s="12"/>
      <c r="F9395" s="79"/>
      <c r="G9395" s="78"/>
      <c r="H9395" s="80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6"/>
      <c r="B9396" s="77"/>
      <c r="C9396" s="76"/>
      <c r="D9396" s="78"/>
      <c r="E9396" s="12"/>
      <c r="F9396" s="79"/>
      <c r="G9396" s="78"/>
      <c r="H9396" s="80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6"/>
      <c r="B9397" s="77"/>
      <c r="C9397" s="76"/>
      <c r="D9397" s="78"/>
      <c r="E9397" s="12"/>
      <c r="F9397" s="79"/>
      <c r="G9397" s="78"/>
      <c r="H9397" s="80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6"/>
      <c r="B9398" s="77"/>
      <c r="C9398" s="76"/>
      <c r="D9398" s="78"/>
      <c r="E9398" s="12"/>
      <c r="F9398" s="79"/>
      <c r="G9398" s="78"/>
      <c r="H9398" s="80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6"/>
      <c r="B9399" s="77"/>
      <c r="C9399" s="76"/>
      <c r="D9399" s="78"/>
      <c r="E9399" s="12"/>
      <c r="F9399" s="79"/>
      <c r="G9399" s="78"/>
      <c r="H9399" s="80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6"/>
      <c r="B9400" s="77"/>
      <c r="C9400" s="76"/>
      <c r="D9400" s="78"/>
      <c r="E9400" s="12"/>
      <c r="F9400" s="79"/>
      <c r="G9400" s="78"/>
      <c r="H9400" s="80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6"/>
      <c r="B9401" s="77"/>
      <c r="C9401" s="76"/>
      <c r="D9401" s="78"/>
      <c r="E9401" s="12"/>
      <c r="F9401" s="79"/>
      <c r="G9401" s="78"/>
      <c r="H9401" s="80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6"/>
      <c r="B9402" s="77"/>
      <c r="C9402" s="76"/>
      <c r="D9402" s="78"/>
      <c r="E9402" s="12"/>
      <c r="F9402" s="79"/>
      <c r="G9402" s="78"/>
      <c r="H9402" s="80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6"/>
      <c r="B9403" s="77"/>
      <c r="C9403" s="76"/>
      <c r="D9403" s="78"/>
      <c r="E9403" s="12"/>
      <c r="F9403" s="79"/>
      <c r="G9403" s="78"/>
      <c r="H9403" s="80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6"/>
      <c r="B9404" s="77"/>
      <c r="C9404" s="76"/>
      <c r="D9404" s="78"/>
      <c r="E9404" s="12"/>
      <c r="F9404" s="79"/>
      <c r="G9404" s="78"/>
      <c r="H9404" s="80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6"/>
      <c r="B9405" s="77"/>
      <c r="C9405" s="76"/>
      <c r="D9405" s="78"/>
      <c r="E9405" s="12"/>
      <c r="F9405" s="79"/>
      <c r="G9405" s="78"/>
      <c r="H9405" s="80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6"/>
      <c r="B9406" s="77"/>
      <c r="C9406" s="76"/>
      <c r="D9406" s="78"/>
      <c r="E9406" s="12"/>
      <c r="F9406" s="79"/>
      <c r="G9406" s="78"/>
      <c r="H9406" s="80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6"/>
      <c r="B9407" s="77"/>
      <c r="C9407" s="76"/>
      <c r="D9407" s="78"/>
      <c r="E9407" s="12"/>
      <c r="F9407" s="79"/>
      <c r="G9407" s="78"/>
      <c r="H9407" s="80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6"/>
      <c r="B9408" s="77"/>
      <c r="C9408" s="76"/>
      <c r="D9408" s="78"/>
      <c r="E9408" s="12"/>
      <c r="F9408" s="79"/>
      <c r="G9408" s="78"/>
      <c r="H9408" s="80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6"/>
      <c r="B9409" s="77"/>
      <c r="C9409" s="76"/>
      <c r="D9409" s="78"/>
      <c r="E9409" s="12"/>
      <c r="F9409" s="79"/>
      <c r="G9409" s="78"/>
      <c r="H9409" s="80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6"/>
      <c r="B9410" s="77"/>
      <c r="C9410" s="76"/>
      <c r="D9410" s="78"/>
      <c r="E9410" s="12"/>
      <c r="F9410" s="79"/>
      <c r="G9410" s="78"/>
      <c r="H9410" s="80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6"/>
      <c r="B9411" s="77"/>
      <c r="C9411" s="76"/>
      <c r="D9411" s="78"/>
      <c r="E9411" s="12"/>
      <c r="F9411" s="79"/>
      <c r="G9411" s="78"/>
      <c r="H9411" s="80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6"/>
      <c r="B9412" s="77"/>
      <c r="C9412" s="76"/>
      <c r="D9412" s="78"/>
      <c r="E9412" s="12"/>
      <c r="F9412" s="79"/>
      <c r="G9412" s="78"/>
      <c r="H9412" s="80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6"/>
      <c r="B9413" s="77"/>
      <c r="C9413" s="76"/>
      <c r="D9413" s="78"/>
      <c r="E9413" s="12"/>
      <c r="F9413" s="79"/>
      <c r="G9413" s="78"/>
      <c r="H9413" s="80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6"/>
      <c r="B9414" s="77"/>
      <c r="C9414" s="76"/>
      <c r="D9414" s="78"/>
      <c r="E9414" s="12"/>
      <c r="F9414" s="79"/>
      <c r="G9414" s="78"/>
      <c r="H9414" s="80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6"/>
      <c r="B9415" s="77"/>
      <c r="C9415" s="76"/>
      <c r="D9415" s="78"/>
      <c r="E9415" s="12"/>
      <c r="F9415" s="79"/>
      <c r="G9415" s="78"/>
      <c r="H9415" s="80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6"/>
      <c r="B9416" s="77"/>
      <c r="C9416" s="76"/>
      <c r="D9416" s="78"/>
      <c r="E9416" s="12"/>
      <c r="F9416" s="79"/>
      <c r="G9416" s="78"/>
      <c r="H9416" s="80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6"/>
      <c r="B9417" s="77"/>
      <c r="C9417" s="76"/>
      <c r="D9417" s="78"/>
      <c r="E9417" s="12"/>
      <c r="F9417" s="79"/>
      <c r="G9417" s="78"/>
      <c r="H9417" s="80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6"/>
      <c r="B9418" s="77"/>
      <c r="C9418" s="76"/>
      <c r="D9418" s="78"/>
      <c r="E9418" s="12"/>
      <c r="F9418" s="79"/>
      <c r="G9418" s="78"/>
      <c r="H9418" s="80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6"/>
      <c r="B9419" s="77"/>
      <c r="C9419" s="76"/>
      <c r="D9419" s="78"/>
      <c r="E9419" s="12"/>
      <c r="F9419" s="79"/>
      <c r="G9419" s="78"/>
      <c r="H9419" s="80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6"/>
      <c r="B9420" s="77"/>
      <c r="C9420" s="76"/>
      <c r="D9420" s="78"/>
      <c r="E9420" s="12"/>
      <c r="F9420" s="79"/>
      <c r="G9420" s="78"/>
      <c r="H9420" s="80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6"/>
      <c r="B9421" s="77"/>
      <c r="C9421" s="76"/>
      <c r="D9421" s="78"/>
      <c r="E9421" s="12"/>
      <c r="F9421" s="79"/>
      <c r="G9421" s="78"/>
      <c r="H9421" s="80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6"/>
      <c r="B9422" s="77"/>
      <c r="C9422" s="76"/>
      <c r="D9422" s="78"/>
      <c r="E9422" s="12"/>
      <c r="F9422" s="79"/>
      <c r="G9422" s="78"/>
      <c r="H9422" s="80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6"/>
      <c r="B9423" s="77"/>
      <c r="C9423" s="76"/>
      <c r="D9423" s="78"/>
      <c r="E9423" s="12"/>
      <c r="F9423" s="79"/>
      <c r="G9423" s="78"/>
      <c r="H9423" s="80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6"/>
      <c r="B9424" s="77"/>
      <c r="C9424" s="76"/>
      <c r="D9424" s="78"/>
      <c r="E9424" s="12"/>
      <c r="F9424" s="79"/>
      <c r="G9424" s="78"/>
      <c r="H9424" s="80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6"/>
      <c r="B9425" s="77"/>
      <c r="C9425" s="76"/>
      <c r="D9425" s="78"/>
      <c r="E9425" s="12"/>
      <c r="F9425" s="79"/>
      <c r="G9425" s="78"/>
      <c r="H9425" s="80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6"/>
      <c r="B9426" s="77"/>
      <c r="C9426" s="76"/>
      <c r="D9426" s="78"/>
      <c r="E9426" s="12"/>
      <c r="F9426" s="79"/>
      <c r="G9426" s="78"/>
      <c r="H9426" s="80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6"/>
      <c r="B9427" s="77"/>
      <c r="C9427" s="76"/>
      <c r="D9427" s="78"/>
      <c r="E9427" s="12"/>
      <c r="F9427" s="79"/>
      <c r="G9427" s="78"/>
      <c r="H9427" s="80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6"/>
      <c r="B9428" s="77"/>
      <c r="C9428" s="76"/>
      <c r="D9428" s="78"/>
      <c r="E9428" s="12"/>
      <c r="F9428" s="79"/>
      <c r="G9428" s="78"/>
      <c r="H9428" s="80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6"/>
      <c r="B9429" s="77"/>
      <c r="C9429" s="76"/>
      <c r="D9429" s="78"/>
      <c r="E9429" s="12"/>
      <c r="F9429" s="79"/>
      <c r="G9429" s="78"/>
      <c r="H9429" s="80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6"/>
      <c r="B9430" s="77"/>
      <c r="C9430" s="76"/>
      <c r="D9430" s="78"/>
      <c r="E9430" s="12"/>
      <c r="F9430" s="79"/>
      <c r="G9430" s="78"/>
      <c r="H9430" s="80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6"/>
      <c r="B9431" s="77"/>
      <c r="C9431" s="76"/>
      <c r="D9431" s="78"/>
      <c r="E9431" s="12"/>
      <c r="F9431" s="79"/>
      <c r="G9431" s="78"/>
      <c r="H9431" s="80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6"/>
      <c r="B9432" s="77"/>
      <c r="C9432" s="76"/>
      <c r="D9432" s="78"/>
      <c r="E9432" s="12"/>
      <c r="F9432" s="79"/>
      <c r="G9432" s="78"/>
      <c r="H9432" s="80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6"/>
      <c r="B9433" s="77"/>
      <c r="C9433" s="76"/>
      <c r="D9433" s="78"/>
      <c r="E9433" s="12"/>
      <c r="F9433" s="79"/>
      <c r="G9433" s="78"/>
      <c r="H9433" s="80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6"/>
      <c r="B9434" s="77"/>
      <c r="C9434" s="76"/>
      <c r="D9434" s="78"/>
      <c r="E9434" s="12"/>
      <c r="F9434" s="79"/>
      <c r="G9434" s="78"/>
      <c r="H9434" s="80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6"/>
      <c r="B9435" s="77"/>
      <c r="C9435" s="76"/>
      <c r="D9435" s="78"/>
      <c r="E9435" s="12"/>
      <c r="F9435" s="79"/>
      <c r="G9435" s="78"/>
      <c r="H9435" s="80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6"/>
      <c r="B9436" s="77"/>
      <c r="C9436" s="76"/>
      <c r="D9436" s="78"/>
      <c r="E9436" s="12"/>
      <c r="F9436" s="79"/>
      <c r="G9436" s="78"/>
      <c r="H9436" s="80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6"/>
      <c r="B9437" s="77"/>
      <c r="C9437" s="76"/>
      <c r="D9437" s="78"/>
      <c r="E9437" s="12"/>
      <c r="F9437" s="79"/>
      <c r="G9437" s="78"/>
      <c r="H9437" s="80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6"/>
      <c r="B9438" s="77"/>
      <c r="C9438" s="76"/>
      <c r="D9438" s="78"/>
      <c r="E9438" s="12"/>
      <c r="F9438" s="79"/>
      <c r="G9438" s="78"/>
      <c r="H9438" s="80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6"/>
      <c r="B9439" s="77"/>
      <c r="C9439" s="76"/>
      <c r="D9439" s="78"/>
      <c r="E9439" s="12"/>
      <c r="F9439" s="79"/>
      <c r="G9439" s="78"/>
      <c r="H9439" s="80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6"/>
      <c r="B9440" s="77"/>
      <c r="C9440" s="76"/>
      <c r="D9440" s="78"/>
      <c r="E9440" s="12"/>
      <c r="F9440" s="79"/>
      <c r="G9440" s="78"/>
      <c r="H9440" s="80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6"/>
      <c r="B9441" s="77"/>
      <c r="C9441" s="76"/>
      <c r="D9441" s="78"/>
      <c r="E9441" s="12"/>
      <c r="F9441" s="79"/>
      <c r="G9441" s="78"/>
      <c r="H9441" s="80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6"/>
      <c r="B9442" s="77"/>
      <c r="C9442" s="76"/>
      <c r="D9442" s="78"/>
      <c r="E9442" s="12"/>
      <c r="F9442" s="79"/>
      <c r="G9442" s="78"/>
      <c r="H9442" s="80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6"/>
      <c r="B9443" s="77"/>
      <c r="C9443" s="76"/>
      <c r="D9443" s="78"/>
      <c r="E9443" s="12"/>
      <c r="F9443" s="79"/>
      <c r="G9443" s="78"/>
      <c r="H9443" s="80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6"/>
      <c r="B9444" s="77"/>
      <c r="C9444" s="76"/>
      <c r="D9444" s="78"/>
      <c r="E9444" s="12"/>
      <c r="F9444" s="79"/>
      <c r="G9444" s="78"/>
      <c r="H9444" s="80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6"/>
      <c r="B9445" s="77"/>
      <c r="C9445" s="76"/>
      <c r="D9445" s="78"/>
      <c r="E9445" s="12"/>
      <c r="F9445" s="79"/>
      <c r="G9445" s="78"/>
      <c r="H9445" s="80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6"/>
      <c r="B9446" s="77"/>
      <c r="C9446" s="76"/>
      <c r="D9446" s="78"/>
      <c r="E9446" s="12"/>
      <c r="F9446" s="79"/>
      <c r="G9446" s="78"/>
      <c r="H9446" s="80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6"/>
      <c r="B9447" s="77"/>
      <c r="C9447" s="76"/>
      <c r="D9447" s="78"/>
      <c r="E9447" s="12"/>
      <c r="F9447" s="79"/>
      <c r="G9447" s="78"/>
      <c r="H9447" s="80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6"/>
      <c r="B9448" s="77"/>
      <c r="C9448" s="76"/>
      <c r="D9448" s="78"/>
      <c r="E9448" s="12"/>
      <c r="F9448" s="79"/>
      <c r="G9448" s="78"/>
      <c r="H9448" s="80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6"/>
      <c r="B9449" s="77"/>
      <c r="C9449" s="76"/>
      <c r="D9449" s="78"/>
      <c r="E9449" s="12"/>
      <c r="F9449" s="79"/>
      <c r="G9449" s="78"/>
      <c r="H9449" s="80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6"/>
      <c r="B9450" s="77"/>
      <c r="C9450" s="76"/>
      <c r="D9450" s="78"/>
      <c r="E9450" s="12"/>
      <c r="F9450" s="79"/>
      <c r="G9450" s="78"/>
      <c r="H9450" s="80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6"/>
      <c r="B9451" s="77"/>
      <c r="C9451" s="76"/>
      <c r="D9451" s="78"/>
      <c r="E9451" s="12"/>
      <c r="F9451" s="79"/>
      <c r="G9451" s="78"/>
      <c r="H9451" s="80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6"/>
      <c r="B9452" s="77"/>
      <c r="C9452" s="76"/>
      <c r="D9452" s="78"/>
      <c r="E9452" s="12"/>
      <c r="F9452" s="79"/>
      <c r="G9452" s="78"/>
      <c r="H9452" s="80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6"/>
      <c r="B9453" s="77"/>
      <c r="C9453" s="76"/>
      <c r="D9453" s="78"/>
      <c r="E9453" s="12"/>
      <c r="F9453" s="79"/>
      <c r="G9453" s="78"/>
      <c r="H9453" s="80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6"/>
      <c r="B9454" s="77"/>
      <c r="C9454" s="76"/>
      <c r="D9454" s="78"/>
      <c r="E9454" s="12"/>
      <c r="F9454" s="79"/>
      <c r="G9454" s="78"/>
      <c r="H9454" s="80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6"/>
      <c r="B9455" s="77"/>
      <c r="C9455" s="76"/>
      <c r="D9455" s="78"/>
      <c r="E9455" s="12"/>
      <c r="F9455" s="79"/>
      <c r="G9455" s="78"/>
      <c r="H9455" s="80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6"/>
      <c r="B9456" s="77"/>
      <c r="C9456" s="76"/>
      <c r="D9456" s="78"/>
      <c r="E9456" s="12"/>
      <c r="F9456" s="79"/>
      <c r="G9456" s="78"/>
      <c r="H9456" s="80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6"/>
      <c r="B9457" s="77"/>
      <c r="C9457" s="76"/>
      <c r="D9457" s="78"/>
      <c r="E9457" s="12"/>
      <c r="F9457" s="79"/>
      <c r="G9457" s="78"/>
      <c r="H9457" s="80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6"/>
      <c r="B9458" s="77"/>
      <c r="C9458" s="76"/>
      <c r="D9458" s="78"/>
      <c r="E9458" s="12"/>
      <c r="F9458" s="79"/>
      <c r="G9458" s="78"/>
      <c r="H9458" s="80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6"/>
      <c r="B9459" s="77"/>
      <c r="C9459" s="76"/>
      <c r="D9459" s="78"/>
      <c r="E9459" s="12"/>
      <c r="F9459" s="79"/>
      <c r="G9459" s="78"/>
      <c r="H9459" s="80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6"/>
      <c r="B9460" s="77"/>
      <c r="C9460" s="76"/>
      <c r="D9460" s="78"/>
      <c r="E9460" s="12"/>
      <c r="F9460" s="79"/>
      <c r="G9460" s="78"/>
      <c r="H9460" s="80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6"/>
      <c r="B9461" s="77"/>
      <c r="C9461" s="76"/>
      <c r="D9461" s="78"/>
      <c r="E9461" s="12"/>
      <c r="F9461" s="79"/>
      <c r="G9461" s="78"/>
      <c r="H9461" s="80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6"/>
      <c r="B9462" s="77"/>
      <c r="C9462" s="76"/>
      <c r="D9462" s="78"/>
      <c r="E9462" s="12"/>
      <c r="F9462" s="79"/>
      <c r="G9462" s="78"/>
      <c r="H9462" s="80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6"/>
      <c r="B9463" s="77"/>
      <c r="C9463" s="76"/>
      <c r="D9463" s="78"/>
      <c r="E9463" s="12"/>
      <c r="F9463" s="79"/>
      <c r="G9463" s="78"/>
      <c r="H9463" s="80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6"/>
      <c r="B9464" s="77"/>
      <c r="C9464" s="76"/>
      <c r="D9464" s="78"/>
      <c r="E9464" s="12"/>
      <c r="F9464" s="79"/>
      <c r="G9464" s="78"/>
      <c r="H9464" s="80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6"/>
      <c r="B9465" s="77"/>
      <c r="C9465" s="76"/>
      <c r="D9465" s="78"/>
      <c r="E9465" s="12"/>
      <c r="F9465" s="79"/>
      <c r="G9465" s="78"/>
      <c r="H9465" s="80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6"/>
      <c r="B9466" s="77"/>
      <c r="C9466" s="76"/>
      <c r="D9466" s="78"/>
      <c r="E9466" s="12"/>
      <c r="F9466" s="79"/>
      <c r="G9466" s="78"/>
      <c r="H9466" s="80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6"/>
      <c r="B9467" s="77"/>
      <c r="C9467" s="76"/>
      <c r="D9467" s="78"/>
      <c r="E9467" s="12"/>
      <c r="F9467" s="79"/>
      <c r="G9467" s="78"/>
      <c r="H9467" s="80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6"/>
      <c r="B9468" s="77"/>
      <c r="C9468" s="76"/>
      <c r="D9468" s="78"/>
      <c r="E9468" s="12"/>
      <c r="F9468" s="79"/>
      <c r="G9468" s="78"/>
      <c r="H9468" s="80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6"/>
      <c r="B9469" s="77"/>
      <c r="C9469" s="76"/>
      <c r="D9469" s="78"/>
      <c r="E9469" s="12"/>
      <c r="F9469" s="79"/>
      <c r="G9469" s="78"/>
      <c r="H9469" s="80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6"/>
      <c r="B9470" s="77"/>
      <c r="C9470" s="76"/>
      <c r="D9470" s="78"/>
      <c r="E9470" s="12"/>
      <c r="F9470" s="79"/>
      <c r="G9470" s="78"/>
      <c r="H9470" s="80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6"/>
      <c r="B9471" s="77"/>
      <c r="C9471" s="76"/>
      <c r="D9471" s="78"/>
      <c r="E9471" s="12"/>
      <c r="F9471" s="79"/>
      <c r="G9471" s="78"/>
      <c r="H9471" s="80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6"/>
      <c r="B9472" s="77"/>
      <c r="C9472" s="76"/>
      <c r="D9472" s="78"/>
      <c r="E9472" s="12"/>
      <c r="F9472" s="79"/>
      <c r="G9472" s="78"/>
      <c r="H9472" s="80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6"/>
      <c r="B9473" s="77"/>
      <c r="C9473" s="76"/>
      <c r="D9473" s="78"/>
      <c r="E9473" s="12"/>
      <c r="F9473" s="79"/>
      <c r="G9473" s="78"/>
      <c r="H9473" s="80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6"/>
      <c r="B9474" s="77"/>
      <c r="C9474" s="76"/>
      <c r="D9474" s="78"/>
      <c r="E9474" s="12"/>
      <c r="F9474" s="79"/>
      <c r="G9474" s="78"/>
      <c r="H9474" s="80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6"/>
      <c r="B9475" s="77"/>
      <c r="C9475" s="76"/>
      <c r="D9475" s="78"/>
      <c r="E9475" s="12"/>
      <c r="F9475" s="79"/>
      <c r="G9475" s="78"/>
      <c r="H9475" s="80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6"/>
      <c r="B9476" s="77"/>
      <c r="C9476" s="76"/>
      <c r="D9476" s="78"/>
      <c r="E9476" s="12"/>
      <c r="F9476" s="79"/>
      <c r="G9476" s="78"/>
      <c r="H9476" s="80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6"/>
      <c r="B9477" s="77"/>
      <c r="C9477" s="76"/>
      <c r="D9477" s="78"/>
      <c r="E9477" s="12"/>
      <c r="F9477" s="79"/>
      <c r="G9477" s="78"/>
      <c r="H9477" s="80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6"/>
      <c r="B9478" s="77"/>
      <c r="C9478" s="76"/>
      <c r="D9478" s="78"/>
      <c r="E9478" s="12"/>
      <c r="F9478" s="79"/>
      <c r="G9478" s="78"/>
      <c r="H9478" s="80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6"/>
      <c r="B9479" s="77"/>
      <c r="C9479" s="76"/>
      <c r="D9479" s="78"/>
      <c r="E9479" s="12"/>
      <c r="F9479" s="79"/>
      <c r="G9479" s="78"/>
      <c r="H9479" s="80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6"/>
      <c r="B9480" s="77"/>
      <c r="C9480" s="76"/>
      <c r="D9480" s="78"/>
      <c r="E9480" s="12"/>
      <c r="F9480" s="79"/>
      <c r="G9480" s="78"/>
      <c r="H9480" s="80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6"/>
      <c r="B9481" s="77"/>
      <c r="C9481" s="76"/>
      <c r="D9481" s="78"/>
      <c r="E9481" s="12"/>
      <c r="F9481" s="79"/>
      <c r="G9481" s="78"/>
      <c r="H9481" s="80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6"/>
      <c r="B9482" s="77"/>
      <c r="C9482" s="76"/>
      <c r="D9482" s="78"/>
      <c r="E9482" s="12"/>
      <c r="F9482" s="79"/>
      <c r="G9482" s="78"/>
      <c r="H9482" s="80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6"/>
      <c r="B9483" s="77"/>
      <c r="C9483" s="76"/>
      <c r="D9483" s="78"/>
      <c r="E9483" s="12"/>
      <c r="F9483" s="79"/>
      <c r="G9483" s="78"/>
      <c r="H9483" s="80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6"/>
      <c r="B9484" s="77"/>
      <c r="C9484" s="76"/>
      <c r="D9484" s="78"/>
      <c r="E9484" s="12"/>
      <c r="F9484" s="79"/>
      <c r="G9484" s="78"/>
      <c r="H9484" s="80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6"/>
      <c r="B9485" s="77"/>
      <c r="C9485" s="76"/>
      <c r="D9485" s="78"/>
      <c r="E9485" s="12"/>
      <c r="F9485" s="79"/>
      <c r="G9485" s="78"/>
      <c r="H9485" s="80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6"/>
      <c r="B9486" s="77"/>
      <c r="C9486" s="76"/>
      <c r="D9486" s="78"/>
      <c r="E9486" s="12"/>
      <c r="F9486" s="79"/>
      <c r="G9486" s="78"/>
      <c r="H9486" s="80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6"/>
      <c r="B9487" s="77"/>
      <c r="C9487" s="76"/>
      <c r="D9487" s="78"/>
      <c r="E9487" s="12"/>
      <c r="F9487" s="79"/>
      <c r="G9487" s="78"/>
      <c r="H9487" s="80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6"/>
      <c r="B9488" s="77"/>
      <c r="C9488" s="76"/>
      <c r="D9488" s="78"/>
      <c r="E9488" s="12"/>
      <c r="F9488" s="79"/>
      <c r="G9488" s="78"/>
      <c r="H9488" s="80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6"/>
      <c r="B9489" s="77"/>
      <c r="C9489" s="76"/>
      <c r="D9489" s="78"/>
      <c r="E9489" s="12"/>
      <c r="F9489" s="79"/>
      <c r="G9489" s="78"/>
      <c r="H9489" s="80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6"/>
      <c r="B9490" s="77"/>
      <c r="C9490" s="76"/>
      <c r="D9490" s="78"/>
      <c r="E9490" s="12"/>
      <c r="F9490" s="79"/>
      <c r="G9490" s="78"/>
      <c r="H9490" s="80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6"/>
      <c r="B9491" s="77"/>
      <c r="C9491" s="76"/>
      <c r="D9491" s="78"/>
      <c r="E9491" s="12"/>
      <c r="F9491" s="79"/>
      <c r="G9491" s="78"/>
      <c r="H9491" s="80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6"/>
      <c r="B9492" s="77"/>
      <c r="C9492" s="76"/>
      <c r="D9492" s="78"/>
      <c r="E9492" s="12"/>
      <c r="F9492" s="79"/>
      <c r="G9492" s="78"/>
      <c r="H9492" s="80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6"/>
      <c r="B9493" s="77"/>
      <c r="C9493" s="76"/>
      <c r="D9493" s="78"/>
      <c r="E9493" s="12"/>
      <c r="F9493" s="79"/>
      <c r="G9493" s="78"/>
      <c r="H9493" s="80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6"/>
      <c r="B9494" s="77"/>
      <c r="C9494" s="76"/>
      <c r="D9494" s="78"/>
      <c r="E9494" s="12"/>
      <c r="F9494" s="79"/>
      <c r="G9494" s="78"/>
      <c r="H9494" s="80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6"/>
      <c r="B9495" s="77"/>
      <c r="C9495" s="76"/>
      <c r="D9495" s="78"/>
      <c r="E9495" s="12"/>
      <c r="F9495" s="79"/>
      <c r="G9495" s="78"/>
      <c r="H9495" s="80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6"/>
      <c r="B9496" s="77"/>
      <c r="C9496" s="76"/>
      <c r="D9496" s="78"/>
      <c r="E9496" s="12"/>
      <c r="F9496" s="79"/>
      <c r="G9496" s="78"/>
      <c r="H9496" s="80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6"/>
      <c r="B9497" s="77"/>
      <c r="C9497" s="76"/>
      <c r="D9497" s="78"/>
      <c r="E9497" s="12"/>
      <c r="F9497" s="79"/>
      <c r="G9497" s="78"/>
      <c r="H9497" s="80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6"/>
      <c r="B9498" s="77"/>
      <c r="C9498" s="76"/>
      <c r="D9498" s="78"/>
      <c r="E9498" s="12"/>
      <c r="F9498" s="79"/>
      <c r="G9498" s="78"/>
      <c r="H9498" s="80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6"/>
      <c r="B9499" s="77"/>
      <c r="C9499" s="76"/>
      <c r="D9499" s="78"/>
      <c r="E9499" s="12"/>
      <c r="F9499" s="79"/>
      <c r="G9499" s="78"/>
      <c r="H9499" s="80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6"/>
      <c r="B9500" s="77"/>
      <c r="C9500" s="76"/>
      <c r="D9500" s="78"/>
      <c r="E9500" s="12"/>
      <c r="F9500" s="79"/>
      <c r="G9500" s="78"/>
      <c r="H9500" s="80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6"/>
      <c r="B9501" s="77"/>
      <c r="C9501" s="76"/>
      <c r="D9501" s="78"/>
      <c r="E9501" s="12"/>
      <c r="F9501" s="79"/>
      <c r="G9501" s="78"/>
      <c r="H9501" s="80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6"/>
      <c r="B9502" s="77"/>
      <c r="C9502" s="76"/>
      <c r="D9502" s="78"/>
      <c r="E9502" s="12"/>
      <c r="F9502" s="79"/>
      <c r="G9502" s="78"/>
      <c r="H9502" s="80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6"/>
      <c r="B9503" s="77"/>
      <c r="C9503" s="76"/>
      <c r="D9503" s="78"/>
      <c r="E9503" s="12"/>
      <c r="F9503" s="79"/>
      <c r="G9503" s="78"/>
      <c r="H9503" s="80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6"/>
      <c r="B9504" s="77"/>
      <c r="C9504" s="76"/>
      <c r="D9504" s="78"/>
      <c r="E9504" s="12"/>
      <c r="F9504" s="79"/>
      <c r="G9504" s="78"/>
      <c r="H9504" s="80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6"/>
      <c r="B9505" s="77"/>
      <c r="C9505" s="76"/>
      <c r="D9505" s="78"/>
      <c r="E9505" s="12"/>
      <c r="F9505" s="79"/>
      <c r="G9505" s="78"/>
      <c r="H9505" s="80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6"/>
      <c r="B9506" s="77"/>
      <c r="C9506" s="76"/>
      <c r="D9506" s="78"/>
      <c r="E9506" s="12"/>
      <c r="F9506" s="79"/>
      <c r="G9506" s="78"/>
      <c r="H9506" s="80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6"/>
      <c r="B9507" s="77"/>
      <c r="C9507" s="76"/>
      <c r="D9507" s="78"/>
      <c r="E9507" s="12"/>
      <c r="F9507" s="79"/>
      <c r="G9507" s="78"/>
      <c r="H9507" s="80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6"/>
      <c r="B9508" s="77"/>
      <c r="C9508" s="76"/>
      <c r="D9508" s="78"/>
      <c r="E9508" s="12"/>
      <c r="F9508" s="79"/>
      <c r="G9508" s="78"/>
      <c r="H9508" s="80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6"/>
      <c r="B9509" s="77"/>
      <c r="C9509" s="76"/>
      <c r="D9509" s="78"/>
      <c r="E9509" s="12"/>
      <c r="F9509" s="79"/>
      <c r="G9509" s="78"/>
      <c r="H9509" s="80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6"/>
      <c r="B9510" s="77"/>
      <c r="C9510" s="76"/>
      <c r="D9510" s="78"/>
      <c r="E9510" s="12"/>
      <c r="F9510" s="79"/>
      <c r="G9510" s="78"/>
      <c r="H9510" s="80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6"/>
      <c r="B9511" s="77"/>
      <c r="C9511" s="76"/>
      <c r="D9511" s="78"/>
      <c r="E9511" s="12"/>
      <c r="F9511" s="79"/>
      <c r="G9511" s="78"/>
      <c r="H9511" s="80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6"/>
      <c r="B9512" s="77"/>
      <c r="C9512" s="76"/>
      <c r="D9512" s="78"/>
      <c r="E9512" s="12"/>
      <c r="F9512" s="79"/>
      <c r="G9512" s="78"/>
      <c r="H9512" s="80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6"/>
      <c r="B9513" s="77"/>
      <c r="C9513" s="76"/>
      <c r="D9513" s="78"/>
      <c r="E9513" s="12"/>
      <c r="F9513" s="79"/>
      <c r="G9513" s="78"/>
      <c r="H9513" s="80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6"/>
      <c r="B9514" s="77"/>
      <c r="C9514" s="76"/>
      <c r="D9514" s="78"/>
      <c r="E9514" s="12"/>
      <c r="F9514" s="79"/>
      <c r="G9514" s="78"/>
      <c r="H9514" s="80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6"/>
      <c r="B9515" s="77"/>
      <c r="C9515" s="76"/>
      <c r="D9515" s="78"/>
      <c r="E9515" s="12"/>
      <c r="F9515" s="79"/>
      <c r="G9515" s="78"/>
      <c r="H9515" s="80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6"/>
      <c r="B9516" s="77"/>
      <c r="C9516" s="76"/>
      <c r="D9516" s="78"/>
      <c r="E9516" s="12"/>
      <c r="F9516" s="79"/>
      <c r="G9516" s="78"/>
      <c r="H9516" s="80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6"/>
      <c r="B9517" s="77"/>
      <c r="C9517" s="76"/>
      <c r="D9517" s="78"/>
      <c r="E9517" s="12"/>
      <c r="F9517" s="79"/>
      <c r="G9517" s="78"/>
      <c r="H9517" s="80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6"/>
      <c r="B9518" s="77"/>
      <c r="C9518" s="76"/>
      <c r="D9518" s="78"/>
      <c r="E9518" s="12"/>
      <c r="F9518" s="79"/>
      <c r="G9518" s="78"/>
      <c r="H9518" s="80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6"/>
      <c r="B9519" s="77"/>
      <c r="C9519" s="76"/>
      <c r="D9519" s="78"/>
      <c r="E9519" s="12"/>
      <c r="F9519" s="79"/>
      <c r="G9519" s="78"/>
      <c r="H9519" s="80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6"/>
      <c r="B9520" s="77"/>
      <c r="C9520" s="76"/>
      <c r="D9520" s="78"/>
      <c r="E9520" s="12"/>
      <c r="F9520" s="79"/>
      <c r="G9520" s="78"/>
      <c r="H9520" s="80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6"/>
      <c r="B9521" s="77"/>
      <c r="C9521" s="76"/>
      <c r="D9521" s="78"/>
      <c r="E9521" s="12"/>
      <c r="F9521" s="79"/>
      <c r="G9521" s="78"/>
      <c r="H9521" s="80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6"/>
      <c r="B9522" s="77"/>
      <c r="C9522" s="76"/>
      <c r="D9522" s="78"/>
      <c r="E9522" s="12"/>
      <c r="F9522" s="79"/>
      <c r="G9522" s="78"/>
      <c r="H9522" s="80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6"/>
      <c r="B9523" s="77"/>
      <c r="C9523" s="76"/>
      <c r="D9523" s="78"/>
      <c r="E9523" s="12"/>
      <c r="F9523" s="79"/>
      <c r="G9523" s="78"/>
      <c r="H9523" s="80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6"/>
      <c r="B9524" s="77"/>
      <c r="C9524" s="76"/>
      <c r="D9524" s="78"/>
      <c r="E9524" s="12"/>
      <c r="F9524" s="79"/>
      <c r="G9524" s="78"/>
      <c r="H9524" s="80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6"/>
      <c r="B9525" s="77"/>
      <c r="C9525" s="76"/>
      <c r="D9525" s="78"/>
      <c r="E9525" s="12"/>
      <c r="F9525" s="79"/>
      <c r="G9525" s="78"/>
      <c r="H9525" s="80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6"/>
      <c r="B9526" s="77"/>
      <c r="C9526" s="76"/>
      <c r="D9526" s="78"/>
      <c r="E9526" s="12"/>
      <c r="F9526" s="79"/>
      <c r="G9526" s="78"/>
      <c r="H9526" s="80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6"/>
      <c r="B9527" s="77"/>
      <c r="C9527" s="76"/>
      <c r="D9527" s="78"/>
      <c r="E9527" s="12"/>
      <c r="F9527" s="79"/>
      <c r="G9527" s="78"/>
      <c r="H9527" s="80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6"/>
      <c r="B9528" s="77"/>
      <c r="C9528" s="76"/>
      <c r="D9528" s="78"/>
      <c r="E9528" s="12"/>
      <c r="F9528" s="79"/>
      <c r="G9528" s="78"/>
      <c r="H9528" s="80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6"/>
      <c r="B9529" s="77"/>
      <c r="C9529" s="76"/>
      <c r="D9529" s="78"/>
      <c r="E9529" s="12"/>
      <c r="F9529" s="79"/>
      <c r="G9529" s="78"/>
      <c r="H9529" s="80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6"/>
      <c r="B9530" s="77"/>
      <c r="C9530" s="76"/>
      <c r="D9530" s="78"/>
      <c r="E9530" s="12"/>
      <c r="F9530" s="79"/>
      <c r="G9530" s="78"/>
      <c r="H9530" s="80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6"/>
      <c r="B9531" s="77"/>
      <c r="C9531" s="76"/>
      <c r="D9531" s="78"/>
      <c r="E9531" s="12"/>
      <c r="F9531" s="79"/>
      <c r="G9531" s="78"/>
      <c r="H9531" s="80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6"/>
      <c r="B9532" s="77"/>
      <c r="C9532" s="76"/>
      <c r="D9532" s="78"/>
      <c r="E9532" s="12"/>
      <c r="F9532" s="79"/>
      <c r="G9532" s="78"/>
      <c r="H9532" s="80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6"/>
      <c r="B9533" s="77"/>
      <c r="C9533" s="76"/>
      <c r="D9533" s="78"/>
      <c r="E9533" s="12"/>
      <c r="F9533" s="79"/>
      <c r="G9533" s="78"/>
      <c r="H9533" s="80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6"/>
      <c r="B9534" s="77"/>
      <c r="C9534" s="76"/>
      <c r="D9534" s="78"/>
      <c r="E9534" s="12"/>
      <c r="F9534" s="79"/>
      <c r="G9534" s="78"/>
      <c r="H9534" s="80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6"/>
      <c r="B9535" s="77"/>
      <c r="C9535" s="76"/>
      <c r="D9535" s="78"/>
      <c r="E9535" s="12"/>
      <c r="F9535" s="79"/>
      <c r="G9535" s="78"/>
      <c r="H9535" s="80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6"/>
      <c r="B9536" s="77"/>
      <c r="C9536" s="76"/>
      <c r="D9536" s="78"/>
      <c r="E9536" s="12"/>
      <c r="F9536" s="79"/>
      <c r="G9536" s="78"/>
      <c r="H9536" s="80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6"/>
      <c r="B9537" s="77"/>
      <c r="C9537" s="76"/>
      <c r="D9537" s="78"/>
      <c r="E9537" s="12"/>
      <c r="F9537" s="79"/>
      <c r="G9537" s="78"/>
      <c r="H9537" s="80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6"/>
      <c r="B9538" s="77"/>
      <c r="C9538" s="76"/>
      <c r="D9538" s="78"/>
      <c r="E9538" s="12"/>
      <c r="F9538" s="79"/>
      <c r="G9538" s="78"/>
      <c r="H9538" s="80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6"/>
      <c r="B9539" s="77"/>
      <c r="C9539" s="76"/>
      <c r="D9539" s="78"/>
      <c r="E9539" s="12"/>
      <c r="F9539" s="79"/>
      <c r="G9539" s="78"/>
      <c r="H9539" s="80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6"/>
      <c r="B9540" s="77"/>
      <c r="C9540" s="76"/>
      <c r="D9540" s="78"/>
      <c r="E9540" s="12"/>
      <c r="F9540" s="79"/>
      <c r="G9540" s="78"/>
      <c r="H9540" s="80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6"/>
      <c r="B9541" s="77"/>
      <c r="C9541" s="76"/>
      <c r="D9541" s="78"/>
      <c r="E9541" s="12"/>
      <c r="F9541" s="79"/>
      <c r="G9541" s="78"/>
      <c r="H9541" s="80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6"/>
      <c r="B9542" s="77"/>
      <c r="C9542" s="76"/>
      <c r="D9542" s="78"/>
      <c r="E9542" s="12"/>
      <c r="F9542" s="79"/>
      <c r="G9542" s="78"/>
      <c r="H9542" s="80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6"/>
      <c r="B9543" s="77"/>
      <c r="C9543" s="76"/>
      <c r="D9543" s="78"/>
      <c r="E9543" s="12"/>
      <c r="F9543" s="79"/>
      <c r="G9543" s="78"/>
      <c r="H9543" s="80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6"/>
      <c r="B9544" s="77"/>
      <c r="C9544" s="76"/>
      <c r="D9544" s="78"/>
      <c r="E9544" s="12"/>
      <c r="F9544" s="79"/>
      <c r="G9544" s="78"/>
      <c r="H9544" s="80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6"/>
      <c r="B9545" s="77"/>
      <c r="C9545" s="76"/>
      <c r="D9545" s="78"/>
      <c r="E9545" s="12"/>
      <c r="F9545" s="79"/>
      <c r="G9545" s="78"/>
      <c r="H9545" s="80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6"/>
      <c r="B9546" s="77"/>
      <c r="C9546" s="76"/>
      <c r="D9546" s="78"/>
      <c r="E9546" s="12"/>
      <c r="F9546" s="79"/>
      <c r="G9546" s="78"/>
      <c r="H9546" s="80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6"/>
      <c r="B9547" s="77"/>
      <c r="C9547" s="76"/>
      <c r="D9547" s="78"/>
      <c r="E9547" s="12"/>
      <c r="F9547" s="79"/>
      <c r="G9547" s="78"/>
      <c r="H9547" s="80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6"/>
      <c r="B9548" s="77"/>
      <c r="C9548" s="76"/>
      <c r="D9548" s="78"/>
      <c r="E9548" s="12"/>
      <c r="F9548" s="79"/>
      <c r="G9548" s="78"/>
      <c r="H9548" s="80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6"/>
      <c r="B9549" s="77"/>
      <c r="C9549" s="76"/>
      <c r="D9549" s="78"/>
      <c r="E9549" s="12"/>
      <c r="F9549" s="79"/>
      <c r="G9549" s="78"/>
      <c r="H9549" s="80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6"/>
      <c r="B9550" s="77"/>
      <c r="C9550" s="76"/>
      <c r="D9550" s="78"/>
      <c r="E9550" s="12"/>
      <c r="F9550" s="79"/>
      <c r="G9550" s="78"/>
      <c r="H9550" s="80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6"/>
      <c r="B9551" s="77"/>
      <c r="C9551" s="76"/>
      <c r="D9551" s="78"/>
      <c r="E9551" s="12"/>
      <c r="F9551" s="79"/>
      <c r="G9551" s="78"/>
      <c r="H9551" s="80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6"/>
      <c r="B9552" s="77"/>
      <c r="C9552" s="76"/>
      <c r="D9552" s="78"/>
      <c r="E9552" s="12"/>
      <c r="F9552" s="79"/>
      <c r="G9552" s="78"/>
      <c r="H9552" s="80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6"/>
      <c r="B9553" s="77"/>
      <c r="C9553" s="76"/>
      <c r="D9553" s="78"/>
      <c r="E9553" s="12"/>
      <c r="F9553" s="79"/>
      <c r="G9553" s="78"/>
      <c r="H9553" s="80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6"/>
      <c r="B9554" s="77"/>
      <c r="C9554" s="76"/>
      <c r="D9554" s="78"/>
      <c r="E9554" s="12"/>
      <c r="F9554" s="79"/>
      <c r="G9554" s="78"/>
      <c r="H9554" s="80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6"/>
      <c r="B9555" s="77"/>
      <c r="C9555" s="76"/>
      <c r="D9555" s="78"/>
      <c r="E9555" s="12"/>
      <c r="F9555" s="79"/>
      <c r="G9555" s="78"/>
      <c r="H9555" s="80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6"/>
      <c r="B9556" s="77"/>
      <c r="C9556" s="76"/>
      <c r="D9556" s="78"/>
      <c r="E9556" s="12"/>
      <c r="F9556" s="79"/>
      <c r="G9556" s="78"/>
      <c r="H9556" s="80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6"/>
      <c r="B9557" s="77"/>
      <c r="C9557" s="76"/>
      <c r="D9557" s="78"/>
      <c r="E9557" s="12"/>
      <c r="F9557" s="79"/>
      <c r="G9557" s="78"/>
      <c r="H9557" s="80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6"/>
      <c r="B9558" s="77"/>
      <c r="C9558" s="76"/>
      <c r="D9558" s="78"/>
      <c r="E9558" s="12"/>
      <c r="F9558" s="79"/>
      <c r="G9558" s="78"/>
      <c r="H9558" s="80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6"/>
      <c r="B9559" s="77"/>
      <c r="C9559" s="76"/>
      <c r="D9559" s="78"/>
      <c r="E9559" s="12"/>
      <c r="F9559" s="79"/>
      <c r="G9559" s="78"/>
      <c r="H9559" s="80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6"/>
      <c r="B9560" s="77"/>
      <c r="C9560" s="76"/>
      <c r="D9560" s="78"/>
      <c r="E9560" s="12"/>
      <c r="F9560" s="79"/>
      <c r="G9560" s="78"/>
      <c r="H9560" s="80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6"/>
      <c r="B9561" s="77"/>
      <c r="C9561" s="76"/>
      <c r="D9561" s="78"/>
      <c r="E9561" s="12"/>
      <c r="F9561" s="79"/>
      <c r="G9561" s="78"/>
      <c r="H9561" s="80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6"/>
      <c r="B9562" s="77"/>
      <c r="C9562" s="76"/>
      <c r="D9562" s="78"/>
      <c r="E9562" s="12"/>
      <c r="F9562" s="79"/>
      <c r="G9562" s="78"/>
      <c r="H9562" s="80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6"/>
      <c r="B9563" s="77"/>
      <c r="C9563" s="76"/>
      <c r="D9563" s="78"/>
      <c r="E9563" s="12"/>
      <c r="F9563" s="79"/>
      <c r="G9563" s="78"/>
      <c r="H9563" s="80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6"/>
      <c r="B9564" s="77"/>
      <c r="C9564" s="76"/>
      <c r="D9564" s="78"/>
      <c r="E9564" s="12"/>
      <c r="F9564" s="79"/>
      <c r="G9564" s="78"/>
      <c r="H9564" s="80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6"/>
      <c r="B9565" s="77"/>
      <c r="C9565" s="76"/>
      <c r="D9565" s="78"/>
      <c r="E9565" s="12"/>
      <c r="F9565" s="79"/>
      <c r="G9565" s="78"/>
      <c r="H9565" s="80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6"/>
      <c r="B9566" s="77"/>
      <c r="C9566" s="76"/>
      <c r="D9566" s="78"/>
      <c r="E9566" s="12"/>
      <c r="F9566" s="79"/>
      <c r="G9566" s="78"/>
      <c r="H9566" s="80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6"/>
      <c r="B9567" s="77"/>
      <c r="C9567" s="76"/>
      <c r="D9567" s="78"/>
      <c r="E9567" s="12"/>
      <c r="F9567" s="79"/>
      <c r="G9567" s="78"/>
      <c r="H9567" s="80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6"/>
      <c r="B9568" s="77"/>
      <c r="C9568" s="76"/>
      <c r="D9568" s="78"/>
      <c r="E9568" s="12"/>
      <c r="F9568" s="79"/>
      <c r="G9568" s="78"/>
      <c r="H9568" s="80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6"/>
      <c r="B9569" s="77"/>
      <c r="C9569" s="76"/>
      <c r="D9569" s="78"/>
      <c r="E9569" s="12"/>
      <c r="F9569" s="79"/>
      <c r="G9569" s="78"/>
      <c r="H9569" s="80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6"/>
      <c r="B9570" s="77"/>
      <c r="C9570" s="76"/>
      <c r="D9570" s="78"/>
      <c r="E9570" s="12"/>
      <c r="F9570" s="79"/>
      <c r="G9570" s="78"/>
      <c r="H9570" s="80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6"/>
      <c r="B9571" s="77"/>
      <c r="C9571" s="76"/>
      <c r="D9571" s="78"/>
      <c r="E9571" s="12"/>
      <c r="F9571" s="79"/>
      <c r="G9571" s="78"/>
      <c r="H9571" s="80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6"/>
      <c r="B9572" s="77"/>
      <c r="C9572" s="76"/>
      <c r="D9572" s="78"/>
      <c r="E9572" s="12"/>
      <c r="F9572" s="79"/>
      <c r="G9572" s="78"/>
      <c r="H9572" s="80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6"/>
      <c r="B9573" s="77"/>
      <c r="C9573" s="76"/>
      <c r="D9573" s="78"/>
      <c r="E9573" s="12"/>
      <c r="F9573" s="79"/>
      <c r="G9573" s="78"/>
      <c r="H9573" s="80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6"/>
      <c r="B9574" s="77"/>
      <c r="C9574" s="76"/>
      <c r="D9574" s="78"/>
      <c r="E9574" s="12"/>
      <c r="F9574" s="79"/>
      <c r="G9574" s="78"/>
      <c r="H9574" s="80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6"/>
      <c r="B9575" s="77"/>
      <c r="C9575" s="76"/>
      <c r="D9575" s="78"/>
      <c r="E9575" s="12"/>
      <c r="F9575" s="79"/>
      <c r="G9575" s="78"/>
      <c r="H9575" s="80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6"/>
      <c r="B9576" s="77"/>
      <c r="C9576" s="76"/>
      <c r="D9576" s="78"/>
      <c r="E9576" s="12"/>
      <c r="F9576" s="79"/>
      <c r="G9576" s="78"/>
      <c r="H9576" s="80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6"/>
      <c r="B9577" s="77"/>
      <c r="C9577" s="76"/>
      <c r="D9577" s="78"/>
      <c r="E9577" s="12"/>
      <c r="F9577" s="79"/>
      <c r="G9577" s="78"/>
      <c r="H9577" s="80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6"/>
      <c r="B9578" s="77"/>
      <c r="C9578" s="76"/>
      <c r="D9578" s="78"/>
      <c r="E9578" s="12"/>
      <c r="F9578" s="79"/>
      <c r="G9578" s="78"/>
      <c r="H9578" s="80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6"/>
      <c r="B9579" s="77"/>
      <c r="C9579" s="76"/>
      <c r="D9579" s="78"/>
      <c r="E9579" s="12"/>
      <c r="F9579" s="79"/>
      <c r="G9579" s="78"/>
      <c r="H9579" s="80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6"/>
      <c r="B9580" s="77"/>
      <c r="C9580" s="76"/>
      <c r="D9580" s="78"/>
      <c r="E9580" s="12"/>
      <c r="F9580" s="79"/>
      <c r="G9580" s="78"/>
      <c r="H9580" s="80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6"/>
      <c r="B9581" s="77"/>
      <c r="C9581" s="76"/>
      <c r="D9581" s="78"/>
      <c r="E9581" s="12"/>
      <c r="F9581" s="79"/>
      <c r="G9581" s="78"/>
      <c r="H9581" s="80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6"/>
      <c r="B9582" s="77"/>
      <c r="C9582" s="76"/>
      <c r="D9582" s="78"/>
      <c r="E9582" s="12"/>
      <c r="F9582" s="79"/>
      <c r="G9582" s="78"/>
      <c r="H9582" s="80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6"/>
      <c r="B9583" s="77"/>
      <c r="C9583" s="76"/>
      <c r="D9583" s="78"/>
      <c r="E9583" s="12"/>
      <c r="F9583" s="79"/>
      <c r="G9583" s="78"/>
      <c r="H9583" s="80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6"/>
      <c r="B9584" s="77"/>
      <c r="C9584" s="76"/>
      <c r="D9584" s="78"/>
      <c r="E9584" s="12"/>
      <c r="F9584" s="79"/>
      <c r="G9584" s="78"/>
      <c r="H9584" s="80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6"/>
      <c r="B9585" s="77"/>
      <c r="C9585" s="76"/>
      <c r="D9585" s="78"/>
      <c r="E9585" s="12"/>
      <c r="F9585" s="79"/>
      <c r="G9585" s="78"/>
      <c r="H9585" s="80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6"/>
      <c r="B9586" s="77"/>
      <c r="C9586" s="76"/>
      <c r="D9586" s="78"/>
      <c r="E9586" s="12"/>
      <c r="F9586" s="79"/>
      <c r="G9586" s="78"/>
      <c r="H9586" s="80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6"/>
      <c r="B9587" s="77"/>
      <c r="C9587" s="76"/>
      <c r="D9587" s="78"/>
      <c r="E9587" s="12"/>
      <c r="F9587" s="79"/>
      <c r="G9587" s="78"/>
      <c r="H9587" s="80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6"/>
      <c r="B9588" s="77"/>
      <c r="C9588" s="76"/>
      <c r="D9588" s="78"/>
      <c r="E9588" s="12"/>
      <c r="F9588" s="79"/>
      <c r="G9588" s="78"/>
      <c r="H9588" s="80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6"/>
      <c r="B9589" s="77"/>
      <c r="C9589" s="76"/>
      <c r="D9589" s="78"/>
      <c r="E9589" s="12"/>
      <c r="F9589" s="79"/>
      <c r="G9589" s="78"/>
      <c r="H9589" s="80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6"/>
      <c r="B9590" s="77"/>
      <c r="C9590" s="76"/>
      <c r="D9590" s="78"/>
      <c r="E9590" s="12"/>
      <c r="F9590" s="79"/>
      <c r="G9590" s="78"/>
      <c r="H9590" s="80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6"/>
      <c r="B9591" s="77"/>
      <c r="C9591" s="76"/>
      <c r="D9591" s="78"/>
      <c r="E9591" s="12"/>
      <c r="F9591" s="79"/>
      <c r="G9591" s="78"/>
      <c r="H9591" s="80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6"/>
      <c r="B9592" s="77"/>
      <c r="C9592" s="76"/>
      <c r="D9592" s="78"/>
      <c r="E9592" s="12"/>
      <c r="F9592" s="79"/>
      <c r="G9592" s="78"/>
      <c r="H9592" s="80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6"/>
      <c r="B9593" s="77"/>
      <c r="C9593" s="76"/>
      <c r="D9593" s="78"/>
      <c r="E9593" s="12"/>
      <c r="F9593" s="79"/>
      <c r="G9593" s="78"/>
      <c r="H9593" s="80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6"/>
      <c r="B9594" s="77"/>
      <c r="C9594" s="76"/>
      <c r="D9594" s="78"/>
      <c r="E9594" s="12"/>
      <c r="F9594" s="79"/>
      <c r="G9594" s="78"/>
      <c r="H9594" s="80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6"/>
      <c r="B9595" s="77"/>
      <c r="C9595" s="76"/>
      <c r="D9595" s="78"/>
      <c r="E9595" s="12"/>
      <c r="F9595" s="79"/>
      <c r="G9595" s="78"/>
      <c r="H9595" s="80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6"/>
      <c r="B9596" s="77"/>
      <c r="C9596" s="76"/>
      <c r="D9596" s="78"/>
      <c r="E9596" s="12"/>
      <c r="F9596" s="79"/>
      <c r="G9596" s="78"/>
      <c r="H9596" s="80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6"/>
      <c r="B9597" s="77"/>
      <c r="C9597" s="76"/>
      <c r="D9597" s="78"/>
      <c r="E9597" s="12"/>
      <c r="F9597" s="79"/>
      <c r="G9597" s="78"/>
      <c r="H9597" s="80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6"/>
      <c r="B9598" s="77"/>
      <c r="C9598" s="76"/>
      <c r="D9598" s="78"/>
      <c r="E9598" s="12"/>
      <c r="F9598" s="79"/>
      <c r="G9598" s="78"/>
      <c r="H9598" s="80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6"/>
      <c r="B9599" s="77"/>
      <c r="C9599" s="76"/>
      <c r="D9599" s="78"/>
      <c r="E9599" s="12"/>
      <c r="F9599" s="79"/>
      <c r="G9599" s="78"/>
      <c r="H9599" s="80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6"/>
      <c r="B9600" s="77"/>
      <c r="C9600" s="76"/>
      <c r="D9600" s="78"/>
      <c r="E9600" s="12"/>
      <c r="F9600" s="79"/>
      <c r="G9600" s="78"/>
      <c r="H9600" s="80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6"/>
      <c r="B9601" s="77"/>
      <c r="C9601" s="76"/>
      <c r="D9601" s="78"/>
      <c r="E9601" s="12"/>
      <c r="F9601" s="79"/>
      <c r="G9601" s="78"/>
      <c r="H9601" s="80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6"/>
      <c r="B9602" s="77"/>
      <c r="C9602" s="76"/>
      <c r="D9602" s="78"/>
      <c r="E9602" s="12"/>
      <c r="F9602" s="79"/>
      <c r="G9602" s="78"/>
      <c r="H9602" s="80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6"/>
      <c r="B9603" s="77"/>
      <c r="C9603" s="76"/>
      <c r="D9603" s="78"/>
      <c r="E9603" s="12"/>
      <c r="F9603" s="79"/>
      <c r="G9603" s="78"/>
      <c r="H9603" s="80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6"/>
      <c r="B9604" s="77"/>
      <c r="C9604" s="76"/>
      <c r="D9604" s="78"/>
      <c r="E9604" s="12"/>
      <c r="F9604" s="79"/>
      <c r="G9604" s="78"/>
      <c r="H9604" s="80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6"/>
      <c r="B9605" s="77"/>
      <c r="C9605" s="76"/>
      <c r="D9605" s="78"/>
      <c r="E9605" s="12"/>
      <c r="F9605" s="79"/>
      <c r="G9605" s="78"/>
      <c r="H9605" s="80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6"/>
      <c r="B9606" s="77"/>
      <c r="C9606" s="76"/>
      <c r="D9606" s="78"/>
      <c r="E9606" s="12"/>
      <c r="F9606" s="79"/>
      <c r="G9606" s="78"/>
      <c r="H9606" s="80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6"/>
      <c r="B9607" s="77"/>
      <c r="C9607" s="76"/>
      <c r="D9607" s="78"/>
      <c r="E9607" s="12"/>
      <c r="F9607" s="79"/>
      <c r="G9607" s="78"/>
      <c r="H9607" s="80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6"/>
      <c r="B9608" s="77"/>
      <c r="C9608" s="76"/>
      <c r="D9608" s="78"/>
      <c r="E9608" s="12"/>
      <c r="F9608" s="79"/>
      <c r="G9608" s="78"/>
      <c r="H9608" s="80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6"/>
      <c r="B9609" s="77"/>
      <c r="C9609" s="76"/>
      <c r="D9609" s="78"/>
      <c r="E9609" s="12"/>
      <c r="F9609" s="79"/>
      <c r="G9609" s="78"/>
      <c r="H9609" s="80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6"/>
      <c r="B9610" s="77"/>
      <c r="C9610" s="76"/>
      <c r="D9610" s="78"/>
      <c r="E9610" s="12"/>
      <c r="F9610" s="79"/>
      <c r="G9610" s="78"/>
      <c r="H9610" s="80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6"/>
      <c r="B9611" s="77"/>
      <c r="C9611" s="76"/>
      <c r="D9611" s="78"/>
      <c r="E9611" s="12"/>
      <c r="F9611" s="79"/>
      <c r="G9611" s="78"/>
      <c r="H9611" s="80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6"/>
      <c r="B9612" s="77"/>
      <c r="C9612" s="76"/>
      <c r="D9612" s="78"/>
      <c r="E9612" s="12"/>
      <c r="F9612" s="79"/>
      <c r="G9612" s="78"/>
      <c r="H9612" s="80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6"/>
      <c r="B9613" s="77"/>
      <c r="C9613" s="76"/>
      <c r="D9613" s="78"/>
      <c r="E9613" s="12"/>
      <c r="F9613" s="79"/>
      <c r="G9613" s="78"/>
      <c r="H9613" s="80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6"/>
      <c r="B9614" s="77"/>
      <c r="C9614" s="76"/>
      <c r="D9614" s="78"/>
      <c r="E9614" s="12"/>
      <c r="F9614" s="79"/>
      <c r="G9614" s="78"/>
      <c r="H9614" s="80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6"/>
      <c r="B9615" s="77"/>
      <c r="C9615" s="76"/>
      <c r="D9615" s="78"/>
      <c r="E9615" s="12"/>
      <c r="F9615" s="79"/>
      <c r="G9615" s="78"/>
      <c r="H9615" s="80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6"/>
      <c r="B9616" s="77"/>
      <c r="C9616" s="76"/>
      <c r="D9616" s="78"/>
      <c r="E9616" s="12"/>
      <c r="F9616" s="79"/>
      <c r="G9616" s="78"/>
      <c r="H9616" s="80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6"/>
      <c r="B9617" s="77"/>
      <c r="C9617" s="76"/>
      <c r="D9617" s="78"/>
      <c r="E9617" s="12"/>
      <c r="F9617" s="79"/>
      <c r="G9617" s="78"/>
      <c r="H9617" s="80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6"/>
      <c r="B9618" s="77"/>
      <c r="C9618" s="76"/>
      <c r="D9618" s="78"/>
      <c r="E9618" s="12"/>
      <c r="F9618" s="79"/>
      <c r="G9618" s="78"/>
      <c r="H9618" s="80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6"/>
      <c r="B9619" s="77"/>
      <c r="C9619" s="76"/>
      <c r="D9619" s="78"/>
      <c r="E9619" s="12"/>
      <c r="F9619" s="79"/>
      <c r="G9619" s="78"/>
      <c r="H9619" s="80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6"/>
      <c r="B9620" s="77"/>
      <c r="C9620" s="76"/>
      <c r="D9620" s="78"/>
      <c r="E9620" s="12"/>
      <c r="F9620" s="79"/>
      <c r="G9620" s="78"/>
      <c r="H9620" s="80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6"/>
      <c r="B9621" s="77"/>
      <c r="C9621" s="76"/>
      <c r="D9621" s="78"/>
      <c r="E9621" s="12"/>
      <c r="F9621" s="79"/>
      <c r="G9621" s="78"/>
      <c r="H9621" s="80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6"/>
      <c r="B9622" s="77"/>
      <c r="C9622" s="76"/>
      <c r="D9622" s="78"/>
      <c r="E9622" s="12"/>
      <c r="F9622" s="79"/>
      <c r="G9622" s="78"/>
      <c r="H9622" s="80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6"/>
      <c r="B9623" s="77"/>
      <c r="C9623" s="76"/>
      <c r="D9623" s="78"/>
      <c r="E9623" s="12"/>
      <c r="F9623" s="79"/>
      <c r="G9623" s="78"/>
      <c r="H9623" s="80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6"/>
      <c r="B9624" s="77"/>
      <c r="C9624" s="76"/>
      <c r="D9624" s="78"/>
      <c r="E9624" s="12"/>
      <c r="F9624" s="79"/>
      <c r="G9624" s="78"/>
      <c r="H9624" s="80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6"/>
      <c r="B9625" s="77"/>
      <c r="C9625" s="76"/>
      <c r="D9625" s="78"/>
      <c r="E9625" s="12"/>
      <c r="F9625" s="79"/>
      <c r="G9625" s="78"/>
      <c r="H9625" s="80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6"/>
      <c r="B9626" s="77"/>
      <c r="C9626" s="76"/>
      <c r="D9626" s="78"/>
      <c r="E9626" s="12"/>
      <c r="F9626" s="79"/>
      <c r="G9626" s="78"/>
      <c r="H9626" s="80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6"/>
      <c r="B9627" s="77"/>
      <c r="C9627" s="76"/>
      <c r="D9627" s="78"/>
      <c r="E9627" s="12"/>
      <c r="F9627" s="79"/>
      <c r="G9627" s="78"/>
      <c r="H9627" s="80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6"/>
      <c r="B9628" s="77"/>
      <c r="C9628" s="76"/>
      <c r="D9628" s="78"/>
      <c r="E9628" s="12"/>
      <c r="F9628" s="79"/>
      <c r="G9628" s="78"/>
      <c r="H9628" s="80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6"/>
      <c r="B9629" s="77"/>
      <c r="C9629" s="76"/>
      <c r="D9629" s="78"/>
      <c r="E9629" s="12"/>
      <c r="F9629" s="79"/>
      <c r="G9629" s="78"/>
      <c r="H9629" s="80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6"/>
      <c r="B9630" s="77"/>
      <c r="C9630" s="76"/>
      <c r="D9630" s="78"/>
      <c r="E9630" s="12"/>
      <c r="F9630" s="79"/>
      <c r="G9630" s="78"/>
      <c r="H9630" s="80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6"/>
      <c r="B9631" s="77"/>
      <c r="C9631" s="76"/>
      <c r="D9631" s="78"/>
      <c r="E9631" s="12"/>
      <c r="F9631" s="79"/>
      <c r="G9631" s="78"/>
      <c r="H9631" s="80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6"/>
      <c r="B9632" s="77"/>
      <c r="C9632" s="76"/>
      <c r="D9632" s="78"/>
      <c r="E9632" s="12"/>
      <c r="F9632" s="79"/>
      <c r="G9632" s="78"/>
      <c r="H9632" s="80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6"/>
      <c r="B9633" s="77"/>
      <c r="C9633" s="76"/>
      <c r="D9633" s="78"/>
      <c r="E9633" s="12"/>
      <c r="F9633" s="79"/>
      <c r="G9633" s="78"/>
      <c r="H9633" s="80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6"/>
      <c r="B9634" s="77"/>
      <c r="C9634" s="76"/>
      <c r="D9634" s="78"/>
      <c r="E9634" s="12"/>
      <c r="F9634" s="79"/>
      <c r="G9634" s="78"/>
      <c r="H9634" s="80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6"/>
      <c r="B9635" s="77"/>
      <c r="C9635" s="76"/>
      <c r="D9635" s="78"/>
      <c r="E9635" s="12"/>
      <c r="F9635" s="79"/>
      <c r="G9635" s="78"/>
      <c r="H9635" s="80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6"/>
      <c r="B9636" s="77"/>
      <c r="C9636" s="76"/>
      <c r="D9636" s="78"/>
      <c r="E9636" s="12"/>
      <c r="F9636" s="79"/>
      <c r="G9636" s="78"/>
      <c r="H9636" s="80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6"/>
      <c r="B9637" s="77"/>
      <c r="C9637" s="76"/>
      <c r="D9637" s="78"/>
      <c r="E9637" s="12"/>
      <c r="F9637" s="79"/>
      <c r="G9637" s="78"/>
      <c r="H9637" s="80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6"/>
      <c r="B9638" s="77"/>
      <c r="C9638" s="76"/>
      <c r="D9638" s="78"/>
      <c r="E9638" s="12"/>
      <c r="F9638" s="79"/>
      <c r="G9638" s="78"/>
      <c r="H9638" s="80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6"/>
      <c r="B9639" s="77"/>
      <c r="C9639" s="76"/>
      <c r="D9639" s="78"/>
      <c r="E9639" s="12"/>
      <c r="F9639" s="79"/>
      <c r="G9639" s="78"/>
      <c r="H9639" s="80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6"/>
      <c r="B9640" s="77"/>
      <c r="C9640" s="76"/>
      <c r="D9640" s="78"/>
      <c r="E9640" s="12"/>
      <c r="F9640" s="79"/>
      <c r="G9640" s="78"/>
      <c r="H9640" s="80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6"/>
      <c r="B9641" s="77"/>
      <c r="C9641" s="76"/>
      <c r="D9641" s="78"/>
      <c r="E9641" s="12"/>
      <c r="F9641" s="79"/>
      <c r="G9641" s="78"/>
      <c r="H9641" s="80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6"/>
      <c r="B9642" s="77"/>
      <c r="C9642" s="76"/>
      <c r="D9642" s="78"/>
      <c r="E9642" s="12"/>
      <c r="F9642" s="79"/>
      <c r="G9642" s="78"/>
      <c r="H9642" s="80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6"/>
      <c r="B9643" s="77"/>
      <c r="C9643" s="76"/>
      <c r="D9643" s="78"/>
      <c r="E9643" s="12"/>
      <c r="F9643" s="79"/>
      <c r="G9643" s="78"/>
      <c r="H9643" s="80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6"/>
      <c r="B9644" s="77"/>
      <c r="C9644" s="76"/>
      <c r="D9644" s="78"/>
      <c r="E9644" s="12"/>
      <c r="F9644" s="79"/>
      <c r="G9644" s="78"/>
      <c r="H9644" s="80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6"/>
      <c r="B9645" s="77"/>
      <c r="C9645" s="76"/>
      <c r="D9645" s="78"/>
      <c r="E9645" s="12"/>
      <c r="F9645" s="79"/>
      <c r="G9645" s="78"/>
      <c r="H9645" s="80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6"/>
      <c r="B9646" s="77"/>
      <c r="C9646" s="76"/>
      <c r="D9646" s="78"/>
      <c r="E9646" s="12"/>
      <c r="F9646" s="79"/>
      <c r="G9646" s="78"/>
      <c r="H9646" s="80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6"/>
      <c r="B9647" s="77"/>
      <c r="C9647" s="76"/>
      <c r="D9647" s="78"/>
      <c r="E9647" s="12"/>
      <c r="F9647" s="79"/>
      <c r="G9647" s="78"/>
      <c r="H9647" s="80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6"/>
      <c r="B9648" s="77"/>
      <c r="C9648" s="76"/>
      <c r="D9648" s="78"/>
      <c r="E9648" s="12"/>
      <c r="F9648" s="79"/>
      <c r="G9648" s="78"/>
      <c r="H9648" s="80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6"/>
      <c r="B9649" s="77"/>
      <c r="C9649" s="76"/>
      <c r="D9649" s="78"/>
      <c r="E9649" s="12"/>
      <c r="F9649" s="79"/>
      <c r="G9649" s="78"/>
      <c r="H9649" s="80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6"/>
      <c r="B9650" s="77"/>
      <c r="C9650" s="76"/>
      <c r="D9650" s="78"/>
      <c r="E9650" s="12"/>
      <c r="F9650" s="79"/>
      <c r="G9650" s="78"/>
      <c r="H9650" s="80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6"/>
      <c r="B9651" s="77"/>
      <c r="C9651" s="76"/>
      <c r="D9651" s="78"/>
      <c r="E9651" s="12"/>
      <c r="F9651" s="79"/>
      <c r="G9651" s="78"/>
      <c r="H9651" s="80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6"/>
      <c r="B9652" s="77"/>
      <c r="C9652" s="76"/>
      <c r="D9652" s="78"/>
      <c r="E9652" s="12"/>
      <c r="F9652" s="79"/>
      <c r="G9652" s="78"/>
      <c r="H9652" s="80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6"/>
      <c r="B9653" s="77"/>
      <c r="C9653" s="76"/>
      <c r="D9653" s="78"/>
      <c r="E9653" s="12"/>
      <c r="F9653" s="79"/>
      <c r="G9653" s="78"/>
      <c r="H9653" s="80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6"/>
      <c r="B9654" s="77"/>
      <c r="C9654" s="76"/>
      <c r="D9654" s="78"/>
      <c r="E9654" s="12"/>
      <c r="F9654" s="79"/>
      <c r="G9654" s="78"/>
      <c r="H9654" s="80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6"/>
      <c r="B9655" s="77"/>
      <c r="C9655" s="76"/>
      <c r="D9655" s="78"/>
      <c r="E9655" s="12"/>
      <c r="F9655" s="79"/>
      <c r="G9655" s="78"/>
      <c r="H9655" s="80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6"/>
      <c r="B9656" s="77"/>
      <c r="C9656" s="76"/>
      <c r="D9656" s="78"/>
      <c r="E9656" s="12"/>
      <c r="F9656" s="79"/>
      <c r="G9656" s="78"/>
      <c r="H9656" s="80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6"/>
      <c r="B9657" s="77"/>
      <c r="C9657" s="76"/>
      <c r="D9657" s="78"/>
      <c r="E9657" s="12"/>
      <c r="F9657" s="79"/>
      <c r="G9657" s="78"/>
      <c r="H9657" s="80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6"/>
      <c r="B9658" s="77"/>
      <c r="C9658" s="76"/>
      <c r="D9658" s="78"/>
      <c r="E9658" s="12"/>
      <c r="F9658" s="79"/>
      <c r="G9658" s="78"/>
      <c r="H9658" s="80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6"/>
      <c r="B9659" s="77"/>
      <c r="C9659" s="76"/>
      <c r="D9659" s="78"/>
      <c r="E9659" s="12"/>
      <c r="F9659" s="79"/>
      <c r="G9659" s="78"/>
      <c r="H9659" s="80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6"/>
      <c r="B9660" s="77"/>
      <c r="C9660" s="76"/>
      <c r="D9660" s="78"/>
      <c r="E9660" s="12"/>
      <c r="F9660" s="79"/>
      <c r="G9660" s="78"/>
      <c r="H9660" s="80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6"/>
      <c r="B9661" s="77"/>
      <c r="C9661" s="76"/>
      <c r="D9661" s="78"/>
      <c r="E9661" s="12"/>
      <c r="F9661" s="79"/>
      <c r="G9661" s="78"/>
      <c r="H9661" s="80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6"/>
      <c r="B9662" s="77"/>
      <c r="C9662" s="76"/>
      <c r="D9662" s="78"/>
      <c r="E9662" s="12"/>
      <c r="F9662" s="79"/>
      <c r="G9662" s="78"/>
      <c r="H9662" s="80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6"/>
      <c r="B9663" s="77"/>
      <c r="C9663" s="76"/>
      <c r="D9663" s="78"/>
      <c r="E9663" s="12"/>
      <c r="F9663" s="79"/>
      <c r="G9663" s="78"/>
      <c r="H9663" s="80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6"/>
      <c r="B9664" s="77"/>
      <c r="C9664" s="76"/>
      <c r="D9664" s="78"/>
      <c r="E9664" s="12"/>
      <c r="F9664" s="79"/>
      <c r="G9664" s="78"/>
      <c r="H9664" s="80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6"/>
      <c r="B9665" s="77"/>
      <c r="C9665" s="76"/>
      <c r="D9665" s="78"/>
      <c r="E9665" s="12"/>
      <c r="F9665" s="79"/>
      <c r="G9665" s="78"/>
      <c r="H9665" s="80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6"/>
      <c r="B9666" s="77"/>
      <c r="C9666" s="76"/>
      <c r="D9666" s="78"/>
      <c r="E9666" s="12"/>
      <c r="F9666" s="79"/>
      <c r="G9666" s="78"/>
      <c r="H9666" s="80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6"/>
      <c r="B9667" s="77"/>
      <c r="C9667" s="76"/>
      <c r="D9667" s="78"/>
      <c r="E9667" s="12"/>
      <c r="F9667" s="79"/>
      <c r="G9667" s="78"/>
      <c r="H9667" s="80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6"/>
      <c r="B9668" s="77"/>
      <c r="C9668" s="76"/>
      <c r="D9668" s="78"/>
      <c r="E9668" s="12"/>
      <c r="F9668" s="79"/>
      <c r="G9668" s="78"/>
      <c r="H9668" s="80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6"/>
      <c r="B9669" s="77"/>
      <c r="C9669" s="76"/>
      <c r="D9669" s="78"/>
      <c r="E9669" s="12"/>
      <c r="F9669" s="79"/>
      <c r="G9669" s="78"/>
      <c r="H9669" s="80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6"/>
      <c r="B9670" s="77"/>
      <c r="C9670" s="76"/>
      <c r="D9670" s="78"/>
      <c r="E9670" s="12"/>
      <c r="F9670" s="79"/>
      <c r="G9670" s="78"/>
      <c r="H9670" s="80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6"/>
      <c r="B9671" s="77"/>
      <c r="C9671" s="76"/>
      <c r="D9671" s="78"/>
      <c r="E9671" s="12"/>
      <c r="F9671" s="79"/>
      <c r="G9671" s="78"/>
      <c r="H9671" s="80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6"/>
      <c r="B9672" s="77"/>
      <c r="C9672" s="76"/>
      <c r="D9672" s="78"/>
      <c r="E9672" s="12"/>
      <c r="F9672" s="79"/>
      <c r="G9672" s="78"/>
      <c r="H9672" s="80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6"/>
      <c r="B9673" s="77"/>
      <c r="C9673" s="76"/>
      <c r="D9673" s="78"/>
      <c r="E9673" s="12"/>
      <c r="F9673" s="79"/>
      <c r="G9673" s="78"/>
      <c r="H9673" s="80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6"/>
      <c r="B9674" s="77"/>
      <c r="C9674" s="76"/>
      <c r="D9674" s="78"/>
      <c r="E9674" s="12"/>
      <c r="F9674" s="79"/>
      <c r="G9674" s="78"/>
      <c r="H9674" s="80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6"/>
      <c r="B9675" s="77"/>
      <c r="C9675" s="76"/>
      <c r="D9675" s="78"/>
      <c r="E9675" s="12"/>
      <c r="F9675" s="79"/>
      <c r="G9675" s="78"/>
      <c r="H9675" s="80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6"/>
      <c r="B9676" s="77"/>
      <c r="C9676" s="76"/>
      <c r="D9676" s="78"/>
      <c r="E9676" s="12"/>
      <c r="F9676" s="79"/>
      <c r="G9676" s="78"/>
      <c r="H9676" s="80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6"/>
      <c r="B9677" s="77"/>
      <c r="C9677" s="76"/>
      <c r="D9677" s="78"/>
      <c r="E9677" s="12"/>
      <c r="F9677" s="79"/>
      <c r="G9677" s="78"/>
      <c r="H9677" s="80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6"/>
      <c r="B9678" s="77"/>
      <c r="C9678" s="76"/>
      <c r="D9678" s="78"/>
      <c r="E9678" s="12"/>
      <c r="F9678" s="79"/>
      <c r="G9678" s="78"/>
      <c r="H9678" s="80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6"/>
      <c r="B9679" s="77"/>
      <c r="C9679" s="76"/>
      <c r="D9679" s="78"/>
      <c r="E9679" s="12"/>
      <c r="F9679" s="79"/>
      <c r="G9679" s="78"/>
      <c r="H9679" s="80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6"/>
      <c r="B9680" s="77"/>
      <c r="C9680" s="76"/>
      <c r="D9680" s="78"/>
      <c r="E9680" s="12"/>
      <c r="F9680" s="79"/>
      <c r="G9680" s="78"/>
      <c r="H9680" s="80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6"/>
      <c r="B9681" s="77"/>
      <c r="C9681" s="76"/>
      <c r="D9681" s="78"/>
      <c r="E9681" s="12"/>
      <c r="F9681" s="79"/>
      <c r="G9681" s="78"/>
      <c r="H9681" s="80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6"/>
      <c r="B9682" s="77"/>
      <c r="C9682" s="76"/>
      <c r="D9682" s="78"/>
      <c r="E9682" s="12"/>
      <c r="F9682" s="79"/>
      <c r="G9682" s="78"/>
      <c r="H9682" s="80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6"/>
      <c r="B9683" s="77"/>
      <c r="C9683" s="76"/>
      <c r="D9683" s="78"/>
      <c r="E9683" s="12"/>
      <c r="F9683" s="79"/>
      <c r="G9683" s="78"/>
      <c r="H9683" s="80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6"/>
      <c r="B9684" s="77"/>
      <c r="C9684" s="76"/>
      <c r="D9684" s="78"/>
      <c r="E9684" s="12"/>
      <c r="F9684" s="79"/>
      <c r="G9684" s="78"/>
      <c r="H9684" s="80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6"/>
      <c r="B9685" s="77"/>
      <c r="C9685" s="76"/>
      <c r="D9685" s="78"/>
      <c r="E9685" s="12"/>
      <c r="F9685" s="79"/>
      <c r="G9685" s="78"/>
      <c r="H9685" s="80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6"/>
      <c r="B9686" s="77"/>
      <c r="C9686" s="76"/>
      <c r="D9686" s="78"/>
      <c r="E9686" s="12"/>
      <c r="F9686" s="79"/>
      <c r="G9686" s="78"/>
      <c r="H9686" s="80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6"/>
      <c r="B9687" s="77"/>
      <c r="C9687" s="76"/>
      <c r="D9687" s="78"/>
      <c r="E9687" s="12"/>
      <c r="F9687" s="79"/>
      <c r="G9687" s="78"/>
      <c r="H9687" s="80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6"/>
      <c r="B9688" s="77"/>
      <c r="C9688" s="76"/>
      <c r="D9688" s="78"/>
      <c r="E9688" s="12"/>
      <c r="F9688" s="79"/>
      <c r="G9688" s="78"/>
      <c r="H9688" s="80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6"/>
      <c r="B9689" s="77"/>
      <c r="C9689" s="76"/>
      <c r="D9689" s="78"/>
      <c r="E9689" s="12"/>
      <c r="F9689" s="79"/>
      <c r="G9689" s="78"/>
      <c r="H9689" s="80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6"/>
      <c r="B9690" s="77"/>
      <c r="C9690" s="76"/>
      <c r="D9690" s="78"/>
      <c r="E9690" s="12"/>
      <c r="F9690" s="79"/>
      <c r="G9690" s="78"/>
      <c r="H9690" s="80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6"/>
      <c r="B9691" s="77"/>
      <c r="C9691" s="76"/>
      <c r="D9691" s="78"/>
      <c r="E9691" s="12"/>
      <c r="F9691" s="79"/>
      <c r="G9691" s="78"/>
      <c r="H9691" s="80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6"/>
      <c r="B9692" s="77"/>
      <c r="C9692" s="76"/>
      <c r="D9692" s="78"/>
      <c r="E9692" s="12"/>
      <c r="F9692" s="79"/>
      <c r="G9692" s="78"/>
      <c r="H9692" s="80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6"/>
      <c r="B9693" s="77"/>
      <c r="C9693" s="76"/>
      <c r="D9693" s="78"/>
      <c r="E9693" s="12"/>
      <c r="F9693" s="79"/>
      <c r="G9693" s="78"/>
      <c r="H9693" s="80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6"/>
      <c r="B9694" s="77"/>
      <c r="C9694" s="76"/>
      <c r="D9694" s="78"/>
      <c r="E9694" s="12"/>
      <c r="F9694" s="79"/>
      <c r="G9694" s="78"/>
      <c r="H9694" s="80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6"/>
      <c r="B9695" s="77"/>
      <c r="C9695" s="76"/>
      <c r="D9695" s="78"/>
      <c r="E9695" s="12"/>
      <c r="F9695" s="79"/>
      <c r="G9695" s="78"/>
      <c r="H9695" s="80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6"/>
      <c r="B9696" s="77"/>
      <c r="C9696" s="76"/>
      <c r="D9696" s="78"/>
      <c r="E9696" s="12"/>
      <c r="F9696" s="79"/>
      <c r="G9696" s="78"/>
      <c r="H9696" s="80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6"/>
      <c r="B9697" s="77"/>
      <c r="C9697" s="76"/>
      <c r="D9697" s="78"/>
      <c r="E9697" s="12"/>
      <c r="F9697" s="79"/>
      <c r="G9697" s="78"/>
      <c r="H9697" s="80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6"/>
      <c r="B9698" s="77"/>
      <c r="C9698" s="76"/>
      <c r="D9698" s="78"/>
      <c r="E9698" s="12"/>
      <c r="F9698" s="79"/>
      <c r="G9698" s="78"/>
      <c r="H9698" s="80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6"/>
      <c r="B9699" s="77"/>
      <c r="C9699" s="76"/>
      <c r="D9699" s="78"/>
      <c r="E9699" s="12"/>
      <c r="F9699" s="79"/>
      <c r="G9699" s="78"/>
      <c r="H9699" s="80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6"/>
      <c r="B9700" s="77"/>
      <c r="C9700" s="76"/>
      <c r="D9700" s="78"/>
      <c r="E9700" s="12"/>
      <c r="F9700" s="79"/>
      <c r="G9700" s="78"/>
      <c r="H9700" s="80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6"/>
      <c r="B9701" s="77"/>
      <c r="C9701" s="76"/>
      <c r="D9701" s="78"/>
      <c r="E9701" s="12"/>
      <c r="F9701" s="79"/>
      <c r="G9701" s="78"/>
      <c r="H9701" s="80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6"/>
      <c r="B9702" s="77"/>
      <c r="C9702" s="76"/>
      <c r="D9702" s="78"/>
      <c r="E9702" s="12"/>
      <c r="F9702" s="79"/>
      <c r="G9702" s="78"/>
      <c r="H9702" s="80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6"/>
      <c r="B9703" s="77"/>
      <c r="C9703" s="76"/>
      <c r="D9703" s="78"/>
      <c r="E9703" s="12"/>
      <c r="F9703" s="79"/>
      <c r="G9703" s="78"/>
      <c r="H9703" s="80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6"/>
      <c r="B9704" s="77"/>
      <c r="C9704" s="76"/>
      <c r="D9704" s="78"/>
      <c r="E9704" s="12"/>
      <c r="F9704" s="79"/>
      <c r="G9704" s="78"/>
      <c r="H9704" s="80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6"/>
      <c r="B9705" s="77"/>
      <c r="C9705" s="76"/>
      <c r="D9705" s="78"/>
      <c r="E9705" s="12"/>
      <c r="F9705" s="79"/>
      <c r="G9705" s="78"/>
      <c r="H9705" s="80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6"/>
      <c r="B9706" s="77"/>
      <c r="C9706" s="76"/>
      <c r="D9706" s="78"/>
      <c r="E9706" s="12"/>
      <c r="F9706" s="79"/>
      <c r="G9706" s="78"/>
      <c r="H9706" s="80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6"/>
      <c r="B9707" s="77"/>
      <c r="C9707" s="76"/>
      <c r="D9707" s="78"/>
      <c r="E9707" s="12"/>
      <c r="F9707" s="79"/>
      <c r="G9707" s="78"/>
      <c r="H9707" s="80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6"/>
      <c r="B9708" s="77"/>
      <c r="C9708" s="76"/>
      <c r="D9708" s="78"/>
      <c r="E9708" s="12"/>
      <c r="F9708" s="79"/>
      <c r="G9708" s="78"/>
      <c r="H9708" s="80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6"/>
      <c r="B9709" s="77"/>
      <c r="C9709" s="76"/>
      <c r="D9709" s="78"/>
      <c r="E9709" s="12"/>
      <c r="F9709" s="79"/>
      <c r="G9709" s="78"/>
      <c r="H9709" s="80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6"/>
      <c r="B9710" s="77"/>
      <c r="C9710" s="76"/>
      <c r="D9710" s="78"/>
      <c r="E9710" s="12"/>
      <c r="F9710" s="79"/>
      <c r="G9710" s="78"/>
      <c r="H9710" s="80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6"/>
      <c r="B9711" s="77"/>
      <c r="C9711" s="76"/>
      <c r="D9711" s="78"/>
      <c r="E9711" s="12"/>
      <c r="F9711" s="79"/>
      <c r="G9711" s="78"/>
      <c r="H9711" s="80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6"/>
      <c r="B9712" s="77"/>
      <c r="C9712" s="76"/>
      <c r="D9712" s="78"/>
      <c r="E9712" s="12"/>
      <c r="F9712" s="79"/>
      <c r="G9712" s="78"/>
      <c r="H9712" s="80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6"/>
      <c r="B9713" s="77"/>
      <c r="C9713" s="76"/>
      <c r="D9713" s="78"/>
      <c r="E9713" s="12"/>
      <c r="F9713" s="79"/>
      <c r="G9713" s="78"/>
      <c r="H9713" s="80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6"/>
      <c r="B9714" s="77"/>
      <c r="C9714" s="76"/>
      <c r="D9714" s="78"/>
      <c r="E9714" s="12"/>
      <c r="F9714" s="79"/>
      <c r="G9714" s="78"/>
      <c r="H9714" s="80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6"/>
      <c r="B9715" s="77"/>
      <c r="C9715" s="76"/>
      <c r="D9715" s="78"/>
      <c r="E9715" s="12"/>
      <c r="F9715" s="79"/>
      <c r="G9715" s="78"/>
      <c r="H9715" s="80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6"/>
      <c r="B9716" s="77"/>
      <c r="C9716" s="76"/>
      <c r="D9716" s="78"/>
      <c r="E9716" s="12"/>
      <c r="F9716" s="79"/>
      <c r="G9716" s="78"/>
      <c r="H9716" s="80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6"/>
      <c r="B9717" s="77"/>
      <c r="C9717" s="76"/>
      <c r="D9717" s="78"/>
      <c r="E9717" s="12"/>
      <c r="F9717" s="79"/>
      <c r="G9717" s="78"/>
      <c r="H9717" s="80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6"/>
      <c r="B9718" s="77"/>
      <c r="C9718" s="76"/>
      <c r="D9718" s="78"/>
      <c r="E9718" s="12"/>
      <c r="F9718" s="79"/>
      <c r="G9718" s="78"/>
      <c r="H9718" s="80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6"/>
      <c r="B9719" s="77"/>
      <c r="C9719" s="76"/>
      <c r="D9719" s="78"/>
      <c r="E9719" s="12"/>
      <c r="F9719" s="79"/>
      <c r="G9719" s="78"/>
      <c r="H9719" s="80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6"/>
      <c r="B9720" s="77"/>
      <c r="C9720" s="76"/>
      <c r="D9720" s="78"/>
      <c r="E9720" s="12"/>
      <c r="F9720" s="79"/>
      <c r="G9720" s="78"/>
      <c r="H9720" s="80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6"/>
      <c r="B9721" s="77"/>
      <c r="C9721" s="76"/>
      <c r="D9721" s="78"/>
      <c r="E9721" s="12"/>
      <c r="F9721" s="79"/>
      <c r="G9721" s="78"/>
      <c r="H9721" s="80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6"/>
      <c r="B9722" s="77"/>
      <c r="C9722" s="76"/>
      <c r="D9722" s="78"/>
      <c r="E9722" s="12"/>
      <c r="F9722" s="79"/>
      <c r="G9722" s="78"/>
      <c r="H9722" s="80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6"/>
      <c r="B9723" s="77"/>
      <c r="C9723" s="76"/>
      <c r="D9723" s="78"/>
      <c r="E9723" s="12"/>
      <c r="F9723" s="79"/>
      <c r="G9723" s="78"/>
      <c r="H9723" s="80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6"/>
      <c r="B9724" s="77"/>
      <c r="C9724" s="76"/>
      <c r="D9724" s="78"/>
      <c r="E9724" s="12"/>
      <c r="F9724" s="79"/>
      <c r="G9724" s="78"/>
      <c r="H9724" s="80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6"/>
      <c r="B9725" s="77"/>
      <c r="C9725" s="76"/>
      <c r="D9725" s="78"/>
      <c r="E9725" s="12"/>
      <c r="F9725" s="79"/>
      <c r="G9725" s="78"/>
      <c r="H9725" s="80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6"/>
      <c r="B9726" s="77"/>
      <c r="C9726" s="76"/>
      <c r="D9726" s="78"/>
      <c r="E9726" s="12"/>
      <c r="F9726" s="79"/>
      <c r="G9726" s="78"/>
      <c r="H9726" s="80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6"/>
      <c r="B9727" s="77"/>
      <c r="C9727" s="76"/>
      <c r="D9727" s="78"/>
      <c r="E9727" s="12"/>
      <c r="F9727" s="79"/>
      <c r="G9727" s="78"/>
      <c r="H9727" s="80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6"/>
      <c r="B9728" s="77"/>
      <c r="C9728" s="76"/>
      <c r="D9728" s="78"/>
      <c r="E9728" s="12"/>
      <c r="F9728" s="79"/>
      <c r="G9728" s="78"/>
      <c r="H9728" s="80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6"/>
      <c r="B9729" s="77"/>
      <c r="C9729" s="76"/>
      <c r="D9729" s="78"/>
      <c r="E9729" s="12"/>
      <c r="F9729" s="79"/>
      <c r="G9729" s="78"/>
      <c r="H9729" s="80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6"/>
      <c r="B9730" s="77"/>
      <c r="C9730" s="76"/>
      <c r="D9730" s="78"/>
      <c r="E9730" s="12"/>
      <c r="F9730" s="79"/>
      <c r="G9730" s="78"/>
      <c r="H9730" s="80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6"/>
      <c r="B9731" s="77"/>
      <c r="C9731" s="76"/>
      <c r="D9731" s="78"/>
      <c r="E9731" s="12"/>
      <c r="F9731" s="79"/>
      <c r="G9731" s="78"/>
      <c r="H9731" s="80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6"/>
      <c r="B9732" s="77"/>
      <c r="C9732" s="76"/>
      <c r="D9732" s="78"/>
      <c r="E9732" s="12"/>
      <c r="F9732" s="79"/>
      <c r="G9732" s="78"/>
      <c r="H9732" s="80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6"/>
      <c r="B9733" s="77"/>
      <c r="C9733" s="76"/>
      <c r="D9733" s="78"/>
      <c r="E9733" s="12"/>
      <c r="F9733" s="79"/>
      <c r="G9733" s="78"/>
      <c r="H9733" s="80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6"/>
      <c r="B9734" s="77"/>
      <c r="C9734" s="76"/>
      <c r="D9734" s="78"/>
      <c r="E9734" s="12"/>
      <c r="F9734" s="79"/>
      <c r="G9734" s="78"/>
      <c r="H9734" s="80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6"/>
      <c r="B9735" s="77"/>
      <c r="C9735" s="76"/>
      <c r="D9735" s="78"/>
      <c r="E9735" s="12"/>
      <c r="F9735" s="79"/>
      <c r="G9735" s="78"/>
      <c r="H9735" s="80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6"/>
      <c r="B9736" s="77"/>
      <c r="C9736" s="76"/>
      <c r="D9736" s="78"/>
      <c r="E9736" s="12"/>
      <c r="F9736" s="79"/>
      <c r="G9736" s="78"/>
      <c r="H9736" s="80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6"/>
      <c r="B9737" s="77"/>
      <c r="C9737" s="76"/>
      <c r="D9737" s="78"/>
      <c r="E9737" s="12"/>
      <c r="F9737" s="79"/>
      <c r="G9737" s="78"/>
      <c r="H9737" s="80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6"/>
      <c r="B9738" s="77"/>
      <c r="C9738" s="76"/>
      <c r="D9738" s="78"/>
      <c r="E9738" s="12"/>
      <c r="F9738" s="79"/>
      <c r="G9738" s="78"/>
      <c r="H9738" s="80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6"/>
      <c r="B9739" s="77"/>
      <c r="C9739" s="76"/>
      <c r="D9739" s="78"/>
      <c r="E9739" s="12"/>
      <c r="F9739" s="79"/>
      <c r="G9739" s="78"/>
      <c r="H9739" s="80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6"/>
      <c r="B9740" s="77"/>
      <c r="C9740" s="76"/>
      <c r="D9740" s="78"/>
      <c r="E9740" s="12"/>
      <c r="F9740" s="79"/>
      <c r="G9740" s="78"/>
      <c r="H9740" s="80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6"/>
      <c r="B9741" s="77"/>
      <c r="C9741" s="76"/>
      <c r="D9741" s="78"/>
      <c r="E9741" s="12"/>
      <c r="F9741" s="79"/>
      <c r="G9741" s="78"/>
      <c r="H9741" s="80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6"/>
      <c r="B9742" s="77"/>
      <c r="C9742" s="76"/>
      <c r="D9742" s="78"/>
      <c r="E9742" s="12"/>
      <c r="F9742" s="79"/>
      <c r="G9742" s="78"/>
      <c r="H9742" s="80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6"/>
      <c r="B9743" s="77"/>
      <c r="C9743" s="76"/>
      <c r="D9743" s="78"/>
      <c r="E9743" s="12"/>
      <c r="F9743" s="79"/>
      <c r="G9743" s="78"/>
      <c r="H9743" s="80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6"/>
      <c r="B9744" s="77"/>
      <c r="C9744" s="76"/>
      <c r="D9744" s="78"/>
      <c r="E9744" s="12"/>
      <c r="F9744" s="79"/>
      <c r="G9744" s="78"/>
      <c r="H9744" s="80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6"/>
      <c r="B9745" s="77"/>
      <c r="C9745" s="76"/>
      <c r="D9745" s="78"/>
      <c r="E9745" s="12"/>
      <c r="F9745" s="79"/>
      <c r="G9745" s="78"/>
      <c r="H9745" s="80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6"/>
      <c r="B9746" s="77"/>
      <c r="C9746" s="76"/>
      <c r="D9746" s="78"/>
      <c r="E9746" s="12"/>
      <c r="F9746" s="79"/>
      <c r="G9746" s="78"/>
      <c r="H9746" s="80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6"/>
      <c r="B9747" s="77"/>
      <c r="C9747" s="76"/>
      <c r="D9747" s="78"/>
      <c r="E9747" s="12"/>
      <c r="F9747" s="79"/>
      <c r="G9747" s="78"/>
      <c r="H9747" s="80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6"/>
      <c r="B9748" s="77"/>
      <c r="C9748" s="76"/>
      <c r="D9748" s="78"/>
      <c r="E9748" s="12"/>
      <c r="F9748" s="79"/>
      <c r="G9748" s="78"/>
      <c r="H9748" s="80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6"/>
      <c r="B9749" s="77"/>
      <c r="C9749" s="76"/>
      <c r="D9749" s="78"/>
      <c r="E9749" s="12"/>
      <c r="F9749" s="79"/>
      <c r="G9749" s="78"/>
      <c r="H9749" s="80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6"/>
      <c r="B9750" s="77"/>
      <c r="C9750" s="76"/>
      <c r="D9750" s="78"/>
      <c r="E9750" s="12"/>
      <c r="F9750" s="79"/>
      <c r="G9750" s="78"/>
      <c r="H9750" s="80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6"/>
      <c r="B9751" s="77"/>
      <c r="C9751" s="76"/>
      <c r="D9751" s="78"/>
      <c r="E9751" s="12"/>
      <c r="F9751" s="79"/>
      <c r="G9751" s="78"/>
      <c r="H9751" s="80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6"/>
      <c r="B9752" s="77"/>
      <c r="C9752" s="76"/>
      <c r="D9752" s="78"/>
      <c r="E9752" s="12"/>
      <c r="F9752" s="79"/>
      <c r="G9752" s="78"/>
      <c r="H9752" s="80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6"/>
      <c r="B9753" s="77"/>
      <c r="C9753" s="76"/>
      <c r="D9753" s="78"/>
      <c r="E9753" s="12"/>
      <c r="F9753" s="79"/>
      <c r="G9753" s="78"/>
      <c r="H9753" s="80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6"/>
      <c r="B9754" s="77"/>
      <c r="C9754" s="76"/>
      <c r="D9754" s="78"/>
      <c r="E9754" s="12"/>
      <c r="F9754" s="79"/>
      <c r="G9754" s="78"/>
      <c r="H9754" s="80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6"/>
      <c r="B9755" s="77"/>
      <c r="C9755" s="76"/>
      <c r="D9755" s="78"/>
      <c r="E9755" s="12"/>
      <c r="F9755" s="79"/>
      <c r="G9755" s="78"/>
      <c r="H9755" s="80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6"/>
      <c r="B9756" s="77"/>
      <c r="C9756" s="76"/>
      <c r="D9756" s="78"/>
      <c r="E9756" s="12"/>
      <c r="F9756" s="79"/>
      <c r="G9756" s="78"/>
      <c r="H9756" s="80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6"/>
      <c r="B9757" s="77"/>
      <c r="C9757" s="76"/>
      <c r="D9757" s="78"/>
      <c r="E9757" s="12"/>
      <c r="F9757" s="79"/>
      <c r="G9757" s="78"/>
      <c r="H9757" s="80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6"/>
      <c r="B9758" s="77"/>
      <c r="C9758" s="76"/>
      <c r="D9758" s="78"/>
      <c r="E9758" s="12"/>
      <c r="F9758" s="79"/>
      <c r="G9758" s="78"/>
      <c r="H9758" s="80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6"/>
      <c r="B9759" s="77"/>
      <c r="C9759" s="76"/>
      <c r="D9759" s="78"/>
      <c r="E9759" s="12"/>
      <c r="F9759" s="79"/>
      <c r="G9759" s="78"/>
      <c r="H9759" s="80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6"/>
      <c r="B9760" s="77"/>
      <c r="C9760" s="76"/>
      <c r="D9760" s="78"/>
      <c r="E9760" s="12"/>
      <c r="F9760" s="79"/>
      <c r="G9760" s="78"/>
      <c r="H9760" s="80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6"/>
      <c r="B9761" s="77"/>
      <c r="C9761" s="76"/>
      <c r="D9761" s="78"/>
      <c r="E9761" s="12"/>
      <c r="F9761" s="79"/>
      <c r="G9761" s="78"/>
      <c r="H9761" s="80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6"/>
      <c r="B9762" s="77"/>
      <c r="C9762" s="76"/>
      <c r="D9762" s="78"/>
      <c r="E9762" s="12"/>
      <c r="F9762" s="79"/>
      <c r="G9762" s="78"/>
      <c r="H9762" s="80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6"/>
      <c r="B9763" s="77"/>
      <c r="C9763" s="76"/>
      <c r="D9763" s="78"/>
      <c r="E9763" s="12"/>
      <c r="F9763" s="79"/>
      <c r="G9763" s="78"/>
      <c r="H9763" s="80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6"/>
      <c r="B9764" s="77"/>
      <c r="C9764" s="76"/>
      <c r="D9764" s="78"/>
      <c r="E9764" s="12"/>
      <c r="F9764" s="79"/>
      <c r="G9764" s="78"/>
      <c r="H9764" s="80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6"/>
      <c r="B9765" s="77"/>
      <c r="C9765" s="76"/>
      <c r="D9765" s="78"/>
      <c r="E9765" s="12"/>
      <c r="F9765" s="79"/>
      <c r="G9765" s="78"/>
      <c r="H9765" s="80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6"/>
      <c r="B9766" s="77"/>
      <c r="C9766" s="76"/>
      <c r="D9766" s="78"/>
      <c r="E9766" s="12"/>
      <c r="F9766" s="79"/>
      <c r="G9766" s="78"/>
      <c r="H9766" s="80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6"/>
      <c r="B9767" s="77"/>
      <c r="C9767" s="76"/>
      <c r="D9767" s="78"/>
      <c r="E9767" s="12"/>
      <c r="F9767" s="79"/>
      <c r="G9767" s="78"/>
      <c r="H9767" s="80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6"/>
      <c r="B9768" s="77"/>
      <c r="C9768" s="76"/>
      <c r="D9768" s="78"/>
      <c r="E9768" s="12"/>
      <c r="F9768" s="79"/>
      <c r="G9768" s="78"/>
      <c r="H9768" s="80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6"/>
      <c r="B9769" s="77"/>
      <c r="C9769" s="76"/>
      <c r="D9769" s="78"/>
      <c r="E9769" s="12"/>
      <c r="F9769" s="79"/>
      <c r="G9769" s="78"/>
      <c r="H9769" s="80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6"/>
      <c r="B9770" s="77"/>
      <c r="C9770" s="76"/>
      <c r="D9770" s="78"/>
      <c r="E9770" s="12"/>
      <c r="F9770" s="79"/>
      <c r="G9770" s="78"/>
      <c r="H9770" s="80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6"/>
      <c r="B9771" s="77"/>
      <c r="C9771" s="76"/>
      <c r="D9771" s="78"/>
      <c r="E9771" s="12"/>
      <c r="F9771" s="79"/>
      <c r="G9771" s="78"/>
      <c r="H9771" s="80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6"/>
      <c r="B9772" s="77"/>
      <c r="C9772" s="76"/>
      <c r="D9772" s="78"/>
      <c r="E9772" s="12"/>
      <c r="F9772" s="79"/>
      <c r="G9772" s="78"/>
      <c r="H9772" s="80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6"/>
      <c r="B9773" s="77"/>
      <c r="C9773" s="76"/>
      <c r="D9773" s="78"/>
      <c r="E9773" s="12"/>
      <c r="F9773" s="79"/>
      <c r="G9773" s="78"/>
      <c r="H9773" s="80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6"/>
      <c r="B9774" s="77"/>
      <c r="C9774" s="76"/>
      <c r="D9774" s="78"/>
      <c r="E9774" s="12"/>
      <c r="F9774" s="79"/>
      <c r="G9774" s="78"/>
      <c r="H9774" s="80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6"/>
      <c r="B9775" s="77"/>
      <c r="C9775" s="76"/>
      <c r="D9775" s="78"/>
      <c r="E9775" s="12"/>
      <c r="F9775" s="79"/>
      <c r="G9775" s="78"/>
      <c r="H9775" s="80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6"/>
      <c r="B9776" s="77"/>
      <c r="C9776" s="76"/>
      <c r="D9776" s="78"/>
      <c r="E9776" s="12"/>
      <c r="F9776" s="79"/>
      <c r="G9776" s="78"/>
      <c r="H9776" s="80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6"/>
      <c r="B9777" s="77"/>
      <c r="C9777" s="76"/>
      <c r="D9777" s="78"/>
      <c r="E9777" s="12"/>
      <c r="F9777" s="79"/>
      <c r="G9777" s="78"/>
      <c r="H9777" s="80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6"/>
      <c r="B9778" s="77"/>
      <c r="C9778" s="76"/>
      <c r="D9778" s="78"/>
      <c r="E9778" s="12"/>
      <c r="F9778" s="79"/>
      <c r="G9778" s="78"/>
      <c r="H9778" s="80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6"/>
      <c r="B9779" s="77"/>
      <c r="C9779" s="76"/>
      <c r="D9779" s="78"/>
      <c r="E9779" s="12"/>
      <c r="F9779" s="79"/>
      <c r="G9779" s="78"/>
      <c r="H9779" s="80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6"/>
      <c r="B9780" s="77"/>
      <c r="C9780" s="76"/>
      <c r="D9780" s="78"/>
      <c r="E9780" s="12"/>
      <c r="F9780" s="79"/>
      <c r="G9780" s="78"/>
      <c r="H9780" s="80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6"/>
      <c r="B9781" s="77"/>
      <c r="C9781" s="76"/>
      <c r="D9781" s="78"/>
      <c r="E9781" s="12"/>
      <c r="F9781" s="79"/>
      <c r="G9781" s="78"/>
      <c r="H9781" s="80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6"/>
      <c r="B9782" s="77"/>
      <c r="C9782" s="76"/>
      <c r="D9782" s="78"/>
      <c r="E9782" s="12"/>
      <c r="F9782" s="79"/>
      <c r="G9782" s="78"/>
      <c r="H9782" s="80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6"/>
      <c r="B9783" s="77"/>
      <c r="C9783" s="76"/>
      <c r="D9783" s="78"/>
      <c r="E9783" s="12"/>
      <c r="F9783" s="79"/>
      <c r="G9783" s="78"/>
      <c r="H9783" s="80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6"/>
      <c r="B9784" s="77"/>
      <c r="C9784" s="76"/>
      <c r="D9784" s="78"/>
      <c r="E9784" s="12"/>
      <c r="F9784" s="79"/>
      <c r="G9784" s="78"/>
      <c r="H9784" s="80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6"/>
      <c r="B9785" s="77"/>
      <c r="C9785" s="76"/>
      <c r="D9785" s="78"/>
      <c r="E9785" s="12"/>
      <c r="F9785" s="79"/>
      <c r="G9785" s="78"/>
      <c r="H9785" s="80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6"/>
      <c r="B9786" s="77"/>
      <c r="C9786" s="76"/>
      <c r="D9786" s="78"/>
      <c r="E9786" s="12"/>
      <c r="F9786" s="79"/>
      <c r="G9786" s="78"/>
      <c r="H9786" s="80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6"/>
      <c r="B9787" s="77"/>
      <c r="C9787" s="76"/>
      <c r="D9787" s="78"/>
      <c r="E9787" s="12"/>
      <c r="F9787" s="79"/>
      <c r="G9787" s="78"/>
      <c r="H9787" s="80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6"/>
      <c r="B9788" s="77"/>
      <c r="C9788" s="76"/>
      <c r="D9788" s="78"/>
      <c r="E9788" s="12"/>
      <c r="F9788" s="79"/>
      <c r="G9788" s="78"/>
      <c r="H9788" s="80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6"/>
      <c r="B9789" s="77"/>
      <c r="C9789" s="76"/>
      <c r="D9789" s="78"/>
      <c r="E9789" s="12"/>
      <c r="F9789" s="79"/>
      <c r="G9789" s="78"/>
      <c r="H9789" s="80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6"/>
      <c r="B9790" s="77"/>
      <c r="C9790" s="76"/>
      <c r="D9790" s="78"/>
      <c r="E9790" s="12"/>
      <c r="F9790" s="79"/>
      <c r="G9790" s="78"/>
      <c r="H9790" s="80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6"/>
      <c r="B9791" s="77"/>
      <c r="C9791" s="76"/>
      <c r="D9791" s="78"/>
      <c r="E9791" s="12"/>
      <c r="F9791" s="79"/>
      <c r="G9791" s="78"/>
      <c r="H9791" s="80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6"/>
      <c r="B9792" s="77"/>
      <c r="C9792" s="76"/>
      <c r="D9792" s="78"/>
      <c r="E9792" s="12"/>
      <c r="F9792" s="79"/>
      <c r="G9792" s="78"/>
      <c r="H9792" s="80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6"/>
      <c r="B9793" s="77"/>
      <c r="C9793" s="76"/>
      <c r="D9793" s="78"/>
      <c r="E9793" s="12"/>
      <c r="F9793" s="79"/>
      <c r="G9793" s="78"/>
      <c r="H9793" s="80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6"/>
      <c r="B9794" s="77"/>
      <c r="C9794" s="76"/>
      <c r="D9794" s="78"/>
      <c r="E9794" s="12"/>
      <c r="F9794" s="79"/>
      <c r="G9794" s="78"/>
      <c r="H9794" s="80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6"/>
      <c r="B9795" s="77"/>
      <c r="C9795" s="76"/>
      <c r="D9795" s="78"/>
      <c r="E9795" s="12"/>
      <c r="F9795" s="79"/>
      <c r="G9795" s="78"/>
      <c r="H9795" s="80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6"/>
      <c r="B9796" s="77"/>
      <c r="C9796" s="76"/>
      <c r="D9796" s="78"/>
      <c r="E9796" s="12"/>
      <c r="F9796" s="79"/>
      <c r="G9796" s="78"/>
      <c r="H9796" s="80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6"/>
      <c r="B9797" s="77"/>
      <c r="C9797" s="76"/>
      <c r="D9797" s="78"/>
      <c r="E9797" s="12"/>
      <c r="F9797" s="79"/>
      <c r="G9797" s="78"/>
      <c r="H9797" s="80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6"/>
      <c r="B9798" s="77"/>
      <c r="C9798" s="76"/>
      <c r="D9798" s="78"/>
      <c r="E9798" s="12"/>
      <c r="F9798" s="79"/>
      <c r="G9798" s="78"/>
      <c r="H9798" s="80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6"/>
      <c r="B9799" s="77"/>
      <c r="C9799" s="76"/>
      <c r="D9799" s="78"/>
      <c r="E9799" s="12"/>
      <c r="F9799" s="79"/>
      <c r="G9799" s="78"/>
      <c r="H9799" s="80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6"/>
      <c r="B9800" s="77"/>
      <c r="C9800" s="76"/>
      <c r="D9800" s="78"/>
      <c r="E9800" s="12"/>
      <c r="F9800" s="79"/>
      <c r="G9800" s="78"/>
      <c r="H9800" s="80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6"/>
      <c r="B9801" s="77"/>
      <c r="C9801" s="76"/>
      <c r="D9801" s="78"/>
      <c r="E9801" s="12"/>
      <c r="F9801" s="79"/>
      <c r="G9801" s="78"/>
      <c r="H9801" s="80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6"/>
      <c r="B9802" s="77"/>
      <c r="C9802" s="76"/>
      <c r="D9802" s="78"/>
      <c r="E9802" s="12"/>
      <c r="F9802" s="79"/>
      <c r="G9802" s="78"/>
      <c r="H9802" s="80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6"/>
      <c r="B9803" s="77"/>
      <c r="C9803" s="76"/>
      <c r="D9803" s="78"/>
      <c r="E9803" s="12"/>
      <c r="F9803" s="79"/>
      <c r="G9803" s="78"/>
      <c r="H9803" s="80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6"/>
      <c r="B9804" s="77"/>
      <c r="C9804" s="76"/>
      <c r="D9804" s="78"/>
      <c r="E9804" s="12"/>
      <c r="F9804" s="79"/>
      <c r="G9804" s="78"/>
      <c r="H9804" s="80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6"/>
      <c r="B9805" s="77"/>
      <c r="C9805" s="76"/>
      <c r="D9805" s="78"/>
      <c r="E9805" s="12"/>
      <c r="F9805" s="79"/>
      <c r="G9805" s="78"/>
      <c r="H9805" s="80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6"/>
      <c r="B9806" s="77"/>
      <c r="C9806" s="76"/>
      <c r="D9806" s="78"/>
      <c r="E9806" s="12"/>
      <c r="F9806" s="79"/>
      <c r="G9806" s="78"/>
      <c r="H9806" s="80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6"/>
      <c r="B9807" s="77"/>
      <c r="C9807" s="76"/>
      <c r="D9807" s="78"/>
      <c r="E9807" s="12"/>
      <c r="F9807" s="79"/>
      <c r="G9807" s="78"/>
      <c r="H9807" s="80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6"/>
      <c r="B9808" s="77"/>
      <c r="C9808" s="76"/>
      <c r="D9808" s="78"/>
      <c r="E9808" s="12"/>
      <c r="F9808" s="79"/>
      <c r="G9808" s="78"/>
      <c r="H9808" s="80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6"/>
      <c r="B9809" s="77"/>
      <c r="C9809" s="76"/>
      <c r="D9809" s="78"/>
      <c r="E9809" s="12"/>
      <c r="F9809" s="79"/>
      <c r="G9809" s="78"/>
      <c r="H9809" s="80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6"/>
      <c r="B9810" s="77"/>
      <c r="C9810" s="76"/>
      <c r="D9810" s="78"/>
      <c r="E9810" s="12"/>
      <c r="F9810" s="79"/>
      <c r="G9810" s="78"/>
      <c r="H9810" s="80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6"/>
      <c r="B9811" s="77"/>
      <c r="C9811" s="76"/>
      <c r="D9811" s="78"/>
      <c r="E9811" s="12"/>
      <c r="F9811" s="79"/>
      <c r="G9811" s="78"/>
      <c r="H9811" s="80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6"/>
      <c r="B9812" s="77"/>
      <c r="C9812" s="76"/>
      <c r="D9812" s="78"/>
      <c r="E9812" s="12"/>
      <c r="F9812" s="79"/>
      <c r="G9812" s="78"/>
      <c r="H9812" s="80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6"/>
      <c r="B9813" s="77"/>
      <c r="C9813" s="76"/>
      <c r="D9813" s="78"/>
      <c r="E9813" s="12"/>
      <c r="F9813" s="79"/>
      <c r="G9813" s="78"/>
      <c r="H9813" s="80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6"/>
      <c r="B9814" s="77"/>
      <c r="C9814" s="76"/>
      <c r="D9814" s="78"/>
      <c r="E9814" s="12"/>
      <c r="F9814" s="79"/>
      <c r="G9814" s="78"/>
      <c r="H9814" s="80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6"/>
      <c r="B9815" s="77"/>
      <c r="C9815" s="76"/>
      <c r="D9815" s="78"/>
      <c r="E9815" s="12"/>
      <c r="F9815" s="79"/>
      <c r="G9815" s="78"/>
      <c r="H9815" s="80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6"/>
      <c r="B9816" s="77"/>
      <c r="C9816" s="76"/>
      <c r="D9816" s="78"/>
      <c r="E9816" s="12"/>
      <c r="F9816" s="79"/>
      <c r="G9816" s="78"/>
      <c r="H9816" s="80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6"/>
      <c r="B9817" s="77"/>
      <c r="C9817" s="76"/>
      <c r="D9817" s="78"/>
      <c r="E9817" s="12"/>
      <c r="F9817" s="79"/>
      <c r="G9817" s="78"/>
      <c r="H9817" s="80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6"/>
      <c r="B9818" s="77"/>
      <c r="C9818" s="76"/>
      <c r="D9818" s="78"/>
      <c r="E9818" s="12"/>
      <c r="F9818" s="79"/>
      <c r="G9818" s="78"/>
      <c r="H9818" s="80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6"/>
      <c r="B9819" s="77"/>
      <c r="C9819" s="76"/>
      <c r="D9819" s="78"/>
      <c r="E9819" s="12"/>
      <c r="F9819" s="79"/>
      <c r="G9819" s="78"/>
      <c r="H9819" s="80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6"/>
      <c r="B9820" s="77"/>
      <c r="C9820" s="76"/>
      <c r="D9820" s="78"/>
      <c r="E9820" s="12"/>
      <c r="F9820" s="79"/>
      <c r="G9820" s="78"/>
      <c r="H9820" s="80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6"/>
      <c r="B9821" s="77"/>
      <c r="C9821" s="76"/>
      <c r="D9821" s="78"/>
      <c r="E9821" s="12"/>
      <c r="F9821" s="79"/>
      <c r="G9821" s="78"/>
      <c r="H9821" s="80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6"/>
      <c r="B9822" s="77"/>
      <c r="C9822" s="76"/>
      <c r="D9822" s="78"/>
      <c r="E9822" s="12"/>
      <c r="F9822" s="79"/>
      <c r="G9822" s="78"/>
      <c r="H9822" s="80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6"/>
      <c r="B9823" s="77"/>
      <c r="C9823" s="76"/>
      <c r="D9823" s="78"/>
      <c r="E9823" s="12"/>
      <c r="F9823" s="79"/>
      <c r="G9823" s="78"/>
      <c r="H9823" s="80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6"/>
      <c r="B9824" s="77"/>
      <c r="C9824" s="76"/>
      <c r="D9824" s="78"/>
      <c r="E9824" s="12"/>
      <c r="F9824" s="79"/>
      <c r="G9824" s="78"/>
      <c r="H9824" s="80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6"/>
      <c r="B9825" s="77"/>
      <c r="C9825" s="76"/>
      <c r="D9825" s="78"/>
      <c r="E9825" s="12"/>
      <c r="F9825" s="79"/>
      <c r="G9825" s="78"/>
      <c r="H9825" s="80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6"/>
      <c r="B9826" s="77"/>
      <c r="C9826" s="76"/>
      <c r="D9826" s="78"/>
      <c r="E9826" s="12"/>
      <c r="F9826" s="79"/>
      <c r="G9826" s="78"/>
      <c r="H9826" s="80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6"/>
      <c r="B9827" s="77"/>
      <c r="C9827" s="76"/>
      <c r="D9827" s="78"/>
      <c r="E9827" s="12"/>
      <c r="F9827" s="79"/>
      <c r="G9827" s="78"/>
      <c r="H9827" s="80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6"/>
      <c r="B9828" s="77"/>
      <c r="C9828" s="76"/>
      <c r="D9828" s="78"/>
      <c r="E9828" s="12"/>
      <c r="F9828" s="79"/>
      <c r="G9828" s="78"/>
      <c r="H9828" s="80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6"/>
      <c r="B9829" s="77"/>
      <c r="C9829" s="76"/>
      <c r="D9829" s="78"/>
      <c r="E9829" s="12"/>
      <c r="F9829" s="79"/>
      <c r="G9829" s="78"/>
      <c r="H9829" s="80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6"/>
      <c r="B9830" s="77"/>
      <c r="C9830" s="76"/>
      <c r="D9830" s="78"/>
      <c r="E9830" s="12"/>
      <c r="F9830" s="79"/>
      <c r="G9830" s="78"/>
      <c r="H9830" s="80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6"/>
      <c r="B9831" s="77"/>
      <c r="C9831" s="76"/>
      <c r="D9831" s="78"/>
      <c r="E9831" s="12"/>
      <c r="F9831" s="79"/>
      <c r="G9831" s="78"/>
      <c r="H9831" s="80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6"/>
      <c r="B9832" s="77"/>
      <c r="C9832" s="76"/>
      <c r="D9832" s="78"/>
      <c r="E9832" s="12"/>
      <c r="F9832" s="79"/>
      <c r="G9832" s="78"/>
      <c r="H9832" s="80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6"/>
      <c r="B9833" s="77"/>
      <c r="C9833" s="76"/>
      <c r="D9833" s="78"/>
      <c r="E9833" s="12"/>
      <c r="F9833" s="79"/>
      <c r="G9833" s="78"/>
      <c r="H9833" s="80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6"/>
      <c r="B9834" s="77"/>
      <c r="C9834" s="76"/>
      <c r="D9834" s="78"/>
      <c r="E9834" s="12"/>
      <c r="F9834" s="79"/>
      <c r="G9834" s="78"/>
      <c r="H9834" s="80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6"/>
      <c r="B9835" s="77"/>
      <c r="C9835" s="76"/>
      <c r="D9835" s="78"/>
      <c r="E9835" s="12"/>
      <c r="F9835" s="79"/>
      <c r="G9835" s="78"/>
      <c r="H9835" s="80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6"/>
      <c r="B9836" s="77"/>
      <c r="C9836" s="76"/>
      <c r="D9836" s="78"/>
      <c r="E9836" s="12"/>
      <c r="F9836" s="79"/>
      <c r="G9836" s="78"/>
      <c r="H9836" s="80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6"/>
      <c r="B9837" s="77"/>
      <c r="C9837" s="76"/>
      <c r="D9837" s="78"/>
      <c r="E9837" s="12"/>
      <c r="F9837" s="79"/>
      <c r="G9837" s="78"/>
      <c r="H9837" s="80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6"/>
      <c r="B9838" s="77"/>
      <c r="C9838" s="76"/>
      <c r="D9838" s="78"/>
      <c r="E9838" s="12"/>
      <c r="F9838" s="79"/>
      <c r="G9838" s="78"/>
      <c r="H9838" s="80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6"/>
      <c r="B9839" s="77"/>
      <c r="C9839" s="76"/>
      <c r="D9839" s="78"/>
      <c r="E9839" s="12"/>
      <c r="F9839" s="79"/>
      <c r="G9839" s="78"/>
      <c r="H9839" s="80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6"/>
      <c r="B9840" s="77"/>
      <c r="C9840" s="76"/>
      <c r="D9840" s="78"/>
      <c r="E9840" s="12"/>
      <c r="F9840" s="79"/>
      <c r="G9840" s="78"/>
      <c r="H9840" s="80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6"/>
      <c r="B9841" s="77"/>
      <c r="C9841" s="76"/>
      <c r="D9841" s="78"/>
      <c r="E9841" s="12"/>
      <c r="F9841" s="79"/>
      <c r="G9841" s="78"/>
      <c r="H9841" s="80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6"/>
      <c r="B9842" s="77"/>
      <c r="C9842" s="76"/>
      <c r="D9842" s="78"/>
      <c r="E9842" s="12"/>
      <c r="F9842" s="79"/>
      <c r="G9842" s="78"/>
      <c r="H9842" s="80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6"/>
      <c r="B9843" s="77"/>
      <c r="C9843" s="76"/>
      <c r="D9843" s="78"/>
      <c r="E9843" s="12"/>
      <c r="F9843" s="79"/>
      <c r="G9843" s="78"/>
      <c r="H9843" s="80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6"/>
      <c r="B9844" s="77"/>
      <c r="C9844" s="76"/>
      <c r="D9844" s="78"/>
      <c r="E9844" s="12"/>
      <c r="F9844" s="79"/>
      <c r="G9844" s="78"/>
      <c r="H9844" s="80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6"/>
      <c r="B9845" s="77"/>
      <c r="C9845" s="76"/>
      <c r="D9845" s="78"/>
      <c r="E9845" s="12"/>
      <c r="F9845" s="79"/>
      <c r="G9845" s="78"/>
      <c r="H9845" s="80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6"/>
      <c r="B9846" s="77"/>
      <c r="C9846" s="76"/>
      <c r="D9846" s="78"/>
      <c r="E9846" s="12"/>
      <c r="F9846" s="79"/>
      <c r="G9846" s="78"/>
      <c r="H9846" s="80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6"/>
      <c r="B9847" s="77"/>
      <c r="C9847" s="76"/>
      <c r="D9847" s="78"/>
      <c r="E9847" s="12"/>
      <c r="F9847" s="79"/>
      <c r="G9847" s="78"/>
      <c r="H9847" s="80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6"/>
      <c r="B9848" s="77"/>
      <c r="C9848" s="76"/>
      <c r="D9848" s="78"/>
      <c r="E9848" s="12"/>
      <c r="F9848" s="79"/>
      <c r="G9848" s="78"/>
      <c r="H9848" s="80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6"/>
      <c r="B9849" s="77"/>
      <c r="C9849" s="76"/>
      <c r="D9849" s="78"/>
      <c r="E9849" s="12"/>
      <c r="F9849" s="79"/>
      <c r="G9849" s="78"/>
      <c r="H9849" s="80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6"/>
      <c r="B9850" s="77"/>
      <c r="C9850" s="76"/>
      <c r="D9850" s="78"/>
      <c r="E9850" s="12"/>
      <c r="F9850" s="79"/>
      <c r="G9850" s="78"/>
      <c r="H9850" s="80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6"/>
      <c r="B9851" s="77"/>
      <c r="C9851" s="76"/>
      <c r="D9851" s="78"/>
      <c r="E9851" s="12"/>
      <c r="F9851" s="79"/>
      <c r="G9851" s="78"/>
      <c r="H9851" s="80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6"/>
      <c r="B9852" s="77"/>
      <c r="C9852" s="76"/>
      <c r="D9852" s="78"/>
      <c r="E9852" s="12"/>
      <c r="F9852" s="79"/>
      <c r="G9852" s="78"/>
      <c r="H9852" s="80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6"/>
      <c r="B9853" s="77"/>
      <c r="C9853" s="76"/>
      <c r="D9853" s="78"/>
      <c r="E9853" s="12"/>
      <c r="F9853" s="79"/>
      <c r="G9853" s="78"/>
      <c r="H9853" s="80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6"/>
      <c r="B9854" s="77"/>
      <c r="C9854" s="76"/>
      <c r="D9854" s="78"/>
      <c r="E9854" s="12"/>
      <c r="F9854" s="79"/>
      <c r="G9854" s="78"/>
      <c r="H9854" s="80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6"/>
      <c r="B9855" s="77"/>
      <c r="C9855" s="76"/>
      <c r="D9855" s="78"/>
      <c r="E9855" s="12"/>
      <c r="F9855" s="79"/>
      <c r="G9855" s="78"/>
      <c r="H9855" s="80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6"/>
      <c r="B9856" s="77"/>
      <c r="C9856" s="76"/>
      <c r="D9856" s="78"/>
      <c r="E9856" s="12"/>
      <c r="F9856" s="79"/>
      <c r="G9856" s="78"/>
      <c r="H9856" s="80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6"/>
      <c r="B9857" s="77"/>
      <c r="C9857" s="76"/>
      <c r="D9857" s="78"/>
      <c r="E9857" s="12"/>
      <c r="F9857" s="79"/>
      <c r="G9857" s="78"/>
      <c r="H9857" s="80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6"/>
      <c r="B9858" s="77"/>
      <c r="C9858" s="76"/>
      <c r="D9858" s="78"/>
      <c r="E9858" s="12"/>
      <c r="F9858" s="79"/>
      <c r="G9858" s="78"/>
      <c r="H9858" s="80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6"/>
      <c r="B9859" s="77"/>
      <c r="C9859" s="76"/>
      <c r="D9859" s="78"/>
      <c r="E9859" s="12"/>
      <c r="F9859" s="79"/>
      <c r="G9859" s="78"/>
      <c r="H9859" s="80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6"/>
      <c r="B9860" s="77"/>
      <c r="C9860" s="76"/>
      <c r="D9860" s="78"/>
      <c r="E9860" s="12"/>
      <c r="F9860" s="79"/>
      <c r="G9860" s="78"/>
      <c r="H9860" s="80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6"/>
      <c r="B9861" s="77"/>
      <c r="C9861" s="76"/>
      <c r="D9861" s="78"/>
      <c r="E9861" s="12"/>
      <c r="F9861" s="79"/>
      <c r="G9861" s="78"/>
      <c r="H9861" s="80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6"/>
      <c r="B9862" s="77"/>
      <c r="C9862" s="76"/>
      <c r="D9862" s="78"/>
      <c r="E9862" s="12"/>
      <c r="F9862" s="79"/>
      <c r="G9862" s="78"/>
      <c r="H9862" s="80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6"/>
      <c r="B9863" s="77"/>
      <c r="C9863" s="76"/>
      <c r="D9863" s="78"/>
      <c r="E9863" s="12"/>
      <c r="F9863" s="79"/>
      <c r="G9863" s="78"/>
      <c r="H9863" s="80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6"/>
      <c r="B9864" s="77"/>
      <c r="C9864" s="76"/>
      <c r="D9864" s="78"/>
      <c r="E9864" s="12"/>
      <c r="F9864" s="79"/>
      <c r="G9864" s="78"/>
      <c r="H9864" s="80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6"/>
      <c r="B9865" s="77"/>
      <c r="C9865" s="76"/>
      <c r="D9865" s="78"/>
      <c r="E9865" s="12"/>
      <c r="F9865" s="79"/>
      <c r="G9865" s="78"/>
      <c r="H9865" s="80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6"/>
      <c r="B9866" s="77"/>
      <c r="C9866" s="76"/>
      <c r="D9866" s="78"/>
      <c r="E9866" s="12"/>
      <c r="F9866" s="79"/>
      <c r="G9866" s="78"/>
      <c r="H9866" s="80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6"/>
      <c r="B9867" s="77"/>
      <c r="C9867" s="76"/>
      <c r="D9867" s="78"/>
      <c r="E9867" s="12"/>
      <c r="F9867" s="79"/>
      <c r="G9867" s="78"/>
      <c r="H9867" s="80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6"/>
      <c r="B9868" s="77"/>
      <c r="C9868" s="76"/>
      <c r="D9868" s="78"/>
      <c r="E9868" s="12"/>
      <c r="F9868" s="79"/>
      <c r="G9868" s="78"/>
      <c r="H9868" s="80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6"/>
      <c r="B9869" s="77"/>
      <c r="C9869" s="76"/>
      <c r="D9869" s="78"/>
      <c r="E9869" s="12"/>
      <c r="F9869" s="79"/>
      <c r="G9869" s="78"/>
      <c r="H9869" s="80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6"/>
      <c r="B9870" s="77"/>
      <c r="C9870" s="76"/>
      <c r="D9870" s="78"/>
      <c r="E9870" s="12"/>
      <c r="F9870" s="79"/>
      <c r="G9870" s="78"/>
      <c r="H9870" s="80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6"/>
      <c r="B9871" s="77"/>
      <c r="C9871" s="76"/>
      <c r="D9871" s="78"/>
      <c r="E9871" s="12"/>
      <c r="F9871" s="79"/>
      <c r="G9871" s="78"/>
      <c r="H9871" s="80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6"/>
      <c r="B9872" s="77"/>
      <c r="C9872" s="76"/>
      <c r="D9872" s="78"/>
      <c r="E9872" s="12"/>
      <c r="F9872" s="79"/>
      <c r="G9872" s="78"/>
      <c r="H9872" s="80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6"/>
      <c r="B9873" s="77"/>
      <c r="C9873" s="76"/>
      <c r="D9873" s="78"/>
      <c r="E9873" s="12"/>
      <c r="F9873" s="79"/>
      <c r="G9873" s="78"/>
      <c r="H9873" s="80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6"/>
      <c r="B9874" s="77"/>
      <c r="C9874" s="76"/>
      <c r="D9874" s="78"/>
      <c r="E9874" s="12"/>
      <c r="F9874" s="79"/>
      <c r="G9874" s="78"/>
      <c r="H9874" s="80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6"/>
      <c r="B9875" s="77"/>
      <c r="C9875" s="76"/>
      <c r="D9875" s="78"/>
      <c r="E9875" s="12"/>
      <c r="F9875" s="79"/>
      <c r="G9875" s="78"/>
      <c r="H9875" s="80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6"/>
      <c r="B9876" s="77"/>
      <c r="C9876" s="76"/>
      <c r="D9876" s="78"/>
      <c r="E9876" s="12"/>
      <c r="F9876" s="79"/>
      <c r="G9876" s="78"/>
      <c r="H9876" s="80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6"/>
      <c r="B9877" s="77"/>
      <c r="C9877" s="76"/>
      <c r="D9877" s="78"/>
      <c r="E9877" s="12"/>
      <c r="F9877" s="79"/>
      <c r="G9877" s="78"/>
      <c r="H9877" s="80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6"/>
      <c r="B9878" s="77"/>
      <c r="C9878" s="76"/>
      <c r="D9878" s="78"/>
      <c r="E9878" s="12"/>
      <c r="F9878" s="79"/>
      <c r="G9878" s="78"/>
      <c r="H9878" s="80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6"/>
      <c r="B9879" s="77"/>
      <c r="C9879" s="76"/>
      <c r="D9879" s="78"/>
      <c r="E9879" s="12"/>
      <c r="F9879" s="79"/>
      <c r="G9879" s="78"/>
      <c r="H9879" s="80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6"/>
      <c r="B9880" s="77"/>
      <c r="C9880" s="76"/>
      <c r="D9880" s="78"/>
      <c r="E9880" s="12"/>
      <c r="F9880" s="79"/>
      <c r="G9880" s="78"/>
      <c r="H9880" s="80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6"/>
      <c r="B9881" s="77"/>
      <c r="C9881" s="76"/>
      <c r="D9881" s="78"/>
      <c r="E9881" s="12"/>
      <c r="F9881" s="79"/>
      <c r="G9881" s="78"/>
      <c r="H9881" s="80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6"/>
      <c r="B9882" s="77"/>
      <c r="C9882" s="76"/>
      <c r="D9882" s="78"/>
      <c r="E9882" s="12"/>
      <c r="F9882" s="79"/>
      <c r="G9882" s="78"/>
      <c r="H9882" s="80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6"/>
      <c r="B9883" s="77"/>
      <c r="C9883" s="76"/>
      <c r="D9883" s="78"/>
      <c r="E9883" s="12"/>
      <c r="F9883" s="79"/>
      <c r="G9883" s="78"/>
      <c r="H9883" s="80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6"/>
      <c r="B9884" s="77"/>
      <c r="C9884" s="76"/>
      <c r="D9884" s="78"/>
      <c r="E9884" s="12"/>
      <c r="F9884" s="79"/>
      <c r="G9884" s="78"/>
      <c r="H9884" s="80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6"/>
      <c r="B9885" s="77"/>
      <c r="C9885" s="76"/>
      <c r="D9885" s="78"/>
      <c r="E9885" s="12"/>
      <c r="F9885" s="79"/>
      <c r="G9885" s="78"/>
      <c r="H9885" s="80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6"/>
      <c r="B9886" s="77"/>
      <c r="C9886" s="76"/>
      <c r="D9886" s="78"/>
      <c r="E9886" s="12"/>
      <c r="F9886" s="79"/>
      <c r="G9886" s="78"/>
      <c r="H9886" s="80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6"/>
      <c r="B9887" s="77"/>
      <c r="C9887" s="76"/>
      <c r="D9887" s="78"/>
      <c r="E9887" s="12"/>
      <c r="F9887" s="79"/>
      <c r="G9887" s="78"/>
      <c r="H9887" s="80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6"/>
      <c r="B9888" s="77"/>
      <c r="C9888" s="76"/>
      <c r="D9888" s="78"/>
      <c r="E9888" s="12"/>
      <c r="F9888" s="79"/>
      <c r="G9888" s="78"/>
      <c r="H9888" s="80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6"/>
      <c r="B9889" s="77"/>
      <c r="C9889" s="76"/>
      <c r="D9889" s="78"/>
      <c r="E9889" s="12"/>
      <c r="F9889" s="79"/>
      <c r="G9889" s="78"/>
      <c r="H9889" s="80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6"/>
      <c r="B9890" s="77"/>
      <c r="C9890" s="76"/>
      <c r="D9890" s="78"/>
      <c r="E9890" s="12"/>
      <c r="F9890" s="79"/>
      <c r="G9890" s="78"/>
      <c r="H9890" s="80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6"/>
      <c r="B9891" s="77"/>
      <c r="C9891" s="76"/>
      <c r="D9891" s="78"/>
      <c r="E9891" s="12"/>
      <c r="F9891" s="79"/>
      <c r="G9891" s="78"/>
      <c r="H9891" s="80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6"/>
      <c r="B9892" s="77"/>
      <c r="C9892" s="76"/>
      <c r="D9892" s="78"/>
      <c r="E9892" s="12"/>
      <c r="F9892" s="79"/>
      <c r="G9892" s="78"/>
      <c r="H9892" s="80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6"/>
      <c r="B9893" s="77"/>
      <c r="C9893" s="76"/>
      <c r="D9893" s="78"/>
      <c r="E9893" s="12"/>
      <c r="F9893" s="79"/>
      <c r="G9893" s="78"/>
      <c r="H9893" s="80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6"/>
      <c r="B9894" s="77"/>
      <c r="C9894" s="76"/>
      <c r="D9894" s="78"/>
      <c r="E9894" s="12"/>
      <c r="F9894" s="79"/>
      <c r="G9894" s="78"/>
      <c r="H9894" s="80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6"/>
      <c r="B9895" s="77"/>
      <c r="C9895" s="76"/>
      <c r="D9895" s="78"/>
      <c r="E9895" s="12"/>
      <c r="F9895" s="79"/>
      <c r="G9895" s="78"/>
      <c r="H9895" s="80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6"/>
      <c r="B9896" s="77"/>
      <c r="C9896" s="76"/>
      <c r="D9896" s="78"/>
      <c r="E9896" s="12"/>
      <c r="F9896" s="79"/>
      <c r="G9896" s="78"/>
      <c r="H9896" s="80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6"/>
      <c r="B9897" s="77"/>
      <c r="C9897" s="76"/>
      <c r="D9897" s="78"/>
      <c r="E9897" s="12"/>
      <c r="F9897" s="79"/>
      <c r="G9897" s="78"/>
      <c r="H9897" s="80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6"/>
      <c r="B9898" s="77"/>
      <c r="C9898" s="76"/>
      <c r="D9898" s="78"/>
      <c r="E9898" s="12"/>
      <c r="F9898" s="79"/>
      <c r="G9898" s="78"/>
      <c r="H9898" s="80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6"/>
      <c r="B9899" s="77"/>
      <c r="C9899" s="76"/>
      <c r="D9899" s="78"/>
      <c r="E9899" s="12"/>
      <c r="F9899" s="79"/>
      <c r="G9899" s="78"/>
      <c r="H9899" s="80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6"/>
      <c r="B9900" s="77"/>
      <c r="C9900" s="76"/>
      <c r="D9900" s="78"/>
      <c r="E9900" s="12"/>
      <c r="F9900" s="79"/>
      <c r="G9900" s="78"/>
      <c r="H9900" s="80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6"/>
      <c r="B9901" s="77"/>
      <c r="C9901" s="76"/>
      <c r="D9901" s="78"/>
      <c r="E9901" s="12"/>
      <c r="F9901" s="79"/>
      <c r="G9901" s="78"/>
      <c r="H9901" s="80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6"/>
      <c r="B9902" s="77"/>
      <c r="C9902" s="76"/>
      <c r="D9902" s="78"/>
      <c r="E9902" s="12"/>
      <c r="F9902" s="79"/>
      <c r="G9902" s="78"/>
      <c r="H9902" s="80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6"/>
      <c r="B9903" s="77"/>
      <c r="C9903" s="76"/>
      <c r="D9903" s="78"/>
      <c r="E9903" s="12"/>
      <c r="F9903" s="79"/>
      <c r="G9903" s="78"/>
      <c r="H9903" s="80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6"/>
      <c r="B9904" s="77"/>
      <c r="C9904" s="76"/>
      <c r="D9904" s="78"/>
      <c r="E9904" s="12"/>
      <c r="F9904" s="79"/>
      <c r="G9904" s="78"/>
      <c r="H9904" s="80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6"/>
      <c r="B9905" s="77"/>
      <c r="C9905" s="76"/>
      <c r="D9905" s="78"/>
      <c r="E9905" s="12"/>
      <c r="F9905" s="79"/>
      <c r="G9905" s="78"/>
      <c r="H9905" s="80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6"/>
      <c r="B9906" s="77"/>
      <c r="C9906" s="76"/>
      <c r="D9906" s="78"/>
      <c r="E9906" s="12"/>
      <c r="F9906" s="79"/>
      <c r="G9906" s="78"/>
      <c r="H9906" s="80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6"/>
      <c r="B9907" s="77"/>
      <c r="C9907" s="76"/>
      <c r="D9907" s="78"/>
      <c r="E9907" s="12"/>
      <c r="F9907" s="79"/>
      <c r="G9907" s="78"/>
      <c r="H9907" s="80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6"/>
      <c r="B9908" s="77"/>
      <c r="C9908" s="76"/>
      <c r="D9908" s="78"/>
      <c r="E9908" s="12"/>
      <c r="F9908" s="79"/>
      <c r="G9908" s="78"/>
      <c r="H9908" s="80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6"/>
      <c r="B9909" s="77"/>
      <c r="C9909" s="76"/>
      <c r="D9909" s="78"/>
      <c r="E9909" s="12"/>
      <c r="F9909" s="79"/>
      <c r="G9909" s="78"/>
      <c r="H9909" s="80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6"/>
      <c r="B9910" s="77"/>
      <c r="C9910" s="76"/>
      <c r="D9910" s="78"/>
      <c r="E9910" s="12"/>
      <c r="F9910" s="79"/>
      <c r="G9910" s="78"/>
      <c r="H9910" s="80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6"/>
      <c r="B9911" s="77"/>
      <c r="C9911" s="76"/>
      <c r="D9911" s="78"/>
      <c r="E9911" s="12"/>
      <c r="F9911" s="79"/>
      <c r="G9911" s="78"/>
      <c r="H9911" s="80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6"/>
      <c r="B9912" s="77"/>
      <c r="C9912" s="76"/>
      <c r="D9912" s="78"/>
      <c r="E9912" s="12"/>
      <c r="F9912" s="79"/>
      <c r="G9912" s="78"/>
      <c r="H9912" s="80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6"/>
      <c r="B9913" s="77"/>
      <c r="C9913" s="76"/>
      <c r="D9913" s="78"/>
      <c r="E9913" s="12"/>
      <c r="F9913" s="79"/>
      <c r="G9913" s="78"/>
      <c r="H9913" s="80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6"/>
      <c r="B9914" s="77"/>
      <c r="C9914" s="76"/>
      <c r="D9914" s="78"/>
      <c r="E9914" s="12"/>
      <c r="F9914" s="79"/>
      <c r="G9914" s="78"/>
      <c r="H9914" s="80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6"/>
      <c r="B9915" s="77"/>
      <c r="C9915" s="76"/>
      <c r="D9915" s="78"/>
      <c r="E9915" s="12"/>
      <c r="F9915" s="79"/>
      <c r="G9915" s="78"/>
      <c r="H9915" s="80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6"/>
      <c r="B9916" s="77"/>
      <c r="C9916" s="76"/>
      <c r="D9916" s="78"/>
      <c r="E9916" s="12"/>
      <c r="F9916" s="79"/>
      <c r="G9916" s="78"/>
      <c r="H9916" s="80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6"/>
      <c r="B9917" s="77"/>
      <c r="C9917" s="76"/>
      <c r="D9917" s="78"/>
      <c r="E9917" s="12"/>
      <c r="F9917" s="79"/>
      <c r="G9917" s="78"/>
      <c r="H9917" s="80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6"/>
      <c r="B9918" s="77"/>
      <c r="C9918" s="76"/>
      <c r="D9918" s="78"/>
      <c r="E9918" s="12"/>
      <c r="F9918" s="79"/>
      <c r="G9918" s="78"/>
      <c r="H9918" s="80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6"/>
      <c r="B9919" s="77"/>
      <c r="C9919" s="76"/>
      <c r="D9919" s="78"/>
      <c r="E9919" s="12"/>
      <c r="F9919" s="79"/>
      <c r="G9919" s="78"/>
      <c r="H9919" s="80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6"/>
      <c r="B9920" s="77"/>
      <c r="C9920" s="76"/>
      <c r="D9920" s="78"/>
      <c r="E9920" s="12"/>
      <c r="F9920" s="79"/>
      <c r="G9920" s="78"/>
      <c r="H9920" s="80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6"/>
      <c r="B9921" s="77"/>
      <c r="C9921" s="76"/>
      <c r="D9921" s="78"/>
      <c r="E9921" s="12"/>
      <c r="F9921" s="79"/>
      <c r="G9921" s="78"/>
      <c r="H9921" s="80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6"/>
      <c r="B9922" s="77"/>
      <c r="C9922" s="76"/>
      <c r="D9922" s="78"/>
      <c r="E9922" s="12"/>
      <c r="F9922" s="79"/>
      <c r="G9922" s="78"/>
      <c r="H9922" s="80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6"/>
      <c r="B9923" s="77"/>
      <c r="C9923" s="76"/>
      <c r="D9923" s="78"/>
      <c r="E9923" s="12"/>
      <c r="F9923" s="79"/>
      <c r="G9923" s="78"/>
      <c r="H9923" s="80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6"/>
      <c r="B9924" s="77"/>
      <c r="C9924" s="76"/>
      <c r="D9924" s="78"/>
      <c r="E9924" s="12"/>
      <c r="F9924" s="79"/>
      <c r="G9924" s="78"/>
      <c r="H9924" s="80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6"/>
      <c r="B9925" s="77"/>
      <c r="C9925" s="76"/>
      <c r="D9925" s="78"/>
      <c r="E9925" s="12"/>
      <c r="F9925" s="79"/>
      <c r="G9925" s="78"/>
      <c r="H9925" s="80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6"/>
      <c r="B9926" s="77"/>
      <c r="C9926" s="76"/>
      <c r="D9926" s="78"/>
      <c r="E9926" s="12"/>
      <c r="F9926" s="79"/>
      <c r="G9926" s="78"/>
      <c r="H9926" s="80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6"/>
      <c r="B9927" s="77"/>
      <c r="C9927" s="76"/>
      <c r="D9927" s="78"/>
      <c r="E9927" s="12"/>
      <c r="F9927" s="79"/>
      <c r="G9927" s="78"/>
      <c r="H9927" s="80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6"/>
      <c r="B9928" s="77"/>
      <c r="C9928" s="76"/>
      <c r="D9928" s="78"/>
      <c r="E9928" s="12"/>
      <c r="F9928" s="79"/>
      <c r="G9928" s="78"/>
      <c r="H9928" s="80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6"/>
      <c r="B9929" s="77"/>
      <c r="C9929" s="76"/>
      <c r="D9929" s="78"/>
      <c r="E9929" s="12"/>
      <c r="F9929" s="79"/>
      <c r="G9929" s="78"/>
      <c r="H9929" s="80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6"/>
      <c r="B9930" s="77"/>
      <c r="C9930" s="76"/>
      <c r="D9930" s="78"/>
      <c r="E9930" s="12"/>
      <c r="F9930" s="79"/>
      <c r="G9930" s="78"/>
      <c r="H9930" s="80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6"/>
      <c r="B9931" s="77"/>
      <c r="C9931" s="76"/>
      <c r="D9931" s="78"/>
      <c r="E9931" s="12"/>
      <c r="F9931" s="79"/>
      <c r="G9931" s="78"/>
      <c r="H9931" s="80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6"/>
      <c r="B9932" s="77"/>
      <c r="C9932" s="76"/>
      <c r="D9932" s="78"/>
      <c r="E9932" s="12"/>
      <c r="F9932" s="79"/>
      <c r="G9932" s="78"/>
      <c r="H9932" s="80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6"/>
      <c r="B9933" s="77"/>
      <c r="C9933" s="76"/>
      <c r="D9933" s="78"/>
      <c r="E9933" s="12"/>
      <c r="F9933" s="79"/>
      <c r="G9933" s="78"/>
      <c r="H9933" s="80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6"/>
      <c r="B9934" s="77"/>
      <c r="C9934" s="76"/>
      <c r="D9934" s="78"/>
      <c r="E9934" s="12"/>
      <c r="F9934" s="79"/>
      <c r="G9934" s="78"/>
      <c r="H9934" s="80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6"/>
      <c r="B9935" s="77"/>
      <c r="C9935" s="76"/>
      <c r="D9935" s="78"/>
      <c r="E9935" s="12"/>
      <c r="F9935" s="79"/>
      <c r="G9935" s="78"/>
      <c r="H9935" s="80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6"/>
      <c r="B9936" s="77"/>
      <c r="C9936" s="76"/>
      <c r="D9936" s="78"/>
      <c r="E9936" s="12"/>
      <c r="F9936" s="79"/>
      <c r="G9936" s="78"/>
      <c r="H9936" s="80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6"/>
      <c r="B9937" s="77"/>
      <c r="C9937" s="76"/>
      <c r="D9937" s="78"/>
      <c r="E9937" s="12"/>
      <c r="F9937" s="79"/>
      <c r="G9937" s="78"/>
      <c r="H9937" s="80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6"/>
      <c r="B9938" s="77"/>
      <c r="C9938" s="76"/>
      <c r="D9938" s="78"/>
      <c r="E9938" s="12"/>
      <c r="F9938" s="79"/>
      <c r="G9938" s="78"/>
      <c r="H9938" s="80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6"/>
      <c r="B9939" s="77"/>
      <c r="C9939" s="76"/>
      <c r="D9939" s="78"/>
      <c r="E9939" s="12"/>
      <c r="F9939" s="79"/>
      <c r="G9939" s="78"/>
      <c r="H9939" s="80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6"/>
      <c r="B9940" s="77"/>
      <c r="C9940" s="76"/>
      <c r="D9940" s="78"/>
      <c r="E9940" s="12"/>
      <c r="F9940" s="79"/>
      <c r="G9940" s="78"/>
      <c r="H9940" s="80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6"/>
      <c r="B9941" s="77"/>
      <c r="C9941" s="76"/>
      <c r="D9941" s="78"/>
      <c r="E9941" s="12"/>
      <c r="F9941" s="79"/>
      <c r="G9941" s="78"/>
      <c r="H9941" s="80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6"/>
      <c r="B9942" s="77"/>
      <c r="C9942" s="76"/>
      <c r="D9942" s="78"/>
      <c r="E9942" s="12"/>
      <c r="F9942" s="79"/>
      <c r="G9942" s="78"/>
      <c r="H9942" s="80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6"/>
      <c r="B9943" s="77"/>
      <c r="C9943" s="76"/>
      <c r="D9943" s="78"/>
      <c r="E9943" s="12"/>
      <c r="F9943" s="79"/>
      <c r="G9943" s="78"/>
      <c r="H9943" s="80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6"/>
      <c r="B9944" s="77"/>
      <c r="C9944" s="76"/>
      <c r="D9944" s="78"/>
      <c r="E9944" s="12"/>
      <c r="F9944" s="79"/>
      <c r="G9944" s="78"/>
      <c r="H9944" s="80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6"/>
      <c r="B9945" s="77"/>
      <c r="C9945" s="76"/>
      <c r="D9945" s="78"/>
      <c r="E9945" s="12"/>
      <c r="F9945" s="79"/>
      <c r="G9945" s="78"/>
      <c r="H9945" s="80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6"/>
      <c r="B9946" s="77"/>
      <c r="C9946" s="76"/>
      <c r="D9946" s="78"/>
      <c r="E9946" s="12"/>
      <c r="F9946" s="79"/>
      <c r="G9946" s="78"/>
      <c r="H9946" s="80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6"/>
      <c r="B9947" s="77"/>
      <c r="C9947" s="76"/>
      <c r="D9947" s="78"/>
      <c r="E9947" s="12"/>
      <c r="F9947" s="79"/>
      <c r="G9947" s="78"/>
      <c r="H9947" s="80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6"/>
      <c r="B9948" s="77"/>
      <c r="C9948" s="76"/>
      <c r="D9948" s="78"/>
      <c r="E9948" s="12"/>
      <c r="F9948" s="79"/>
      <c r="G9948" s="78"/>
      <c r="H9948" s="80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6"/>
      <c r="B9949" s="77"/>
      <c r="C9949" s="76"/>
      <c r="D9949" s="78"/>
      <c r="E9949" s="12"/>
      <c r="F9949" s="79"/>
      <c r="G9949" s="78"/>
      <c r="H9949" s="80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6"/>
      <c r="B9950" s="77"/>
      <c r="C9950" s="76"/>
      <c r="D9950" s="78"/>
      <c r="E9950" s="12"/>
      <c r="F9950" s="79"/>
      <c r="G9950" s="78"/>
      <c r="H9950" s="80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6"/>
      <c r="B9951" s="77"/>
      <c r="C9951" s="76"/>
      <c r="D9951" s="78"/>
      <c r="E9951" s="12"/>
      <c r="F9951" s="79"/>
      <c r="G9951" s="78"/>
      <c r="H9951" s="80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6"/>
      <c r="B9952" s="77"/>
      <c r="C9952" s="76"/>
      <c r="D9952" s="78"/>
      <c r="E9952" s="12"/>
      <c r="F9952" s="79"/>
      <c r="G9952" s="78"/>
      <c r="H9952" s="80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6"/>
      <c r="B9953" s="77"/>
      <c r="C9953" s="76"/>
      <c r="D9953" s="78"/>
      <c r="E9953" s="12"/>
      <c r="F9953" s="79"/>
      <c r="G9953" s="78"/>
      <c r="H9953" s="80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6"/>
      <c r="B9954" s="77"/>
      <c r="C9954" s="76"/>
      <c r="D9954" s="78"/>
      <c r="E9954" s="12"/>
      <c r="F9954" s="79"/>
      <c r="G9954" s="78"/>
      <c r="H9954" s="80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6"/>
      <c r="B9955" s="77"/>
      <c r="C9955" s="76"/>
      <c r="D9955" s="78"/>
      <c r="E9955" s="12"/>
      <c r="F9955" s="79"/>
      <c r="G9955" s="78"/>
      <c r="H9955" s="80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6"/>
      <c r="B9956" s="77"/>
      <c r="C9956" s="76"/>
      <c r="D9956" s="78"/>
      <c r="E9956" s="12"/>
      <c r="F9956" s="79"/>
      <c r="G9956" s="78"/>
      <c r="H9956" s="80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6"/>
      <c r="B9957" s="77"/>
      <c r="C9957" s="76"/>
      <c r="D9957" s="78"/>
      <c r="E9957" s="12"/>
      <c r="F9957" s="79"/>
      <c r="G9957" s="78"/>
      <c r="H9957" s="80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6"/>
      <c r="B9958" s="77"/>
      <c r="C9958" s="76"/>
      <c r="D9958" s="78"/>
      <c r="E9958" s="12"/>
      <c r="F9958" s="79"/>
      <c r="G9958" s="78"/>
      <c r="H9958" s="80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6"/>
      <c r="B9959" s="77"/>
      <c r="C9959" s="76"/>
      <c r="D9959" s="78"/>
      <c r="E9959" s="12"/>
      <c r="F9959" s="79"/>
      <c r="G9959" s="78"/>
      <c r="H9959" s="80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6"/>
      <c r="B9960" s="77"/>
      <c r="C9960" s="76"/>
      <c r="D9960" s="78"/>
      <c r="E9960" s="12"/>
      <c r="F9960" s="79"/>
      <c r="G9960" s="78"/>
      <c r="H9960" s="80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6"/>
      <c r="B9961" s="77"/>
      <c r="C9961" s="76"/>
      <c r="D9961" s="78"/>
      <c r="E9961" s="12"/>
      <c r="F9961" s="79"/>
      <c r="G9961" s="78"/>
      <c r="H9961" s="80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6"/>
      <c r="B9962" s="77"/>
      <c r="C9962" s="76"/>
      <c r="D9962" s="78"/>
      <c r="E9962" s="12"/>
      <c r="F9962" s="79"/>
      <c r="G9962" s="78"/>
      <c r="H9962" s="80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6"/>
      <c r="B9963" s="77"/>
      <c r="C9963" s="76"/>
      <c r="D9963" s="78"/>
      <c r="E9963" s="12"/>
      <c r="F9963" s="79"/>
      <c r="G9963" s="78"/>
      <c r="H9963" s="80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6"/>
      <c r="B9964" s="77"/>
      <c r="C9964" s="76"/>
      <c r="D9964" s="78"/>
      <c r="E9964" s="12"/>
      <c r="F9964" s="79"/>
      <c r="G9964" s="78"/>
      <c r="H9964" s="80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6"/>
      <c r="B9965" s="77"/>
      <c r="C9965" s="76"/>
      <c r="D9965" s="78"/>
      <c r="E9965" s="12"/>
      <c r="F9965" s="79"/>
      <c r="G9965" s="78"/>
      <c r="H9965" s="80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6"/>
      <c r="B9966" s="77"/>
      <c r="C9966" s="76"/>
      <c r="D9966" s="78"/>
      <c r="E9966" s="12"/>
      <c r="F9966" s="79"/>
      <c r="G9966" s="78"/>
      <c r="H9966" s="80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6"/>
      <c r="B9967" s="77"/>
      <c r="C9967" s="76"/>
      <c r="D9967" s="78"/>
      <c r="E9967" s="12"/>
      <c r="F9967" s="79"/>
      <c r="G9967" s="78"/>
      <c r="H9967" s="80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6"/>
      <c r="B9968" s="77"/>
      <c r="C9968" s="76"/>
      <c r="D9968" s="78"/>
      <c r="E9968" s="12"/>
      <c r="F9968" s="79"/>
      <c r="G9968" s="78"/>
      <c r="H9968" s="80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6"/>
      <c r="B9969" s="77"/>
      <c r="C9969" s="76"/>
      <c r="D9969" s="78"/>
      <c r="E9969" s="12"/>
      <c r="F9969" s="79"/>
      <c r="G9969" s="78"/>
      <c r="H9969" s="80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6"/>
      <c r="B9970" s="77"/>
      <c r="C9970" s="76"/>
      <c r="D9970" s="78"/>
      <c r="E9970" s="12"/>
      <c r="F9970" s="79"/>
      <c r="G9970" s="78"/>
      <c r="H9970" s="80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6"/>
      <c r="B9971" s="77"/>
      <c r="C9971" s="76"/>
      <c r="D9971" s="78"/>
      <c r="E9971" s="12"/>
      <c r="F9971" s="79"/>
      <c r="G9971" s="78"/>
      <c r="H9971" s="80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6"/>
      <c r="B9972" s="77"/>
      <c r="C9972" s="76"/>
      <c r="D9972" s="78"/>
      <c r="E9972" s="12"/>
      <c r="F9972" s="79"/>
      <c r="G9972" s="78"/>
      <c r="H9972" s="80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6"/>
      <c r="B9973" s="77"/>
      <c r="C9973" s="76"/>
      <c r="D9973" s="78"/>
      <c r="E9973" s="12"/>
      <c r="F9973" s="79"/>
      <c r="G9973" s="78"/>
      <c r="H9973" s="80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6"/>
      <c r="B9974" s="77"/>
      <c r="C9974" s="76"/>
      <c r="D9974" s="78"/>
      <c r="E9974" s="12"/>
      <c r="F9974" s="79"/>
      <c r="G9974" s="78"/>
      <c r="H9974" s="80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6"/>
      <c r="B9975" s="77"/>
      <c r="C9975" s="76"/>
      <c r="D9975" s="78"/>
      <c r="E9975" s="12"/>
      <c r="F9975" s="79"/>
      <c r="G9975" s="78"/>
      <c r="H9975" s="80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6"/>
      <c r="B9976" s="77"/>
      <c r="C9976" s="76"/>
      <c r="D9976" s="78"/>
      <c r="E9976" s="12"/>
      <c r="F9976" s="79"/>
      <c r="G9976" s="78"/>
      <c r="H9976" s="80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6"/>
      <c r="B9977" s="77"/>
      <c r="C9977" s="76"/>
      <c r="D9977" s="78"/>
      <c r="E9977" s="12"/>
      <c r="F9977" s="79"/>
      <c r="G9977" s="78"/>
      <c r="H9977" s="80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6"/>
      <c r="B9978" s="77"/>
      <c r="C9978" s="76"/>
      <c r="D9978" s="78"/>
      <c r="E9978" s="12"/>
      <c r="F9978" s="79"/>
      <c r="G9978" s="78"/>
      <c r="H9978" s="80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6"/>
      <c r="B9979" s="77"/>
      <c r="C9979" s="76"/>
      <c r="D9979" s="78"/>
      <c r="E9979" s="12"/>
      <c r="F9979" s="79"/>
      <c r="G9979" s="78"/>
      <c r="H9979" s="80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6"/>
      <c r="B9980" s="77"/>
      <c r="C9980" s="76"/>
      <c r="D9980" s="78"/>
      <c r="E9980" s="12"/>
      <c r="F9980" s="79"/>
      <c r="G9980" s="78"/>
      <c r="H9980" s="80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6"/>
      <c r="B9981" s="77"/>
      <c r="C9981" s="76"/>
      <c r="D9981" s="78"/>
      <c r="E9981" s="12"/>
      <c r="F9981" s="79"/>
      <c r="G9981" s="78"/>
      <c r="H9981" s="80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6"/>
      <c r="B9982" s="77"/>
      <c r="C9982" s="76"/>
      <c r="D9982" s="78"/>
      <c r="E9982" s="12"/>
      <c r="F9982" s="79"/>
      <c r="G9982" s="78"/>
      <c r="H9982" s="80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6"/>
      <c r="B9983" s="77"/>
      <c r="C9983" s="76"/>
      <c r="D9983" s="78"/>
      <c r="E9983" s="12"/>
      <c r="F9983" s="79"/>
      <c r="G9983" s="78"/>
      <c r="H9983" s="80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6"/>
      <c r="B9984" s="77"/>
      <c r="C9984" s="76"/>
      <c r="D9984" s="78"/>
      <c r="E9984" s="12"/>
      <c r="F9984" s="79"/>
      <c r="G9984" s="78"/>
      <c r="H9984" s="80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6"/>
      <c r="B9985" s="77"/>
      <c r="C9985" s="76"/>
      <c r="D9985" s="78"/>
      <c r="E9985" s="12"/>
      <c r="F9985" s="79"/>
      <c r="G9985" s="78"/>
      <c r="H9985" s="80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6"/>
      <c r="B9986" s="77"/>
      <c r="C9986" s="76"/>
      <c r="D9986" s="78"/>
      <c r="E9986" s="12"/>
      <c r="F9986" s="79"/>
      <c r="G9986" s="78"/>
      <c r="H9986" s="80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6"/>
      <c r="B9987" s="77"/>
      <c r="C9987" s="76"/>
      <c r="D9987" s="78"/>
      <c r="E9987" s="12"/>
      <c r="F9987" s="79"/>
      <c r="G9987" s="78"/>
      <c r="H9987" s="80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6"/>
      <c r="B9988" s="77"/>
      <c r="C9988" s="76"/>
      <c r="D9988" s="78"/>
      <c r="E9988" s="12"/>
      <c r="F9988" s="79"/>
      <c r="G9988" s="78"/>
      <c r="H9988" s="80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6"/>
      <c r="B9989" s="77"/>
      <c r="C9989" s="76"/>
      <c r="D9989" s="78"/>
      <c r="E9989" s="12"/>
      <c r="F9989" s="79"/>
      <c r="G9989" s="78"/>
      <c r="H9989" s="80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6"/>
      <c r="B9990" s="77"/>
      <c r="C9990" s="76"/>
      <c r="D9990" s="78"/>
      <c r="E9990" s="12"/>
      <c r="F9990" s="79"/>
      <c r="G9990" s="78"/>
      <c r="H9990" s="80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6"/>
      <c r="B9991" s="77"/>
      <c r="C9991" s="76"/>
      <c r="D9991" s="78"/>
      <c r="E9991" s="12"/>
      <c r="F9991" s="79"/>
      <c r="G9991" s="78"/>
      <c r="H9991" s="80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6"/>
      <c r="B9992" s="77"/>
      <c r="C9992" s="76"/>
      <c r="D9992" s="78"/>
      <c r="E9992" s="12"/>
      <c r="F9992" s="79"/>
      <c r="G9992" s="78"/>
      <c r="H9992" s="80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6"/>
      <c r="B9993" s="77"/>
      <c r="C9993" s="76"/>
      <c r="D9993" s="78"/>
      <c r="E9993" s="12"/>
      <c r="F9993" s="79"/>
      <c r="G9993" s="78"/>
      <c r="H9993" s="80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6"/>
      <c r="B9994" s="77"/>
      <c r="C9994" s="76"/>
      <c r="D9994" s="78"/>
      <c r="E9994" s="12"/>
      <c r="F9994" s="79"/>
      <c r="G9994" s="78"/>
      <c r="H9994" s="80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6"/>
      <c r="B9995" s="77"/>
      <c r="C9995" s="76"/>
      <c r="D9995" s="78"/>
      <c r="E9995" s="12"/>
      <c r="F9995" s="79"/>
      <c r="G9995" s="78"/>
      <c r="H9995" s="80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6"/>
      <c r="B9996" s="77"/>
      <c r="C9996" s="76"/>
      <c r="D9996" s="78"/>
      <c r="E9996" s="12"/>
      <c r="F9996" s="79"/>
      <c r="G9996" s="78"/>
      <c r="H9996" s="80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6"/>
      <c r="B9997" s="77"/>
      <c r="C9997" s="76"/>
      <c r="D9997" s="78"/>
      <c r="E9997" s="12"/>
      <c r="F9997" s="79"/>
      <c r="G9997" s="78"/>
      <c r="H9997" s="80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6"/>
      <c r="B9998" s="77"/>
      <c r="C9998" s="76"/>
      <c r="D9998" s="78"/>
      <c r="E9998" s="12"/>
      <c r="F9998" s="79"/>
      <c r="G9998" s="78"/>
      <c r="H9998" s="80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6"/>
      <c r="B9999" s="77"/>
      <c r="C9999" s="76"/>
      <c r="D9999" s="78"/>
      <c r="E9999" s="12"/>
      <c r="F9999" s="79"/>
      <c r="G9999" s="78"/>
      <c r="H9999" s="80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6"/>
      <c r="B10000" s="77"/>
      <c r="C10000" s="76"/>
      <c r="D10000" s="78"/>
      <c r="E10000" s="12"/>
      <c r="F10000" s="79"/>
      <c r="G10000" s="78"/>
      <c r="H10000" s="80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6"/>
      <c r="B10001" s="77"/>
      <c r="C10001" s="76"/>
      <c r="D10001" s="78"/>
      <c r="E10001" s="12"/>
      <c r="F10001" s="79"/>
      <c r="G10001" s="78"/>
      <c r="H10001" s="80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6"/>
      <c r="B10002" s="77"/>
      <c r="C10002" s="76"/>
      <c r="D10002" s="78"/>
      <c r="E10002" s="12"/>
      <c r="F10002" s="79"/>
      <c r="G10002" s="78"/>
      <c r="H10002" s="80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6"/>
      <c r="B10003" s="77"/>
      <c r="C10003" s="76"/>
      <c r="D10003" s="78"/>
      <c r="E10003" s="12"/>
      <c r="F10003" s="79"/>
      <c r="G10003" s="78"/>
      <c r="H10003" s="80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6"/>
      <c r="B10004" s="77"/>
      <c r="C10004" s="76"/>
      <c r="D10004" s="78"/>
      <c r="E10004" s="12"/>
      <c r="F10004" s="79"/>
      <c r="G10004" s="78"/>
      <c r="H10004" s="80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6"/>
      <c r="B10005" s="77"/>
      <c r="C10005" s="76"/>
      <c r="D10005" s="78"/>
      <c r="E10005" s="12"/>
      <c r="F10005" s="79"/>
      <c r="G10005" s="78"/>
      <c r="H10005" s="80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6"/>
      <c r="B10006" s="77"/>
      <c r="C10006" s="76"/>
      <c r="D10006" s="78"/>
      <c r="E10006" s="12"/>
      <c r="F10006" s="79"/>
      <c r="G10006" s="78"/>
      <c r="H10006" s="80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6"/>
      <c r="B10007" s="77"/>
      <c r="C10007" s="76"/>
      <c r="D10007" s="78"/>
      <c r="E10007" s="12"/>
      <c r="F10007" s="79"/>
      <c r="G10007" s="78"/>
      <c r="H10007" s="80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6"/>
      <c r="B10008" s="77"/>
      <c r="C10008" s="76"/>
      <c r="D10008" s="78"/>
      <c r="E10008" s="12"/>
      <c r="F10008" s="79"/>
      <c r="G10008" s="78"/>
      <c r="H10008" s="80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6"/>
      <c r="B10009" s="77"/>
      <c r="C10009" s="76"/>
      <c r="D10009" s="78"/>
      <c r="E10009" s="12"/>
      <c r="F10009" s="79"/>
      <c r="G10009" s="78"/>
      <c r="H10009" s="80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6"/>
      <c r="B10010" s="77"/>
      <c r="C10010" s="76"/>
      <c r="D10010" s="78"/>
      <c r="E10010" s="12"/>
      <c r="F10010" s="79"/>
      <c r="G10010" s="78"/>
      <c r="H10010" s="80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6"/>
      <c r="B10011" s="77"/>
      <c r="C10011" s="76"/>
      <c r="D10011" s="78"/>
      <c r="E10011" s="12"/>
      <c r="F10011" s="79"/>
      <c r="G10011" s="78"/>
      <c r="H10011" s="80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6"/>
      <c r="B10012" s="77"/>
      <c r="C10012" s="76"/>
      <c r="D10012" s="78"/>
      <c r="E10012" s="12"/>
      <c r="F10012" s="79"/>
      <c r="G10012" s="78"/>
      <c r="H10012" s="80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6"/>
      <c r="B10013" s="77"/>
      <c r="C10013" s="76"/>
      <c r="D10013" s="78"/>
      <c r="E10013" s="12"/>
      <c r="F10013" s="79"/>
      <c r="G10013" s="78"/>
      <c r="H10013" s="80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6"/>
      <c r="B10014" s="77"/>
      <c r="C10014" s="76"/>
      <c r="D10014" s="78"/>
      <c r="E10014" s="12"/>
      <c r="F10014" s="79"/>
      <c r="G10014" s="78"/>
      <c r="H10014" s="80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6"/>
      <c r="B10015" s="77"/>
      <c r="C10015" s="76"/>
      <c r="D10015" s="78"/>
      <c r="E10015" s="12"/>
      <c r="F10015" s="79"/>
      <c r="G10015" s="78"/>
      <c r="H10015" s="80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6"/>
      <c r="B10016" s="77"/>
      <c r="C10016" s="76"/>
      <c r="D10016" s="78"/>
      <c r="E10016" s="12"/>
      <c r="F10016" s="79"/>
      <c r="G10016" s="78"/>
      <c r="H10016" s="80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6"/>
      <c r="B10017" s="77"/>
      <c r="C10017" s="76"/>
      <c r="D10017" s="78"/>
      <c r="E10017" s="12"/>
      <c r="F10017" s="79"/>
      <c r="G10017" s="78"/>
      <c r="H10017" s="80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6"/>
      <c r="B10018" s="77"/>
      <c r="C10018" s="76"/>
      <c r="D10018" s="78"/>
      <c r="E10018" s="12"/>
      <c r="F10018" s="79"/>
      <c r="G10018" s="78"/>
      <c r="H10018" s="80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6"/>
      <c r="B10019" s="77"/>
      <c r="C10019" s="76"/>
      <c r="D10019" s="78"/>
      <c r="E10019" s="12"/>
      <c r="F10019" s="79"/>
      <c r="G10019" s="78"/>
      <c r="H10019" s="80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6"/>
      <c r="B10020" s="77"/>
      <c r="C10020" s="76"/>
      <c r="D10020" s="78"/>
      <c r="E10020" s="12"/>
      <c r="F10020" s="79"/>
      <c r="G10020" s="78"/>
      <c r="H10020" s="80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6"/>
      <c r="B10021" s="77"/>
      <c r="C10021" s="76"/>
      <c r="D10021" s="78"/>
      <c r="E10021" s="12"/>
      <c r="F10021" s="79"/>
      <c r="G10021" s="78"/>
      <c r="H10021" s="80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6"/>
      <c r="B10022" s="77"/>
      <c r="C10022" s="76"/>
      <c r="D10022" s="78"/>
      <c r="E10022" s="12"/>
      <c r="F10022" s="79"/>
      <c r="G10022" s="78"/>
      <c r="H10022" s="80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6"/>
      <c r="B10023" s="77"/>
      <c r="C10023" s="76"/>
      <c r="D10023" s="78"/>
      <c r="E10023" s="12"/>
      <c r="F10023" s="79"/>
      <c r="G10023" s="78"/>
      <c r="H10023" s="80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6"/>
      <c r="B10024" s="77"/>
      <c r="C10024" s="76"/>
      <c r="D10024" s="78"/>
      <c r="E10024" s="12"/>
      <c r="F10024" s="79"/>
      <c r="G10024" s="78"/>
      <c r="H10024" s="80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6"/>
      <c r="B10025" s="77"/>
      <c r="C10025" s="76"/>
      <c r="D10025" s="78"/>
      <c r="E10025" s="12"/>
      <c r="F10025" s="79"/>
      <c r="G10025" s="78"/>
      <c r="H10025" s="80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6"/>
      <c r="B10026" s="77"/>
      <c r="C10026" s="76"/>
      <c r="D10026" s="78"/>
      <c r="E10026" s="12"/>
      <c r="F10026" s="79"/>
      <c r="G10026" s="78"/>
      <c r="H10026" s="80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6"/>
      <c r="B10027" s="77"/>
      <c r="C10027" s="76"/>
      <c r="D10027" s="78"/>
      <c r="E10027" s="12"/>
      <c r="F10027" s="79"/>
      <c r="G10027" s="78"/>
      <c r="H10027" s="80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6"/>
      <c r="B10028" s="77"/>
      <c r="C10028" s="76"/>
      <c r="D10028" s="78"/>
      <c r="E10028" s="12"/>
      <c r="F10028" s="79"/>
      <c r="G10028" s="78"/>
      <c r="H10028" s="80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6"/>
      <c r="B10029" s="77"/>
      <c r="C10029" s="76"/>
      <c r="D10029" s="78"/>
      <c r="E10029" s="12"/>
      <c r="F10029" s="79"/>
      <c r="G10029" s="78"/>
      <c r="H10029" s="80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6"/>
      <c r="B10030" s="77"/>
      <c r="C10030" s="76"/>
      <c r="D10030" s="78"/>
      <c r="E10030" s="12"/>
      <c r="F10030" s="79"/>
      <c r="G10030" s="78"/>
      <c r="H10030" s="80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6"/>
      <c r="B10031" s="77"/>
      <c r="C10031" s="76"/>
      <c r="D10031" s="78"/>
      <c r="E10031" s="12"/>
      <c r="F10031" s="79"/>
      <c r="G10031" s="78"/>
      <c r="H10031" s="80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6"/>
      <c r="B10032" s="77"/>
      <c r="C10032" s="76"/>
      <c r="D10032" s="78"/>
      <c r="E10032" s="12"/>
      <c r="F10032" s="79"/>
      <c r="G10032" s="78"/>
      <c r="H10032" s="80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6"/>
      <c r="B10033" s="77"/>
      <c r="C10033" s="76"/>
      <c r="D10033" s="78"/>
      <c r="E10033" s="12"/>
      <c r="F10033" s="79"/>
      <c r="G10033" s="78"/>
      <c r="H10033" s="80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6"/>
      <c r="B10034" s="77"/>
      <c r="C10034" s="76"/>
      <c r="D10034" s="78"/>
      <c r="E10034" s="12"/>
      <c r="F10034" s="79"/>
      <c r="G10034" s="78"/>
      <c r="H10034" s="80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6"/>
      <c r="B10035" s="77"/>
      <c r="C10035" s="76"/>
      <c r="D10035" s="78"/>
      <c r="E10035" s="12"/>
      <c r="F10035" s="79"/>
      <c r="G10035" s="78"/>
      <c r="H10035" s="80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6"/>
      <c r="B10036" s="77"/>
      <c r="C10036" s="76"/>
      <c r="D10036" s="78"/>
      <c r="E10036" s="12"/>
      <c r="F10036" s="79"/>
      <c r="G10036" s="78"/>
      <c r="H10036" s="80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6"/>
      <c r="B10037" s="77"/>
      <c r="C10037" s="76"/>
      <c r="D10037" s="78"/>
      <c r="E10037" s="12"/>
      <c r="F10037" s="79"/>
      <c r="G10037" s="78"/>
      <c r="H10037" s="80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6"/>
      <c r="B10038" s="77"/>
      <c r="C10038" s="76"/>
      <c r="D10038" s="78"/>
      <c r="E10038" s="12"/>
      <c r="F10038" s="79"/>
      <c r="G10038" s="78"/>
      <c r="H10038" s="80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6"/>
      <c r="B10039" s="77"/>
      <c r="C10039" s="76"/>
      <c r="D10039" s="78"/>
      <c r="E10039" s="12"/>
      <c r="F10039" s="79"/>
      <c r="G10039" s="78"/>
      <c r="H10039" s="80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6"/>
      <c r="B10040" s="77"/>
      <c r="C10040" s="76"/>
      <c r="D10040" s="78"/>
      <c r="E10040" s="12"/>
      <c r="F10040" s="79"/>
      <c r="G10040" s="78"/>
      <c r="H10040" s="80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6"/>
      <c r="B10041" s="77"/>
      <c r="C10041" s="76"/>
      <c r="D10041" s="78"/>
      <c r="E10041" s="12"/>
      <c r="F10041" s="79"/>
      <c r="G10041" s="78"/>
      <c r="H10041" s="80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6"/>
      <c r="B10042" s="77"/>
      <c r="C10042" s="76"/>
      <c r="D10042" s="78"/>
      <c r="E10042" s="12"/>
      <c r="F10042" s="79"/>
      <c r="G10042" s="78"/>
      <c r="H10042" s="80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6"/>
      <c r="B10043" s="77"/>
      <c r="C10043" s="76"/>
      <c r="D10043" s="78"/>
      <c r="E10043" s="12"/>
      <c r="F10043" s="79"/>
      <c r="G10043" s="78"/>
      <c r="H10043" s="80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6"/>
      <c r="B10044" s="77"/>
      <c r="C10044" s="76"/>
      <c r="D10044" s="78"/>
      <c r="E10044" s="12"/>
      <c r="F10044" s="79"/>
      <c r="G10044" s="78"/>
      <c r="H10044" s="80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6"/>
      <c r="B10045" s="77"/>
      <c r="C10045" s="76"/>
      <c r="D10045" s="78"/>
      <c r="E10045" s="12"/>
      <c r="F10045" s="79"/>
      <c r="G10045" s="78"/>
      <c r="H10045" s="80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6"/>
      <c r="B10046" s="77"/>
      <c r="C10046" s="76"/>
      <c r="D10046" s="78"/>
      <c r="E10046" s="12"/>
      <c r="F10046" s="79"/>
      <c r="G10046" s="78"/>
      <c r="H10046" s="80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6"/>
      <c r="B10047" s="77"/>
      <c r="C10047" s="76"/>
      <c r="D10047" s="78"/>
      <c r="E10047" s="12"/>
      <c r="F10047" s="79"/>
      <c r="G10047" s="78"/>
      <c r="H10047" s="80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6"/>
      <c r="B10048" s="77"/>
      <c r="C10048" s="76"/>
      <c r="D10048" s="78"/>
      <c r="E10048" s="12"/>
      <c r="F10048" s="79"/>
      <c r="G10048" s="78"/>
      <c r="H10048" s="80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6"/>
      <c r="B10049" s="77"/>
      <c r="C10049" s="76"/>
      <c r="D10049" s="78"/>
      <c r="E10049" s="12"/>
      <c r="F10049" s="79"/>
      <c r="G10049" s="78"/>
      <c r="H10049" s="80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6"/>
      <c r="B10050" s="77"/>
      <c r="C10050" s="76"/>
      <c r="D10050" s="78"/>
      <c r="E10050" s="12"/>
      <c r="F10050" s="79"/>
      <c r="G10050" s="78"/>
      <c r="H10050" s="80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6"/>
      <c r="B10051" s="77"/>
      <c r="C10051" s="76"/>
      <c r="D10051" s="78"/>
      <c r="E10051" s="12"/>
      <c r="F10051" s="79"/>
      <c r="G10051" s="78"/>
      <c r="H10051" s="80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6"/>
      <c r="B10052" s="77"/>
      <c r="C10052" s="76"/>
      <c r="D10052" s="78"/>
      <c r="E10052" s="12"/>
      <c r="F10052" s="79"/>
      <c r="G10052" s="78"/>
      <c r="H10052" s="80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6"/>
      <c r="B10053" s="77"/>
      <c r="C10053" s="76"/>
      <c r="D10053" s="78"/>
      <c r="E10053" s="12"/>
      <c r="F10053" s="79"/>
      <c r="G10053" s="78"/>
      <c r="H10053" s="80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6"/>
      <c r="B10054" s="77"/>
      <c r="C10054" s="76"/>
      <c r="D10054" s="78"/>
      <c r="E10054" s="12"/>
      <c r="F10054" s="79"/>
      <c r="G10054" s="78"/>
      <c r="H10054" s="80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6"/>
      <c r="B10055" s="77"/>
      <c r="C10055" s="76"/>
      <c r="D10055" s="78"/>
      <c r="E10055" s="12"/>
      <c r="F10055" s="79"/>
      <c r="G10055" s="78"/>
      <c r="H10055" s="80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6"/>
      <c r="B10056" s="77"/>
      <c r="C10056" s="76"/>
      <c r="D10056" s="78"/>
      <c r="E10056" s="12"/>
      <c r="F10056" s="79"/>
      <c r="G10056" s="78"/>
      <c r="H10056" s="80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6"/>
      <c r="B10057" s="77"/>
      <c r="C10057" s="76"/>
      <c r="D10057" s="78"/>
      <c r="E10057" s="12"/>
      <c r="F10057" s="79"/>
      <c r="G10057" s="78"/>
      <c r="H10057" s="80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6"/>
      <c r="B10058" s="77"/>
      <c r="C10058" s="76"/>
      <c r="D10058" s="78"/>
      <c r="E10058" s="12"/>
      <c r="F10058" s="79"/>
      <c r="G10058" s="78"/>
      <c r="H10058" s="80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6"/>
      <c r="B10059" s="77"/>
      <c r="C10059" s="76"/>
      <c r="D10059" s="78"/>
      <c r="E10059" s="12"/>
      <c r="F10059" s="79"/>
      <c r="G10059" s="78"/>
      <c r="H10059" s="80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6"/>
      <c r="B10060" s="77"/>
      <c r="C10060" s="76"/>
      <c r="D10060" s="78"/>
      <c r="E10060" s="12"/>
      <c r="F10060" s="79"/>
      <c r="G10060" s="78"/>
      <c r="H10060" s="80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6"/>
      <c r="B10061" s="77"/>
      <c r="C10061" s="76"/>
      <c r="D10061" s="78"/>
      <c r="E10061" s="12"/>
      <c r="F10061" s="79"/>
      <c r="G10061" s="78"/>
      <c r="H10061" s="80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6"/>
      <c r="B10062" s="77"/>
      <c r="C10062" s="76"/>
      <c r="D10062" s="78"/>
      <c r="E10062" s="12"/>
      <c r="F10062" s="79"/>
      <c r="G10062" s="78"/>
      <c r="H10062" s="80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6"/>
      <c r="B10063" s="77"/>
      <c r="C10063" s="76"/>
      <c r="D10063" s="78"/>
      <c r="E10063" s="12"/>
      <c r="F10063" s="79"/>
      <c r="G10063" s="78"/>
      <c r="H10063" s="80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6"/>
      <c r="B10064" s="77"/>
      <c r="C10064" s="76"/>
      <c r="D10064" s="78"/>
      <c r="E10064" s="12"/>
      <c r="F10064" s="79"/>
      <c r="G10064" s="78"/>
      <c r="H10064" s="80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6"/>
      <c r="B10065" s="77"/>
      <c r="C10065" s="76"/>
      <c r="D10065" s="78"/>
      <c r="E10065" s="12"/>
      <c r="F10065" s="79"/>
      <c r="G10065" s="78"/>
      <c r="H10065" s="80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6"/>
      <c r="B10066" s="77"/>
      <c r="C10066" s="76"/>
      <c r="D10066" s="78"/>
      <c r="E10066" s="12"/>
      <c r="F10066" s="79"/>
      <c r="G10066" s="78"/>
      <c r="H10066" s="80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6"/>
      <c r="B10067" s="77"/>
      <c r="C10067" s="76"/>
      <c r="D10067" s="78"/>
      <c r="E10067" s="12"/>
      <c r="F10067" s="79"/>
      <c r="G10067" s="78"/>
      <c r="H10067" s="80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6"/>
      <c r="B10068" s="77"/>
      <c r="C10068" s="76"/>
      <c r="D10068" s="78"/>
      <c r="E10068" s="12"/>
      <c r="F10068" s="79"/>
      <c r="G10068" s="78"/>
      <c r="H10068" s="80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6"/>
      <c r="B10069" s="77"/>
      <c r="C10069" s="76"/>
      <c r="D10069" s="78"/>
      <c r="E10069" s="12"/>
      <c r="F10069" s="79"/>
      <c r="G10069" s="78"/>
      <c r="H10069" s="80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6"/>
      <c r="B10070" s="77"/>
      <c r="C10070" s="76"/>
      <c r="D10070" s="78"/>
      <c r="E10070" s="12"/>
      <c r="F10070" s="79"/>
      <c r="G10070" s="78"/>
      <c r="H10070" s="80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6"/>
      <c r="B10071" s="77"/>
      <c r="C10071" s="76"/>
      <c r="D10071" s="78"/>
      <c r="E10071" s="12"/>
      <c r="F10071" s="79"/>
      <c r="G10071" s="78"/>
      <c r="H10071" s="80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6"/>
      <c r="B10072" s="77"/>
      <c r="C10072" s="76"/>
      <c r="D10072" s="78"/>
      <c r="E10072" s="12"/>
      <c r="F10072" s="79"/>
      <c r="G10072" s="78"/>
      <c r="H10072" s="80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6"/>
      <c r="B10073" s="77"/>
      <c r="C10073" s="76"/>
      <c r="D10073" s="78"/>
      <c r="E10073" s="12"/>
      <c r="F10073" s="79"/>
      <c r="G10073" s="78"/>
      <c r="H10073" s="80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6"/>
      <c r="B10074" s="77"/>
      <c r="C10074" s="76"/>
      <c r="D10074" s="78"/>
      <c r="E10074" s="12"/>
      <c r="F10074" s="79"/>
      <c r="G10074" s="78"/>
      <c r="H10074" s="80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6"/>
      <c r="B10075" s="77"/>
      <c r="C10075" s="76"/>
      <c r="D10075" s="78"/>
      <c r="E10075" s="12"/>
      <c r="F10075" s="79"/>
      <c r="G10075" s="78"/>
      <c r="H10075" s="80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6"/>
      <c r="B10076" s="77"/>
      <c r="C10076" s="76"/>
      <c r="D10076" s="78"/>
      <c r="E10076" s="12"/>
      <c r="F10076" s="79"/>
      <c r="G10076" s="78"/>
      <c r="H10076" s="80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6"/>
      <c r="B10077" s="77"/>
      <c r="C10077" s="76"/>
      <c r="D10077" s="78"/>
      <c r="E10077" s="12"/>
      <c r="F10077" s="79"/>
      <c r="G10077" s="78"/>
      <c r="H10077" s="80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6"/>
      <c r="B10078" s="77"/>
      <c r="C10078" s="76"/>
      <c r="D10078" s="78"/>
      <c r="E10078" s="12"/>
      <c r="F10078" s="79"/>
      <c r="G10078" s="78"/>
      <c r="H10078" s="80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6"/>
      <c r="B10079" s="77"/>
      <c r="C10079" s="76"/>
      <c r="D10079" s="78"/>
      <c r="E10079" s="12"/>
      <c r="F10079" s="79"/>
      <c r="G10079" s="78"/>
      <c r="H10079" s="80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6"/>
      <c r="B10080" s="77"/>
      <c r="C10080" s="76"/>
      <c r="D10080" s="78"/>
      <c r="E10080" s="12"/>
      <c r="F10080" s="79"/>
      <c r="G10080" s="78"/>
      <c r="H10080" s="80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6"/>
      <c r="B10081" s="77"/>
      <c r="C10081" s="76"/>
      <c r="D10081" s="78"/>
      <c r="E10081" s="12"/>
      <c r="F10081" s="79"/>
      <c r="G10081" s="78"/>
      <c r="H10081" s="80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6"/>
      <c r="B10082" s="77"/>
      <c r="C10082" s="76"/>
      <c r="D10082" s="78"/>
      <c r="E10082" s="12"/>
      <c r="F10082" s="79"/>
      <c r="G10082" s="78"/>
      <c r="H10082" s="80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6"/>
      <c r="B10083" s="77"/>
      <c r="C10083" s="76"/>
      <c r="D10083" s="78"/>
      <c r="E10083" s="12"/>
      <c r="F10083" s="79"/>
      <c r="G10083" s="78"/>
      <c r="H10083" s="80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6"/>
      <c r="B10084" s="77"/>
      <c r="C10084" s="76"/>
      <c r="D10084" s="78"/>
      <c r="E10084" s="12"/>
      <c r="F10084" s="79"/>
      <c r="G10084" s="78"/>
      <c r="H10084" s="80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6"/>
      <c r="B10085" s="77"/>
      <c r="C10085" s="76"/>
      <c r="D10085" s="78"/>
      <c r="E10085" s="12"/>
      <c r="F10085" s="79"/>
      <c r="G10085" s="78"/>
      <c r="H10085" s="80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6"/>
      <c r="B10086" s="77"/>
      <c r="C10086" s="76"/>
      <c r="D10086" s="78"/>
      <c r="E10086" s="12"/>
      <c r="F10086" s="79"/>
      <c r="G10086" s="78"/>
      <c r="H10086" s="80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6"/>
      <c r="B10087" s="77"/>
      <c r="C10087" s="76"/>
      <c r="D10087" s="78"/>
      <c r="E10087" s="12"/>
      <c r="F10087" s="79"/>
      <c r="G10087" s="78"/>
      <c r="H10087" s="80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6"/>
      <c r="B10088" s="77"/>
      <c r="C10088" s="76"/>
      <c r="D10088" s="78"/>
      <c r="E10088" s="12"/>
      <c r="F10088" s="79"/>
      <c r="G10088" s="78"/>
      <c r="H10088" s="80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6"/>
      <c r="B10089" s="77"/>
      <c r="C10089" s="76"/>
      <c r="D10089" s="78"/>
      <c r="E10089" s="12"/>
      <c r="F10089" s="79"/>
      <c r="G10089" s="78"/>
      <c r="H10089" s="80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6"/>
      <c r="B10090" s="77"/>
      <c r="C10090" s="76"/>
      <c r="D10090" s="78"/>
      <c r="E10090" s="12"/>
      <c r="F10090" s="79"/>
      <c r="G10090" s="78"/>
      <c r="H10090" s="80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6"/>
      <c r="B10091" s="77"/>
      <c r="C10091" s="76"/>
      <c r="D10091" s="78"/>
      <c r="E10091" s="12"/>
      <c r="F10091" s="79"/>
      <c r="G10091" s="78"/>
      <c r="H10091" s="80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6"/>
      <c r="B10092" s="77"/>
      <c r="C10092" s="76"/>
      <c r="D10092" s="78"/>
      <c r="E10092" s="12"/>
      <c r="F10092" s="79"/>
      <c r="G10092" s="78"/>
      <c r="H10092" s="80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6"/>
      <c r="B10093" s="77"/>
      <c r="C10093" s="76"/>
      <c r="D10093" s="78"/>
      <c r="E10093" s="12"/>
      <c r="F10093" s="79"/>
      <c r="G10093" s="78"/>
      <c r="H10093" s="80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6"/>
      <c r="B10094" s="77"/>
      <c r="C10094" s="76"/>
      <c r="D10094" s="78"/>
      <c r="E10094" s="12"/>
      <c r="F10094" s="79"/>
      <c r="G10094" s="78"/>
      <c r="H10094" s="80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6"/>
      <c r="B10095" s="77"/>
      <c r="C10095" s="76"/>
      <c r="D10095" s="78"/>
      <c r="E10095" s="12"/>
      <c r="F10095" s="79"/>
      <c r="G10095" s="78"/>
      <c r="H10095" s="80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6"/>
      <c r="B10096" s="77"/>
      <c r="C10096" s="76"/>
      <c r="D10096" s="78"/>
      <c r="E10096" s="12"/>
      <c r="F10096" s="79"/>
      <c r="G10096" s="78"/>
      <c r="H10096" s="80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6"/>
      <c r="B10097" s="77"/>
      <c r="C10097" s="76"/>
      <c r="D10097" s="78"/>
      <c r="E10097" s="12"/>
      <c r="F10097" s="79"/>
      <c r="G10097" s="78"/>
      <c r="H10097" s="80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6"/>
      <c r="B10098" s="77"/>
      <c r="C10098" s="76"/>
      <c r="D10098" s="78"/>
      <c r="E10098" s="12"/>
      <c r="F10098" s="79"/>
      <c r="G10098" s="78"/>
      <c r="H10098" s="80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6"/>
      <c r="B10099" s="77"/>
      <c r="C10099" s="76"/>
      <c r="D10099" s="78"/>
      <c r="E10099" s="12"/>
      <c r="F10099" s="79"/>
      <c r="G10099" s="78"/>
      <c r="H10099" s="80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6"/>
      <c r="B10100" s="77"/>
      <c r="C10100" s="76"/>
      <c r="D10100" s="78"/>
      <c r="E10100" s="12"/>
      <c r="F10100" s="79"/>
      <c r="G10100" s="78"/>
      <c r="H10100" s="80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6"/>
      <c r="B10101" s="77"/>
      <c r="C10101" s="76"/>
      <c r="D10101" s="78"/>
      <c r="E10101" s="12"/>
      <c r="F10101" s="79"/>
      <c r="G10101" s="78"/>
      <c r="H10101" s="80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6"/>
      <c r="B10102" s="77"/>
      <c r="C10102" s="76"/>
      <c r="D10102" s="78"/>
      <c r="E10102" s="12"/>
      <c r="F10102" s="79"/>
      <c r="G10102" s="78"/>
      <c r="H10102" s="80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6"/>
      <c r="B10103" s="77"/>
      <c r="C10103" s="76"/>
      <c r="D10103" s="78"/>
      <c r="E10103" s="12"/>
      <c r="F10103" s="79"/>
      <c r="G10103" s="78"/>
      <c r="H10103" s="80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6"/>
      <c r="B10104" s="77"/>
      <c r="C10104" s="76"/>
      <c r="D10104" s="78"/>
      <c r="E10104" s="12"/>
      <c r="F10104" s="79"/>
      <c r="G10104" s="78"/>
      <c r="H10104" s="80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6"/>
      <c r="B10105" s="77"/>
      <c r="C10105" s="76"/>
      <c r="D10105" s="78"/>
      <c r="E10105" s="12"/>
      <c r="F10105" s="79"/>
      <c r="G10105" s="78"/>
      <c r="H10105" s="80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6"/>
      <c r="B10106" s="77"/>
      <c r="C10106" s="76"/>
      <c r="D10106" s="78"/>
      <c r="E10106" s="12"/>
      <c r="F10106" s="79"/>
      <c r="G10106" s="78"/>
      <c r="H10106" s="80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6"/>
      <c r="B10107" s="77"/>
      <c r="C10107" s="76"/>
      <c r="D10107" s="78"/>
      <c r="E10107" s="12"/>
      <c r="F10107" s="79"/>
      <c r="G10107" s="78"/>
      <c r="H10107" s="80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6"/>
      <c r="B10108" s="77"/>
      <c r="C10108" s="76"/>
      <c r="D10108" s="78"/>
      <c r="E10108" s="12"/>
      <c r="F10108" s="79"/>
      <c r="G10108" s="78"/>
      <c r="H10108" s="80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6"/>
      <c r="B10109" s="77"/>
      <c r="C10109" s="76"/>
      <c r="D10109" s="78"/>
      <c r="E10109" s="12"/>
      <c r="F10109" s="79"/>
      <c r="G10109" s="78"/>
      <c r="H10109" s="80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6"/>
      <c r="B10110" s="77"/>
      <c r="C10110" s="76"/>
      <c r="D10110" s="78"/>
      <c r="E10110" s="12"/>
      <c r="F10110" s="79"/>
      <c r="G10110" s="78"/>
      <c r="H10110" s="80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6"/>
      <c r="B10111" s="77"/>
      <c r="C10111" s="76"/>
      <c r="D10111" s="78"/>
      <c r="E10111" s="12"/>
      <c r="F10111" s="79"/>
      <c r="G10111" s="78"/>
      <c r="H10111" s="80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6"/>
      <c r="B10112" s="77"/>
      <c r="C10112" s="76"/>
      <c r="D10112" s="78"/>
      <c r="E10112" s="12"/>
      <c r="F10112" s="79"/>
      <c r="G10112" s="78"/>
      <c r="H10112" s="80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6"/>
      <c r="B10113" s="77"/>
      <c r="C10113" s="76"/>
      <c r="D10113" s="78"/>
      <c r="E10113" s="12"/>
      <c r="F10113" s="79"/>
      <c r="G10113" s="78"/>
      <c r="H10113" s="80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6"/>
      <c r="B10114" s="77"/>
      <c r="C10114" s="76"/>
      <c r="D10114" s="78"/>
      <c r="E10114" s="12"/>
      <c r="F10114" s="79"/>
      <c r="G10114" s="78"/>
      <c r="H10114" s="80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6"/>
      <c r="B10115" s="77"/>
      <c r="C10115" s="76"/>
      <c r="D10115" s="78"/>
      <c r="E10115" s="12"/>
      <c r="F10115" s="79"/>
      <c r="G10115" s="78"/>
      <c r="H10115" s="80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6"/>
      <c r="B10116" s="77"/>
      <c r="C10116" s="76"/>
      <c r="D10116" s="78"/>
      <c r="E10116" s="12"/>
      <c r="F10116" s="79"/>
      <c r="G10116" s="78"/>
      <c r="H10116" s="80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6"/>
      <c r="B10117" s="77"/>
      <c r="C10117" s="76"/>
      <c r="D10117" s="78"/>
      <c r="E10117" s="12"/>
      <c r="F10117" s="79"/>
      <c r="G10117" s="78"/>
      <c r="H10117" s="80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6"/>
      <c r="B10118" s="77"/>
      <c r="C10118" s="76"/>
      <c r="D10118" s="78"/>
      <c r="E10118" s="12"/>
      <c r="F10118" s="79"/>
      <c r="G10118" s="78"/>
      <c r="H10118" s="80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6"/>
      <c r="B10119" s="77"/>
      <c r="C10119" s="76"/>
      <c r="D10119" s="78"/>
      <c r="E10119" s="12"/>
      <c r="F10119" s="79"/>
      <c r="G10119" s="78"/>
      <c r="H10119" s="80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6"/>
      <c r="B10120" s="77"/>
      <c r="C10120" s="76"/>
      <c r="D10120" s="78"/>
      <c r="E10120" s="12"/>
      <c r="F10120" s="79"/>
      <c r="G10120" s="78"/>
      <c r="H10120" s="80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6"/>
      <c r="B10121" s="77"/>
      <c r="C10121" s="76"/>
      <c r="D10121" s="78"/>
      <c r="E10121" s="12"/>
      <c r="F10121" s="79"/>
      <c r="G10121" s="78"/>
      <c r="H10121" s="80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6"/>
      <c r="B10122" s="77"/>
      <c r="C10122" s="76"/>
      <c r="D10122" s="78"/>
      <c r="E10122" s="12"/>
      <c r="F10122" s="79"/>
      <c r="G10122" s="78"/>
      <c r="H10122" s="80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6"/>
      <c r="B10123" s="77"/>
      <c r="C10123" s="76"/>
      <c r="D10123" s="78"/>
      <c r="E10123" s="12"/>
      <c r="F10123" s="79"/>
      <c r="G10123" s="78"/>
      <c r="H10123" s="80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6"/>
      <c r="B10124" s="77"/>
      <c r="C10124" s="76"/>
      <c r="D10124" s="78"/>
      <c r="E10124" s="12"/>
      <c r="F10124" s="79"/>
      <c r="G10124" s="78"/>
      <c r="H10124" s="80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6"/>
      <c r="B10125" s="77"/>
      <c r="C10125" s="76"/>
      <c r="D10125" s="78"/>
      <c r="E10125" s="12"/>
      <c r="F10125" s="79"/>
      <c r="G10125" s="78"/>
      <c r="H10125" s="80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6"/>
      <c r="B10126" s="77"/>
      <c r="C10126" s="76"/>
      <c r="D10126" s="78"/>
      <c r="E10126" s="12"/>
      <c r="F10126" s="79"/>
      <c r="G10126" s="78"/>
      <c r="H10126" s="80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6"/>
      <c r="B10127" s="77"/>
      <c r="C10127" s="76"/>
      <c r="D10127" s="78"/>
      <c r="E10127" s="12"/>
      <c r="F10127" s="79"/>
      <c r="G10127" s="78"/>
      <c r="H10127" s="80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6"/>
      <c r="B10128" s="77"/>
      <c r="C10128" s="76"/>
      <c r="D10128" s="78"/>
      <c r="E10128" s="12"/>
      <c r="F10128" s="79"/>
      <c r="G10128" s="78"/>
      <c r="H10128" s="80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6"/>
      <c r="B10129" s="77"/>
      <c r="C10129" s="76"/>
      <c r="D10129" s="78"/>
      <c r="E10129" s="12"/>
      <c r="F10129" s="79"/>
      <c r="G10129" s="78"/>
      <c r="H10129" s="80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6"/>
      <c r="B10130" s="77"/>
      <c r="C10130" s="76"/>
      <c r="D10130" s="78"/>
      <c r="E10130" s="12"/>
      <c r="F10130" s="79"/>
      <c r="G10130" s="78"/>
      <c r="H10130" s="80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6"/>
      <c r="B10131" s="77"/>
      <c r="C10131" s="76"/>
      <c r="D10131" s="78"/>
      <c r="E10131" s="12"/>
      <c r="F10131" s="79"/>
      <c r="G10131" s="78"/>
      <c r="H10131" s="80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6"/>
      <c r="B10132" s="77"/>
      <c r="C10132" s="76"/>
      <c r="D10132" s="78"/>
      <c r="E10132" s="12"/>
      <c r="F10132" s="79"/>
      <c r="G10132" s="78"/>
      <c r="H10132" s="80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6"/>
      <c r="B10133" s="77"/>
      <c r="C10133" s="76"/>
      <c r="D10133" s="78"/>
      <c r="E10133" s="12"/>
      <c r="F10133" s="79"/>
      <c r="G10133" s="78"/>
      <c r="H10133" s="80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6"/>
      <c r="B10134" s="77"/>
      <c r="C10134" s="76"/>
      <c r="D10134" s="78"/>
      <c r="E10134" s="12"/>
      <c r="F10134" s="79"/>
      <c r="G10134" s="78"/>
      <c r="H10134" s="80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6"/>
      <c r="B10135" s="77"/>
      <c r="C10135" s="76"/>
      <c r="D10135" s="78"/>
      <c r="E10135" s="12"/>
      <c r="F10135" s="79"/>
      <c r="G10135" s="78"/>
      <c r="H10135" s="80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6"/>
      <c r="B10136" s="77"/>
      <c r="C10136" s="76"/>
      <c r="D10136" s="78"/>
      <c r="E10136" s="12"/>
      <c r="F10136" s="79"/>
      <c r="G10136" s="78"/>
      <c r="H10136" s="80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6"/>
      <c r="B10137" s="77"/>
      <c r="C10137" s="76"/>
      <c r="D10137" s="78"/>
      <c r="E10137" s="12"/>
      <c r="F10137" s="79"/>
      <c r="G10137" s="78"/>
      <c r="H10137" s="80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6"/>
      <c r="B10138" s="77"/>
      <c r="C10138" s="76"/>
      <c r="D10138" s="78"/>
      <c r="E10138" s="12"/>
      <c r="F10138" s="79"/>
      <c r="G10138" s="78"/>
      <c r="H10138" s="80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6"/>
      <c r="B10139" s="77"/>
      <c r="C10139" s="76"/>
      <c r="D10139" s="78"/>
      <c r="E10139" s="12"/>
      <c r="F10139" s="79"/>
      <c r="G10139" s="78"/>
      <c r="H10139" s="80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6"/>
      <c r="B10140" s="77"/>
      <c r="C10140" s="76"/>
      <c r="D10140" s="78"/>
      <c r="E10140" s="12"/>
      <c r="F10140" s="79"/>
      <c r="G10140" s="78"/>
      <c r="H10140" s="80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6"/>
      <c r="B10141" s="77"/>
      <c r="C10141" s="76"/>
      <c r="D10141" s="78"/>
      <c r="E10141" s="12"/>
      <c r="F10141" s="79"/>
      <c r="G10141" s="78"/>
      <c r="H10141" s="80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6"/>
      <c r="B10142" s="77"/>
      <c r="C10142" s="76"/>
      <c r="D10142" s="78"/>
      <c r="E10142" s="12"/>
      <c r="F10142" s="79"/>
      <c r="G10142" s="78"/>
      <c r="H10142" s="80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6"/>
      <c r="B10143" s="77"/>
      <c r="C10143" s="76"/>
      <c r="D10143" s="78"/>
      <c r="E10143" s="12"/>
      <c r="F10143" s="79"/>
      <c r="G10143" s="78"/>
      <c r="H10143" s="80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6"/>
      <c r="B10144" s="77"/>
      <c r="C10144" s="76"/>
      <c r="D10144" s="78"/>
      <c r="E10144" s="12"/>
      <c r="F10144" s="79"/>
      <c r="G10144" s="78"/>
      <c r="H10144" s="80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6"/>
      <c r="B10145" s="77"/>
      <c r="C10145" s="76"/>
      <c r="D10145" s="78"/>
      <c r="E10145" s="12"/>
      <c r="F10145" s="79"/>
      <c r="G10145" s="78"/>
      <c r="H10145" s="80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6"/>
      <c r="B10146" s="77"/>
      <c r="C10146" s="76"/>
      <c r="D10146" s="78"/>
      <c r="E10146" s="12"/>
      <c r="F10146" s="79"/>
      <c r="G10146" s="78"/>
      <c r="H10146" s="80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6"/>
      <c r="B10147" s="77"/>
      <c r="C10147" s="76"/>
      <c r="D10147" s="78"/>
      <c r="E10147" s="12"/>
      <c r="F10147" s="79"/>
      <c r="G10147" s="78"/>
      <c r="H10147" s="80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6"/>
      <c r="B10148" s="77"/>
      <c r="C10148" s="76"/>
      <c r="D10148" s="78"/>
      <c r="E10148" s="12"/>
      <c r="F10148" s="79"/>
      <c r="G10148" s="78"/>
      <c r="H10148" s="80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6"/>
      <c r="B10149" s="77"/>
      <c r="C10149" s="76"/>
      <c r="D10149" s="78"/>
      <c r="E10149" s="12"/>
      <c r="F10149" s="79"/>
      <c r="G10149" s="78"/>
      <c r="H10149" s="80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6"/>
      <c r="B10150" s="77"/>
      <c r="C10150" s="76"/>
      <c r="D10150" s="78"/>
      <c r="E10150" s="12"/>
      <c r="F10150" s="79"/>
      <c r="G10150" s="78"/>
      <c r="H10150" s="80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6"/>
      <c r="B10151" s="77"/>
      <c r="C10151" s="76"/>
      <c r="D10151" s="78"/>
      <c r="E10151" s="12"/>
      <c r="F10151" s="79"/>
      <c r="G10151" s="78"/>
      <c r="H10151" s="80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6"/>
      <c r="B10152" s="77"/>
      <c r="C10152" s="76"/>
      <c r="D10152" s="78"/>
      <c r="E10152" s="12"/>
      <c r="F10152" s="79"/>
      <c r="G10152" s="78"/>
      <c r="H10152" s="80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6"/>
      <c r="B10153" s="77"/>
      <c r="C10153" s="76"/>
      <c r="D10153" s="78"/>
      <c r="E10153" s="12"/>
      <c r="F10153" s="79"/>
      <c r="G10153" s="78"/>
      <c r="H10153" s="80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6"/>
      <c r="B10154" s="77"/>
      <c r="C10154" s="76"/>
      <c r="D10154" s="78"/>
      <c r="E10154" s="12"/>
      <c r="F10154" s="79"/>
      <c r="G10154" s="78"/>
      <c r="H10154" s="80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6"/>
      <c r="B10155" s="77"/>
      <c r="C10155" s="76"/>
      <c r="D10155" s="78"/>
      <c r="E10155" s="12"/>
      <c r="F10155" s="79"/>
      <c r="G10155" s="78"/>
      <c r="H10155" s="80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6"/>
      <c r="B10156" s="77"/>
      <c r="C10156" s="76"/>
      <c r="D10156" s="78"/>
      <c r="E10156" s="12"/>
      <c r="F10156" s="79"/>
      <c r="G10156" s="78"/>
      <c r="H10156" s="80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6"/>
      <c r="B10157" s="77"/>
      <c r="C10157" s="76"/>
      <c r="D10157" s="78"/>
      <c r="E10157" s="12"/>
      <c r="F10157" s="79"/>
      <c r="G10157" s="78"/>
      <c r="H10157" s="80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6"/>
      <c r="B10158" s="77"/>
      <c r="C10158" s="76"/>
      <c r="D10158" s="78"/>
      <c r="E10158" s="12"/>
      <c r="F10158" s="79"/>
      <c r="G10158" s="78"/>
      <c r="H10158" s="80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6"/>
      <c r="B10159" s="77"/>
      <c r="C10159" s="76"/>
      <c r="D10159" s="78"/>
      <c r="E10159" s="12"/>
      <c r="F10159" s="79"/>
      <c r="G10159" s="78"/>
      <c r="H10159" s="80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6"/>
      <c r="B10160" s="77"/>
      <c r="C10160" s="76"/>
      <c r="D10160" s="78"/>
      <c r="E10160" s="12"/>
      <c r="F10160" s="79"/>
      <c r="G10160" s="78"/>
      <c r="H10160" s="80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6"/>
      <c r="B10161" s="77"/>
      <c r="C10161" s="76"/>
      <c r="D10161" s="78"/>
      <c r="E10161" s="12"/>
      <c r="F10161" s="79"/>
      <c r="G10161" s="78"/>
      <c r="H10161" s="80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6"/>
      <c r="B10162" s="77"/>
      <c r="C10162" s="76"/>
      <c r="D10162" s="78"/>
      <c r="E10162" s="12"/>
      <c r="F10162" s="79"/>
      <c r="G10162" s="78"/>
      <c r="H10162" s="80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6"/>
      <c r="B10163" s="77"/>
      <c r="C10163" s="76"/>
      <c r="D10163" s="78"/>
      <c r="E10163" s="12"/>
      <c r="F10163" s="79"/>
      <c r="G10163" s="78"/>
      <c r="H10163" s="80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6"/>
      <c r="B10164" s="77"/>
      <c r="C10164" s="76"/>
      <c r="D10164" s="78"/>
      <c r="E10164" s="12"/>
      <c r="F10164" s="79"/>
      <c r="G10164" s="78"/>
      <c r="H10164" s="80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6"/>
      <c r="B10165" s="77"/>
      <c r="C10165" s="76"/>
      <c r="D10165" s="78"/>
      <c r="E10165" s="12"/>
      <c r="F10165" s="79"/>
      <c r="G10165" s="78"/>
      <c r="H10165" s="80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6"/>
      <c r="B10166" s="77"/>
      <c r="C10166" s="76"/>
      <c r="D10166" s="78"/>
      <c r="E10166" s="12"/>
      <c r="F10166" s="79"/>
      <c r="G10166" s="78"/>
      <c r="H10166" s="80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6"/>
      <c r="B10167" s="77"/>
      <c r="C10167" s="76"/>
      <c r="D10167" s="78"/>
      <c r="E10167" s="12"/>
      <c r="F10167" s="79"/>
      <c r="G10167" s="78"/>
      <c r="H10167" s="80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6"/>
      <c r="B10168" s="77"/>
      <c r="C10168" s="76"/>
      <c r="D10168" s="78"/>
      <c r="E10168" s="12"/>
      <c r="F10168" s="79"/>
      <c r="G10168" s="78"/>
      <c r="H10168" s="80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6"/>
      <c r="B10169" s="77"/>
      <c r="C10169" s="76"/>
      <c r="D10169" s="78"/>
      <c r="E10169" s="12"/>
      <c r="F10169" s="79"/>
      <c r="G10169" s="78"/>
      <c r="H10169" s="80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6"/>
      <c r="B10170" s="77"/>
      <c r="C10170" s="76"/>
      <c r="D10170" s="78"/>
      <c r="E10170" s="12"/>
      <c r="F10170" s="79"/>
      <c r="G10170" s="78"/>
      <c r="H10170" s="80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6"/>
      <c r="B10171" s="77"/>
      <c r="C10171" s="76"/>
      <c r="D10171" s="78"/>
      <c r="E10171" s="12"/>
      <c r="F10171" s="79"/>
      <c r="G10171" s="78"/>
      <c r="H10171" s="80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6"/>
      <c r="B10172" s="77"/>
      <c r="C10172" s="76"/>
      <c r="D10172" s="78"/>
      <c r="E10172" s="12"/>
      <c r="F10172" s="79"/>
      <c r="G10172" s="78"/>
      <c r="H10172" s="80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6"/>
      <c r="B10173" s="77"/>
      <c r="C10173" s="76"/>
      <c r="D10173" s="78"/>
      <c r="E10173" s="12"/>
      <c r="F10173" s="79"/>
      <c r="G10173" s="78"/>
      <c r="H10173" s="80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6"/>
      <c r="B10174" s="77"/>
      <c r="C10174" s="76"/>
      <c r="D10174" s="78"/>
      <c r="E10174" s="12"/>
      <c r="F10174" s="79"/>
      <c r="G10174" s="78"/>
      <c r="H10174" s="80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6"/>
      <c r="B10175" s="77"/>
      <c r="C10175" s="76"/>
      <c r="D10175" s="78"/>
      <c r="E10175" s="12"/>
      <c r="F10175" s="79"/>
      <c r="G10175" s="78"/>
      <c r="H10175" s="80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6"/>
      <c r="B10176" s="77"/>
      <c r="C10176" s="76"/>
      <c r="D10176" s="78"/>
      <c r="E10176" s="12"/>
      <c r="F10176" s="79"/>
      <c r="G10176" s="78"/>
      <c r="H10176" s="80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6"/>
      <c r="B10177" s="77"/>
      <c r="C10177" s="76"/>
      <c r="D10177" s="78"/>
      <c r="E10177" s="12"/>
      <c r="F10177" s="79"/>
      <c r="G10177" s="78"/>
      <c r="H10177" s="80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6"/>
      <c r="B10178" s="77"/>
      <c r="C10178" s="76"/>
      <c r="D10178" s="78"/>
      <c r="E10178" s="12"/>
      <c r="F10178" s="79"/>
      <c r="G10178" s="78"/>
      <c r="H10178" s="80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6"/>
      <c r="B10179" s="77"/>
      <c r="C10179" s="76"/>
      <c r="D10179" s="78"/>
      <c r="E10179" s="12"/>
      <c r="F10179" s="79"/>
      <c r="G10179" s="78"/>
      <c r="H10179" s="80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6"/>
      <c r="B10180" s="77"/>
      <c r="C10180" s="76"/>
      <c r="D10180" s="78"/>
      <c r="E10180" s="12"/>
      <c r="F10180" s="79"/>
      <c r="G10180" s="78"/>
      <c r="H10180" s="80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6"/>
      <c r="B10181" s="77"/>
      <c r="C10181" s="76"/>
      <c r="D10181" s="78"/>
      <c r="E10181" s="12"/>
      <c r="F10181" s="79"/>
      <c r="G10181" s="78"/>
      <c r="H10181" s="80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6"/>
      <c r="B10182" s="77"/>
      <c r="C10182" s="76"/>
      <c r="D10182" s="78"/>
      <c r="E10182" s="12"/>
      <c r="F10182" s="79"/>
      <c r="G10182" s="78"/>
      <c r="H10182" s="80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6"/>
      <c r="B10183" s="77"/>
      <c r="C10183" s="76"/>
      <c r="D10183" s="78"/>
      <c r="E10183" s="12"/>
      <c r="F10183" s="79"/>
      <c r="G10183" s="78"/>
      <c r="H10183" s="80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6"/>
      <c r="B10184" s="77"/>
      <c r="C10184" s="76"/>
      <c r="D10184" s="78"/>
      <c r="E10184" s="12"/>
      <c r="F10184" s="79"/>
      <c r="G10184" s="78"/>
      <c r="H10184" s="80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6"/>
      <c r="B10185" s="77"/>
      <c r="C10185" s="76"/>
      <c r="D10185" s="78"/>
      <c r="E10185" s="12"/>
      <c r="F10185" s="79"/>
      <c r="G10185" s="78"/>
      <c r="H10185" s="80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6"/>
      <c r="B10186" s="77"/>
      <c r="C10186" s="76"/>
      <c r="D10186" s="78"/>
      <c r="E10186" s="12"/>
      <c r="F10186" s="79"/>
      <c r="G10186" s="78"/>
      <c r="H10186" s="80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6"/>
      <c r="B10187" s="77"/>
      <c r="C10187" s="76"/>
      <c r="D10187" s="78"/>
      <c r="E10187" s="12"/>
      <c r="F10187" s="79"/>
      <c r="G10187" s="78"/>
      <c r="H10187" s="80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6"/>
      <c r="B10188" s="77"/>
      <c r="C10188" s="76"/>
      <c r="D10188" s="78"/>
      <c r="E10188" s="12"/>
      <c r="F10188" s="79"/>
      <c r="G10188" s="78"/>
      <c r="H10188" s="80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6"/>
      <c r="B10189" s="77"/>
      <c r="C10189" s="76"/>
      <c r="D10189" s="78"/>
      <c r="E10189" s="12"/>
      <c r="F10189" s="79"/>
      <c r="G10189" s="78"/>
      <c r="H10189" s="80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6"/>
      <c r="B10190" s="77"/>
      <c r="C10190" s="76"/>
      <c r="D10190" s="78"/>
      <c r="E10190" s="12"/>
      <c r="F10190" s="79"/>
      <c r="G10190" s="78"/>
      <c r="H10190" s="80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6"/>
      <c r="B10191" s="77"/>
      <c r="C10191" s="76"/>
      <c r="D10191" s="78"/>
      <c r="E10191" s="12"/>
      <c r="F10191" s="79"/>
      <c r="G10191" s="78"/>
      <c r="H10191" s="80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6"/>
      <c r="B10192" s="77"/>
      <c r="C10192" s="76"/>
      <c r="D10192" s="78"/>
      <c r="E10192" s="12"/>
      <c r="F10192" s="79"/>
      <c r="G10192" s="78"/>
      <c r="H10192" s="80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6"/>
      <c r="B10193" s="77"/>
      <c r="C10193" s="76"/>
      <c r="D10193" s="78"/>
      <c r="E10193" s="12"/>
      <c r="F10193" s="79"/>
      <c r="G10193" s="78"/>
      <c r="H10193" s="80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6"/>
      <c r="B10194" s="77"/>
      <c r="C10194" s="76"/>
      <c r="D10194" s="78"/>
      <c r="E10194" s="12"/>
      <c r="F10194" s="79"/>
      <c r="G10194" s="78"/>
      <c r="H10194" s="80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6"/>
      <c r="B10195" s="77"/>
      <c r="C10195" s="76"/>
      <c r="D10195" s="78"/>
      <c r="E10195" s="12"/>
      <c r="F10195" s="79"/>
      <c r="G10195" s="78"/>
      <c r="H10195" s="80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6"/>
      <c r="B10196" s="77"/>
      <c r="C10196" s="76"/>
      <c r="D10196" s="78"/>
      <c r="E10196" s="12"/>
      <c r="F10196" s="79"/>
      <c r="G10196" s="78"/>
      <c r="H10196" s="80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6"/>
      <c r="B10197" s="77"/>
      <c r="C10197" s="76"/>
      <c r="D10197" s="78"/>
      <c r="E10197" s="12"/>
      <c r="F10197" s="79"/>
      <c r="G10197" s="78"/>
      <c r="H10197" s="80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6"/>
      <c r="B10198" s="77"/>
      <c r="C10198" s="76"/>
      <c r="D10198" s="78"/>
      <c r="E10198" s="12"/>
      <c r="F10198" s="79"/>
      <c r="G10198" s="78"/>
      <c r="H10198" s="80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6"/>
      <c r="B10199" s="77"/>
      <c r="C10199" s="76"/>
      <c r="D10199" s="78"/>
      <c r="E10199" s="12"/>
      <c r="F10199" s="79"/>
      <c r="G10199" s="78"/>
      <c r="H10199" s="80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6"/>
      <c r="B10200" s="77"/>
      <c r="C10200" s="76"/>
      <c r="D10200" s="78"/>
      <c r="E10200" s="12"/>
      <c r="F10200" s="79"/>
      <c r="G10200" s="78"/>
      <c r="H10200" s="80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6"/>
      <c r="B10201" s="77"/>
      <c r="C10201" s="76"/>
      <c r="D10201" s="78"/>
      <c r="E10201" s="12"/>
      <c r="F10201" s="79"/>
      <c r="G10201" s="78"/>
      <c r="H10201" s="80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6"/>
      <c r="B10202" s="77"/>
      <c r="C10202" s="76"/>
      <c r="D10202" s="78"/>
      <c r="E10202" s="12"/>
      <c r="F10202" s="79"/>
      <c r="G10202" s="78"/>
      <c r="H10202" s="80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6"/>
      <c r="B10203" s="77"/>
      <c r="C10203" s="76"/>
      <c r="D10203" s="78"/>
      <c r="E10203" s="12"/>
      <c r="F10203" s="79"/>
      <c r="G10203" s="78"/>
      <c r="H10203" s="80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6"/>
      <c r="B10204" s="77"/>
      <c r="C10204" s="76"/>
      <c r="D10204" s="78"/>
      <c r="E10204" s="12"/>
      <c r="F10204" s="79"/>
      <c r="G10204" s="78"/>
      <c r="H10204" s="80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6"/>
      <c r="B10205" s="77"/>
      <c r="C10205" s="76"/>
      <c r="D10205" s="78"/>
      <c r="E10205" s="12"/>
      <c r="F10205" s="79"/>
      <c r="G10205" s="78"/>
      <c r="H10205" s="80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6"/>
      <c r="B10206" s="77"/>
      <c r="C10206" s="76"/>
      <c r="D10206" s="78"/>
      <c r="E10206" s="12"/>
      <c r="F10206" s="79"/>
      <c r="G10206" s="78"/>
      <c r="H10206" s="80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6"/>
      <c r="B10207" s="77"/>
      <c r="C10207" s="76"/>
      <c r="D10207" s="78"/>
      <c r="E10207" s="12"/>
      <c r="F10207" s="79"/>
      <c r="G10207" s="78"/>
      <c r="H10207" s="80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6"/>
      <c r="B10208" s="77"/>
      <c r="C10208" s="76"/>
      <c r="D10208" s="78"/>
      <c r="E10208" s="12"/>
      <c r="F10208" s="79"/>
      <c r="G10208" s="78"/>
      <c r="H10208" s="80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6"/>
      <c r="B10209" s="77"/>
      <c r="C10209" s="76"/>
      <c r="D10209" s="78"/>
      <c r="E10209" s="12"/>
      <c r="F10209" s="79"/>
      <c r="G10209" s="78"/>
      <c r="H10209" s="80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6"/>
      <c r="B10210" s="77"/>
      <c r="C10210" s="76"/>
      <c r="D10210" s="78"/>
      <c r="E10210" s="12"/>
      <c r="F10210" s="79"/>
      <c r="G10210" s="78"/>
      <c r="H10210" s="80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6"/>
      <c r="B10211" s="77"/>
      <c r="C10211" s="76"/>
      <c r="D10211" s="78"/>
      <c r="E10211" s="12"/>
      <c r="F10211" s="79"/>
      <c r="G10211" s="78"/>
      <c r="H10211" s="80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6"/>
      <c r="B10212" s="77"/>
      <c r="C10212" s="76"/>
      <c r="D10212" s="78"/>
      <c r="E10212" s="12"/>
      <c r="F10212" s="79"/>
      <c r="G10212" s="78"/>
      <c r="H10212" s="80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6"/>
      <c r="B10213" s="77"/>
      <c r="C10213" s="76"/>
      <c r="D10213" s="78"/>
      <c r="E10213" s="12"/>
      <c r="F10213" s="79"/>
      <c r="G10213" s="78"/>
      <c r="H10213" s="80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6"/>
      <c r="B10214" s="77"/>
      <c r="C10214" s="76"/>
      <c r="D10214" s="78"/>
      <c r="E10214" s="12"/>
      <c r="F10214" s="79"/>
      <c r="G10214" s="78"/>
      <c r="H10214" s="80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6"/>
      <c r="B10215" s="77"/>
      <c r="C10215" s="76"/>
      <c r="D10215" s="78"/>
      <c r="E10215" s="12"/>
      <c r="F10215" s="79"/>
      <c r="G10215" s="78"/>
      <c r="H10215" s="80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6"/>
      <c r="B10216" s="77"/>
      <c r="C10216" s="76"/>
      <c r="D10216" s="78"/>
      <c r="E10216" s="12"/>
      <c r="F10216" s="79"/>
      <c r="G10216" s="78"/>
      <c r="H10216" s="80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6"/>
      <c r="B10217" s="77"/>
      <c r="C10217" s="76"/>
      <c r="D10217" s="78"/>
      <c r="E10217" s="12"/>
      <c r="F10217" s="79"/>
      <c r="G10217" s="78"/>
      <c r="H10217" s="80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6"/>
      <c r="B10218" s="77"/>
      <c r="C10218" s="76"/>
      <c r="D10218" s="78"/>
      <c r="E10218" s="12"/>
      <c r="F10218" s="79"/>
      <c r="G10218" s="78"/>
      <c r="H10218" s="80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6"/>
      <c r="B10219" s="77"/>
      <c r="C10219" s="76"/>
      <c r="D10219" s="78"/>
      <c r="E10219" s="12"/>
      <c r="F10219" s="79"/>
      <c r="G10219" s="78"/>
      <c r="H10219" s="80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6"/>
      <c r="B10220" s="77"/>
      <c r="C10220" s="76"/>
      <c r="D10220" s="78"/>
      <c r="E10220" s="12"/>
      <c r="F10220" s="79"/>
      <c r="G10220" s="78"/>
      <c r="H10220" s="80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6"/>
      <c r="B10221" s="77"/>
      <c r="C10221" s="76"/>
      <c r="D10221" s="78"/>
      <c r="E10221" s="12"/>
      <c r="F10221" s="79"/>
      <c r="G10221" s="78"/>
      <c r="H10221" s="80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6"/>
      <c r="B10222" s="77"/>
      <c r="C10222" s="76"/>
      <c r="D10222" s="78"/>
      <c r="E10222" s="12"/>
      <c r="F10222" s="79"/>
      <c r="G10222" s="78"/>
      <c r="H10222" s="80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6"/>
      <c r="B10223" s="77"/>
      <c r="C10223" s="76"/>
      <c r="D10223" s="78"/>
      <c r="E10223" s="12"/>
      <c r="F10223" s="79"/>
      <c r="G10223" s="78"/>
      <c r="H10223" s="80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6"/>
      <c r="B10224" s="77"/>
      <c r="C10224" s="76"/>
      <c r="D10224" s="78"/>
      <c r="E10224" s="12"/>
      <c r="F10224" s="79"/>
      <c r="G10224" s="78"/>
      <c r="H10224" s="80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6"/>
      <c r="B10225" s="77"/>
      <c r="C10225" s="76"/>
      <c r="D10225" s="78"/>
      <c r="E10225" s="12"/>
      <c r="F10225" s="79"/>
      <c r="G10225" s="78"/>
      <c r="H10225" s="80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6"/>
      <c r="B10226" s="77"/>
      <c r="C10226" s="76"/>
      <c r="D10226" s="78"/>
      <c r="E10226" s="12"/>
      <c r="F10226" s="79"/>
      <c r="G10226" s="78"/>
      <c r="H10226" s="80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6"/>
      <c r="B10227" s="77"/>
      <c r="C10227" s="76"/>
      <c r="D10227" s="78"/>
      <c r="E10227" s="12"/>
      <c r="F10227" s="79"/>
      <c r="G10227" s="78"/>
      <c r="H10227" s="80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6"/>
      <c r="B10228" s="77"/>
      <c r="C10228" s="76"/>
      <c r="D10228" s="78"/>
      <c r="E10228" s="12"/>
      <c r="F10228" s="79"/>
      <c r="G10228" s="78"/>
      <c r="H10228" s="80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6"/>
      <c r="B10229" s="77"/>
      <c r="C10229" s="76"/>
      <c r="D10229" s="78"/>
      <c r="E10229" s="12"/>
      <c r="F10229" s="79"/>
      <c r="G10229" s="78"/>
      <c r="H10229" s="80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6"/>
      <c r="B10230" s="77"/>
      <c r="C10230" s="76"/>
      <c r="D10230" s="78"/>
      <c r="E10230" s="12"/>
      <c r="F10230" s="79"/>
      <c r="G10230" s="78"/>
      <c r="H10230" s="80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6"/>
      <c r="B10231" s="77"/>
      <c r="C10231" s="76"/>
      <c r="D10231" s="78"/>
      <c r="E10231" s="12"/>
      <c r="F10231" s="79"/>
      <c r="G10231" s="78"/>
      <c r="H10231" s="80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6"/>
      <c r="B10232" s="77"/>
      <c r="C10232" s="76"/>
      <c r="D10232" s="78"/>
      <c r="E10232" s="12"/>
      <c r="F10232" s="79"/>
      <c r="G10232" s="78"/>
      <c r="H10232" s="80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6"/>
      <c r="B10233" s="77"/>
      <c r="C10233" s="76"/>
      <c r="D10233" s="78"/>
      <c r="E10233" s="12"/>
      <c r="F10233" s="79"/>
      <c r="G10233" s="78"/>
      <c r="H10233" s="80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6"/>
      <c r="B10234" s="77"/>
      <c r="C10234" s="76"/>
      <c r="D10234" s="78"/>
      <c r="E10234" s="12"/>
      <c r="F10234" s="79"/>
      <c r="G10234" s="78"/>
      <c r="H10234" s="80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6"/>
      <c r="B10235" s="77"/>
      <c r="C10235" s="76"/>
      <c r="D10235" s="78"/>
      <c r="E10235" s="12"/>
      <c r="F10235" s="79"/>
      <c r="G10235" s="78"/>
      <c r="H10235" s="80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6"/>
      <c r="B10236" s="77"/>
      <c r="C10236" s="76"/>
      <c r="D10236" s="78"/>
      <c r="E10236" s="12"/>
      <c r="F10236" s="79"/>
      <c r="G10236" s="78"/>
      <c r="H10236" s="80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6"/>
      <c r="B10237" s="77"/>
      <c r="C10237" s="76"/>
      <c r="D10237" s="78"/>
      <c r="E10237" s="12"/>
      <c r="F10237" s="79"/>
      <c r="G10237" s="78"/>
      <c r="H10237" s="80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6"/>
      <c r="B10238" s="77"/>
      <c r="C10238" s="76"/>
      <c r="D10238" s="78"/>
      <c r="E10238" s="12"/>
      <c r="F10238" s="79"/>
      <c r="G10238" s="78"/>
      <c r="H10238" s="80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6"/>
      <c r="B10239" s="77"/>
      <c r="C10239" s="76"/>
      <c r="D10239" s="78"/>
      <c r="E10239" s="12"/>
      <c r="F10239" s="79"/>
      <c r="G10239" s="78"/>
      <c r="H10239" s="80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6"/>
      <c r="B10240" s="77"/>
      <c r="C10240" s="76"/>
      <c r="D10240" s="78"/>
      <c r="E10240" s="12"/>
      <c r="F10240" s="79"/>
      <c r="G10240" s="78"/>
      <c r="H10240" s="80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6"/>
      <c r="B10241" s="77"/>
      <c r="C10241" s="76"/>
      <c r="D10241" s="78"/>
      <c r="E10241" s="12"/>
      <c r="F10241" s="79"/>
      <c r="G10241" s="78"/>
      <c r="H10241" s="80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6"/>
      <c r="B10242" s="77"/>
      <c r="C10242" s="76"/>
      <c r="D10242" s="78"/>
      <c r="E10242" s="12"/>
      <c r="F10242" s="79"/>
      <c r="G10242" s="78"/>
      <c r="H10242" s="80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6"/>
      <c r="B10243" s="77"/>
      <c r="C10243" s="76"/>
      <c r="D10243" s="78"/>
      <c r="E10243" s="12"/>
      <c r="F10243" s="79"/>
      <c r="G10243" s="78"/>
      <c r="H10243" s="80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6"/>
      <c r="B10244" s="77"/>
      <c r="C10244" s="76"/>
      <c r="D10244" s="78"/>
      <c r="E10244" s="12"/>
      <c r="F10244" s="79"/>
      <c r="G10244" s="78"/>
      <c r="H10244" s="80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6"/>
      <c r="B10245" s="77"/>
      <c r="C10245" s="76"/>
      <c r="D10245" s="78"/>
      <c r="E10245" s="12"/>
      <c r="F10245" s="79"/>
      <c r="G10245" s="78"/>
      <c r="H10245" s="80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6"/>
      <c r="B10246" s="77"/>
      <c r="C10246" s="76"/>
      <c r="D10246" s="78"/>
      <c r="E10246" s="12"/>
      <c r="F10246" s="79"/>
      <c r="G10246" s="78"/>
      <c r="H10246" s="80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6"/>
      <c r="B10247" s="77"/>
      <c r="C10247" s="76"/>
      <c r="D10247" s="78"/>
      <c r="E10247" s="12"/>
      <c r="F10247" s="79"/>
      <c r="G10247" s="78"/>
      <c r="H10247" s="80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6"/>
      <c r="B10248" s="77"/>
      <c r="C10248" s="76"/>
      <c r="D10248" s="78"/>
      <c r="E10248" s="12"/>
      <c r="F10248" s="79"/>
      <c r="G10248" s="78"/>
      <c r="H10248" s="80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6"/>
      <c r="B10249" s="77"/>
      <c r="C10249" s="76"/>
      <c r="D10249" s="78"/>
      <c r="E10249" s="12"/>
      <c r="F10249" s="79"/>
      <c r="G10249" s="78"/>
      <c r="H10249" s="80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6"/>
      <c r="B10250" s="77"/>
      <c r="C10250" s="76"/>
      <c r="D10250" s="78"/>
      <c r="E10250" s="12"/>
      <c r="F10250" s="79"/>
      <c r="G10250" s="78"/>
      <c r="H10250" s="80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6"/>
      <c r="B10251" s="77"/>
      <c r="C10251" s="76"/>
      <c r="D10251" s="78"/>
      <c r="E10251" s="12"/>
      <c r="F10251" s="79"/>
      <c r="G10251" s="78"/>
      <c r="H10251" s="80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6"/>
      <c r="B10252" s="77"/>
      <c r="C10252" s="76"/>
      <c r="D10252" s="78"/>
      <c r="E10252" s="12"/>
      <c r="F10252" s="79"/>
      <c r="G10252" s="78"/>
      <c r="H10252" s="80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6"/>
      <c r="B10253" s="77"/>
      <c r="C10253" s="76"/>
      <c r="D10253" s="78"/>
      <c r="E10253" s="12"/>
      <c r="F10253" s="79"/>
      <c r="G10253" s="78"/>
      <c r="H10253" s="80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6"/>
      <c r="B10254" s="77"/>
      <c r="C10254" s="76"/>
      <c r="D10254" s="78"/>
      <c r="E10254" s="12"/>
      <c r="F10254" s="79"/>
      <c r="G10254" s="78"/>
      <c r="H10254" s="80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6"/>
      <c r="B10255" s="77"/>
      <c r="C10255" s="76"/>
      <c r="D10255" s="78"/>
      <c r="E10255" s="12"/>
      <c r="F10255" s="79"/>
      <c r="G10255" s="78"/>
      <c r="H10255" s="80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6"/>
      <c r="B10256" s="77"/>
      <c r="C10256" s="76"/>
      <c r="D10256" s="78"/>
      <c r="E10256" s="12"/>
      <c r="F10256" s="79"/>
      <c r="G10256" s="78"/>
      <c r="H10256" s="80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6"/>
      <c r="B10257" s="77"/>
      <c r="C10257" s="76"/>
      <c r="D10257" s="78"/>
      <c r="E10257" s="12"/>
      <c r="F10257" s="79"/>
      <c r="G10257" s="78"/>
      <c r="H10257" s="80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6"/>
      <c r="B10258" s="77"/>
      <c r="C10258" s="76"/>
      <c r="D10258" s="78"/>
      <c r="E10258" s="12"/>
      <c r="F10258" s="79"/>
      <c r="G10258" s="78"/>
      <c r="H10258" s="80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6"/>
      <c r="B10259" s="77"/>
      <c r="C10259" s="76"/>
      <c r="D10259" s="78"/>
      <c r="E10259" s="12"/>
      <c r="F10259" s="79"/>
      <c r="G10259" s="78"/>
      <c r="H10259" s="80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6"/>
      <c r="B10260" s="77"/>
      <c r="C10260" s="76"/>
      <c r="D10260" s="78"/>
      <c r="E10260" s="12"/>
      <c r="F10260" s="79"/>
      <c r="G10260" s="78"/>
      <c r="H10260" s="80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6"/>
      <c r="B10261" s="77"/>
      <c r="C10261" s="76"/>
      <c r="D10261" s="78"/>
      <c r="E10261" s="12"/>
      <c r="F10261" s="79"/>
      <c r="G10261" s="78"/>
      <c r="H10261" s="80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6"/>
      <c r="B10262" s="77"/>
      <c r="C10262" s="76"/>
      <c r="D10262" s="78"/>
      <c r="E10262" s="12"/>
      <c r="F10262" s="79"/>
      <c r="G10262" s="78"/>
      <c r="H10262" s="80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6"/>
      <c r="B10263" s="77"/>
      <c r="C10263" s="76"/>
      <c r="D10263" s="78"/>
      <c r="E10263" s="12"/>
      <c r="F10263" s="79"/>
      <c r="G10263" s="78"/>
      <c r="H10263" s="80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6"/>
      <c r="B10264" s="77"/>
      <c r="C10264" s="76"/>
      <c r="D10264" s="78"/>
      <c r="E10264" s="12"/>
      <c r="F10264" s="79"/>
      <c r="G10264" s="78"/>
      <c r="H10264" s="80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6"/>
      <c r="B10265" s="77"/>
      <c r="C10265" s="76"/>
      <c r="D10265" s="78"/>
      <c r="E10265" s="12"/>
      <c r="F10265" s="79"/>
      <c r="G10265" s="78"/>
      <c r="H10265" s="80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6"/>
      <c r="B10266" s="77"/>
      <c r="C10266" s="76"/>
      <c r="D10266" s="78"/>
      <c r="E10266" s="12"/>
      <c r="F10266" s="79"/>
      <c r="G10266" s="78"/>
      <c r="H10266" s="80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6"/>
      <c r="B10267" s="77"/>
      <c r="C10267" s="76"/>
      <c r="D10267" s="78"/>
      <c r="E10267" s="12"/>
      <c r="F10267" s="79"/>
      <c r="G10267" s="78"/>
      <c r="H10267" s="80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6"/>
      <c r="B10268" s="77"/>
      <c r="C10268" s="76"/>
      <c r="D10268" s="78"/>
      <c r="E10268" s="12"/>
      <c r="F10268" s="79"/>
      <c r="G10268" s="78"/>
      <c r="H10268" s="80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6"/>
      <c r="B10269" s="77"/>
      <c r="C10269" s="76"/>
      <c r="D10269" s="78"/>
      <c r="E10269" s="12"/>
      <c r="F10269" s="79"/>
      <c r="G10269" s="78"/>
      <c r="H10269" s="80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6"/>
      <c r="B10270" s="77"/>
      <c r="C10270" s="76"/>
      <c r="D10270" s="78"/>
      <c r="E10270" s="12"/>
      <c r="F10270" s="79"/>
      <c r="G10270" s="78"/>
      <c r="H10270" s="80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6"/>
      <c r="B10271" s="77"/>
      <c r="C10271" s="76"/>
      <c r="D10271" s="78"/>
      <c r="E10271" s="12"/>
      <c r="F10271" s="79"/>
      <c r="G10271" s="78"/>
      <c r="H10271" s="80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6"/>
      <c r="B10272" s="77"/>
      <c r="C10272" s="76"/>
      <c r="D10272" s="78"/>
      <c r="E10272" s="12"/>
      <c r="F10272" s="79"/>
      <c r="G10272" s="78"/>
      <c r="H10272" s="80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6"/>
      <c r="B10273" s="77"/>
      <c r="C10273" s="76"/>
      <c r="D10273" s="78"/>
      <c r="E10273" s="12"/>
      <c r="F10273" s="79"/>
      <c r="G10273" s="78"/>
      <c r="H10273" s="80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6"/>
      <c r="B10274" s="77"/>
      <c r="C10274" s="76"/>
      <c r="D10274" s="78"/>
      <c r="E10274" s="12"/>
      <c r="F10274" s="79"/>
      <c r="G10274" s="78"/>
      <c r="H10274" s="80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6"/>
      <c r="B10275" s="77"/>
      <c r="C10275" s="76"/>
      <c r="D10275" s="78"/>
      <c r="E10275" s="12"/>
      <c r="F10275" s="79"/>
      <c r="G10275" s="78"/>
      <c r="H10275" s="80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6"/>
      <c r="B10276" s="77"/>
      <c r="C10276" s="76"/>
      <c r="D10276" s="78"/>
      <c r="E10276" s="12"/>
      <c r="F10276" s="79"/>
      <c r="G10276" s="78"/>
      <c r="H10276" s="80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6"/>
      <c r="B10277" s="77"/>
      <c r="C10277" s="76"/>
      <c r="D10277" s="78"/>
      <c r="E10277" s="12"/>
      <c r="F10277" s="79"/>
      <c r="G10277" s="78"/>
      <c r="H10277" s="80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6"/>
      <c r="B10278" s="77"/>
      <c r="C10278" s="76"/>
      <c r="D10278" s="78"/>
      <c r="E10278" s="12"/>
      <c r="F10278" s="79"/>
      <c r="G10278" s="78"/>
      <c r="H10278" s="80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6"/>
      <c r="B10279" s="77"/>
      <c r="C10279" s="76"/>
      <c r="D10279" s="78"/>
      <c r="E10279" s="12"/>
      <c r="F10279" s="79"/>
      <c r="G10279" s="78"/>
      <c r="H10279" s="80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6"/>
      <c r="B10280" s="77"/>
      <c r="C10280" s="76"/>
      <c r="D10280" s="78"/>
      <c r="E10280" s="12"/>
      <c r="F10280" s="79"/>
      <c r="G10280" s="78"/>
      <c r="H10280" s="80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6"/>
      <c r="B10281" s="77"/>
      <c r="C10281" s="76"/>
      <c r="D10281" s="78"/>
      <c r="E10281" s="12"/>
      <c r="F10281" s="79"/>
      <c r="G10281" s="78"/>
      <c r="H10281" s="80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6"/>
      <c r="B10282" s="77"/>
      <c r="C10282" s="76"/>
      <c r="D10282" s="78"/>
      <c r="E10282" s="12"/>
      <c r="F10282" s="79"/>
      <c r="G10282" s="78"/>
      <c r="H10282" s="80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6"/>
      <c r="B10283" s="77"/>
      <c r="C10283" s="76"/>
      <c r="D10283" s="78"/>
      <c r="E10283" s="12"/>
      <c r="F10283" s="79"/>
      <c r="G10283" s="78"/>
      <c r="H10283" s="80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6"/>
      <c r="B10284" s="77"/>
      <c r="C10284" s="76"/>
      <c r="D10284" s="78"/>
      <c r="E10284" s="12"/>
      <c r="F10284" s="79"/>
      <c r="G10284" s="78"/>
      <c r="H10284" s="80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6"/>
      <c r="B10285" s="77"/>
      <c r="C10285" s="76"/>
      <c r="D10285" s="78"/>
      <c r="E10285" s="12"/>
      <c r="F10285" s="79"/>
      <c r="G10285" s="78"/>
      <c r="H10285" s="80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6"/>
      <c r="B10286" s="77"/>
      <c r="C10286" s="76"/>
      <c r="D10286" s="78"/>
      <c r="E10286" s="12"/>
      <c r="F10286" s="79"/>
      <c r="G10286" s="78"/>
      <c r="H10286" s="80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6"/>
      <c r="B10287" s="77"/>
      <c r="C10287" s="76"/>
      <c r="D10287" s="78"/>
      <c r="E10287" s="12"/>
      <c r="F10287" s="79"/>
      <c r="G10287" s="78"/>
      <c r="H10287" s="80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6"/>
      <c r="B10288" s="77"/>
      <c r="C10288" s="76"/>
      <c r="D10288" s="78"/>
      <c r="E10288" s="12"/>
      <c r="F10288" s="79"/>
      <c r="G10288" s="78"/>
      <c r="H10288" s="80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6"/>
      <c r="B10289" s="77"/>
      <c r="C10289" s="76"/>
      <c r="D10289" s="78"/>
      <c r="E10289" s="12"/>
      <c r="F10289" s="79"/>
      <c r="G10289" s="78"/>
      <c r="H10289" s="80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6"/>
      <c r="B10290" s="77"/>
      <c r="C10290" s="76"/>
      <c r="D10290" s="78"/>
      <c r="E10290" s="12"/>
      <c r="F10290" s="79"/>
      <c r="G10290" s="78"/>
      <c r="H10290" s="80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6"/>
      <c r="B10291" s="77"/>
      <c r="C10291" s="76"/>
      <c r="D10291" s="78"/>
      <c r="E10291" s="12"/>
      <c r="F10291" s="79"/>
      <c r="G10291" s="78"/>
      <c r="H10291" s="80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6"/>
      <c r="B10292" s="77"/>
      <c r="C10292" s="76"/>
      <c r="D10292" s="78"/>
      <c r="E10292" s="12"/>
      <c r="F10292" s="79"/>
      <c r="G10292" s="78"/>
      <c r="H10292" s="80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6"/>
      <c r="B10293" s="77"/>
      <c r="C10293" s="76"/>
      <c r="D10293" s="78"/>
      <c r="E10293" s="12"/>
      <c r="F10293" s="79"/>
      <c r="G10293" s="78"/>
      <c r="H10293" s="80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6"/>
      <c r="B10294" s="77"/>
      <c r="C10294" s="76"/>
      <c r="D10294" s="78"/>
      <c r="E10294" s="12"/>
      <c r="F10294" s="79"/>
      <c r="G10294" s="78"/>
      <c r="H10294" s="80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6"/>
      <c r="B10295" s="77"/>
      <c r="C10295" s="76"/>
      <c r="D10295" s="78"/>
      <c r="E10295" s="12"/>
      <c r="F10295" s="79"/>
      <c r="G10295" s="78"/>
      <c r="H10295" s="80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6"/>
      <c r="B10296" s="77"/>
      <c r="C10296" s="76"/>
      <c r="D10296" s="78"/>
      <c r="E10296" s="12"/>
      <c r="F10296" s="79"/>
      <c r="G10296" s="78"/>
      <c r="H10296" s="80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6"/>
      <c r="B10297" s="77"/>
      <c r="C10297" s="76"/>
      <c r="D10297" s="78"/>
      <c r="E10297" s="12"/>
      <c r="F10297" s="79"/>
      <c r="G10297" s="78"/>
      <c r="H10297" s="80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6"/>
      <c r="B10298" s="77"/>
      <c r="C10298" s="76"/>
      <c r="D10298" s="78"/>
      <c r="E10298" s="12"/>
      <c r="F10298" s="79"/>
      <c r="G10298" s="78"/>
      <c r="H10298" s="80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6"/>
      <c r="B10299" s="77"/>
      <c r="C10299" s="76"/>
      <c r="D10299" s="78"/>
      <c r="E10299" s="12"/>
      <c r="F10299" s="79"/>
      <c r="G10299" s="78"/>
      <c r="H10299" s="80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6"/>
      <c r="B10300" s="77"/>
      <c r="C10300" s="76"/>
      <c r="D10300" s="78"/>
      <c r="E10300" s="12"/>
      <c r="F10300" s="79"/>
      <c r="G10300" s="78"/>
      <c r="H10300" s="80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6"/>
      <c r="B10301" s="77"/>
      <c r="C10301" s="76"/>
      <c r="D10301" s="78"/>
      <c r="E10301" s="12"/>
      <c r="F10301" s="79"/>
      <c r="G10301" s="78"/>
      <c r="H10301" s="80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6"/>
      <c r="B10302" s="77"/>
      <c r="C10302" s="76"/>
      <c r="D10302" s="78"/>
      <c r="E10302" s="12"/>
      <c r="F10302" s="79"/>
      <c r="G10302" s="78"/>
      <c r="H10302" s="80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6"/>
      <c r="B10303" s="77"/>
      <c r="C10303" s="76"/>
      <c r="D10303" s="78"/>
      <c r="E10303" s="12"/>
      <c r="F10303" s="79"/>
      <c r="G10303" s="78"/>
      <c r="H10303" s="80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6"/>
      <c r="B10304" s="77"/>
      <c r="C10304" s="76"/>
      <c r="D10304" s="78"/>
      <c r="E10304" s="12"/>
      <c r="F10304" s="79"/>
      <c r="G10304" s="78"/>
      <c r="H10304" s="80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6"/>
      <c r="B10305" s="77"/>
      <c r="C10305" s="76"/>
      <c r="D10305" s="78"/>
      <c r="E10305" s="12"/>
      <c r="F10305" s="79"/>
      <c r="G10305" s="78"/>
      <c r="H10305" s="80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6"/>
      <c r="B10306" s="77"/>
      <c r="C10306" s="76"/>
      <c r="D10306" s="78"/>
      <c r="E10306" s="12"/>
      <c r="F10306" s="79"/>
      <c r="G10306" s="78"/>
      <c r="H10306" s="80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6"/>
      <c r="B10307" s="77"/>
      <c r="C10307" s="76"/>
      <c r="D10307" s="78"/>
      <c r="E10307" s="12"/>
      <c r="F10307" s="79"/>
      <c r="G10307" s="78"/>
      <c r="H10307" s="80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6"/>
      <c r="B10308" s="77"/>
      <c r="C10308" s="76"/>
      <c r="D10308" s="78"/>
      <c r="E10308" s="12"/>
      <c r="F10308" s="79"/>
      <c r="G10308" s="78"/>
      <c r="H10308" s="80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6"/>
      <c r="B10309" s="77"/>
      <c r="C10309" s="76"/>
      <c r="D10309" s="78"/>
      <c r="E10309" s="12"/>
      <c r="F10309" s="79"/>
      <c r="G10309" s="78"/>
      <c r="H10309" s="80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6"/>
      <c r="B10310" s="77"/>
      <c r="C10310" s="76"/>
      <c r="D10310" s="78"/>
      <c r="E10310" s="12"/>
      <c r="F10310" s="79"/>
      <c r="G10310" s="78"/>
      <c r="H10310" s="80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6"/>
      <c r="B10311" s="77"/>
      <c r="C10311" s="76"/>
      <c r="D10311" s="78"/>
      <c r="E10311" s="12"/>
      <c r="F10311" s="79"/>
      <c r="G10311" s="78"/>
      <c r="H10311" s="80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6"/>
      <c r="B10312" s="77"/>
      <c r="C10312" s="76"/>
      <c r="D10312" s="78"/>
      <c r="E10312" s="12"/>
      <c r="F10312" s="79"/>
      <c r="G10312" s="78"/>
      <c r="H10312" s="80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6"/>
      <c r="B10313" s="77"/>
      <c r="C10313" s="76"/>
      <c r="D10313" s="78"/>
      <c r="E10313" s="12"/>
      <c r="F10313" s="79"/>
      <c r="G10313" s="78"/>
      <c r="H10313" s="80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6"/>
      <c r="B10314" s="77"/>
      <c r="C10314" s="76"/>
      <c r="D10314" s="78"/>
      <c r="E10314" s="12"/>
      <c r="F10314" s="79"/>
      <c r="G10314" s="78"/>
      <c r="H10314" s="80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6"/>
      <c r="B10315" s="77"/>
      <c r="C10315" s="76"/>
      <c r="D10315" s="78"/>
      <c r="E10315" s="12"/>
      <c r="F10315" s="79"/>
      <c r="G10315" s="78"/>
      <c r="H10315" s="80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6"/>
      <c r="B10316" s="77"/>
      <c r="C10316" s="76"/>
      <c r="D10316" s="78"/>
      <c r="E10316" s="12"/>
      <c r="F10316" s="79"/>
      <c r="G10316" s="78"/>
      <c r="H10316" s="80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6"/>
      <c r="B10317" s="77"/>
      <c r="C10317" s="76"/>
      <c r="D10317" s="78"/>
      <c r="E10317" s="12"/>
      <c r="F10317" s="79"/>
      <c r="G10317" s="78"/>
      <c r="H10317" s="80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6"/>
      <c r="B10318" s="77"/>
      <c r="C10318" s="76"/>
      <c r="D10318" s="78"/>
      <c r="E10318" s="12"/>
      <c r="F10318" s="79"/>
      <c r="G10318" s="78"/>
      <c r="H10318" s="80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6"/>
      <c r="B10319" s="77"/>
      <c r="C10319" s="76"/>
      <c r="D10319" s="78"/>
      <c r="E10319" s="12"/>
      <c r="F10319" s="79"/>
      <c r="G10319" s="78"/>
      <c r="H10319" s="80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6"/>
      <c r="B10320" s="77"/>
      <c r="C10320" s="76"/>
      <c r="D10320" s="78"/>
      <c r="E10320" s="12"/>
      <c r="F10320" s="79"/>
      <c r="G10320" s="78"/>
      <c r="H10320" s="80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6"/>
      <c r="B10321" s="77"/>
      <c r="C10321" s="76"/>
      <c r="D10321" s="78"/>
      <c r="E10321" s="12"/>
      <c r="F10321" s="79"/>
      <c r="G10321" s="78"/>
      <c r="H10321" s="80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6"/>
      <c r="B10322" s="77"/>
      <c r="C10322" s="76"/>
      <c r="D10322" s="78"/>
      <c r="E10322" s="12"/>
      <c r="F10322" s="79"/>
      <c r="G10322" s="78"/>
      <c r="H10322" s="80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6"/>
      <c r="B10323" s="77"/>
      <c r="C10323" s="76"/>
      <c r="D10323" s="78"/>
      <c r="E10323" s="12"/>
      <c r="F10323" s="79"/>
      <c r="G10323" s="78"/>
      <c r="H10323" s="80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6"/>
      <c r="B10324" s="77"/>
      <c r="C10324" s="76"/>
      <c r="D10324" s="78"/>
      <c r="E10324" s="12"/>
      <c r="F10324" s="79"/>
      <c r="G10324" s="78"/>
      <c r="H10324" s="80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6"/>
      <c r="B10325" s="77"/>
      <c r="C10325" s="76"/>
      <c r="D10325" s="78"/>
      <c r="E10325" s="12"/>
      <c r="F10325" s="79"/>
      <c r="G10325" s="78"/>
      <c r="H10325" s="80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6"/>
      <c r="B10326" s="77"/>
      <c r="C10326" s="76"/>
      <c r="D10326" s="78"/>
      <c r="E10326" s="12"/>
      <c r="F10326" s="79"/>
      <c r="G10326" s="78"/>
      <c r="H10326" s="80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6"/>
      <c r="B10327" s="77"/>
      <c r="C10327" s="76"/>
      <c r="D10327" s="78"/>
      <c r="E10327" s="12"/>
      <c r="F10327" s="79"/>
      <c r="G10327" s="78"/>
      <c r="H10327" s="80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6"/>
      <c r="B10328" s="77"/>
      <c r="C10328" s="76"/>
      <c r="D10328" s="78"/>
      <c r="E10328" s="12"/>
      <c r="F10328" s="79"/>
      <c r="G10328" s="78"/>
      <c r="H10328" s="80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6"/>
      <c r="B10329" s="77"/>
      <c r="C10329" s="76"/>
      <c r="D10329" s="78"/>
      <c r="E10329" s="12"/>
      <c r="F10329" s="79"/>
      <c r="G10329" s="78"/>
      <c r="H10329" s="80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6"/>
      <c r="B10330" s="77"/>
      <c r="C10330" s="76"/>
      <c r="D10330" s="78"/>
      <c r="E10330" s="12"/>
      <c r="F10330" s="79"/>
      <c r="G10330" s="78"/>
      <c r="H10330" s="80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6"/>
      <c r="B10331" s="77"/>
      <c r="C10331" s="76"/>
      <c r="D10331" s="78"/>
      <c r="E10331" s="12"/>
      <c r="F10331" s="79"/>
      <c r="G10331" s="78"/>
      <c r="H10331" s="80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6"/>
      <c r="B10332" s="77"/>
      <c r="C10332" s="76"/>
      <c r="D10332" s="78"/>
      <c r="E10332" s="12"/>
      <c r="F10332" s="79"/>
      <c r="G10332" s="78"/>
      <c r="H10332" s="80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6"/>
      <c r="B10333" s="77"/>
      <c r="C10333" s="76"/>
      <c r="D10333" s="78"/>
      <c r="E10333" s="12"/>
      <c r="F10333" s="79"/>
      <c r="G10333" s="78"/>
      <c r="H10333" s="80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6"/>
      <c r="B10334" s="77"/>
      <c r="C10334" s="76"/>
      <c r="D10334" s="78"/>
      <c r="E10334" s="12"/>
      <c r="F10334" s="79"/>
      <c r="G10334" s="78"/>
      <c r="H10334" s="80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6"/>
      <c r="B10335" s="77"/>
      <c r="C10335" s="76"/>
      <c r="D10335" s="78"/>
      <c r="E10335" s="12"/>
      <c r="F10335" s="79"/>
      <c r="G10335" s="78"/>
      <c r="H10335" s="80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6"/>
      <c r="B10336" s="77"/>
      <c r="C10336" s="76"/>
      <c r="D10336" s="78"/>
      <c r="E10336" s="12"/>
      <c r="F10336" s="79"/>
      <c r="G10336" s="78"/>
      <c r="H10336" s="80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6"/>
      <c r="B10337" s="77"/>
      <c r="C10337" s="76"/>
      <c r="D10337" s="78"/>
      <c r="E10337" s="12"/>
      <c r="F10337" s="79"/>
      <c r="G10337" s="78"/>
      <c r="H10337" s="80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6"/>
      <c r="B10338" s="77"/>
      <c r="C10338" s="76"/>
      <c r="D10338" s="78"/>
      <c r="E10338" s="12"/>
      <c r="F10338" s="79"/>
      <c r="G10338" s="78"/>
      <c r="H10338" s="80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6"/>
      <c r="B10339" s="77"/>
      <c r="C10339" s="76"/>
      <c r="D10339" s="78"/>
      <c r="E10339" s="12"/>
      <c r="F10339" s="79"/>
      <c r="G10339" s="78"/>
      <c r="H10339" s="80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6"/>
      <c r="B10340" s="77"/>
      <c r="C10340" s="76"/>
      <c r="D10340" s="78"/>
      <c r="E10340" s="12"/>
      <c r="F10340" s="79"/>
      <c r="G10340" s="78"/>
      <c r="H10340" s="80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6"/>
      <c r="B10341" s="77"/>
      <c r="C10341" s="76"/>
      <c r="D10341" s="78"/>
      <c r="E10341" s="12"/>
      <c r="F10341" s="79"/>
      <c r="G10341" s="78"/>
      <c r="H10341" s="80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6"/>
      <c r="B10342" s="77"/>
      <c r="C10342" s="76"/>
      <c r="D10342" s="78"/>
      <c r="E10342" s="12"/>
      <c r="F10342" s="79"/>
      <c r="G10342" s="78"/>
      <c r="H10342" s="80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6"/>
      <c r="B10343" s="77"/>
      <c r="C10343" s="76"/>
      <c r="D10343" s="78"/>
      <c r="E10343" s="12"/>
      <c r="F10343" s="79"/>
      <c r="G10343" s="78"/>
      <c r="H10343" s="80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6"/>
      <c r="B10344" s="77"/>
      <c r="C10344" s="76"/>
      <c r="D10344" s="78"/>
      <c r="E10344" s="12"/>
      <c r="F10344" s="79"/>
      <c r="G10344" s="78"/>
      <c r="H10344" s="80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6"/>
      <c r="B10345" s="77"/>
      <c r="C10345" s="76"/>
      <c r="D10345" s="78"/>
      <c r="E10345" s="12"/>
      <c r="F10345" s="79"/>
      <c r="G10345" s="78"/>
      <c r="H10345" s="80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6"/>
      <c r="B10346" s="77"/>
      <c r="C10346" s="76"/>
      <c r="D10346" s="78"/>
      <c r="E10346" s="12"/>
      <c r="F10346" s="79"/>
      <c r="G10346" s="78"/>
      <c r="H10346" s="80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6"/>
      <c r="B10347" s="77"/>
      <c r="C10347" s="76"/>
      <c r="D10347" s="78"/>
      <c r="E10347" s="12"/>
      <c r="F10347" s="79"/>
      <c r="G10347" s="78"/>
      <c r="H10347" s="80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6"/>
      <c r="B10348" s="77"/>
      <c r="C10348" s="76"/>
      <c r="D10348" s="78"/>
      <c r="E10348" s="12"/>
      <c r="F10348" s="79"/>
      <c r="G10348" s="78"/>
      <c r="H10348" s="80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6"/>
      <c r="B10349" s="77"/>
      <c r="C10349" s="76"/>
      <c r="D10349" s="78"/>
      <c r="E10349" s="12"/>
      <c r="F10349" s="79"/>
      <c r="G10349" s="78"/>
      <c r="H10349" s="80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6"/>
      <c r="B10350" s="77"/>
      <c r="C10350" s="76"/>
      <c r="D10350" s="78"/>
      <c r="E10350" s="12"/>
      <c r="F10350" s="79"/>
      <c r="G10350" s="78"/>
      <c r="H10350" s="80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6"/>
      <c r="B10351" s="77"/>
      <c r="C10351" s="76"/>
      <c r="D10351" s="78"/>
      <c r="E10351" s="12"/>
      <c r="F10351" s="79"/>
      <c r="G10351" s="78"/>
      <c r="H10351" s="80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6"/>
      <c r="B10352" s="77"/>
      <c r="C10352" s="76"/>
      <c r="D10352" s="78"/>
      <c r="E10352" s="12"/>
      <c r="F10352" s="79"/>
      <c r="G10352" s="78"/>
      <c r="H10352" s="80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6"/>
      <c r="B10353" s="77"/>
      <c r="C10353" s="76"/>
      <c r="D10353" s="78"/>
      <c r="E10353" s="12"/>
      <c r="F10353" s="79"/>
      <c r="G10353" s="78"/>
      <c r="H10353" s="80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6"/>
      <c r="B10354" s="77"/>
      <c r="C10354" s="76"/>
      <c r="D10354" s="78"/>
      <c r="E10354" s="12"/>
      <c r="F10354" s="79"/>
      <c r="G10354" s="78"/>
      <c r="H10354" s="80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6"/>
      <c r="B10355" s="77"/>
      <c r="C10355" s="76"/>
      <c r="D10355" s="78"/>
      <c r="E10355" s="12"/>
      <c r="F10355" s="79"/>
      <c r="G10355" s="78"/>
      <c r="H10355" s="80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6"/>
      <c r="B10356" s="77"/>
      <c r="C10356" s="76"/>
      <c r="D10356" s="78"/>
      <c r="E10356" s="12"/>
      <c r="F10356" s="79"/>
      <c r="G10356" s="78"/>
      <c r="H10356" s="80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6"/>
      <c r="B10357" s="77"/>
      <c r="C10357" s="76"/>
      <c r="D10357" s="78"/>
      <c r="E10357" s="12"/>
      <c r="F10357" s="79"/>
      <c r="G10357" s="78"/>
      <c r="H10357" s="80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6"/>
      <c r="B10358" s="77"/>
      <c r="C10358" s="76"/>
      <c r="D10358" s="78"/>
      <c r="E10358" s="12"/>
      <c r="F10358" s="79"/>
      <c r="G10358" s="78"/>
      <c r="H10358" s="80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6"/>
      <c r="B10359" s="77"/>
      <c r="C10359" s="76"/>
      <c r="D10359" s="78"/>
      <c r="E10359" s="12"/>
      <c r="F10359" s="79"/>
      <c r="G10359" s="78"/>
      <c r="H10359" s="80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6"/>
      <c r="B10360" s="77"/>
      <c r="C10360" s="76"/>
      <c r="D10360" s="78"/>
      <c r="E10360" s="12"/>
      <c r="F10360" s="79"/>
      <c r="G10360" s="78"/>
      <c r="H10360" s="80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6"/>
      <c r="B10361" s="77"/>
      <c r="C10361" s="76"/>
      <c r="D10361" s="78"/>
      <c r="E10361" s="12"/>
      <c r="F10361" s="79"/>
      <c r="G10361" s="78"/>
      <c r="H10361" s="80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6"/>
      <c r="B10362" s="77"/>
      <c r="C10362" s="76"/>
      <c r="D10362" s="78"/>
      <c r="E10362" s="12"/>
      <c r="F10362" s="79"/>
      <c r="G10362" s="78"/>
      <c r="H10362" s="80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6"/>
      <c r="B10363" s="77"/>
      <c r="C10363" s="76"/>
      <c r="D10363" s="78"/>
      <c r="E10363" s="12"/>
      <c r="F10363" s="79"/>
      <c r="G10363" s="78"/>
      <c r="H10363" s="80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6"/>
      <c r="B10364" s="77"/>
      <c r="C10364" s="76"/>
      <c r="D10364" s="78"/>
      <c r="E10364" s="12"/>
      <c r="F10364" s="79"/>
      <c r="G10364" s="78"/>
      <c r="H10364" s="80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6"/>
      <c r="B10365" s="77"/>
      <c r="C10365" s="76"/>
      <c r="D10365" s="78"/>
      <c r="E10365" s="12"/>
      <c r="F10365" s="79"/>
      <c r="G10365" s="78"/>
      <c r="H10365" s="80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6"/>
      <c r="B10366" s="77"/>
      <c r="C10366" s="76"/>
      <c r="D10366" s="78"/>
      <c r="E10366" s="12"/>
      <c r="F10366" s="79"/>
      <c r="G10366" s="78"/>
      <c r="H10366" s="80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6"/>
      <c r="B10367" s="77"/>
      <c r="C10367" s="76"/>
      <c r="D10367" s="78"/>
      <c r="E10367" s="12"/>
      <c r="F10367" s="79"/>
      <c r="G10367" s="78"/>
      <c r="H10367" s="80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6"/>
      <c r="B10368" s="77"/>
      <c r="C10368" s="76"/>
      <c r="D10368" s="78"/>
      <c r="E10368" s="12"/>
      <c r="F10368" s="79"/>
      <c r="G10368" s="78"/>
      <c r="H10368" s="80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6"/>
      <c r="B10369" s="77"/>
      <c r="C10369" s="76"/>
      <c r="D10369" s="78"/>
      <c r="E10369" s="12"/>
      <c r="F10369" s="79"/>
      <c r="G10369" s="78"/>
      <c r="H10369" s="80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6"/>
      <c r="B10370" s="77"/>
      <c r="C10370" s="76"/>
      <c r="D10370" s="78"/>
      <c r="E10370" s="12"/>
      <c r="F10370" s="79"/>
      <c r="G10370" s="78"/>
      <c r="H10370" s="80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6"/>
      <c r="B10371" s="77"/>
      <c r="C10371" s="76"/>
      <c r="D10371" s="78"/>
      <c r="E10371" s="12"/>
      <c r="F10371" s="79"/>
      <c r="G10371" s="78"/>
      <c r="H10371" s="80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6"/>
      <c r="B10372" s="77"/>
      <c r="C10372" s="76"/>
      <c r="D10372" s="78"/>
      <c r="E10372" s="12"/>
      <c r="F10372" s="79"/>
      <c r="G10372" s="78"/>
      <c r="H10372" s="80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6"/>
      <c r="B10373" s="77"/>
      <c r="C10373" s="76"/>
      <c r="D10373" s="78"/>
      <c r="E10373" s="12"/>
      <c r="F10373" s="79"/>
      <c r="G10373" s="78"/>
      <c r="H10373" s="80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6"/>
      <c r="B10374" s="77"/>
      <c r="C10374" s="76"/>
      <c r="D10374" s="78"/>
      <c r="E10374" s="12"/>
      <c r="F10374" s="79"/>
      <c r="G10374" s="78"/>
      <c r="H10374" s="80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6"/>
      <c r="B10375" s="77"/>
      <c r="C10375" s="76"/>
      <c r="D10375" s="78"/>
      <c r="E10375" s="12"/>
      <c r="F10375" s="79"/>
      <c r="G10375" s="78"/>
      <c r="H10375" s="80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6"/>
      <c r="B10376" s="77"/>
      <c r="C10376" s="76"/>
      <c r="D10376" s="78"/>
      <c r="E10376" s="12"/>
      <c r="F10376" s="79"/>
      <c r="G10376" s="78"/>
      <c r="H10376" s="80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6"/>
      <c r="B10377" s="77"/>
      <c r="C10377" s="76"/>
      <c r="D10377" s="78"/>
      <c r="E10377" s="12"/>
      <c r="F10377" s="79"/>
      <c r="G10377" s="78"/>
      <c r="H10377" s="80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6"/>
      <c r="B10378" s="77"/>
      <c r="C10378" s="76"/>
      <c r="D10378" s="78"/>
      <c r="E10378" s="12"/>
      <c r="F10378" s="79"/>
      <c r="G10378" s="78"/>
      <c r="H10378" s="80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6"/>
      <c r="B10379" s="77"/>
      <c r="C10379" s="76"/>
      <c r="D10379" s="78"/>
      <c r="E10379" s="12"/>
      <c r="F10379" s="79"/>
      <c r="G10379" s="78"/>
      <c r="H10379" s="80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6"/>
      <c r="B10380" s="77"/>
      <c r="C10380" s="76"/>
      <c r="D10380" s="78"/>
      <c r="E10380" s="12"/>
      <c r="F10380" s="79"/>
      <c r="G10380" s="78"/>
      <c r="H10380" s="80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6"/>
      <c r="B10381" s="77"/>
      <c r="C10381" s="76"/>
      <c r="D10381" s="78"/>
      <c r="E10381" s="12"/>
      <c r="F10381" s="79"/>
      <c r="G10381" s="78"/>
      <c r="H10381" s="80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6"/>
      <c r="B10382" s="77"/>
      <c r="C10382" s="76"/>
      <c r="D10382" s="78"/>
      <c r="E10382" s="12"/>
      <c r="F10382" s="79"/>
      <c r="G10382" s="78"/>
      <c r="H10382" s="80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6"/>
      <c r="B10383" s="77"/>
      <c r="C10383" s="76"/>
      <c r="D10383" s="78"/>
      <c r="E10383" s="12"/>
      <c r="F10383" s="79"/>
      <c r="G10383" s="78"/>
      <c r="H10383" s="80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6"/>
      <c r="B10384" s="77"/>
      <c r="C10384" s="76"/>
      <c r="D10384" s="78"/>
      <c r="E10384" s="12"/>
      <c r="F10384" s="79"/>
      <c r="G10384" s="78"/>
      <c r="H10384" s="80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6"/>
      <c r="B10385" s="77"/>
      <c r="C10385" s="76"/>
      <c r="D10385" s="78"/>
      <c r="E10385" s="12"/>
      <c r="F10385" s="79"/>
      <c r="G10385" s="78"/>
      <c r="H10385" s="80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6"/>
      <c r="B10386" s="77"/>
      <c r="C10386" s="76"/>
      <c r="D10386" s="78"/>
      <c r="E10386" s="12"/>
      <c r="F10386" s="79"/>
      <c r="G10386" s="78"/>
      <c r="H10386" s="80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6"/>
      <c r="B10387" s="77"/>
      <c r="C10387" s="76"/>
      <c r="D10387" s="78"/>
      <c r="E10387" s="12"/>
      <c r="F10387" s="79"/>
      <c r="G10387" s="78"/>
      <c r="H10387" s="80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6"/>
      <c r="B10388" s="77"/>
      <c r="C10388" s="76"/>
      <c r="D10388" s="78"/>
      <c r="E10388" s="12"/>
      <c r="F10388" s="79"/>
      <c r="G10388" s="78"/>
      <c r="H10388" s="80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6"/>
      <c r="B10389" s="77"/>
      <c r="C10389" s="76"/>
      <c r="D10389" s="78"/>
      <c r="E10389" s="12"/>
      <c r="F10389" s="79"/>
      <c r="G10389" s="78"/>
      <c r="H10389" s="80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6"/>
      <c r="B10390" s="77"/>
      <c r="C10390" s="76"/>
      <c r="D10390" s="78"/>
      <c r="E10390" s="12"/>
      <c r="F10390" s="79"/>
      <c r="G10390" s="78"/>
      <c r="H10390" s="80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6"/>
      <c r="B10391" s="77"/>
      <c r="C10391" s="76"/>
      <c r="D10391" s="78"/>
      <c r="E10391" s="12"/>
      <c r="F10391" s="79"/>
      <c r="G10391" s="78"/>
      <c r="H10391" s="80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6"/>
      <c r="B10392" s="77"/>
      <c r="C10392" s="76"/>
      <c r="D10392" s="78"/>
      <c r="E10392" s="12"/>
      <c r="F10392" s="79"/>
      <c r="G10392" s="78"/>
      <c r="H10392" s="80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6"/>
      <c r="B10393" s="77"/>
      <c r="C10393" s="76"/>
      <c r="D10393" s="78"/>
      <c r="E10393" s="12"/>
      <c r="F10393" s="79"/>
      <c r="G10393" s="78"/>
      <c r="H10393" s="80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6"/>
      <c r="B10394" s="77"/>
      <c r="C10394" s="76"/>
      <c r="D10394" s="78"/>
      <c r="E10394" s="12"/>
      <c r="F10394" s="79"/>
      <c r="G10394" s="78"/>
      <c r="H10394" s="80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6"/>
      <c r="B10395" s="77"/>
      <c r="C10395" s="76"/>
      <c r="D10395" s="78"/>
      <c r="E10395" s="12"/>
      <c r="F10395" s="79"/>
      <c r="G10395" s="78"/>
      <c r="H10395" s="80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6"/>
      <c r="B10396" s="77"/>
      <c r="C10396" s="76"/>
      <c r="D10396" s="78"/>
      <c r="E10396" s="12"/>
      <c r="F10396" s="79"/>
      <c r="G10396" s="78"/>
      <c r="H10396" s="80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6"/>
      <c r="B10397" s="77"/>
      <c r="C10397" s="76"/>
      <c r="D10397" s="78"/>
      <c r="E10397" s="12"/>
      <c r="F10397" s="79"/>
      <c r="G10397" s="78"/>
      <c r="H10397" s="80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6"/>
      <c r="B10398" s="77"/>
      <c r="C10398" s="76"/>
      <c r="D10398" s="78"/>
      <c r="E10398" s="12"/>
      <c r="F10398" s="79"/>
      <c r="G10398" s="78"/>
      <c r="H10398" s="80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6"/>
      <c r="B10399" s="77"/>
      <c r="C10399" s="76"/>
      <c r="D10399" s="78"/>
      <c r="E10399" s="12"/>
      <c r="F10399" s="79"/>
      <c r="G10399" s="78"/>
      <c r="H10399" s="80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6"/>
      <c r="B10400" s="77"/>
      <c r="C10400" s="76"/>
      <c r="D10400" s="78"/>
      <c r="E10400" s="12"/>
      <c r="F10400" s="79"/>
      <c r="G10400" s="78"/>
      <c r="H10400" s="80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6"/>
      <c r="B10401" s="77"/>
      <c r="C10401" s="76"/>
      <c r="D10401" s="78"/>
      <c r="E10401" s="12"/>
      <c r="F10401" s="79"/>
      <c r="G10401" s="78"/>
      <c r="H10401" s="80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6"/>
      <c r="B10402" s="77"/>
      <c r="C10402" s="76"/>
      <c r="D10402" s="78"/>
      <c r="E10402" s="12"/>
      <c r="F10402" s="79"/>
      <c r="G10402" s="78"/>
      <c r="H10402" s="80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6"/>
      <c r="B10403" s="77"/>
      <c r="C10403" s="76"/>
      <c r="D10403" s="78"/>
      <c r="E10403" s="12"/>
      <c r="F10403" s="79"/>
      <c r="G10403" s="78"/>
      <c r="H10403" s="80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6"/>
      <c r="B10404" s="77"/>
      <c r="C10404" s="76"/>
      <c r="D10404" s="78"/>
      <c r="E10404" s="12"/>
      <c r="F10404" s="79"/>
      <c r="G10404" s="78"/>
      <c r="H10404" s="80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6"/>
      <c r="B10405" s="77"/>
      <c r="C10405" s="76"/>
      <c r="D10405" s="78"/>
      <c r="E10405" s="12"/>
      <c r="F10405" s="79"/>
      <c r="G10405" s="78"/>
      <c r="H10405" s="80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6"/>
      <c r="B10406" s="77"/>
      <c r="C10406" s="76"/>
      <c r="D10406" s="78"/>
      <c r="E10406" s="12"/>
      <c r="F10406" s="79"/>
      <c r="G10406" s="78"/>
      <c r="H10406" s="80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6"/>
      <c r="B10407" s="77"/>
      <c r="C10407" s="76"/>
      <c r="D10407" s="78"/>
      <c r="E10407" s="12"/>
      <c r="F10407" s="79"/>
      <c r="G10407" s="78"/>
      <c r="H10407" s="80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6"/>
      <c r="B10408" s="77"/>
      <c r="C10408" s="76"/>
      <c r="D10408" s="78"/>
      <c r="E10408" s="12"/>
      <c r="F10408" s="79"/>
      <c r="G10408" s="78"/>
      <c r="H10408" s="80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6"/>
      <c r="B10409" s="77"/>
      <c r="C10409" s="76"/>
      <c r="D10409" s="78"/>
      <c r="E10409" s="12"/>
      <c r="F10409" s="79"/>
      <c r="G10409" s="78"/>
      <c r="H10409" s="80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6"/>
      <c r="B10410" s="77"/>
      <c r="C10410" s="76"/>
      <c r="D10410" s="78"/>
      <c r="E10410" s="12"/>
      <c r="F10410" s="79"/>
      <c r="G10410" s="78"/>
      <c r="H10410" s="80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6"/>
      <c r="B10411" s="77"/>
      <c r="C10411" s="76"/>
      <c r="D10411" s="78"/>
      <c r="E10411" s="12"/>
      <c r="F10411" s="79"/>
      <c r="G10411" s="78"/>
      <c r="H10411" s="80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6"/>
      <c r="B10412" s="77"/>
      <c r="C10412" s="76"/>
      <c r="D10412" s="78"/>
      <c r="E10412" s="12"/>
      <c r="F10412" s="79"/>
      <c r="G10412" s="78"/>
      <c r="H10412" s="80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6"/>
      <c r="B10413" s="77"/>
      <c r="C10413" s="76"/>
      <c r="D10413" s="78"/>
      <c r="E10413" s="12"/>
      <c r="F10413" s="79"/>
      <c r="G10413" s="78"/>
      <c r="H10413" s="80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6"/>
      <c r="B10414" s="77"/>
      <c r="C10414" s="76"/>
      <c r="D10414" s="78"/>
      <c r="E10414" s="12"/>
      <c r="F10414" s="79"/>
      <c r="G10414" s="78"/>
      <c r="H10414" s="80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6"/>
      <c r="B10415" s="77"/>
      <c r="C10415" s="76"/>
      <c r="D10415" s="78"/>
      <c r="E10415" s="12"/>
      <c r="F10415" s="79"/>
      <c r="G10415" s="78"/>
      <c r="H10415" s="80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6"/>
      <c r="B10416" s="77"/>
      <c r="C10416" s="76"/>
      <c r="D10416" s="78"/>
      <c r="E10416" s="12"/>
      <c r="F10416" s="79"/>
      <c r="G10416" s="78"/>
      <c r="H10416" s="80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6"/>
      <c r="B10417" s="77"/>
      <c r="C10417" s="76"/>
      <c r="D10417" s="78"/>
      <c r="E10417" s="12"/>
      <c r="F10417" s="79"/>
      <c r="G10417" s="78"/>
      <c r="H10417" s="80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6"/>
      <c r="B10418" s="77"/>
      <c r="C10418" s="76"/>
      <c r="D10418" s="78"/>
      <c r="E10418" s="12"/>
      <c r="F10418" s="79"/>
      <c r="G10418" s="78"/>
      <c r="H10418" s="80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6"/>
      <c r="B10419" s="77"/>
      <c r="C10419" s="76"/>
      <c r="D10419" s="78"/>
      <c r="E10419" s="12"/>
      <c r="F10419" s="79"/>
      <c r="G10419" s="78"/>
      <c r="H10419" s="80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6"/>
      <c r="B10420" s="77"/>
      <c r="C10420" s="76"/>
      <c r="D10420" s="78"/>
      <c r="E10420" s="12"/>
      <c r="F10420" s="79"/>
      <c r="G10420" s="78"/>
      <c r="H10420" s="80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6"/>
      <c r="B10421" s="77"/>
      <c r="C10421" s="76"/>
      <c r="D10421" s="78"/>
      <c r="E10421" s="12"/>
      <c r="F10421" s="79"/>
      <c r="G10421" s="78"/>
      <c r="H10421" s="80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6"/>
      <c r="B10422" s="77"/>
      <c r="C10422" s="76"/>
      <c r="D10422" s="78"/>
      <c r="E10422" s="12"/>
      <c r="F10422" s="79"/>
      <c r="G10422" s="78"/>
      <c r="H10422" s="80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6"/>
      <c r="B10423" s="77"/>
      <c r="C10423" s="76"/>
      <c r="D10423" s="78"/>
      <c r="E10423" s="12"/>
      <c r="F10423" s="79"/>
      <c r="G10423" s="78"/>
      <c r="H10423" s="80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6"/>
      <c r="B10424" s="77"/>
      <c r="C10424" s="76"/>
      <c r="D10424" s="78"/>
      <c r="E10424" s="12"/>
      <c r="F10424" s="79"/>
      <c r="G10424" s="78"/>
      <c r="H10424" s="80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6"/>
      <c r="B10425" s="77"/>
      <c r="C10425" s="76"/>
      <c r="D10425" s="78"/>
      <c r="E10425" s="12"/>
      <c r="F10425" s="79"/>
      <c r="G10425" s="78"/>
      <c r="H10425" s="80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6"/>
      <c r="B10426" s="77"/>
      <c r="C10426" s="76"/>
      <c r="D10426" s="78"/>
      <c r="E10426" s="12"/>
      <c r="F10426" s="79"/>
      <c r="G10426" s="78"/>
      <c r="H10426" s="80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6"/>
      <c r="B10427" s="77"/>
      <c r="C10427" s="76"/>
      <c r="D10427" s="78"/>
      <c r="E10427" s="12"/>
      <c r="F10427" s="79"/>
      <c r="G10427" s="78"/>
      <c r="H10427" s="80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6"/>
      <c r="B10428" s="77"/>
      <c r="C10428" s="76"/>
      <c r="D10428" s="78"/>
      <c r="E10428" s="12"/>
      <c r="F10428" s="79"/>
      <c r="G10428" s="78"/>
      <c r="H10428" s="80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6"/>
      <c r="B10429" s="77"/>
      <c r="C10429" s="76"/>
      <c r="D10429" s="78"/>
      <c r="E10429" s="12"/>
      <c r="F10429" s="79"/>
      <c r="G10429" s="78"/>
      <c r="H10429" s="80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6"/>
      <c r="B10430" s="77"/>
      <c r="C10430" s="76"/>
      <c r="D10430" s="78"/>
      <c r="E10430" s="12"/>
      <c r="F10430" s="79"/>
      <c r="G10430" s="78"/>
      <c r="H10430" s="80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6"/>
      <c r="B10431" s="77"/>
      <c r="C10431" s="76"/>
      <c r="D10431" s="78"/>
      <c r="E10431" s="12"/>
      <c r="F10431" s="79"/>
      <c r="G10431" s="78"/>
      <c r="H10431" s="80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6"/>
      <c r="B10432" s="77"/>
      <c r="C10432" s="76"/>
      <c r="D10432" s="78"/>
      <c r="E10432" s="12"/>
      <c r="F10432" s="79"/>
      <c r="G10432" s="78"/>
      <c r="H10432" s="80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6"/>
      <c r="B10433" s="77"/>
      <c r="C10433" s="76"/>
      <c r="D10433" s="78"/>
      <c r="E10433" s="12"/>
      <c r="F10433" s="79"/>
      <c r="G10433" s="78"/>
      <c r="H10433" s="80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6"/>
      <c r="B10434" s="77"/>
      <c r="C10434" s="76"/>
      <c r="D10434" s="78"/>
      <c r="E10434" s="12"/>
      <c r="F10434" s="79"/>
      <c r="G10434" s="78"/>
      <c r="H10434" s="80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6"/>
      <c r="B10435" s="77"/>
      <c r="C10435" s="76"/>
      <c r="D10435" s="78"/>
      <c r="E10435" s="12"/>
      <c r="F10435" s="79"/>
      <c r="G10435" s="78"/>
      <c r="H10435" s="80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6"/>
      <c r="B10436" s="77"/>
      <c r="C10436" s="76"/>
      <c r="D10436" s="78"/>
      <c r="E10436" s="12"/>
      <c r="F10436" s="79"/>
      <c r="G10436" s="78"/>
      <c r="H10436" s="80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6"/>
      <c r="B10437" s="77"/>
      <c r="C10437" s="76"/>
      <c r="D10437" s="78"/>
      <c r="E10437" s="12"/>
      <c r="F10437" s="79"/>
      <c r="G10437" s="78"/>
      <c r="H10437" s="80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6"/>
      <c r="B10438" s="77"/>
      <c r="C10438" s="76"/>
      <c r="D10438" s="78"/>
      <c r="E10438" s="12"/>
      <c r="F10438" s="79"/>
      <c r="G10438" s="78"/>
      <c r="H10438" s="80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6"/>
      <c r="B10439" s="77"/>
      <c r="C10439" s="76"/>
      <c r="D10439" s="78"/>
      <c r="E10439" s="12"/>
      <c r="F10439" s="79"/>
      <c r="G10439" s="78"/>
      <c r="H10439" s="80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6"/>
      <c r="B10440" s="77"/>
      <c r="C10440" s="76"/>
      <c r="D10440" s="78"/>
      <c r="E10440" s="12"/>
      <c r="F10440" s="79"/>
      <c r="G10440" s="78"/>
      <c r="H10440" s="80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6"/>
      <c r="B10441" s="77"/>
      <c r="C10441" s="76"/>
      <c r="D10441" s="78"/>
      <c r="E10441" s="12"/>
      <c r="F10441" s="79"/>
      <c r="G10441" s="78"/>
      <c r="H10441" s="80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6"/>
      <c r="B10442" s="77"/>
      <c r="C10442" s="76"/>
      <c r="D10442" s="78"/>
      <c r="E10442" s="12"/>
      <c r="F10442" s="79"/>
      <c r="G10442" s="78"/>
      <c r="H10442" s="80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6"/>
      <c r="B10443" s="77"/>
      <c r="C10443" s="76"/>
      <c r="D10443" s="78"/>
      <c r="E10443" s="12"/>
      <c r="F10443" s="79"/>
      <c r="G10443" s="78"/>
      <c r="H10443" s="80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6"/>
      <c r="B10444" s="77"/>
      <c r="C10444" s="76"/>
      <c r="D10444" s="78"/>
      <c r="E10444" s="12"/>
      <c r="F10444" s="79"/>
      <c r="G10444" s="78"/>
      <c r="H10444" s="80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6"/>
      <c r="B10445" s="77"/>
      <c r="C10445" s="76"/>
      <c r="D10445" s="78"/>
      <c r="E10445" s="12"/>
      <c r="F10445" s="79"/>
      <c r="G10445" s="78"/>
      <c r="H10445" s="80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6"/>
      <c r="B10446" s="77"/>
      <c r="C10446" s="76"/>
      <c r="D10446" s="78"/>
      <c r="E10446" s="12"/>
      <c r="F10446" s="79"/>
      <c r="G10446" s="78"/>
      <c r="H10446" s="80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6"/>
      <c r="B10447" s="77"/>
      <c r="C10447" s="76"/>
      <c r="D10447" s="78"/>
      <c r="E10447" s="12"/>
      <c r="F10447" s="79"/>
      <c r="G10447" s="78"/>
      <c r="H10447" s="80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6"/>
      <c r="B10448" s="77"/>
      <c r="C10448" s="76"/>
      <c r="D10448" s="78"/>
      <c r="E10448" s="12"/>
      <c r="F10448" s="79"/>
      <c r="G10448" s="78"/>
      <c r="H10448" s="80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6"/>
      <c r="B10449" s="77"/>
      <c r="C10449" s="76"/>
      <c r="D10449" s="78"/>
      <c r="E10449" s="12"/>
      <c r="F10449" s="79"/>
      <c r="G10449" s="78"/>
      <c r="H10449" s="80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6"/>
      <c r="B10450" s="77"/>
      <c r="C10450" s="76"/>
      <c r="D10450" s="78"/>
      <c r="E10450" s="12"/>
      <c r="F10450" s="79"/>
      <c r="G10450" s="78"/>
      <c r="H10450" s="80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6"/>
      <c r="B10451" s="77"/>
      <c r="C10451" s="76"/>
      <c r="D10451" s="78"/>
      <c r="E10451" s="12"/>
      <c r="F10451" s="79"/>
      <c r="G10451" s="78"/>
      <c r="H10451" s="80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6"/>
      <c r="B10452" s="77"/>
      <c r="C10452" s="76"/>
      <c r="D10452" s="78"/>
      <c r="E10452" s="12"/>
      <c r="F10452" s="79"/>
      <c r="G10452" s="78"/>
      <c r="H10452" s="80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6"/>
      <c r="B10453" s="77"/>
      <c r="C10453" s="76"/>
      <c r="D10453" s="78"/>
      <c r="E10453" s="12"/>
      <c r="F10453" s="79"/>
      <c r="G10453" s="78"/>
      <c r="H10453" s="80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6"/>
      <c r="B10454" s="77"/>
      <c r="C10454" s="76"/>
      <c r="D10454" s="78"/>
      <c r="E10454" s="12"/>
      <c r="F10454" s="79"/>
      <c r="G10454" s="78"/>
      <c r="H10454" s="80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6"/>
      <c r="B10455" s="77"/>
      <c r="C10455" s="76"/>
      <c r="D10455" s="78"/>
      <c r="E10455" s="12"/>
      <c r="F10455" s="79"/>
      <c r="G10455" s="78"/>
      <c r="H10455" s="80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6"/>
      <c r="B10456" s="77"/>
      <c r="C10456" s="76"/>
      <c r="D10456" s="78"/>
      <c r="E10456" s="12"/>
      <c r="F10456" s="79"/>
      <c r="G10456" s="78"/>
      <c r="H10456" s="80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6"/>
      <c r="B10457" s="77"/>
      <c r="C10457" s="76"/>
      <c r="D10457" s="78"/>
      <c r="E10457" s="12"/>
      <c r="F10457" s="79"/>
      <c r="G10457" s="78"/>
      <c r="H10457" s="80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6"/>
      <c r="B10458" s="77"/>
      <c r="C10458" s="76"/>
      <c r="D10458" s="78"/>
      <c r="E10458" s="12"/>
      <c r="F10458" s="79"/>
      <c r="G10458" s="78"/>
      <c r="H10458" s="80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6"/>
      <c r="B10459" s="77"/>
      <c r="C10459" s="76"/>
      <c r="D10459" s="78"/>
      <c r="E10459" s="12"/>
      <c r="F10459" s="79"/>
      <c r="G10459" s="78"/>
      <c r="H10459" s="80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6"/>
      <c r="B10460" s="77"/>
      <c r="C10460" s="76"/>
      <c r="D10460" s="78"/>
      <c r="E10460" s="12"/>
      <c r="F10460" s="79"/>
      <c r="G10460" s="78"/>
      <c r="H10460" s="80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6"/>
      <c r="B10461" s="77"/>
      <c r="C10461" s="76"/>
      <c r="D10461" s="78"/>
      <c r="E10461" s="12"/>
      <c r="F10461" s="79"/>
      <c r="G10461" s="78"/>
      <c r="H10461" s="80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6"/>
      <c r="B10462" s="77"/>
      <c r="C10462" s="76"/>
      <c r="D10462" s="78"/>
      <c r="E10462" s="12"/>
      <c r="F10462" s="79"/>
      <c r="G10462" s="78"/>
      <c r="H10462" s="80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6"/>
      <c r="B10463" s="77"/>
      <c r="C10463" s="76"/>
      <c r="D10463" s="78"/>
      <c r="E10463" s="12"/>
      <c r="F10463" s="79"/>
      <c r="G10463" s="78"/>
      <c r="H10463" s="80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6"/>
      <c r="B10464" s="77"/>
      <c r="C10464" s="76"/>
      <c r="D10464" s="78"/>
      <c r="E10464" s="12"/>
      <c r="F10464" s="79"/>
      <c r="G10464" s="78"/>
      <c r="H10464" s="80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6"/>
      <c r="B10465" s="77"/>
      <c r="C10465" s="76"/>
      <c r="D10465" s="78"/>
      <c r="E10465" s="12"/>
      <c r="F10465" s="79"/>
      <c r="G10465" s="78"/>
      <c r="H10465" s="80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6"/>
      <c r="B10466" s="77"/>
      <c r="C10466" s="76"/>
      <c r="D10466" s="78"/>
      <c r="E10466" s="12"/>
      <c r="F10466" s="79"/>
      <c r="G10466" s="78"/>
      <c r="H10466" s="80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6"/>
      <c r="B10467" s="77"/>
      <c r="C10467" s="76"/>
      <c r="D10467" s="78"/>
      <c r="E10467" s="12"/>
      <c r="F10467" s="79"/>
      <c r="G10467" s="78"/>
      <c r="H10467" s="80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6"/>
      <c r="B10468" s="77"/>
      <c r="C10468" s="76"/>
      <c r="D10468" s="78"/>
      <c r="E10468" s="12"/>
      <c r="F10468" s="79"/>
      <c r="G10468" s="78"/>
      <c r="H10468" s="80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6"/>
      <c r="B10469" s="77"/>
      <c r="C10469" s="76"/>
      <c r="D10469" s="78"/>
      <c r="E10469" s="12"/>
      <c r="F10469" s="79"/>
      <c r="G10469" s="78"/>
      <c r="H10469" s="80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6"/>
      <c r="B10470" s="77"/>
      <c r="C10470" s="76"/>
      <c r="D10470" s="78"/>
      <c r="E10470" s="12"/>
      <c r="F10470" s="79"/>
      <c r="G10470" s="78"/>
      <c r="H10470" s="80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6"/>
      <c r="B10471" s="77"/>
      <c r="C10471" s="76"/>
      <c r="D10471" s="78"/>
      <c r="E10471" s="12"/>
      <c r="F10471" s="79"/>
      <c r="G10471" s="78"/>
      <c r="H10471" s="80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6"/>
      <c r="B10472" s="77"/>
      <c r="C10472" s="76"/>
      <c r="D10472" s="78"/>
      <c r="E10472" s="12"/>
      <c r="F10472" s="79"/>
      <c r="G10472" s="78"/>
      <c r="H10472" s="80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6"/>
      <c r="B10473" s="77"/>
      <c r="C10473" s="76"/>
      <c r="D10473" s="78"/>
      <c r="E10473" s="12"/>
      <c r="F10473" s="79"/>
      <c r="G10473" s="78"/>
      <c r="H10473" s="80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6"/>
      <c r="B10474" s="77"/>
      <c r="C10474" s="76"/>
      <c r="D10474" s="78"/>
      <c r="E10474" s="12"/>
      <c r="F10474" s="79"/>
      <c r="G10474" s="78"/>
      <c r="H10474" s="80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6"/>
      <c r="B10475" s="77"/>
      <c r="C10475" s="76"/>
      <c r="D10475" s="78"/>
      <c r="E10475" s="12"/>
      <c r="F10475" s="79"/>
      <c r="G10475" s="78"/>
      <c r="H10475" s="80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6"/>
      <c r="B10476" s="77"/>
      <c r="C10476" s="76"/>
      <c r="D10476" s="78"/>
      <c r="E10476" s="12"/>
      <c r="F10476" s="79"/>
      <c r="G10476" s="78"/>
      <c r="H10476" s="80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6"/>
      <c r="B10477" s="77"/>
      <c r="C10477" s="76"/>
      <c r="D10477" s="78"/>
      <c r="E10477" s="12"/>
      <c r="F10477" s="79"/>
      <c r="G10477" s="78"/>
      <c r="H10477" s="80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6"/>
      <c r="B10478" s="77"/>
      <c r="C10478" s="76"/>
      <c r="D10478" s="78"/>
      <c r="E10478" s="12"/>
      <c r="F10478" s="79"/>
      <c r="G10478" s="78"/>
      <c r="H10478" s="80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6"/>
      <c r="B10479" s="77"/>
      <c r="C10479" s="76"/>
      <c r="D10479" s="78"/>
      <c r="E10479" s="12"/>
      <c r="F10479" s="79"/>
      <c r="G10479" s="78"/>
      <c r="H10479" s="80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6"/>
      <c r="B10480" s="77"/>
      <c r="C10480" s="76"/>
      <c r="D10480" s="78"/>
      <c r="E10480" s="12"/>
      <c r="F10480" s="79"/>
      <c r="G10480" s="78"/>
      <c r="H10480" s="80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6"/>
      <c r="B10481" s="77"/>
      <c r="C10481" s="76"/>
      <c r="D10481" s="78"/>
      <c r="E10481" s="12"/>
      <c r="F10481" s="79"/>
      <c r="G10481" s="78"/>
      <c r="H10481" s="80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6"/>
      <c r="B10482" s="77"/>
      <c r="C10482" s="76"/>
      <c r="D10482" s="78"/>
      <c r="E10482" s="12"/>
      <c r="F10482" s="79"/>
      <c r="G10482" s="78"/>
      <c r="H10482" s="80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6"/>
      <c r="B10483" s="77"/>
      <c r="C10483" s="76"/>
      <c r="D10483" s="78"/>
      <c r="E10483" s="12"/>
      <c r="F10483" s="79"/>
      <c r="G10483" s="78"/>
      <c r="H10483" s="80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6"/>
      <c r="B10484" s="77"/>
      <c r="C10484" s="76"/>
      <c r="D10484" s="78"/>
      <c r="E10484" s="12"/>
      <c r="F10484" s="79"/>
      <c r="G10484" s="78"/>
      <c r="H10484" s="80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6"/>
      <c r="B10485" s="77"/>
      <c r="C10485" s="76"/>
      <c r="D10485" s="78"/>
      <c r="E10485" s="12"/>
      <c r="F10485" s="79"/>
      <c r="G10485" s="78"/>
      <c r="H10485" s="80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6"/>
      <c r="B10486" s="77"/>
      <c r="C10486" s="76"/>
      <c r="D10486" s="78"/>
      <c r="E10486" s="12"/>
      <c r="F10486" s="79"/>
      <c r="G10486" s="78"/>
      <c r="H10486" s="80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6"/>
      <c r="B10487" s="77"/>
      <c r="C10487" s="76"/>
      <c r="D10487" s="78"/>
      <c r="E10487" s="12"/>
      <c r="F10487" s="79"/>
      <c r="G10487" s="78"/>
      <c r="H10487" s="80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6"/>
      <c r="B10488" s="77"/>
      <c r="C10488" s="76"/>
      <c r="D10488" s="78"/>
      <c r="E10488" s="12"/>
      <c r="F10488" s="79"/>
      <c r="G10488" s="78"/>
      <c r="H10488" s="80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6"/>
      <c r="B10489" s="77"/>
      <c r="C10489" s="76"/>
      <c r="D10489" s="78"/>
      <c r="E10489" s="12"/>
      <c r="F10489" s="79"/>
      <c r="G10489" s="78"/>
      <c r="H10489" s="80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6"/>
      <c r="B10490" s="77"/>
      <c r="C10490" s="76"/>
      <c r="D10490" s="78"/>
      <c r="E10490" s="12"/>
      <c r="F10490" s="79"/>
      <c r="G10490" s="78"/>
      <c r="H10490" s="80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6"/>
      <c r="B10491" s="77"/>
      <c r="C10491" s="76"/>
      <c r="D10491" s="78"/>
      <c r="E10491" s="12"/>
      <c r="F10491" s="79"/>
      <c r="G10491" s="78"/>
      <c r="H10491" s="80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6"/>
      <c r="B10492" s="77"/>
      <c r="C10492" s="76"/>
      <c r="D10492" s="78"/>
      <c r="E10492" s="12"/>
      <c r="F10492" s="79"/>
      <c r="G10492" s="78"/>
      <c r="H10492" s="80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6"/>
      <c r="B10493" s="77"/>
      <c r="C10493" s="76"/>
      <c r="D10493" s="78"/>
      <c r="E10493" s="12"/>
      <c r="F10493" s="79"/>
      <c r="G10493" s="78"/>
      <c r="H10493" s="80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6"/>
      <c r="B10494" s="77"/>
      <c r="C10494" s="76"/>
      <c r="D10494" s="78"/>
      <c r="E10494" s="12"/>
      <c r="F10494" s="79"/>
      <c r="G10494" s="78"/>
      <c r="H10494" s="80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6"/>
      <c r="B10495" s="77"/>
      <c r="C10495" s="76"/>
      <c r="D10495" s="78"/>
      <c r="E10495" s="12"/>
      <c r="F10495" s="79"/>
      <c r="G10495" s="78"/>
      <c r="H10495" s="80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6"/>
      <c r="B10496" s="77"/>
      <c r="C10496" s="76"/>
      <c r="D10496" s="78"/>
      <c r="E10496" s="12"/>
      <c r="F10496" s="79"/>
      <c r="G10496" s="78"/>
      <c r="H10496" s="80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6"/>
      <c r="B10497" s="77"/>
      <c r="C10497" s="76"/>
      <c r="D10497" s="78"/>
      <c r="E10497" s="12"/>
      <c r="F10497" s="79"/>
      <c r="G10497" s="78"/>
      <c r="H10497" s="80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6"/>
      <c r="B10498" s="77"/>
      <c r="C10498" s="76"/>
      <c r="D10498" s="78"/>
      <c r="E10498" s="12"/>
      <c r="F10498" s="79"/>
      <c r="G10498" s="78"/>
      <c r="H10498" s="80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6"/>
      <c r="B10499" s="77"/>
      <c r="C10499" s="76"/>
      <c r="D10499" s="78"/>
      <c r="E10499" s="12"/>
      <c r="F10499" s="79"/>
      <c r="G10499" s="78"/>
      <c r="H10499" s="80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6"/>
      <c r="B10500" s="77"/>
      <c r="C10500" s="76"/>
      <c r="D10500" s="78"/>
      <c r="E10500" s="12"/>
      <c r="F10500" s="79"/>
      <c r="G10500" s="78"/>
      <c r="H10500" s="80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6"/>
      <c r="B10501" s="77"/>
      <c r="C10501" s="76"/>
      <c r="D10501" s="78"/>
      <c r="E10501" s="12"/>
      <c r="F10501" s="79"/>
      <c r="G10501" s="78"/>
      <c r="H10501" s="80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6"/>
      <c r="B10502" s="77"/>
      <c r="C10502" s="76"/>
      <c r="D10502" s="78"/>
      <c r="E10502" s="12"/>
      <c r="F10502" s="79"/>
      <c r="G10502" s="78"/>
      <c r="H10502" s="80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6"/>
      <c r="B10503" s="77"/>
      <c r="C10503" s="76"/>
      <c r="D10503" s="78"/>
      <c r="E10503" s="12"/>
      <c r="F10503" s="79"/>
      <c r="G10503" s="78"/>
      <c r="H10503" s="80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6"/>
      <c r="B10504" s="77"/>
      <c r="C10504" s="76"/>
      <c r="D10504" s="78"/>
      <c r="E10504" s="12"/>
      <c r="F10504" s="79"/>
      <c r="G10504" s="78"/>
      <c r="H10504" s="80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6"/>
      <c r="B10505" s="77"/>
      <c r="C10505" s="76"/>
      <c r="D10505" s="78"/>
      <c r="E10505" s="12"/>
      <c r="F10505" s="79"/>
      <c r="G10505" s="78"/>
      <c r="H10505" s="80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6"/>
      <c r="B10506" s="77"/>
      <c r="C10506" s="76"/>
      <c r="D10506" s="78"/>
      <c r="E10506" s="12"/>
      <c r="F10506" s="79"/>
      <c r="G10506" s="78"/>
      <c r="H10506" s="80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6"/>
      <c r="B10507" s="77"/>
      <c r="C10507" s="76"/>
      <c r="D10507" s="78"/>
      <c r="E10507" s="12"/>
      <c r="F10507" s="79"/>
      <c r="G10507" s="78"/>
      <c r="H10507" s="80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6"/>
      <c r="B10508" s="77"/>
      <c r="C10508" s="76"/>
      <c r="D10508" s="78"/>
      <c r="E10508" s="12"/>
      <c r="F10508" s="79"/>
      <c r="G10508" s="78"/>
      <c r="H10508" s="80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6"/>
      <c r="B10509" s="77"/>
      <c r="C10509" s="76"/>
      <c r="D10509" s="78"/>
      <c r="E10509" s="12"/>
      <c r="F10509" s="79"/>
      <c r="G10509" s="78"/>
      <c r="H10509" s="80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6"/>
      <c r="B10510" s="77"/>
      <c r="C10510" s="76"/>
      <c r="D10510" s="78"/>
      <c r="E10510" s="12"/>
      <c r="F10510" s="79"/>
      <c r="G10510" s="78"/>
      <c r="H10510" s="80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6"/>
      <c r="B10511" s="77"/>
      <c r="C10511" s="76"/>
      <c r="D10511" s="78"/>
      <c r="E10511" s="12"/>
      <c r="F10511" s="79"/>
      <c r="G10511" s="78"/>
      <c r="H10511" s="80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6"/>
      <c r="B10512" s="77"/>
      <c r="C10512" s="76"/>
      <c r="D10512" s="78"/>
      <c r="E10512" s="12"/>
      <c r="F10512" s="79"/>
      <c r="G10512" s="78"/>
      <c r="H10512" s="80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6"/>
      <c r="B10513" s="77"/>
      <c r="C10513" s="76"/>
      <c r="D10513" s="78"/>
      <c r="E10513" s="12"/>
      <c r="F10513" s="79"/>
      <c r="G10513" s="78"/>
      <c r="H10513" s="80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6"/>
      <c r="B10514" s="77"/>
      <c r="C10514" s="76"/>
      <c r="D10514" s="78"/>
      <c r="E10514" s="12"/>
      <c r="F10514" s="79"/>
      <c r="G10514" s="78"/>
      <c r="H10514" s="80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6"/>
      <c r="B10515" s="77"/>
      <c r="C10515" s="76"/>
      <c r="D10515" s="78"/>
      <c r="E10515" s="12"/>
      <c r="F10515" s="79"/>
      <c r="G10515" s="78"/>
      <c r="H10515" s="80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6"/>
      <c r="B10516" s="77"/>
      <c r="C10516" s="76"/>
      <c r="D10516" s="78"/>
      <c r="E10516" s="12"/>
      <c r="F10516" s="79"/>
      <c r="G10516" s="78"/>
      <c r="H10516" s="80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6"/>
      <c r="B10517" s="77"/>
      <c r="C10517" s="76"/>
      <c r="D10517" s="78"/>
      <c r="E10517" s="12"/>
      <c r="F10517" s="79"/>
      <c r="G10517" s="78"/>
      <c r="H10517" s="80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6"/>
      <c r="B10518" s="77"/>
      <c r="C10518" s="76"/>
      <c r="D10518" s="78"/>
      <c r="E10518" s="12"/>
      <c r="F10518" s="79"/>
      <c r="G10518" s="78"/>
      <c r="H10518" s="80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6"/>
      <c r="B10519" s="77"/>
      <c r="C10519" s="76"/>
      <c r="D10519" s="78"/>
      <c r="E10519" s="12"/>
      <c r="F10519" s="79"/>
      <c r="G10519" s="78"/>
      <c r="H10519" s="80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6"/>
      <c r="B10520" s="77"/>
      <c r="C10520" s="76"/>
      <c r="D10520" s="78"/>
      <c r="E10520" s="12"/>
      <c r="F10520" s="79"/>
      <c r="G10520" s="78"/>
      <c r="H10520" s="80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6"/>
      <c r="B10521" s="77"/>
      <c r="C10521" s="76"/>
      <c r="D10521" s="78"/>
      <c r="E10521" s="12"/>
      <c r="F10521" s="79"/>
      <c r="G10521" s="78"/>
      <c r="H10521" s="80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6"/>
      <c r="B10522" s="77"/>
      <c r="C10522" s="76"/>
      <c r="D10522" s="78"/>
      <c r="E10522" s="12"/>
      <c r="F10522" s="79"/>
      <c r="G10522" s="78"/>
      <c r="H10522" s="80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6"/>
      <c r="B10523" s="77"/>
      <c r="C10523" s="76"/>
      <c r="D10523" s="78"/>
      <c r="E10523" s="12"/>
      <c r="F10523" s="79"/>
      <c r="G10523" s="78"/>
      <c r="H10523" s="80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6"/>
      <c r="B10524" s="77"/>
      <c r="C10524" s="76"/>
      <c r="D10524" s="78"/>
      <c r="E10524" s="12"/>
      <c r="F10524" s="79"/>
      <c r="G10524" s="78"/>
      <c r="H10524" s="80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6"/>
      <c r="B10525" s="77"/>
      <c r="C10525" s="76"/>
      <c r="D10525" s="78"/>
      <c r="E10525" s="12"/>
      <c r="F10525" s="79"/>
      <c r="G10525" s="78"/>
      <c r="H10525" s="80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6"/>
      <c r="B10526" s="77"/>
      <c r="C10526" s="76"/>
      <c r="D10526" s="78"/>
      <c r="E10526" s="12"/>
      <c r="F10526" s="79"/>
      <c r="G10526" s="78"/>
      <c r="H10526" s="80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6"/>
      <c r="B10527" s="77"/>
      <c r="C10527" s="76"/>
      <c r="D10527" s="78"/>
      <c r="E10527" s="12"/>
      <c r="F10527" s="79"/>
      <c r="G10527" s="78"/>
      <c r="H10527" s="80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6"/>
      <c r="B10528" s="77"/>
      <c r="C10528" s="76"/>
      <c r="D10528" s="78"/>
      <c r="E10528" s="12"/>
      <c r="F10528" s="79"/>
      <c r="G10528" s="78"/>
      <c r="H10528" s="80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6"/>
      <c r="B10529" s="77"/>
      <c r="C10529" s="76"/>
      <c r="D10529" s="78"/>
      <c r="E10529" s="12"/>
      <c r="F10529" s="79"/>
      <c r="G10529" s="78"/>
      <c r="H10529" s="80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6"/>
      <c r="B10530" s="77"/>
      <c r="C10530" s="76"/>
      <c r="D10530" s="78"/>
      <c r="E10530" s="12"/>
      <c r="F10530" s="79"/>
      <c r="G10530" s="78"/>
      <c r="H10530" s="80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6"/>
      <c r="B10531" s="77"/>
      <c r="C10531" s="76"/>
      <c r="D10531" s="78"/>
      <c r="E10531" s="12"/>
      <c r="F10531" s="79"/>
      <c r="G10531" s="78"/>
      <c r="H10531" s="80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6"/>
      <c r="B10532" s="77"/>
      <c r="C10532" s="76"/>
      <c r="D10532" s="78"/>
      <c r="E10532" s="12"/>
      <c r="F10532" s="79"/>
      <c r="G10532" s="78"/>
      <c r="H10532" s="80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6"/>
      <c r="B10533" s="77"/>
      <c r="C10533" s="76"/>
      <c r="D10533" s="78"/>
      <c r="E10533" s="12"/>
      <c r="F10533" s="79"/>
      <c r="G10533" s="78"/>
      <c r="H10533" s="80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6"/>
      <c r="B10534" s="77"/>
      <c r="C10534" s="76"/>
      <c r="D10534" s="78"/>
      <c r="E10534" s="12"/>
      <c r="F10534" s="79"/>
      <c r="G10534" s="78"/>
      <c r="H10534" s="80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6"/>
      <c r="B10535" s="77"/>
      <c r="C10535" s="76"/>
      <c r="D10535" s="78"/>
      <c r="E10535" s="12"/>
      <c r="F10535" s="79"/>
      <c r="G10535" s="78"/>
      <c r="H10535" s="80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6"/>
      <c r="B10536" s="77"/>
      <c r="C10536" s="76"/>
      <c r="D10536" s="78"/>
      <c r="E10536" s="12"/>
      <c r="F10536" s="79"/>
      <c r="G10536" s="78"/>
      <c r="H10536" s="80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6"/>
      <c r="B10537" s="77"/>
      <c r="C10537" s="76"/>
      <c r="D10537" s="78"/>
      <c r="E10537" s="12"/>
      <c r="F10537" s="79"/>
      <c r="G10537" s="78"/>
      <c r="H10537" s="80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6"/>
      <c r="B10538" s="77"/>
      <c r="C10538" s="76"/>
      <c r="D10538" s="78"/>
      <c r="E10538" s="12"/>
      <c r="F10538" s="79"/>
      <c r="G10538" s="78"/>
      <c r="H10538" s="80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6"/>
      <c r="B10539" s="77"/>
      <c r="C10539" s="76"/>
      <c r="D10539" s="78"/>
      <c r="E10539" s="12"/>
      <c r="F10539" s="79"/>
      <c r="G10539" s="78"/>
      <c r="H10539" s="80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6"/>
      <c r="B10540" s="77"/>
      <c r="C10540" s="76"/>
      <c r="D10540" s="78"/>
      <c r="E10540" s="12"/>
      <c r="F10540" s="79"/>
      <c r="G10540" s="78"/>
      <c r="H10540" s="80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6"/>
      <c r="B10541" s="77"/>
      <c r="C10541" s="76"/>
      <c r="D10541" s="78"/>
      <c r="E10541" s="12"/>
      <c r="F10541" s="79"/>
      <c r="G10541" s="78"/>
      <c r="H10541" s="80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6"/>
      <c r="B10542" s="77"/>
      <c r="C10542" s="76"/>
      <c r="D10542" s="78"/>
      <c r="E10542" s="12"/>
      <c r="F10542" s="79"/>
      <c r="G10542" s="78"/>
      <c r="H10542" s="80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6"/>
      <c r="B10543" s="77"/>
      <c r="C10543" s="76"/>
      <c r="D10543" s="78"/>
      <c r="E10543" s="12"/>
      <c r="F10543" s="79"/>
      <c r="G10543" s="78"/>
      <c r="H10543" s="80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6"/>
      <c r="B10544" s="77"/>
      <c r="C10544" s="76"/>
      <c r="D10544" s="78"/>
      <c r="E10544" s="12"/>
      <c r="F10544" s="79"/>
      <c r="G10544" s="78"/>
      <c r="H10544" s="80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6"/>
      <c r="B10545" s="77"/>
      <c r="C10545" s="76"/>
      <c r="D10545" s="78"/>
      <c r="E10545" s="12"/>
      <c r="F10545" s="79"/>
      <c r="G10545" s="78"/>
      <c r="H10545" s="80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6"/>
      <c r="B10546" s="77"/>
      <c r="C10546" s="76"/>
      <c r="D10546" s="78"/>
      <c r="E10546" s="12"/>
      <c r="F10546" s="79"/>
      <c r="G10546" s="78"/>
      <c r="H10546" s="80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6"/>
      <c r="B10547" s="77"/>
      <c r="C10547" s="76"/>
      <c r="D10547" s="78"/>
      <c r="E10547" s="12"/>
      <c r="F10547" s="79"/>
      <c r="G10547" s="78"/>
      <c r="H10547" s="80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6"/>
      <c r="B10548" s="77"/>
      <c r="C10548" s="76"/>
      <c r="D10548" s="78"/>
      <c r="E10548" s="12"/>
      <c r="F10548" s="79"/>
      <c r="G10548" s="78"/>
      <c r="H10548" s="80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6"/>
      <c r="B10549" s="77"/>
      <c r="C10549" s="76"/>
      <c r="D10549" s="78"/>
      <c r="E10549" s="12"/>
      <c r="F10549" s="79"/>
      <c r="G10549" s="78"/>
      <c r="H10549" s="80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6"/>
      <c r="B10550" s="77"/>
      <c r="C10550" s="76"/>
      <c r="D10550" s="78"/>
      <c r="E10550" s="12"/>
      <c r="F10550" s="79"/>
      <c r="G10550" s="78"/>
      <c r="H10550" s="80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6"/>
      <c r="B10551" s="77"/>
      <c r="C10551" s="76"/>
      <c r="D10551" s="78"/>
      <c r="E10551" s="12"/>
      <c r="F10551" s="79"/>
      <c r="G10551" s="78"/>
      <c r="H10551" s="80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6"/>
      <c r="B10552" s="77"/>
      <c r="C10552" s="76"/>
      <c r="D10552" s="78"/>
      <c r="E10552" s="12"/>
      <c r="F10552" s="79"/>
      <c r="G10552" s="78"/>
      <c r="H10552" s="80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6"/>
      <c r="B10553" s="77"/>
      <c r="C10553" s="76"/>
      <c r="D10553" s="78"/>
      <c r="E10553" s="12"/>
      <c r="F10553" s="79"/>
      <c r="G10553" s="78"/>
      <c r="H10553" s="80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6"/>
      <c r="B10554" s="77"/>
      <c r="C10554" s="76"/>
      <c r="D10554" s="78"/>
      <c r="E10554" s="12"/>
      <c r="F10554" s="79"/>
      <c r="G10554" s="78"/>
      <c r="H10554" s="80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6"/>
      <c r="B10555" s="77"/>
      <c r="C10555" s="76"/>
      <c r="D10555" s="78"/>
      <c r="E10555" s="12"/>
      <c r="F10555" s="79"/>
      <c r="G10555" s="78"/>
      <c r="H10555" s="80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6"/>
      <c r="B10556" s="77"/>
      <c r="C10556" s="76"/>
      <c r="D10556" s="78"/>
      <c r="E10556" s="12"/>
      <c r="F10556" s="79"/>
      <c r="G10556" s="78"/>
      <c r="H10556" s="80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6"/>
      <c r="B10557" s="77"/>
      <c r="C10557" s="76"/>
      <c r="D10557" s="78"/>
      <c r="E10557" s="12"/>
      <c r="F10557" s="79"/>
      <c r="G10557" s="78"/>
      <c r="H10557" s="80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6"/>
      <c r="B10558" s="77"/>
      <c r="C10558" s="76"/>
      <c r="D10558" s="78"/>
      <c r="E10558" s="12"/>
      <c r="F10558" s="79"/>
      <c r="G10558" s="78"/>
      <c r="H10558" s="80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6"/>
      <c r="B10559" s="77"/>
      <c r="C10559" s="76"/>
      <c r="D10559" s="78"/>
      <c r="E10559" s="12"/>
      <c r="F10559" s="79"/>
      <c r="G10559" s="78"/>
      <c r="H10559" s="80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6"/>
      <c r="B10560" s="77"/>
      <c r="C10560" s="76"/>
      <c r="D10560" s="78"/>
      <c r="E10560" s="12"/>
      <c r="F10560" s="79"/>
      <c r="G10560" s="78"/>
      <c r="H10560" s="80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6"/>
      <c r="B10561" s="77"/>
      <c r="C10561" s="76"/>
      <c r="D10561" s="78"/>
      <c r="E10561" s="12"/>
      <c r="F10561" s="79"/>
      <c r="G10561" s="78"/>
      <c r="H10561" s="80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6"/>
      <c r="B10562" s="77"/>
      <c r="C10562" s="76"/>
      <c r="D10562" s="78"/>
      <c r="E10562" s="12"/>
      <c r="F10562" s="79"/>
      <c r="G10562" s="78"/>
      <c r="H10562" s="80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6"/>
      <c r="B10563" s="77"/>
      <c r="C10563" s="76"/>
      <c r="D10563" s="78"/>
      <c r="E10563" s="12"/>
      <c r="F10563" s="79"/>
      <c r="G10563" s="78"/>
      <c r="H10563" s="80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6"/>
      <c r="B10564" s="77"/>
      <c r="C10564" s="76"/>
      <c r="D10564" s="78"/>
      <c r="E10564" s="12"/>
      <c r="F10564" s="79"/>
      <c r="G10564" s="78"/>
      <c r="H10564" s="80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6"/>
      <c r="B10565" s="77"/>
      <c r="C10565" s="76"/>
      <c r="D10565" s="78"/>
      <c r="E10565" s="12"/>
      <c r="F10565" s="79"/>
      <c r="G10565" s="78"/>
      <c r="H10565" s="80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6"/>
      <c r="B10566" s="77"/>
      <c r="C10566" s="76"/>
      <c r="D10566" s="78"/>
      <c r="E10566" s="12"/>
      <c r="F10566" s="79"/>
      <c r="G10566" s="78"/>
      <c r="H10566" s="80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6"/>
      <c r="B10567" s="77"/>
      <c r="C10567" s="76"/>
      <c r="D10567" s="78"/>
      <c r="E10567" s="12"/>
      <c r="F10567" s="79"/>
      <c r="G10567" s="78"/>
      <c r="H10567" s="80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6"/>
      <c r="B10568" s="77"/>
      <c r="C10568" s="76"/>
      <c r="D10568" s="78"/>
      <c r="E10568" s="12"/>
      <c r="F10568" s="79"/>
      <c r="G10568" s="78"/>
      <c r="H10568" s="80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6"/>
      <c r="B10569" s="77"/>
      <c r="C10569" s="76"/>
      <c r="D10569" s="78"/>
      <c r="E10569" s="12"/>
      <c r="F10569" s="79"/>
      <c r="G10569" s="78"/>
      <c r="H10569" s="80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6"/>
      <c r="B10570" s="77"/>
      <c r="C10570" s="76"/>
      <c r="D10570" s="78"/>
      <c r="E10570" s="12"/>
      <c r="F10570" s="79"/>
      <c r="G10570" s="78"/>
      <c r="H10570" s="80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6"/>
      <c r="B10571" s="77"/>
      <c r="C10571" s="76"/>
      <c r="D10571" s="78"/>
      <c r="E10571" s="12"/>
      <c r="F10571" s="79"/>
      <c r="G10571" s="78"/>
      <c r="H10571" s="80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6"/>
      <c r="B10572" s="77"/>
      <c r="C10572" s="76"/>
      <c r="D10572" s="78"/>
      <c r="E10572" s="12"/>
      <c r="F10572" s="79"/>
      <c r="G10572" s="78"/>
      <c r="H10572" s="80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6"/>
      <c r="B10573" s="77"/>
      <c r="C10573" s="76"/>
      <c r="D10573" s="78"/>
      <c r="E10573" s="12"/>
      <c r="F10573" s="79"/>
      <c r="G10573" s="78"/>
      <c r="H10573" s="80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6"/>
      <c r="B10574" s="77"/>
      <c r="C10574" s="76"/>
      <c r="D10574" s="78"/>
      <c r="E10574" s="12"/>
      <c r="F10574" s="79"/>
      <c r="G10574" s="78"/>
      <c r="H10574" s="80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6"/>
      <c r="B10575" s="77"/>
      <c r="C10575" s="76"/>
      <c r="D10575" s="78"/>
      <c r="E10575" s="12"/>
      <c r="F10575" s="79"/>
      <c r="G10575" s="78"/>
      <c r="H10575" s="80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6"/>
      <c r="B10576" s="77"/>
      <c r="C10576" s="76"/>
      <c r="D10576" s="78"/>
      <c r="E10576" s="12"/>
      <c r="F10576" s="79"/>
      <c r="G10576" s="78"/>
      <c r="H10576" s="80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6"/>
      <c r="B10577" s="77"/>
      <c r="C10577" s="76"/>
      <c r="D10577" s="78"/>
      <c r="E10577" s="12"/>
      <c r="F10577" s="79"/>
      <c r="G10577" s="78"/>
      <c r="H10577" s="80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6"/>
      <c r="B10578" s="77"/>
      <c r="C10578" s="76"/>
      <c r="D10578" s="78"/>
      <c r="E10578" s="12"/>
      <c r="F10578" s="79"/>
      <c r="G10578" s="78"/>
      <c r="H10578" s="80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6"/>
      <c r="B10579" s="77"/>
      <c r="C10579" s="76"/>
      <c r="D10579" s="78"/>
      <c r="E10579" s="12"/>
      <c r="F10579" s="79"/>
      <c r="G10579" s="78"/>
      <c r="H10579" s="80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6"/>
      <c r="B10580" s="77"/>
      <c r="C10580" s="76"/>
      <c r="D10580" s="78"/>
      <c r="E10580" s="12"/>
      <c r="F10580" s="79"/>
      <c r="G10580" s="78"/>
      <c r="H10580" s="80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6"/>
      <c r="B10581" s="77"/>
      <c r="C10581" s="76"/>
      <c r="D10581" s="78"/>
      <c r="E10581" s="12"/>
      <c r="F10581" s="79"/>
      <c r="G10581" s="78"/>
      <c r="H10581" s="80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6"/>
      <c r="B10582" s="77"/>
      <c r="C10582" s="76"/>
      <c r="D10582" s="78"/>
      <c r="E10582" s="12"/>
      <c r="F10582" s="79"/>
      <c r="G10582" s="78"/>
      <c r="H10582" s="80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6"/>
      <c r="B10583" s="77"/>
      <c r="C10583" s="76"/>
      <c r="D10583" s="78"/>
      <c r="E10583" s="12"/>
      <c r="F10583" s="79"/>
      <c r="G10583" s="78"/>
      <c r="H10583" s="80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6"/>
      <c r="B10584" s="77"/>
      <c r="C10584" s="76"/>
      <c r="D10584" s="78"/>
      <c r="E10584" s="12"/>
      <c r="F10584" s="79"/>
      <c r="G10584" s="78"/>
      <c r="H10584" s="80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6"/>
      <c r="B10585" s="77"/>
      <c r="C10585" s="76"/>
      <c r="D10585" s="78"/>
      <c r="E10585" s="12"/>
      <c r="F10585" s="79"/>
      <c r="G10585" s="78"/>
      <c r="H10585" s="80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6"/>
      <c r="B10586" s="77"/>
      <c r="C10586" s="76"/>
      <c r="D10586" s="78"/>
      <c r="E10586" s="12"/>
      <c r="F10586" s="79"/>
      <c r="G10586" s="78"/>
      <c r="H10586" s="80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6"/>
      <c r="B10587" s="77"/>
      <c r="C10587" s="76"/>
      <c r="D10587" s="78"/>
      <c r="E10587" s="12"/>
      <c r="F10587" s="79"/>
      <c r="G10587" s="78"/>
      <c r="H10587" s="80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6"/>
      <c r="B10588" s="77"/>
      <c r="C10588" s="76"/>
      <c r="D10588" s="78"/>
      <c r="E10588" s="12"/>
      <c r="F10588" s="79"/>
      <c r="G10588" s="78"/>
      <c r="H10588" s="80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6"/>
      <c r="B10589" s="77"/>
      <c r="C10589" s="76"/>
      <c r="D10589" s="78"/>
      <c r="E10589" s="12"/>
      <c r="F10589" s="79"/>
      <c r="G10589" s="78"/>
      <c r="H10589" s="80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6"/>
      <c r="B10590" s="77"/>
      <c r="C10590" s="76"/>
      <c r="D10590" s="78"/>
      <c r="E10590" s="12"/>
      <c r="F10590" s="79"/>
      <c r="G10590" s="78"/>
      <c r="H10590" s="80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6"/>
      <c r="B10591" s="77"/>
      <c r="C10591" s="76"/>
      <c r="D10591" s="78"/>
      <c r="E10591" s="12"/>
      <c r="F10591" s="79"/>
      <c r="G10591" s="78"/>
      <c r="H10591" s="80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6"/>
      <c r="B10592" s="77"/>
      <c r="C10592" s="76"/>
      <c r="D10592" s="78"/>
      <c r="E10592" s="12"/>
      <c r="F10592" s="79"/>
      <c r="G10592" s="78"/>
      <c r="H10592" s="80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6"/>
      <c r="B10593" s="77"/>
      <c r="C10593" s="76"/>
      <c r="D10593" s="78"/>
      <c r="E10593" s="12"/>
      <c r="F10593" s="79"/>
      <c r="G10593" s="78"/>
      <c r="H10593" s="80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6"/>
      <c r="B10594" s="77"/>
      <c r="C10594" s="76"/>
      <c r="D10594" s="78"/>
      <c r="E10594" s="12"/>
      <c r="F10594" s="79"/>
      <c r="G10594" s="78"/>
      <c r="H10594" s="80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6"/>
      <c r="B10595" s="77"/>
      <c r="C10595" s="76"/>
      <c r="D10595" s="78"/>
      <c r="E10595" s="12"/>
      <c r="F10595" s="79"/>
      <c r="G10595" s="78"/>
      <c r="H10595" s="80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6"/>
      <c r="B10596" s="77"/>
      <c r="C10596" s="76"/>
      <c r="D10596" s="78"/>
      <c r="E10596" s="12"/>
      <c r="F10596" s="79"/>
      <c r="G10596" s="78"/>
      <c r="H10596" s="80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6"/>
      <c r="B10597" s="77"/>
      <c r="C10597" s="76"/>
      <c r="D10597" s="78"/>
      <c r="E10597" s="12"/>
      <c r="F10597" s="79"/>
      <c r="G10597" s="78"/>
      <c r="H10597" s="80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6"/>
      <c r="B10598" s="77"/>
      <c r="C10598" s="76"/>
      <c r="D10598" s="78"/>
      <c r="E10598" s="12"/>
      <c r="F10598" s="79"/>
      <c r="G10598" s="78"/>
      <c r="H10598" s="80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6"/>
      <c r="B10599" s="77"/>
      <c r="C10599" s="76"/>
      <c r="D10599" s="78"/>
      <c r="E10599" s="12"/>
      <c r="F10599" s="79"/>
      <c r="G10599" s="78"/>
      <c r="H10599" s="80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6"/>
      <c r="B10600" s="77"/>
      <c r="C10600" s="76"/>
      <c r="D10600" s="78"/>
      <c r="E10600" s="12"/>
      <c r="F10600" s="79"/>
      <c r="G10600" s="78"/>
      <c r="H10600" s="80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6"/>
      <c r="B10601" s="77"/>
      <c r="C10601" s="76"/>
      <c r="D10601" s="78"/>
      <c r="E10601" s="12"/>
      <c r="F10601" s="79"/>
      <c r="G10601" s="78"/>
      <c r="H10601" s="80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6"/>
      <c r="B10602" s="77"/>
      <c r="C10602" s="76"/>
      <c r="D10602" s="78"/>
      <c r="E10602" s="12"/>
      <c r="F10602" s="79"/>
      <c r="G10602" s="78"/>
      <c r="H10602" s="80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6"/>
      <c r="B10603" s="77"/>
      <c r="C10603" s="76"/>
      <c r="D10603" s="78"/>
      <c r="E10603" s="12"/>
      <c r="F10603" s="79"/>
      <c r="G10603" s="78"/>
      <c r="H10603" s="80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6"/>
      <c r="B10604" s="77"/>
      <c r="C10604" s="76"/>
      <c r="D10604" s="78"/>
      <c r="E10604" s="12"/>
      <c r="F10604" s="79"/>
      <c r="G10604" s="78"/>
      <c r="H10604" s="80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6"/>
      <c r="B10605" s="77"/>
      <c r="C10605" s="76"/>
      <c r="D10605" s="78"/>
      <c r="E10605" s="12"/>
      <c r="F10605" s="79"/>
      <c r="G10605" s="78"/>
      <c r="H10605" s="80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6"/>
      <c r="B10606" s="77"/>
      <c r="C10606" s="76"/>
      <c r="D10606" s="78"/>
      <c r="E10606" s="12"/>
      <c r="F10606" s="79"/>
      <c r="G10606" s="78"/>
      <c r="H10606" s="80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6"/>
      <c r="B10607" s="77"/>
      <c r="C10607" s="76"/>
      <c r="D10607" s="78"/>
      <c r="E10607" s="12"/>
      <c r="F10607" s="79"/>
      <c r="G10607" s="78"/>
      <c r="H10607" s="80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6"/>
      <c r="B10608" s="77"/>
      <c r="C10608" s="76"/>
      <c r="D10608" s="78"/>
      <c r="E10608" s="12"/>
      <c r="F10608" s="79"/>
      <c r="G10608" s="78"/>
      <c r="H10608" s="80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6"/>
      <c r="B10609" s="77"/>
      <c r="C10609" s="76"/>
      <c r="D10609" s="78"/>
      <c r="E10609" s="12"/>
      <c r="F10609" s="79"/>
      <c r="G10609" s="78"/>
      <c r="H10609" s="80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6"/>
      <c r="B10610" s="77"/>
      <c r="C10610" s="76"/>
      <c r="D10610" s="78"/>
      <c r="E10610" s="12"/>
      <c r="F10610" s="79"/>
      <c r="G10610" s="78"/>
      <c r="H10610" s="80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6"/>
      <c r="B10611" s="77"/>
      <c r="C10611" s="76"/>
      <c r="D10611" s="78"/>
      <c r="E10611" s="12"/>
      <c r="F10611" s="79"/>
      <c r="G10611" s="78"/>
      <c r="H10611" s="80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6"/>
      <c r="B10612" s="77"/>
      <c r="C10612" s="76"/>
      <c r="D10612" s="78"/>
      <c r="E10612" s="12"/>
      <c r="F10612" s="79"/>
      <c r="G10612" s="78"/>
      <c r="H10612" s="80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6"/>
      <c r="B10613" s="77"/>
      <c r="C10613" s="76"/>
      <c r="D10613" s="78"/>
      <c r="E10613" s="12"/>
      <c r="F10613" s="79"/>
      <c r="G10613" s="78"/>
      <c r="H10613" s="80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6"/>
      <c r="B10614" s="77"/>
      <c r="C10614" s="76"/>
      <c r="D10614" s="78"/>
      <c r="E10614" s="12"/>
      <c r="F10614" s="79"/>
      <c r="G10614" s="78"/>
      <c r="H10614" s="80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6"/>
      <c r="B10615" s="77"/>
      <c r="C10615" s="76"/>
      <c r="D10615" s="78"/>
      <c r="E10615" s="12"/>
      <c r="F10615" s="79"/>
      <c r="G10615" s="78"/>
      <c r="H10615" s="80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6"/>
      <c r="B10616" s="77"/>
      <c r="C10616" s="76"/>
      <c r="D10616" s="78"/>
      <c r="E10616" s="12"/>
      <c r="F10616" s="79"/>
      <c r="G10616" s="78"/>
      <c r="H10616" s="80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6"/>
      <c r="B10617" s="77"/>
      <c r="C10617" s="76"/>
      <c r="D10617" s="78"/>
      <c r="E10617" s="12"/>
      <c r="F10617" s="79"/>
      <c r="G10617" s="78"/>
      <c r="H10617" s="80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6"/>
      <c r="B10618" s="77"/>
      <c r="C10618" s="76"/>
      <c r="D10618" s="78"/>
      <c r="E10618" s="12"/>
      <c r="F10618" s="79"/>
      <c r="G10618" s="78"/>
      <c r="H10618" s="80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6"/>
      <c r="B10619" s="77"/>
      <c r="C10619" s="76"/>
      <c r="D10619" s="78"/>
      <c r="E10619" s="12"/>
      <c r="F10619" s="79"/>
      <c r="G10619" s="78"/>
      <c r="H10619" s="80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6"/>
      <c r="B10620" s="77"/>
      <c r="C10620" s="76"/>
      <c r="D10620" s="78"/>
      <c r="E10620" s="12"/>
      <c r="F10620" s="79"/>
      <c r="G10620" s="78"/>
      <c r="H10620" s="80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6"/>
      <c r="B10621" s="77"/>
      <c r="C10621" s="76"/>
      <c r="D10621" s="78"/>
      <c r="E10621" s="12"/>
      <c r="F10621" s="79"/>
      <c r="G10621" s="78"/>
      <c r="H10621" s="80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6"/>
      <c r="B10622" s="77"/>
      <c r="C10622" s="76"/>
      <c r="D10622" s="78"/>
      <c r="E10622" s="12"/>
      <c r="F10622" s="79"/>
      <c r="G10622" s="78"/>
      <c r="H10622" s="80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6"/>
      <c r="B10623" s="77"/>
      <c r="C10623" s="76"/>
      <c r="D10623" s="78"/>
      <c r="E10623" s="12"/>
      <c r="F10623" s="79"/>
      <c r="G10623" s="78"/>
      <c r="H10623" s="80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6"/>
      <c r="B10624" s="77"/>
      <c r="C10624" s="76"/>
      <c r="D10624" s="78"/>
      <c r="E10624" s="12"/>
      <c r="F10624" s="79"/>
      <c r="G10624" s="78"/>
      <c r="H10624" s="80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6"/>
      <c r="B10625" s="77"/>
      <c r="C10625" s="76"/>
      <c r="D10625" s="78"/>
      <c r="E10625" s="12"/>
      <c r="F10625" s="79"/>
      <c r="G10625" s="78"/>
      <c r="H10625" s="80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6"/>
      <c r="B10626" s="77"/>
      <c r="C10626" s="76"/>
      <c r="D10626" s="78"/>
      <c r="E10626" s="12"/>
      <c r="F10626" s="79"/>
      <c r="G10626" s="78"/>
      <c r="H10626" s="80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6"/>
      <c r="B10627" s="77"/>
      <c r="C10627" s="76"/>
      <c r="D10627" s="78"/>
      <c r="E10627" s="12"/>
      <c r="F10627" s="79"/>
      <c r="G10627" s="78"/>
      <c r="H10627" s="80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6"/>
      <c r="B10628" s="77"/>
      <c r="C10628" s="76"/>
      <c r="D10628" s="78"/>
      <c r="E10628" s="12"/>
      <c r="F10628" s="79"/>
      <c r="G10628" s="78"/>
      <c r="H10628" s="80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6"/>
      <c r="B10629" s="77"/>
      <c r="C10629" s="76"/>
      <c r="D10629" s="78"/>
      <c r="E10629" s="12"/>
      <c r="F10629" s="79"/>
      <c r="G10629" s="78"/>
      <c r="H10629" s="80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6"/>
      <c r="B10630" s="77"/>
      <c r="C10630" s="76"/>
      <c r="D10630" s="78"/>
      <c r="E10630" s="12"/>
      <c r="F10630" s="79"/>
      <c r="G10630" s="78"/>
      <c r="H10630" s="80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6"/>
      <c r="B10631" s="77"/>
      <c r="C10631" s="76"/>
      <c r="D10631" s="78"/>
      <c r="E10631" s="12"/>
      <c r="F10631" s="79"/>
      <c r="G10631" s="78"/>
      <c r="H10631" s="80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6"/>
      <c r="B10632" s="77"/>
      <c r="C10632" s="76"/>
      <c r="D10632" s="78"/>
      <c r="E10632" s="12"/>
      <c r="F10632" s="79"/>
      <c r="G10632" s="78"/>
      <c r="H10632" s="80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6"/>
      <c r="B10633" s="77"/>
      <c r="C10633" s="76"/>
      <c r="D10633" s="78"/>
      <c r="E10633" s="12"/>
      <c r="F10633" s="79"/>
      <c r="G10633" s="78"/>
      <c r="H10633" s="80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6"/>
      <c r="B10634" s="77"/>
      <c r="C10634" s="76"/>
      <c r="D10634" s="78"/>
      <c r="E10634" s="12"/>
      <c r="F10634" s="79"/>
      <c r="G10634" s="78"/>
      <c r="H10634" s="80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6"/>
      <c r="B10635" s="77"/>
      <c r="C10635" s="76"/>
      <c r="D10635" s="78"/>
      <c r="E10635" s="12"/>
      <c r="F10635" s="79"/>
      <c r="G10635" s="78"/>
      <c r="H10635" s="80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6"/>
      <c r="B10636" s="77"/>
      <c r="C10636" s="76"/>
      <c r="D10636" s="78"/>
      <c r="E10636" s="12"/>
      <c r="F10636" s="79"/>
      <c r="G10636" s="78"/>
      <c r="H10636" s="80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6"/>
      <c r="B10637" s="77"/>
      <c r="C10637" s="76"/>
      <c r="D10637" s="78"/>
      <c r="E10637" s="12"/>
      <c r="F10637" s="79"/>
      <c r="G10637" s="78"/>
      <c r="H10637" s="80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6"/>
      <c r="B10638" s="77"/>
      <c r="C10638" s="76"/>
      <c r="D10638" s="78"/>
      <c r="E10638" s="12"/>
      <c r="F10638" s="79"/>
      <c r="G10638" s="78"/>
      <c r="H10638" s="80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6"/>
      <c r="B10639" s="77"/>
      <c r="C10639" s="76"/>
      <c r="D10639" s="78"/>
      <c r="E10639" s="12"/>
      <c r="F10639" s="79"/>
      <c r="G10639" s="78"/>
      <c r="H10639" s="80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6"/>
      <c r="B10640" s="77"/>
      <c r="C10640" s="76"/>
      <c r="D10640" s="78"/>
      <c r="E10640" s="12"/>
      <c r="F10640" s="79"/>
      <c r="G10640" s="78"/>
      <c r="H10640" s="80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6"/>
      <c r="B10641" s="77"/>
      <c r="C10641" s="76"/>
      <c r="D10641" s="78"/>
      <c r="E10641" s="12"/>
      <c r="F10641" s="79"/>
      <c r="G10641" s="78"/>
      <c r="H10641" s="80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6"/>
      <c r="B10642" s="77"/>
      <c r="C10642" s="76"/>
      <c r="D10642" s="78"/>
      <c r="E10642" s="12"/>
      <c r="F10642" s="79"/>
      <c r="G10642" s="78"/>
      <c r="H10642" s="80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6"/>
      <c r="B10643" s="77"/>
      <c r="C10643" s="76"/>
      <c r="D10643" s="78"/>
      <c r="E10643" s="12"/>
      <c r="F10643" s="79"/>
      <c r="G10643" s="78"/>
      <c r="H10643" s="80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6"/>
      <c r="B10644" s="77"/>
      <c r="C10644" s="76"/>
      <c r="D10644" s="78"/>
      <c r="E10644" s="12"/>
      <c r="F10644" s="79"/>
      <c r="G10644" s="78"/>
      <c r="H10644" s="80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6"/>
      <c r="B10645" s="77"/>
      <c r="C10645" s="76"/>
      <c r="D10645" s="78"/>
      <c r="E10645" s="12"/>
      <c r="F10645" s="79"/>
      <c r="G10645" s="78"/>
      <c r="H10645" s="80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6"/>
      <c r="B10646" s="77"/>
      <c r="C10646" s="76"/>
      <c r="D10646" s="78"/>
      <c r="E10646" s="12"/>
      <c r="F10646" s="79"/>
      <c r="G10646" s="78"/>
      <c r="H10646" s="80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6"/>
      <c r="B10647" s="77"/>
      <c r="C10647" s="76"/>
      <c r="D10647" s="78"/>
      <c r="E10647" s="12"/>
      <c r="F10647" s="79"/>
      <c r="G10647" s="78"/>
      <c r="H10647" s="80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6"/>
      <c r="B10648" s="77"/>
      <c r="C10648" s="76"/>
      <c r="D10648" s="78"/>
      <c r="E10648" s="12"/>
      <c r="F10648" s="79"/>
      <c r="G10648" s="78"/>
      <c r="H10648" s="80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6"/>
      <c r="B10649" s="77"/>
      <c r="C10649" s="76"/>
      <c r="D10649" s="78"/>
      <c r="E10649" s="12"/>
      <c r="F10649" s="79"/>
      <c r="G10649" s="78"/>
      <c r="H10649" s="80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6"/>
      <c r="B10650" s="77"/>
      <c r="C10650" s="76"/>
      <c r="D10650" s="78"/>
      <c r="E10650" s="12"/>
      <c r="F10650" s="79"/>
      <c r="G10650" s="78"/>
      <c r="H10650" s="80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6"/>
      <c r="B10651" s="77"/>
      <c r="C10651" s="76"/>
      <c r="D10651" s="78"/>
      <c r="E10651" s="12"/>
      <c r="F10651" s="79"/>
      <c r="G10651" s="78"/>
      <c r="H10651" s="80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6"/>
      <c r="B10652" s="77"/>
      <c r="C10652" s="76"/>
      <c r="D10652" s="78"/>
      <c r="E10652" s="12"/>
      <c r="F10652" s="79"/>
      <c r="G10652" s="78"/>
      <c r="H10652" s="80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6"/>
      <c r="B10653" s="77"/>
      <c r="C10653" s="76"/>
      <c r="D10653" s="78"/>
      <c r="E10653" s="12"/>
      <c r="F10653" s="79"/>
      <c r="G10653" s="78"/>
      <c r="H10653" s="80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6"/>
      <c r="B10654" s="77"/>
      <c r="C10654" s="76"/>
      <c r="D10654" s="78"/>
      <c r="E10654" s="12"/>
      <c r="F10654" s="79"/>
      <c r="G10654" s="78"/>
      <c r="H10654" s="80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6"/>
      <c r="B10655" s="77"/>
      <c r="C10655" s="76"/>
      <c r="D10655" s="78"/>
      <c r="E10655" s="12"/>
      <c r="F10655" s="79"/>
      <c r="G10655" s="78"/>
      <c r="H10655" s="80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6"/>
      <c r="B10656" s="77"/>
      <c r="C10656" s="76"/>
      <c r="D10656" s="78"/>
      <c r="E10656" s="12"/>
      <c r="F10656" s="79"/>
      <c r="G10656" s="78"/>
      <c r="H10656" s="80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6"/>
      <c r="B10657" s="77"/>
      <c r="C10657" s="76"/>
      <c r="D10657" s="78"/>
      <c r="E10657" s="12"/>
      <c r="F10657" s="79"/>
      <c r="G10657" s="78"/>
      <c r="H10657" s="80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6"/>
      <c r="B10658" s="77"/>
      <c r="C10658" s="76"/>
      <c r="D10658" s="78"/>
      <c r="E10658" s="12"/>
      <c r="F10658" s="79"/>
      <c r="G10658" s="78"/>
      <c r="H10658" s="80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6"/>
      <c r="B10659" s="77"/>
      <c r="C10659" s="76"/>
      <c r="D10659" s="78"/>
      <c r="E10659" s="12"/>
      <c r="F10659" s="79"/>
      <c r="G10659" s="78"/>
      <c r="H10659" s="80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6"/>
      <c r="B10660" s="77"/>
      <c r="C10660" s="76"/>
      <c r="D10660" s="78"/>
      <c r="E10660" s="12"/>
      <c r="F10660" s="79"/>
      <c r="G10660" s="78"/>
      <c r="H10660" s="80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6"/>
      <c r="B10661" s="77"/>
      <c r="C10661" s="76"/>
      <c r="D10661" s="78"/>
      <c r="E10661" s="12"/>
      <c r="F10661" s="79"/>
      <c r="G10661" s="78"/>
      <c r="H10661" s="80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6"/>
      <c r="B10662" s="77"/>
      <c r="C10662" s="76"/>
      <c r="D10662" s="78"/>
      <c r="E10662" s="12"/>
      <c r="F10662" s="79"/>
      <c r="G10662" s="78"/>
      <c r="H10662" s="80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6"/>
      <c r="B10663" s="77"/>
      <c r="C10663" s="76"/>
      <c r="D10663" s="78"/>
      <c r="E10663" s="12"/>
      <c r="F10663" s="79"/>
      <c r="G10663" s="78"/>
      <c r="H10663" s="80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6"/>
      <c r="B10664" s="77"/>
      <c r="C10664" s="76"/>
      <c r="D10664" s="78"/>
      <c r="E10664" s="12"/>
      <c r="F10664" s="79"/>
      <c r="G10664" s="78"/>
      <c r="H10664" s="80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6"/>
      <c r="B10665" s="77"/>
      <c r="C10665" s="76"/>
      <c r="D10665" s="78"/>
      <c r="E10665" s="12"/>
      <c r="F10665" s="79"/>
      <c r="G10665" s="78"/>
      <c r="H10665" s="80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6"/>
      <c r="B10666" s="77"/>
      <c r="C10666" s="76"/>
      <c r="D10666" s="78"/>
      <c r="E10666" s="12"/>
      <c r="F10666" s="79"/>
      <c r="G10666" s="78"/>
      <c r="H10666" s="80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6"/>
      <c r="B10667" s="77"/>
      <c r="C10667" s="76"/>
      <c r="D10667" s="78"/>
      <c r="E10667" s="12"/>
      <c r="F10667" s="79"/>
      <c r="G10667" s="78"/>
      <c r="H10667" s="80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6"/>
      <c r="B10668" s="77"/>
      <c r="C10668" s="76"/>
      <c r="D10668" s="78"/>
      <c r="E10668" s="12"/>
      <c r="F10668" s="79"/>
      <c r="G10668" s="78"/>
      <c r="H10668" s="80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6"/>
      <c r="B10669" s="77"/>
      <c r="C10669" s="76"/>
      <c r="D10669" s="78"/>
      <c r="E10669" s="12"/>
      <c r="F10669" s="79"/>
      <c r="G10669" s="78"/>
      <c r="H10669" s="80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6"/>
      <c r="B10670" s="77"/>
      <c r="C10670" s="76"/>
      <c r="D10670" s="78"/>
      <c r="E10670" s="12"/>
      <c r="F10670" s="79"/>
      <c r="G10670" s="78"/>
      <c r="H10670" s="80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6"/>
      <c r="B10671" s="77"/>
      <c r="C10671" s="76"/>
      <c r="D10671" s="78"/>
      <c r="E10671" s="12"/>
      <c r="F10671" s="79"/>
      <c r="G10671" s="78"/>
      <c r="H10671" s="80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6"/>
      <c r="B10672" s="77"/>
      <c r="C10672" s="76"/>
      <c r="D10672" s="78"/>
      <c r="E10672" s="12"/>
      <c r="F10672" s="79"/>
      <c r="G10672" s="78"/>
      <c r="H10672" s="80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6"/>
      <c r="B10673" s="77"/>
      <c r="C10673" s="76"/>
      <c r="D10673" s="78"/>
      <c r="E10673" s="12"/>
      <c r="F10673" s="79"/>
      <c r="G10673" s="78"/>
      <c r="H10673" s="80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6"/>
      <c r="B10674" s="77"/>
      <c r="C10674" s="76"/>
      <c r="D10674" s="78"/>
      <c r="E10674" s="12"/>
      <c r="F10674" s="79"/>
      <c r="G10674" s="78"/>
      <c r="H10674" s="80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6"/>
      <c r="B10675" s="77"/>
      <c r="C10675" s="76"/>
      <c r="D10675" s="78"/>
      <c r="E10675" s="12"/>
      <c r="F10675" s="79"/>
      <c r="G10675" s="78"/>
      <c r="H10675" s="80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6"/>
      <c r="B10676" s="77"/>
      <c r="C10676" s="76"/>
      <c r="D10676" s="78"/>
      <c r="E10676" s="12"/>
      <c r="F10676" s="79"/>
      <c r="G10676" s="78"/>
      <c r="H10676" s="80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6"/>
      <c r="B10677" s="77"/>
      <c r="C10677" s="76"/>
      <c r="D10677" s="78"/>
      <c r="E10677" s="12"/>
      <c r="F10677" s="79"/>
      <c r="G10677" s="78"/>
      <c r="H10677" s="80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6"/>
      <c r="B10678" s="77"/>
      <c r="C10678" s="76"/>
      <c r="D10678" s="78"/>
      <c r="E10678" s="12"/>
      <c r="F10678" s="79"/>
      <c r="G10678" s="78"/>
      <c r="H10678" s="80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6"/>
      <c r="B10679" s="77"/>
      <c r="C10679" s="76"/>
      <c r="D10679" s="78"/>
      <c r="E10679" s="12"/>
      <c r="F10679" s="79"/>
      <c r="G10679" s="78"/>
      <c r="H10679" s="80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6"/>
      <c r="B10680" s="77"/>
      <c r="C10680" s="76"/>
      <c r="D10680" s="78"/>
      <c r="E10680" s="12"/>
      <c r="F10680" s="79"/>
      <c r="G10680" s="78"/>
      <c r="H10680" s="80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6"/>
      <c r="B10681" s="77"/>
      <c r="C10681" s="76"/>
      <c r="D10681" s="78"/>
      <c r="E10681" s="12"/>
      <c r="F10681" s="79"/>
      <c r="G10681" s="78"/>
      <c r="H10681" s="80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6"/>
      <c r="B10682" s="77"/>
      <c r="C10682" s="76"/>
      <c r="D10682" s="78"/>
      <c r="E10682" s="12"/>
      <c r="F10682" s="79"/>
      <c r="G10682" s="78"/>
      <c r="H10682" s="80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6"/>
      <c r="B10683" s="77"/>
      <c r="C10683" s="76"/>
      <c r="D10683" s="78"/>
      <c r="E10683" s="12"/>
      <c r="F10683" s="79"/>
      <c r="G10683" s="78"/>
      <c r="H10683" s="80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6"/>
      <c r="B10684" s="77"/>
      <c r="C10684" s="76"/>
      <c r="D10684" s="78"/>
      <c r="E10684" s="12"/>
      <c r="F10684" s="79"/>
      <c r="G10684" s="78"/>
      <c r="H10684" s="80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6"/>
      <c r="B10685" s="77"/>
      <c r="C10685" s="76"/>
      <c r="D10685" s="78"/>
      <c r="E10685" s="12"/>
      <c r="F10685" s="79"/>
      <c r="G10685" s="78"/>
      <c r="H10685" s="80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6"/>
      <c r="B10686" s="77"/>
      <c r="C10686" s="76"/>
      <c r="D10686" s="78"/>
      <c r="E10686" s="12"/>
      <c r="F10686" s="79"/>
      <c r="G10686" s="78"/>
      <c r="H10686" s="80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6"/>
      <c r="B10687" s="77"/>
      <c r="C10687" s="76"/>
      <c r="D10687" s="78"/>
      <c r="E10687" s="12"/>
      <c r="F10687" s="79"/>
      <c r="G10687" s="78"/>
      <c r="H10687" s="80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6"/>
      <c r="B10688" s="77"/>
      <c r="C10688" s="76"/>
      <c r="D10688" s="78"/>
      <c r="E10688" s="12"/>
      <c r="F10688" s="79"/>
      <c r="G10688" s="78"/>
      <c r="H10688" s="80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6"/>
      <c r="B10689" s="77"/>
      <c r="C10689" s="76"/>
      <c r="D10689" s="78"/>
      <c r="E10689" s="12"/>
      <c r="F10689" s="79"/>
      <c r="G10689" s="78"/>
      <c r="H10689" s="80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6"/>
      <c r="B10690" s="77"/>
      <c r="C10690" s="76"/>
      <c r="D10690" s="78"/>
      <c r="E10690" s="12"/>
      <c r="F10690" s="79"/>
      <c r="G10690" s="78"/>
      <c r="H10690" s="80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6"/>
      <c r="B10691" s="77"/>
      <c r="C10691" s="76"/>
      <c r="D10691" s="78"/>
      <c r="E10691" s="12"/>
      <c r="F10691" s="79"/>
      <c r="G10691" s="78"/>
      <c r="H10691" s="80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6"/>
      <c r="B10692" s="77"/>
      <c r="C10692" s="76"/>
      <c r="D10692" s="78"/>
      <c r="E10692" s="12"/>
      <c r="F10692" s="79"/>
      <c r="G10692" s="78"/>
      <c r="H10692" s="80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6"/>
      <c r="B10693" s="77"/>
      <c r="C10693" s="76"/>
      <c r="D10693" s="78"/>
      <c r="E10693" s="12"/>
      <c r="F10693" s="79"/>
      <c r="G10693" s="78"/>
      <c r="H10693" s="80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6"/>
      <c r="B10694" s="77"/>
      <c r="C10694" s="76"/>
      <c r="D10694" s="78"/>
      <c r="E10694" s="12"/>
      <c r="F10694" s="79"/>
      <c r="G10694" s="78"/>
      <c r="H10694" s="80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6"/>
      <c r="B10695" s="77"/>
      <c r="C10695" s="76"/>
      <c r="D10695" s="78"/>
      <c r="E10695" s="12"/>
      <c r="F10695" s="79"/>
      <c r="G10695" s="78"/>
      <c r="H10695" s="80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6"/>
      <c r="B10696" s="77"/>
      <c r="C10696" s="76"/>
      <c r="D10696" s="78"/>
      <c r="E10696" s="12"/>
      <c r="F10696" s="79"/>
      <c r="G10696" s="78"/>
      <c r="H10696" s="80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6"/>
      <c r="B10697" s="77"/>
      <c r="C10697" s="76"/>
      <c r="D10697" s="78"/>
      <c r="E10697" s="12"/>
      <c r="F10697" s="79"/>
      <c r="G10697" s="78"/>
      <c r="H10697" s="80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6"/>
      <c r="B10698" s="77"/>
      <c r="C10698" s="76"/>
      <c r="D10698" s="78"/>
      <c r="E10698" s="12"/>
      <c r="F10698" s="79"/>
      <c r="G10698" s="78"/>
      <c r="H10698" s="80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6"/>
      <c r="B10699" s="77"/>
      <c r="C10699" s="76"/>
      <c r="D10699" s="78"/>
      <c r="E10699" s="12"/>
      <c r="F10699" s="79"/>
      <c r="G10699" s="78"/>
      <c r="H10699" s="80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6"/>
      <c r="B10700" s="77"/>
      <c r="C10700" s="76"/>
      <c r="D10700" s="78"/>
      <c r="E10700" s="12"/>
      <c r="F10700" s="79"/>
      <c r="G10700" s="78"/>
      <c r="H10700" s="80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6"/>
      <c r="B10701" s="77"/>
      <c r="C10701" s="76"/>
      <c r="D10701" s="78"/>
      <c r="E10701" s="12"/>
      <c r="F10701" s="79"/>
      <c r="G10701" s="78"/>
      <c r="H10701" s="80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6"/>
      <c r="B10702" s="77"/>
      <c r="C10702" s="76"/>
      <c r="D10702" s="78"/>
      <c r="E10702" s="12"/>
      <c r="F10702" s="79"/>
      <c r="G10702" s="78"/>
      <c r="H10702" s="80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6"/>
      <c r="B10703" s="77"/>
      <c r="C10703" s="76"/>
      <c r="D10703" s="78"/>
      <c r="E10703" s="12"/>
      <c r="F10703" s="79"/>
      <c r="G10703" s="78"/>
      <c r="H10703" s="80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6"/>
      <c r="B10704" s="77"/>
      <c r="C10704" s="76"/>
      <c r="D10704" s="78"/>
      <c r="E10704" s="12"/>
      <c r="F10704" s="79"/>
      <c r="G10704" s="78"/>
      <c r="H10704" s="80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6"/>
      <c r="B10705" s="77"/>
      <c r="C10705" s="76"/>
      <c r="D10705" s="78"/>
      <c r="E10705" s="12"/>
      <c r="F10705" s="79"/>
      <c r="G10705" s="78"/>
      <c r="H10705" s="80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6"/>
      <c r="B10706" s="77"/>
      <c r="C10706" s="76"/>
      <c r="D10706" s="78"/>
      <c r="E10706" s="12"/>
      <c r="F10706" s="79"/>
      <c r="G10706" s="78"/>
      <c r="H10706" s="80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6"/>
      <c r="B10707" s="77"/>
      <c r="C10707" s="76"/>
      <c r="D10707" s="78"/>
      <c r="E10707" s="12"/>
      <c r="F10707" s="79"/>
      <c r="G10707" s="78"/>
      <c r="H10707" s="80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6"/>
      <c r="B10708" s="77"/>
      <c r="C10708" s="76"/>
      <c r="D10708" s="78"/>
      <c r="E10708" s="12"/>
      <c r="F10708" s="79"/>
      <c r="G10708" s="78"/>
      <c r="H10708" s="80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6"/>
      <c r="B10709" s="77"/>
      <c r="C10709" s="76"/>
      <c r="D10709" s="78"/>
      <c r="E10709" s="12"/>
      <c r="F10709" s="79"/>
      <c r="G10709" s="78"/>
      <c r="H10709" s="80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6"/>
      <c r="B10710" s="77"/>
      <c r="C10710" s="76"/>
      <c r="D10710" s="78"/>
      <c r="E10710" s="12"/>
      <c r="F10710" s="79"/>
      <c r="G10710" s="78"/>
      <c r="H10710" s="80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6"/>
      <c r="B10711" s="77"/>
      <c r="C10711" s="76"/>
      <c r="D10711" s="78"/>
      <c r="E10711" s="12"/>
      <c r="F10711" s="79"/>
      <c r="G10711" s="78"/>
      <c r="H10711" s="80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6"/>
      <c r="B10712" s="77"/>
      <c r="C10712" s="76"/>
      <c r="D10712" s="78"/>
      <c r="E10712" s="12"/>
      <c r="F10712" s="79"/>
      <c r="G10712" s="78"/>
      <c r="H10712" s="80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6"/>
      <c r="B10713" s="77"/>
      <c r="C10713" s="76"/>
      <c r="D10713" s="78"/>
      <c r="E10713" s="12"/>
      <c r="F10713" s="79"/>
      <c r="G10713" s="78"/>
      <c r="H10713" s="80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6"/>
      <c r="B10714" s="77"/>
      <c r="C10714" s="76"/>
      <c r="D10714" s="78"/>
      <c r="E10714" s="12"/>
      <c r="F10714" s="79"/>
      <c r="G10714" s="78"/>
      <c r="H10714" s="80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6"/>
      <c r="B10715" s="77"/>
      <c r="C10715" s="76"/>
      <c r="D10715" s="78"/>
      <c r="E10715" s="12"/>
      <c r="F10715" s="79"/>
      <c r="G10715" s="78"/>
      <c r="H10715" s="80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6"/>
      <c r="B10716" s="77"/>
      <c r="C10716" s="76"/>
      <c r="D10716" s="78"/>
      <c r="E10716" s="12"/>
      <c r="F10716" s="79"/>
      <c r="G10716" s="78"/>
      <c r="H10716" s="80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6"/>
      <c r="B10717" s="77"/>
      <c r="C10717" s="76"/>
      <c r="D10717" s="78"/>
      <c r="E10717" s="12"/>
      <c r="F10717" s="79"/>
      <c r="G10717" s="78"/>
      <c r="H10717" s="80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6"/>
      <c r="B10718" s="77"/>
      <c r="C10718" s="76"/>
      <c r="D10718" s="78"/>
      <c r="E10718" s="12"/>
      <c r="F10718" s="79"/>
      <c r="G10718" s="78"/>
      <c r="H10718" s="80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6"/>
      <c r="B10719" s="77"/>
      <c r="C10719" s="76"/>
      <c r="D10719" s="78"/>
      <c r="E10719" s="12"/>
      <c r="F10719" s="79"/>
      <c r="G10719" s="78"/>
      <c r="H10719" s="80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6"/>
      <c r="B10720" s="77"/>
      <c r="C10720" s="76"/>
      <c r="D10720" s="78"/>
      <c r="E10720" s="12"/>
      <c r="F10720" s="79"/>
      <c r="G10720" s="78"/>
      <c r="H10720" s="80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6"/>
      <c r="B10721" s="77"/>
      <c r="C10721" s="76"/>
      <c r="D10721" s="78"/>
      <c r="E10721" s="12"/>
      <c r="F10721" s="79"/>
      <c r="G10721" s="78"/>
      <c r="H10721" s="80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6"/>
      <c r="B10722" s="77"/>
      <c r="C10722" s="76"/>
      <c r="D10722" s="78"/>
      <c r="E10722" s="12"/>
      <c r="F10722" s="79"/>
      <c r="G10722" s="78"/>
      <c r="H10722" s="80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6"/>
      <c r="B10723" s="77"/>
      <c r="C10723" s="76"/>
      <c r="D10723" s="78"/>
      <c r="E10723" s="12"/>
      <c r="F10723" s="79"/>
      <c r="G10723" s="78"/>
      <c r="H10723" s="80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6"/>
      <c r="B10724" s="77"/>
      <c r="C10724" s="76"/>
      <c r="D10724" s="78"/>
      <c r="E10724" s="12"/>
      <c r="F10724" s="79"/>
      <c r="G10724" s="78"/>
      <c r="H10724" s="80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6"/>
      <c r="B10725" s="77"/>
      <c r="C10725" s="76"/>
      <c r="D10725" s="78"/>
      <c r="E10725" s="12"/>
      <c r="F10725" s="79"/>
      <c r="G10725" s="78"/>
      <c r="H10725" s="80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6"/>
      <c r="B10726" s="77"/>
      <c r="C10726" s="76"/>
      <c r="D10726" s="78"/>
      <c r="E10726" s="12"/>
      <c r="F10726" s="79"/>
      <c r="G10726" s="78"/>
      <c r="H10726" s="80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6"/>
      <c r="B10727" s="77"/>
      <c r="C10727" s="76"/>
      <c r="D10727" s="78"/>
      <c r="E10727" s="12"/>
      <c r="F10727" s="79"/>
      <c r="G10727" s="78"/>
      <c r="H10727" s="80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6"/>
      <c r="B10728" s="77"/>
      <c r="C10728" s="76"/>
      <c r="D10728" s="78"/>
      <c r="E10728" s="12"/>
      <c r="F10728" s="79"/>
      <c r="G10728" s="78"/>
      <c r="H10728" s="80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6"/>
      <c r="B10729" s="77"/>
      <c r="C10729" s="76"/>
      <c r="D10729" s="78"/>
      <c r="E10729" s="12"/>
      <c r="F10729" s="79"/>
      <c r="G10729" s="78"/>
      <c r="H10729" s="80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6"/>
      <c r="B10730" s="77"/>
      <c r="C10730" s="76"/>
      <c r="D10730" s="78"/>
      <c r="E10730" s="12"/>
      <c r="F10730" s="79"/>
      <c r="G10730" s="78"/>
      <c r="H10730" s="80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6"/>
      <c r="B10731" s="77"/>
      <c r="C10731" s="76"/>
      <c r="D10731" s="78"/>
      <c r="E10731" s="12"/>
      <c r="F10731" s="79"/>
      <c r="G10731" s="78"/>
      <c r="H10731" s="80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6"/>
      <c r="B10732" s="77"/>
      <c r="C10732" s="76"/>
      <c r="D10732" s="78"/>
      <c r="E10732" s="12"/>
      <c r="F10732" s="79"/>
      <c r="G10732" s="78"/>
      <c r="H10732" s="80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6"/>
      <c r="B10733" s="77"/>
      <c r="C10733" s="76"/>
      <c r="D10733" s="78"/>
      <c r="E10733" s="12"/>
      <c r="F10733" s="79"/>
      <c r="G10733" s="78"/>
      <c r="H10733" s="80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6"/>
      <c r="B10734" s="77"/>
      <c r="C10734" s="76"/>
      <c r="D10734" s="78"/>
      <c r="E10734" s="12"/>
      <c r="F10734" s="79"/>
      <c r="G10734" s="78"/>
      <c r="H10734" s="80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6"/>
      <c r="B10735" s="77"/>
      <c r="C10735" s="76"/>
      <c r="D10735" s="78"/>
      <c r="E10735" s="12"/>
      <c r="F10735" s="79"/>
      <c r="G10735" s="78"/>
      <c r="H10735" s="80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6"/>
      <c r="B10736" s="77"/>
      <c r="C10736" s="76"/>
      <c r="D10736" s="78"/>
      <c r="E10736" s="12"/>
      <c r="F10736" s="79"/>
      <c r="G10736" s="78"/>
      <c r="H10736" s="80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6"/>
      <c r="B10737" s="77"/>
      <c r="C10737" s="76"/>
      <c r="D10737" s="78"/>
      <c r="E10737" s="12"/>
      <c r="F10737" s="79"/>
      <c r="G10737" s="78"/>
      <c r="H10737" s="80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6"/>
      <c r="B10738" s="77"/>
      <c r="C10738" s="76"/>
      <c r="D10738" s="78"/>
      <c r="E10738" s="12"/>
      <c r="F10738" s="79"/>
      <c r="G10738" s="78"/>
      <c r="H10738" s="80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6"/>
      <c r="B10739" s="77"/>
      <c r="C10739" s="76"/>
      <c r="D10739" s="78"/>
      <c r="E10739" s="12"/>
      <c r="F10739" s="79"/>
      <c r="G10739" s="78"/>
      <c r="H10739" s="80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6"/>
      <c r="B10740" s="77"/>
      <c r="C10740" s="76"/>
      <c r="D10740" s="78"/>
      <c r="E10740" s="12"/>
      <c r="F10740" s="79"/>
      <c r="G10740" s="78"/>
      <c r="H10740" s="80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6"/>
      <c r="B10741" s="77"/>
      <c r="C10741" s="76"/>
      <c r="D10741" s="78"/>
      <c r="E10741" s="12"/>
      <c r="F10741" s="79"/>
      <c r="G10741" s="78"/>
      <c r="H10741" s="80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6"/>
      <c r="B10742" s="77"/>
      <c r="C10742" s="76"/>
      <c r="D10742" s="78"/>
      <c r="E10742" s="12"/>
      <c r="F10742" s="79"/>
      <c r="G10742" s="78"/>
      <c r="H10742" s="80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6"/>
      <c r="B10743" s="77"/>
      <c r="C10743" s="76"/>
      <c r="D10743" s="78"/>
      <c r="E10743" s="12"/>
      <c r="F10743" s="79"/>
      <c r="G10743" s="78"/>
      <c r="H10743" s="80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6"/>
      <c r="B10744" s="77"/>
      <c r="C10744" s="76"/>
      <c r="D10744" s="78"/>
      <c r="E10744" s="12"/>
      <c r="F10744" s="79"/>
      <c r="G10744" s="78"/>
      <c r="H10744" s="80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6"/>
      <c r="B10745" s="77"/>
      <c r="C10745" s="76"/>
      <c r="D10745" s="78"/>
      <c r="E10745" s="12"/>
      <c r="F10745" s="79"/>
      <c r="G10745" s="78"/>
      <c r="H10745" s="80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6"/>
      <c r="B10746" s="77"/>
      <c r="C10746" s="76"/>
      <c r="D10746" s="78"/>
      <c r="E10746" s="12"/>
      <c r="F10746" s="79"/>
      <c r="G10746" s="78"/>
      <c r="H10746" s="80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6"/>
      <c r="B10747" s="77"/>
      <c r="C10747" s="76"/>
      <c r="D10747" s="78"/>
      <c r="E10747" s="12"/>
      <c r="F10747" s="79"/>
      <c r="G10747" s="78"/>
      <c r="H10747" s="80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6"/>
      <c r="B10748" s="77"/>
      <c r="C10748" s="76"/>
      <c r="D10748" s="78"/>
      <c r="E10748" s="12"/>
      <c r="F10748" s="79"/>
      <c r="G10748" s="78"/>
      <c r="H10748" s="80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6"/>
      <c r="B10749" s="77"/>
      <c r="C10749" s="76"/>
      <c r="D10749" s="78"/>
      <c r="E10749" s="12"/>
      <c r="F10749" s="79"/>
      <c r="G10749" s="78"/>
      <c r="H10749" s="80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6"/>
      <c r="B10750" s="77"/>
      <c r="C10750" s="76"/>
      <c r="D10750" s="78"/>
      <c r="E10750" s="12"/>
      <c r="F10750" s="79"/>
      <c r="G10750" s="78"/>
      <c r="H10750" s="80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6"/>
      <c r="B10751" s="77"/>
      <c r="C10751" s="76"/>
      <c r="D10751" s="78"/>
      <c r="E10751" s="12"/>
      <c r="F10751" s="79"/>
      <c r="G10751" s="78"/>
      <c r="H10751" s="80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6"/>
      <c r="B10752" s="77"/>
      <c r="C10752" s="76"/>
      <c r="D10752" s="78"/>
      <c r="E10752" s="12"/>
      <c r="F10752" s="79"/>
      <c r="G10752" s="78"/>
      <c r="H10752" s="80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6"/>
      <c r="B10753" s="77"/>
      <c r="C10753" s="76"/>
      <c r="D10753" s="78"/>
      <c r="E10753" s="12"/>
      <c r="F10753" s="79"/>
      <c r="G10753" s="78"/>
      <c r="H10753" s="80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6"/>
      <c r="B10754" s="77"/>
      <c r="C10754" s="76"/>
      <c r="D10754" s="78"/>
      <c r="E10754" s="12"/>
      <c r="F10754" s="79"/>
      <c r="G10754" s="78"/>
      <c r="H10754" s="80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6"/>
      <c r="B10755" s="77"/>
      <c r="C10755" s="76"/>
      <c r="D10755" s="78"/>
      <c r="E10755" s="12"/>
      <c r="F10755" s="79"/>
      <c r="G10755" s="78"/>
      <c r="H10755" s="80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6"/>
      <c r="B10756" s="77"/>
      <c r="C10756" s="76"/>
      <c r="D10756" s="78"/>
      <c r="E10756" s="12"/>
      <c r="F10756" s="79"/>
      <c r="G10756" s="78"/>
      <c r="H10756" s="80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6"/>
      <c r="B10757" s="77"/>
      <c r="C10757" s="76"/>
      <c r="D10757" s="78"/>
      <c r="E10757" s="12"/>
      <c r="F10757" s="79"/>
      <c r="G10757" s="78"/>
      <c r="H10757" s="80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6"/>
      <c r="B10758" s="77"/>
      <c r="C10758" s="76"/>
      <c r="D10758" s="78"/>
      <c r="E10758" s="12"/>
      <c r="F10758" s="79"/>
      <c r="G10758" s="78"/>
      <c r="H10758" s="80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6"/>
      <c r="B10759" s="77"/>
      <c r="C10759" s="76"/>
      <c r="D10759" s="78"/>
      <c r="E10759" s="12"/>
      <c r="F10759" s="79"/>
      <c r="G10759" s="78"/>
      <c r="H10759" s="80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6"/>
      <c r="B10760" s="77"/>
      <c r="C10760" s="76"/>
      <c r="D10760" s="78"/>
      <c r="E10760" s="12"/>
      <c r="F10760" s="79"/>
      <c r="G10760" s="78"/>
      <c r="H10760" s="80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6"/>
      <c r="B10761" s="77"/>
      <c r="C10761" s="76"/>
      <c r="D10761" s="78"/>
      <c r="E10761" s="12"/>
      <c r="F10761" s="79"/>
      <c r="G10761" s="78"/>
      <c r="H10761" s="80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6"/>
      <c r="B10762" s="77"/>
      <c r="C10762" s="76"/>
      <c r="D10762" s="78"/>
      <c r="E10762" s="12"/>
      <c r="F10762" s="79"/>
      <c r="G10762" s="78"/>
      <c r="H10762" s="80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6"/>
      <c r="B10763" s="77"/>
      <c r="C10763" s="76"/>
      <c r="D10763" s="78"/>
      <c r="E10763" s="12"/>
      <c r="F10763" s="79"/>
      <c r="G10763" s="78"/>
      <c r="H10763" s="80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6"/>
      <c r="B10764" s="77"/>
      <c r="C10764" s="76"/>
      <c r="D10764" s="78"/>
      <c r="E10764" s="12"/>
      <c r="F10764" s="79"/>
      <c r="G10764" s="78"/>
      <c r="H10764" s="80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6"/>
      <c r="B10765" s="77"/>
      <c r="C10765" s="76"/>
      <c r="D10765" s="78"/>
      <c r="E10765" s="12"/>
      <c r="F10765" s="79"/>
      <c r="G10765" s="78"/>
      <c r="H10765" s="80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6"/>
      <c r="B10766" s="77"/>
      <c r="C10766" s="76"/>
      <c r="D10766" s="78"/>
      <c r="E10766" s="12"/>
      <c r="F10766" s="79"/>
      <c r="G10766" s="78"/>
      <c r="H10766" s="80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6"/>
      <c r="B10767" s="77"/>
      <c r="C10767" s="76"/>
      <c r="D10767" s="78"/>
      <c r="E10767" s="12"/>
      <c r="F10767" s="79"/>
      <c r="G10767" s="78"/>
      <c r="H10767" s="80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6"/>
      <c r="B10768" s="77"/>
      <c r="C10768" s="76"/>
      <c r="D10768" s="78"/>
      <c r="E10768" s="12"/>
      <c r="F10768" s="79"/>
      <c r="G10768" s="78"/>
      <c r="H10768" s="80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6"/>
      <c r="B10769" s="77"/>
      <c r="C10769" s="76"/>
      <c r="D10769" s="78"/>
      <c r="E10769" s="12"/>
      <c r="F10769" s="79"/>
      <c r="G10769" s="78"/>
      <c r="H10769" s="80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6"/>
      <c r="B10770" s="77"/>
      <c r="C10770" s="76"/>
      <c r="D10770" s="78"/>
      <c r="E10770" s="12"/>
      <c r="F10770" s="79"/>
      <c r="G10770" s="78"/>
      <c r="H10770" s="80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6"/>
      <c r="B10771" s="77"/>
      <c r="C10771" s="76"/>
      <c r="D10771" s="78"/>
      <c r="E10771" s="12"/>
      <c r="F10771" s="79"/>
      <c r="G10771" s="78"/>
      <c r="H10771" s="80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6"/>
      <c r="B10772" s="77"/>
      <c r="C10772" s="76"/>
      <c r="D10772" s="78"/>
      <c r="E10772" s="12"/>
      <c r="F10772" s="79"/>
      <c r="G10772" s="78"/>
      <c r="H10772" s="80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6"/>
      <c r="B10773" s="77"/>
      <c r="C10773" s="76"/>
      <c r="D10773" s="78"/>
      <c r="E10773" s="12"/>
      <c r="F10773" s="79"/>
      <c r="G10773" s="78"/>
      <c r="H10773" s="80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6"/>
      <c r="B10774" s="77"/>
      <c r="C10774" s="76"/>
      <c r="D10774" s="78"/>
      <c r="E10774" s="12"/>
      <c r="F10774" s="79"/>
      <c r="G10774" s="78"/>
      <c r="H10774" s="80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6"/>
      <c r="B10775" s="77"/>
      <c r="C10775" s="76"/>
      <c r="D10775" s="78"/>
      <c r="E10775" s="12"/>
      <c r="F10775" s="79"/>
      <c r="G10775" s="78"/>
      <c r="H10775" s="80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6"/>
      <c r="B10776" s="77"/>
      <c r="C10776" s="76"/>
      <c r="D10776" s="78"/>
      <c r="E10776" s="12"/>
      <c r="F10776" s="79"/>
      <c r="G10776" s="78"/>
      <c r="H10776" s="80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6"/>
      <c r="B10777" s="77"/>
      <c r="C10777" s="76"/>
      <c r="D10777" s="78"/>
      <c r="E10777" s="12"/>
      <c r="F10777" s="79"/>
      <c r="G10777" s="78"/>
      <c r="H10777" s="80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6"/>
      <c r="B10778" s="77"/>
      <c r="C10778" s="76"/>
      <c r="D10778" s="78"/>
      <c r="E10778" s="12"/>
      <c r="F10778" s="79"/>
      <c r="G10778" s="78"/>
      <c r="H10778" s="80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6"/>
      <c r="B10779" s="77"/>
      <c r="C10779" s="76"/>
      <c r="D10779" s="78"/>
      <c r="E10779" s="12"/>
      <c r="F10779" s="79"/>
      <c r="G10779" s="78"/>
      <c r="H10779" s="80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6"/>
      <c r="B10780" s="77"/>
      <c r="C10780" s="76"/>
      <c r="D10780" s="78"/>
      <c r="E10780" s="12"/>
      <c r="F10780" s="79"/>
      <c r="G10780" s="78"/>
      <c r="H10780" s="80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6"/>
      <c r="B10781" s="77"/>
      <c r="C10781" s="76"/>
      <c r="D10781" s="78"/>
      <c r="E10781" s="12"/>
      <c r="F10781" s="79"/>
      <c r="G10781" s="78"/>
      <c r="H10781" s="80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6"/>
      <c r="B10782" s="77"/>
      <c r="C10782" s="76"/>
      <c r="D10782" s="78"/>
      <c r="E10782" s="12"/>
      <c r="F10782" s="79"/>
      <c r="G10782" s="78"/>
      <c r="H10782" s="80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6"/>
      <c r="B10783" s="77"/>
      <c r="C10783" s="76"/>
      <c r="D10783" s="78"/>
      <c r="E10783" s="12"/>
      <c r="F10783" s="79"/>
      <c r="G10783" s="78"/>
      <c r="H10783" s="80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6"/>
      <c r="B10784" s="77"/>
      <c r="C10784" s="76"/>
      <c r="D10784" s="78"/>
      <c r="E10784" s="12"/>
      <c r="F10784" s="79"/>
      <c r="G10784" s="78"/>
      <c r="H10784" s="80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6"/>
      <c r="B10785" s="77"/>
      <c r="C10785" s="76"/>
      <c r="D10785" s="78"/>
      <c r="E10785" s="12"/>
      <c r="F10785" s="79"/>
      <c r="G10785" s="78"/>
      <c r="H10785" s="80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6"/>
      <c r="B10786" s="77"/>
      <c r="C10786" s="76"/>
      <c r="D10786" s="78"/>
      <c r="E10786" s="12"/>
      <c r="F10786" s="79"/>
      <c r="G10786" s="78"/>
      <c r="H10786" s="80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6"/>
      <c r="B10787" s="77"/>
      <c r="C10787" s="76"/>
      <c r="D10787" s="78"/>
      <c r="E10787" s="12"/>
      <c r="F10787" s="79"/>
      <c r="G10787" s="78"/>
      <c r="H10787" s="80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6"/>
      <c r="B10788" s="77"/>
      <c r="C10788" s="76"/>
      <c r="D10788" s="78"/>
      <c r="E10788" s="12"/>
      <c r="F10788" s="79"/>
      <c r="G10788" s="78"/>
      <c r="H10788" s="80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6"/>
      <c r="B10789" s="77"/>
      <c r="C10789" s="76"/>
      <c r="D10789" s="78"/>
      <c r="E10789" s="12"/>
      <c r="F10789" s="79"/>
      <c r="G10789" s="78"/>
      <c r="H10789" s="80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6"/>
      <c r="B10790" s="77"/>
      <c r="C10790" s="76"/>
      <c r="D10790" s="78"/>
      <c r="E10790" s="12"/>
      <c r="F10790" s="79"/>
      <c r="G10790" s="78"/>
      <c r="H10790" s="80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6"/>
      <c r="B10791" s="77"/>
      <c r="C10791" s="76"/>
      <c r="D10791" s="78"/>
      <c r="E10791" s="12"/>
      <c r="F10791" s="79"/>
      <c r="G10791" s="78"/>
      <c r="H10791" s="80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6"/>
      <c r="B10792" s="77"/>
      <c r="C10792" s="76"/>
      <c r="D10792" s="78"/>
      <c r="E10792" s="12"/>
      <c r="F10792" s="79"/>
      <c r="G10792" s="78"/>
      <c r="H10792" s="80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6"/>
      <c r="B10793" s="77"/>
      <c r="C10793" s="76"/>
      <c r="D10793" s="78"/>
      <c r="E10793" s="12"/>
      <c r="F10793" s="79"/>
      <c r="G10793" s="78"/>
      <c r="H10793" s="80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6"/>
      <c r="B10794" s="77"/>
      <c r="C10794" s="76"/>
      <c r="D10794" s="78"/>
      <c r="E10794" s="12"/>
      <c r="F10794" s="79"/>
      <c r="G10794" s="78"/>
      <c r="H10794" s="80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6"/>
      <c r="B10795" s="77"/>
      <c r="C10795" s="76"/>
      <c r="D10795" s="78"/>
      <c r="E10795" s="12"/>
      <c r="F10795" s="79"/>
      <c r="G10795" s="78"/>
      <c r="H10795" s="80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6"/>
      <c r="B10796" s="77"/>
      <c r="C10796" s="76"/>
      <c r="D10796" s="78"/>
      <c r="E10796" s="12"/>
      <c r="F10796" s="79"/>
      <c r="G10796" s="78"/>
      <c r="H10796" s="80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6"/>
      <c r="B10797" s="77"/>
      <c r="C10797" s="76"/>
      <c r="D10797" s="78"/>
      <c r="E10797" s="12"/>
      <c r="F10797" s="79"/>
      <c r="G10797" s="78"/>
      <c r="H10797" s="80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6"/>
      <c r="B10798" s="77"/>
      <c r="C10798" s="76"/>
      <c r="D10798" s="78"/>
      <c r="E10798" s="12"/>
      <c r="F10798" s="79"/>
      <c r="G10798" s="78"/>
      <c r="H10798" s="80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6"/>
      <c r="B10799" s="77"/>
      <c r="C10799" s="76"/>
      <c r="D10799" s="78"/>
      <c r="E10799" s="12"/>
      <c r="F10799" s="79"/>
      <c r="G10799" s="78"/>
      <c r="H10799" s="80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6"/>
      <c r="B10800" s="77"/>
      <c r="C10800" s="76"/>
      <c r="D10800" s="78"/>
      <c r="E10800" s="12"/>
      <c r="F10800" s="79"/>
      <c r="G10800" s="78"/>
      <c r="H10800" s="80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6"/>
      <c r="B10801" s="77"/>
      <c r="C10801" s="76"/>
      <c r="D10801" s="78"/>
      <c r="E10801" s="12"/>
      <c r="F10801" s="79"/>
      <c r="G10801" s="78"/>
      <c r="H10801" s="80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6"/>
      <c r="B10802" s="77"/>
      <c r="C10802" s="76"/>
      <c r="D10802" s="78"/>
      <c r="E10802" s="12"/>
      <c r="F10802" s="79"/>
      <c r="G10802" s="78"/>
      <c r="H10802" s="80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6"/>
      <c r="B10803" s="77"/>
      <c r="C10803" s="76"/>
      <c r="D10803" s="78"/>
      <c r="E10803" s="12"/>
      <c r="F10803" s="79"/>
      <c r="G10803" s="78"/>
      <c r="H10803" s="80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6"/>
      <c r="B10804" s="77"/>
      <c r="C10804" s="76"/>
      <c r="D10804" s="78"/>
      <c r="E10804" s="12"/>
      <c r="F10804" s="79"/>
      <c r="G10804" s="78"/>
      <c r="H10804" s="80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6"/>
      <c r="B10805" s="77"/>
      <c r="C10805" s="76"/>
      <c r="D10805" s="78"/>
      <c r="E10805" s="12"/>
      <c r="F10805" s="79"/>
      <c r="G10805" s="78"/>
      <c r="H10805" s="80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6"/>
      <c r="B10806" s="77"/>
      <c r="C10806" s="76"/>
      <c r="D10806" s="78"/>
      <c r="E10806" s="12"/>
      <c r="F10806" s="79"/>
      <c r="G10806" s="78"/>
      <c r="H10806" s="80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6"/>
      <c r="B10807" s="77"/>
      <c r="C10807" s="76"/>
      <c r="D10807" s="78"/>
      <c r="E10807" s="12"/>
      <c r="F10807" s="79"/>
      <c r="G10807" s="78"/>
      <c r="H10807" s="80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6"/>
      <c r="B10808" s="77"/>
      <c r="C10808" s="76"/>
      <c r="D10808" s="78"/>
      <c r="E10808" s="12"/>
      <c r="F10808" s="79"/>
      <c r="G10808" s="78"/>
      <c r="H10808" s="80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6"/>
      <c r="B10809" s="77"/>
      <c r="C10809" s="76"/>
      <c r="D10809" s="78"/>
      <c r="E10809" s="12"/>
      <c r="F10809" s="79"/>
      <c r="G10809" s="78"/>
      <c r="H10809" s="80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6"/>
      <c r="B10810" s="77"/>
      <c r="C10810" s="76"/>
      <c r="D10810" s="78"/>
      <c r="E10810" s="12"/>
      <c r="F10810" s="79"/>
      <c r="G10810" s="78"/>
      <c r="H10810" s="80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6"/>
      <c r="B10811" s="77"/>
      <c r="C10811" s="76"/>
      <c r="D10811" s="78"/>
      <c r="E10811" s="12"/>
      <c r="F10811" s="79"/>
      <c r="G10811" s="78"/>
      <c r="H10811" s="80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6"/>
      <c r="B10812" s="77"/>
      <c r="C10812" s="76"/>
      <c r="D10812" s="78"/>
      <c r="E10812" s="12"/>
      <c r="F10812" s="79"/>
      <c r="G10812" s="78"/>
      <c r="H10812" s="80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6"/>
      <c r="B10813" s="77"/>
      <c r="C10813" s="76"/>
      <c r="D10813" s="78"/>
      <c r="E10813" s="12"/>
      <c r="F10813" s="79"/>
      <c r="G10813" s="78"/>
      <c r="H10813" s="80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6"/>
      <c r="B10814" s="77"/>
      <c r="C10814" s="76"/>
      <c r="D10814" s="78"/>
      <c r="E10814" s="12"/>
      <c r="F10814" s="79"/>
      <c r="G10814" s="78"/>
      <c r="H10814" s="80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6"/>
      <c r="B10815" s="77"/>
      <c r="C10815" s="76"/>
      <c r="D10815" s="78"/>
      <c r="E10815" s="12"/>
      <c r="F10815" s="79"/>
      <c r="G10815" s="78"/>
      <c r="H10815" s="80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6"/>
      <c r="B10816" s="77"/>
      <c r="C10816" s="76"/>
      <c r="D10816" s="78"/>
      <c r="E10816" s="12"/>
      <c r="F10816" s="79"/>
      <c r="G10816" s="78"/>
      <c r="H10816" s="80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6"/>
      <c r="B10817" s="77"/>
      <c r="C10817" s="76"/>
      <c r="D10817" s="78"/>
      <c r="E10817" s="12"/>
      <c r="F10817" s="79"/>
      <c r="G10817" s="78"/>
      <c r="H10817" s="80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6"/>
      <c r="B10818" s="77"/>
      <c r="C10818" s="76"/>
      <c r="D10818" s="78"/>
      <c r="E10818" s="12"/>
      <c r="F10818" s="79"/>
      <c r="G10818" s="78"/>
      <c r="H10818" s="80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6"/>
      <c r="B10819" s="77"/>
      <c r="C10819" s="76"/>
      <c r="D10819" s="78"/>
      <c r="E10819" s="12"/>
      <c r="F10819" s="79"/>
      <c r="G10819" s="78"/>
      <c r="H10819" s="80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6"/>
      <c r="B10820" s="77"/>
      <c r="C10820" s="76"/>
      <c r="D10820" s="78"/>
      <c r="E10820" s="12"/>
      <c r="F10820" s="79"/>
      <c r="G10820" s="78"/>
      <c r="H10820" s="80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6"/>
      <c r="B10821" s="77"/>
      <c r="C10821" s="76"/>
      <c r="D10821" s="78"/>
      <c r="E10821" s="12"/>
      <c r="F10821" s="79"/>
      <c r="G10821" s="78"/>
      <c r="H10821" s="80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6"/>
      <c r="B10822" s="77"/>
      <c r="C10822" s="76"/>
      <c r="D10822" s="78"/>
      <c r="E10822" s="12"/>
      <c r="F10822" s="79"/>
      <c r="G10822" s="78"/>
      <c r="H10822" s="80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6"/>
      <c r="B10823" s="77"/>
      <c r="C10823" s="76"/>
      <c r="D10823" s="78"/>
      <c r="E10823" s="12"/>
      <c r="F10823" s="79"/>
      <c r="G10823" s="78"/>
      <c r="H10823" s="80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6"/>
      <c r="B10824" s="77"/>
      <c r="C10824" s="76"/>
      <c r="D10824" s="78"/>
      <c r="E10824" s="12"/>
      <c r="F10824" s="79"/>
      <c r="G10824" s="78"/>
      <c r="H10824" s="80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6"/>
      <c r="B10825" s="77"/>
      <c r="C10825" s="76"/>
      <c r="D10825" s="78"/>
      <c r="E10825" s="12"/>
      <c r="F10825" s="79"/>
      <c r="G10825" s="78"/>
      <c r="H10825" s="80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6"/>
      <c r="B10826" s="77"/>
      <c r="C10826" s="76"/>
      <c r="D10826" s="78"/>
      <c r="E10826" s="12"/>
      <c r="F10826" s="79"/>
      <c r="G10826" s="78"/>
      <c r="H10826" s="80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6"/>
      <c r="B10827" s="77"/>
      <c r="C10827" s="76"/>
      <c r="D10827" s="78"/>
      <c r="E10827" s="12"/>
      <c r="F10827" s="79"/>
      <c r="G10827" s="78"/>
      <c r="H10827" s="80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6"/>
      <c r="B10828" s="77"/>
      <c r="C10828" s="76"/>
      <c r="D10828" s="78"/>
      <c r="E10828" s="12"/>
      <c r="F10828" s="79"/>
      <c r="G10828" s="78"/>
      <c r="H10828" s="80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6"/>
      <c r="B10829" s="77"/>
      <c r="C10829" s="76"/>
      <c r="D10829" s="78"/>
      <c r="E10829" s="12"/>
      <c r="F10829" s="79"/>
      <c r="G10829" s="78"/>
      <c r="H10829" s="80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6"/>
      <c r="B10830" s="77"/>
      <c r="C10830" s="76"/>
      <c r="D10830" s="78"/>
      <c r="E10830" s="12"/>
      <c r="F10830" s="79"/>
      <c r="G10830" s="78"/>
      <c r="H10830" s="80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6"/>
      <c r="B10831" s="77"/>
      <c r="C10831" s="76"/>
      <c r="D10831" s="78"/>
      <c r="E10831" s="12"/>
      <c r="F10831" s="79"/>
      <c r="G10831" s="78"/>
      <c r="H10831" s="80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6"/>
      <c r="B10832" s="77"/>
      <c r="C10832" s="76"/>
      <c r="D10832" s="78"/>
      <c r="E10832" s="12"/>
      <c r="F10832" s="79"/>
      <c r="G10832" s="78"/>
      <c r="H10832" s="80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6"/>
      <c r="B10833" s="77"/>
      <c r="C10833" s="76"/>
      <c r="D10833" s="78"/>
      <c r="E10833" s="12"/>
      <c r="F10833" s="79"/>
      <c r="G10833" s="78"/>
      <c r="H10833" s="80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6"/>
      <c r="B10834" s="77"/>
      <c r="C10834" s="76"/>
      <c r="D10834" s="78"/>
      <c r="E10834" s="12"/>
      <c r="F10834" s="79"/>
      <c r="G10834" s="78"/>
      <c r="H10834" s="80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6"/>
      <c r="B10835" s="77"/>
      <c r="C10835" s="76"/>
      <c r="D10835" s="78"/>
      <c r="E10835" s="12"/>
      <c r="F10835" s="79"/>
      <c r="G10835" s="78"/>
      <c r="H10835" s="80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6"/>
      <c r="B10836" s="77"/>
      <c r="C10836" s="76"/>
      <c r="D10836" s="78"/>
      <c r="E10836" s="12"/>
      <c r="F10836" s="79"/>
      <c r="G10836" s="78"/>
      <c r="H10836" s="80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6"/>
      <c r="B10837" s="77"/>
      <c r="C10837" s="76"/>
      <c r="D10837" s="78"/>
      <c r="E10837" s="12"/>
      <c r="F10837" s="79"/>
      <c r="G10837" s="78"/>
      <c r="H10837" s="80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6"/>
      <c r="B10838" s="77"/>
      <c r="C10838" s="76"/>
      <c r="D10838" s="78"/>
      <c r="E10838" s="12"/>
      <c r="F10838" s="79"/>
      <c r="G10838" s="78"/>
      <c r="H10838" s="80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6"/>
      <c r="B10839" s="77"/>
      <c r="C10839" s="76"/>
      <c r="D10839" s="78"/>
      <c r="E10839" s="12"/>
      <c r="F10839" s="79"/>
      <c r="G10839" s="78"/>
      <c r="H10839" s="80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6"/>
      <c r="B10840" s="77"/>
      <c r="C10840" s="76"/>
      <c r="D10840" s="78"/>
      <c r="E10840" s="12"/>
      <c r="F10840" s="79"/>
      <c r="G10840" s="78"/>
      <c r="H10840" s="80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6"/>
      <c r="B10841" s="77"/>
      <c r="C10841" s="76"/>
      <c r="D10841" s="78"/>
      <c r="E10841" s="12"/>
      <c r="F10841" s="79"/>
      <c r="G10841" s="78"/>
      <c r="H10841" s="80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6"/>
      <c r="B10842" s="77"/>
      <c r="C10842" s="76"/>
      <c r="D10842" s="78"/>
      <c r="E10842" s="12"/>
      <c r="F10842" s="79"/>
      <c r="G10842" s="78"/>
      <c r="H10842" s="80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6"/>
      <c r="B10843" s="77"/>
      <c r="C10843" s="76"/>
      <c r="D10843" s="78"/>
      <c r="E10843" s="12"/>
      <c r="F10843" s="79"/>
      <c r="G10843" s="78"/>
      <c r="H10843" s="80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6"/>
      <c r="B10844" s="77"/>
      <c r="C10844" s="76"/>
      <c r="D10844" s="78"/>
      <c r="E10844" s="12"/>
      <c r="F10844" s="79"/>
      <c r="G10844" s="78"/>
      <c r="H10844" s="80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6"/>
      <c r="B10845" s="77"/>
      <c r="C10845" s="76"/>
      <c r="D10845" s="78"/>
      <c r="E10845" s="12"/>
      <c r="F10845" s="79"/>
      <c r="G10845" s="78"/>
      <c r="H10845" s="80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6"/>
      <c r="B10846" s="77"/>
      <c r="C10846" s="76"/>
      <c r="D10846" s="78"/>
      <c r="E10846" s="12"/>
      <c r="F10846" s="79"/>
      <c r="G10846" s="78"/>
      <c r="H10846" s="80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6"/>
      <c r="B10847" s="77"/>
      <c r="C10847" s="76"/>
      <c r="D10847" s="78"/>
      <c r="E10847" s="12"/>
      <c r="F10847" s="79"/>
      <c r="G10847" s="78"/>
      <c r="H10847" s="80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6"/>
      <c r="B10848" s="77"/>
      <c r="C10848" s="76"/>
      <c r="D10848" s="78"/>
      <c r="E10848" s="12"/>
      <c r="F10848" s="79"/>
      <c r="G10848" s="78"/>
      <c r="H10848" s="80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6"/>
      <c r="B10849" s="77"/>
      <c r="C10849" s="76"/>
      <c r="D10849" s="78"/>
      <c r="E10849" s="12"/>
      <c r="F10849" s="79"/>
      <c r="G10849" s="78"/>
      <c r="H10849" s="80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6"/>
      <c r="B10850" s="77"/>
      <c r="C10850" s="76"/>
      <c r="D10850" s="78"/>
      <c r="E10850" s="12"/>
      <c r="F10850" s="79"/>
      <c r="G10850" s="78"/>
      <c r="H10850" s="80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6"/>
      <c r="B10851" s="77"/>
      <c r="C10851" s="76"/>
      <c r="D10851" s="78"/>
      <c r="E10851" s="12"/>
      <c r="F10851" s="79"/>
      <c r="G10851" s="78"/>
      <c r="H10851" s="80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6"/>
      <c r="B10852" s="77"/>
      <c r="C10852" s="76"/>
      <c r="D10852" s="78"/>
      <c r="E10852" s="12"/>
      <c r="F10852" s="79"/>
      <c r="G10852" s="78"/>
      <c r="H10852" s="80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6"/>
      <c r="B10853" s="77"/>
      <c r="C10853" s="76"/>
      <c r="D10853" s="78"/>
      <c r="E10853" s="12"/>
      <c r="F10853" s="79"/>
      <c r="G10853" s="78"/>
      <c r="H10853" s="80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6"/>
      <c r="B10854" s="77"/>
      <c r="C10854" s="76"/>
      <c r="D10854" s="78"/>
      <c r="E10854" s="12"/>
      <c r="F10854" s="79"/>
      <c r="G10854" s="78"/>
      <c r="H10854" s="80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6"/>
      <c r="B10855" s="77"/>
      <c r="C10855" s="76"/>
      <c r="D10855" s="78"/>
      <c r="E10855" s="12"/>
      <c r="F10855" s="79"/>
      <c r="G10855" s="78"/>
      <c r="H10855" s="80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6"/>
      <c r="B10856" s="77"/>
      <c r="C10856" s="76"/>
      <c r="D10856" s="78"/>
      <c r="E10856" s="12"/>
      <c r="F10856" s="79"/>
      <c r="G10856" s="78"/>
      <c r="H10856" s="80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6"/>
      <c r="B10857" s="77"/>
      <c r="C10857" s="76"/>
      <c r="D10857" s="78"/>
      <c r="E10857" s="12"/>
      <c r="F10857" s="79"/>
      <c r="G10857" s="78"/>
      <c r="H10857" s="80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6"/>
      <c r="B10858" s="77"/>
      <c r="C10858" s="76"/>
      <c r="D10858" s="78"/>
      <c r="E10858" s="12"/>
      <c r="F10858" s="79"/>
      <c r="G10858" s="78"/>
      <c r="H10858" s="80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6"/>
      <c r="B10859" s="77"/>
      <c r="C10859" s="76"/>
      <c r="D10859" s="78"/>
      <c r="E10859" s="12"/>
      <c r="F10859" s="79"/>
      <c r="G10859" s="78"/>
      <c r="H10859" s="80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6"/>
      <c r="B10860" s="77"/>
      <c r="C10860" s="76"/>
      <c r="D10860" s="78"/>
      <c r="E10860" s="12"/>
      <c r="F10860" s="79"/>
      <c r="G10860" s="78"/>
      <c r="H10860" s="80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6"/>
      <c r="B10861" s="77"/>
      <c r="C10861" s="76"/>
      <c r="D10861" s="78"/>
      <c r="E10861" s="12"/>
      <c r="F10861" s="79"/>
      <c r="G10861" s="78"/>
      <c r="H10861" s="80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6"/>
      <c r="B10862" s="77"/>
      <c r="C10862" s="76"/>
      <c r="D10862" s="78"/>
      <c r="E10862" s="12"/>
      <c r="F10862" s="79"/>
      <c r="G10862" s="78"/>
      <c r="H10862" s="80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6"/>
      <c r="B10863" s="77"/>
      <c r="C10863" s="76"/>
      <c r="D10863" s="78"/>
      <c r="E10863" s="12"/>
      <c r="F10863" s="79"/>
      <c r="G10863" s="78"/>
      <c r="H10863" s="80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6"/>
      <c r="B10864" s="77"/>
      <c r="C10864" s="76"/>
      <c r="D10864" s="78"/>
      <c r="E10864" s="12"/>
      <c r="F10864" s="79"/>
      <c r="G10864" s="78"/>
      <c r="H10864" s="80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6"/>
      <c r="B10865" s="77"/>
      <c r="C10865" s="76"/>
      <c r="D10865" s="78"/>
      <c r="E10865" s="12"/>
      <c r="F10865" s="79"/>
      <c r="G10865" s="78"/>
      <c r="H10865" s="80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6"/>
      <c r="B10866" s="77"/>
      <c r="C10866" s="76"/>
      <c r="D10866" s="78"/>
      <c r="E10866" s="12"/>
      <c r="F10866" s="79"/>
      <c r="G10866" s="78"/>
      <c r="H10866" s="80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6"/>
      <c r="B10867" s="77"/>
      <c r="C10867" s="76"/>
      <c r="D10867" s="78"/>
      <c r="E10867" s="12"/>
      <c r="F10867" s="79"/>
      <c r="G10867" s="78"/>
      <c r="H10867" s="80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6"/>
      <c r="B10868" s="77"/>
      <c r="C10868" s="76"/>
      <c r="D10868" s="78"/>
      <c r="E10868" s="12"/>
      <c r="F10868" s="79"/>
      <c r="G10868" s="78"/>
      <c r="H10868" s="80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6"/>
      <c r="B10869" s="77"/>
      <c r="C10869" s="76"/>
      <c r="D10869" s="78"/>
      <c r="E10869" s="12"/>
      <c r="F10869" s="79"/>
      <c r="G10869" s="78"/>
      <c r="H10869" s="80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6"/>
      <c r="B10870" s="77"/>
      <c r="C10870" s="76"/>
      <c r="D10870" s="78"/>
      <c r="E10870" s="12"/>
      <c r="F10870" s="79"/>
      <c r="G10870" s="78"/>
      <c r="H10870" s="80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6"/>
      <c r="B10871" s="77"/>
      <c r="C10871" s="76"/>
      <c r="D10871" s="78"/>
      <c r="E10871" s="12"/>
      <c r="F10871" s="79"/>
      <c r="G10871" s="78"/>
      <c r="H10871" s="80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6"/>
      <c r="B10872" s="77"/>
      <c r="C10872" s="76"/>
      <c r="D10872" s="78"/>
      <c r="E10872" s="12"/>
      <c r="F10872" s="79"/>
      <c r="G10872" s="78"/>
      <c r="H10872" s="80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6"/>
      <c r="B10873" s="77"/>
      <c r="C10873" s="76"/>
      <c r="D10873" s="78"/>
      <c r="E10873" s="12"/>
      <c r="F10873" s="79"/>
      <c r="G10873" s="78"/>
      <c r="H10873" s="80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6"/>
      <c r="B10874" s="77"/>
      <c r="C10874" s="76"/>
      <c r="D10874" s="78"/>
      <c r="E10874" s="12"/>
      <c r="F10874" s="79"/>
      <c r="G10874" s="78"/>
      <c r="H10874" s="80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6"/>
      <c r="B10875" s="77"/>
      <c r="C10875" s="76"/>
      <c r="D10875" s="78"/>
      <c r="E10875" s="12"/>
      <c r="F10875" s="79"/>
      <c r="G10875" s="78"/>
      <c r="H10875" s="80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6"/>
      <c r="B10876" s="77"/>
      <c r="C10876" s="76"/>
      <c r="D10876" s="78"/>
      <c r="E10876" s="12"/>
      <c r="F10876" s="79"/>
      <c r="G10876" s="78"/>
      <c r="H10876" s="80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6"/>
      <c r="B10877" s="77"/>
      <c r="C10877" s="76"/>
      <c r="D10877" s="78"/>
      <c r="E10877" s="12"/>
      <c r="F10877" s="79"/>
      <c r="G10877" s="78"/>
      <c r="H10877" s="80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6"/>
      <c r="B10878" s="77"/>
      <c r="C10878" s="76"/>
      <c r="D10878" s="78"/>
      <c r="E10878" s="12"/>
      <c r="F10878" s="79"/>
      <c r="G10878" s="78"/>
      <c r="H10878" s="80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6"/>
      <c r="B10879" s="77"/>
      <c r="C10879" s="76"/>
      <c r="D10879" s="78"/>
      <c r="E10879" s="12"/>
      <c r="F10879" s="79"/>
      <c r="G10879" s="78"/>
      <c r="H10879" s="80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6"/>
      <c r="B10880" s="77"/>
      <c r="C10880" s="76"/>
      <c r="D10880" s="78"/>
      <c r="E10880" s="12"/>
      <c r="F10880" s="79"/>
      <c r="G10880" s="78"/>
      <c r="H10880" s="80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6"/>
      <c r="B10881" s="77"/>
      <c r="C10881" s="76"/>
      <c r="D10881" s="78"/>
      <c r="E10881" s="12"/>
      <c r="F10881" s="79"/>
      <c r="G10881" s="78"/>
      <c r="H10881" s="80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6"/>
      <c r="B10882" s="77"/>
      <c r="C10882" s="76"/>
      <c r="D10882" s="78"/>
      <c r="E10882" s="12"/>
      <c r="F10882" s="79"/>
      <c r="G10882" s="78"/>
      <c r="H10882" s="80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6"/>
      <c r="B10883" s="77"/>
      <c r="C10883" s="76"/>
      <c r="D10883" s="78"/>
      <c r="E10883" s="12"/>
      <c r="F10883" s="79"/>
      <c r="G10883" s="78"/>
      <c r="H10883" s="80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6"/>
      <c r="B10884" s="77"/>
      <c r="C10884" s="76"/>
      <c r="D10884" s="78"/>
      <c r="E10884" s="12"/>
      <c r="F10884" s="79"/>
      <c r="G10884" s="78"/>
      <c r="H10884" s="80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6"/>
      <c r="B10885" s="77"/>
      <c r="C10885" s="76"/>
      <c r="D10885" s="78"/>
      <c r="E10885" s="12"/>
      <c r="F10885" s="79"/>
      <c r="G10885" s="78"/>
      <c r="H10885" s="80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6"/>
      <c r="B10886" s="77"/>
      <c r="C10886" s="76"/>
      <c r="D10886" s="78"/>
      <c r="E10886" s="12"/>
      <c r="F10886" s="79"/>
      <c r="G10886" s="78"/>
      <c r="H10886" s="80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6"/>
      <c r="B10887" s="77"/>
      <c r="C10887" s="76"/>
      <c r="D10887" s="78"/>
      <c r="E10887" s="12"/>
      <c r="F10887" s="79"/>
      <c r="G10887" s="78"/>
      <c r="H10887" s="80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6"/>
      <c r="B10888" s="77"/>
      <c r="C10888" s="76"/>
      <c r="D10888" s="78"/>
      <c r="E10888" s="12"/>
      <c r="F10888" s="79"/>
      <c r="G10888" s="78"/>
      <c r="H10888" s="80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6"/>
      <c r="B10889" s="77"/>
      <c r="C10889" s="76"/>
      <c r="D10889" s="78"/>
      <c r="E10889" s="12"/>
      <c r="F10889" s="79"/>
      <c r="G10889" s="78"/>
      <c r="H10889" s="80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6"/>
      <c r="B10890" s="77"/>
      <c r="C10890" s="76"/>
      <c r="D10890" s="78"/>
      <c r="E10890" s="12"/>
      <c r="F10890" s="79"/>
      <c r="G10890" s="78"/>
      <c r="H10890" s="80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6"/>
      <c r="B10891" s="77"/>
      <c r="C10891" s="76"/>
      <c r="D10891" s="78"/>
      <c r="E10891" s="12"/>
      <c r="F10891" s="79"/>
      <c r="G10891" s="78"/>
      <c r="H10891" s="80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6"/>
      <c r="B10892" s="77"/>
      <c r="C10892" s="76"/>
      <c r="D10892" s="78"/>
      <c r="E10892" s="12"/>
      <c r="F10892" s="79"/>
      <c r="G10892" s="78"/>
      <c r="H10892" s="80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6"/>
      <c r="B10893" s="77"/>
      <c r="C10893" s="76"/>
      <c r="D10893" s="78"/>
      <c r="E10893" s="12"/>
      <c r="F10893" s="79"/>
      <c r="G10893" s="78"/>
      <c r="H10893" s="80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6"/>
      <c r="B10894" s="77"/>
      <c r="C10894" s="76"/>
      <c r="D10894" s="78"/>
      <c r="E10894" s="12"/>
      <c r="F10894" s="79"/>
      <c r="G10894" s="78"/>
      <c r="H10894" s="80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6"/>
      <c r="B10895" s="77"/>
      <c r="C10895" s="76"/>
      <c r="D10895" s="78"/>
      <c r="E10895" s="12"/>
      <c r="F10895" s="79"/>
      <c r="G10895" s="78"/>
      <c r="H10895" s="80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6"/>
      <c r="B10896" s="77"/>
      <c r="C10896" s="76"/>
      <c r="D10896" s="78"/>
      <c r="E10896" s="12"/>
      <c r="F10896" s="79"/>
      <c r="G10896" s="78"/>
      <c r="H10896" s="80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6"/>
      <c r="B10897" s="77"/>
      <c r="C10897" s="76"/>
      <c r="D10897" s="78"/>
      <c r="E10897" s="12"/>
      <c r="F10897" s="79"/>
      <c r="G10897" s="78"/>
      <c r="H10897" s="80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6"/>
      <c r="B10898" s="77"/>
      <c r="C10898" s="76"/>
      <c r="D10898" s="78"/>
      <c r="E10898" s="12"/>
      <c r="F10898" s="79"/>
      <c r="G10898" s="78"/>
      <c r="H10898" s="80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6"/>
      <c r="B10899" s="77"/>
      <c r="C10899" s="76"/>
      <c r="D10899" s="78"/>
      <c r="E10899" s="12"/>
      <c r="F10899" s="79"/>
      <c r="G10899" s="78"/>
      <c r="H10899" s="80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6"/>
      <c r="B10900" s="77"/>
      <c r="C10900" s="76"/>
      <c r="D10900" s="78"/>
      <c r="E10900" s="12"/>
      <c r="F10900" s="79"/>
      <c r="G10900" s="78"/>
      <c r="H10900" s="80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6"/>
      <c r="B10901" s="77"/>
      <c r="C10901" s="76"/>
      <c r="D10901" s="78"/>
      <c r="E10901" s="12"/>
      <c r="F10901" s="79"/>
      <c r="G10901" s="78"/>
      <c r="H10901" s="80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6"/>
      <c r="B10902" s="77"/>
      <c r="C10902" s="76"/>
      <c r="D10902" s="78"/>
      <c r="E10902" s="12"/>
      <c r="F10902" s="79"/>
      <c r="G10902" s="78"/>
      <c r="H10902" s="80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6"/>
      <c r="B10903" s="77"/>
      <c r="C10903" s="76"/>
      <c r="D10903" s="78"/>
      <c r="E10903" s="12"/>
      <c r="F10903" s="79"/>
      <c r="G10903" s="78"/>
      <c r="H10903" s="80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6"/>
      <c r="B10904" s="77"/>
      <c r="C10904" s="76"/>
      <c r="D10904" s="78"/>
      <c r="E10904" s="12"/>
      <c r="F10904" s="79"/>
      <c r="G10904" s="78"/>
      <c r="H10904" s="80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6"/>
      <c r="B10905" s="77"/>
      <c r="C10905" s="76"/>
      <c r="D10905" s="78"/>
      <c r="E10905" s="12"/>
      <c r="F10905" s="79"/>
      <c r="G10905" s="78"/>
      <c r="H10905" s="80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6"/>
      <c r="B10906" s="77"/>
      <c r="C10906" s="76"/>
      <c r="D10906" s="78"/>
      <c r="E10906" s="12"/>
      <c r="F10906" s="79"/>
      <c r="G10906" s="78"/>
      <c r="H10906" s="80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6"/>
      <c r="B10907" s="77"/>
      <c r="C10907" s="76"/>
      <c r="D10907" s="78"/>
      <c r="E10907" s="12"/>
      <c r="F10907" s="79"/>
      <c r="G10907" s="78"/>
      <c r="H10907" s="80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6"/>
      <c r="B10908" s="77"/>
      <c r="C10908" s="76"/>
      <c r="D10908" s="78"/>
      <c r="E10908" s="12"/>
      <c r="F10908" s="79"/>
      <c r="G10908" s="78"/>
      <c r="H10908" s="80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6"/>
      <c r="B10909" s="77"/>
      <c r="C10909" s="76"/>
      <c r="D10909" s="78"/>
      <c r="E10909" s="12"/>
      <c r="F10909" s="79"/>
      <c r="G10909" s="78"/>
      <c r="H10909" s="80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6"/>
      <c r="B10910" s="77"/>
      <c r="C10910" s="76"/>
      <c r="D10910" s="78"/>
      <c r="E10910" s="12"/>
      <c r="F10910" s="79"/>
      <c r="G10910" s="78"/>
      <c r="H10910" s="80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6"/>
      <c r="B10911" s="77"/>
      <c r="C10911" s="76"/>
      <c r="D10911" s="78"/>
      <c r="E10911" s="12"/>
      <c r="F10911" s="79"/>
      <c r="G10911" s="78"/>
      <c r="H10911" s="80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6"/>
      <c r="B10912" s="77"/>
      <c r="C10912" s="76"/>
      <c r="D10912" s="78"/>
      <c r="E10912" s="12"/>
      <c r="F10912" s="79"/>
      <c r="G10912" s="78"/>
      <c r="H10912" s="80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6"/>
      <c r="B10913" s="77"/>
      <c r="C10913" s="76"/>
      <c r="D10913" s="78"/>
      <c r="E10913" s="12"/>
      <c r="F10913" s="79"/>
      <c r="G10913" s="78"/>
      <c r="H10913" s="80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6"/>
      <c r="B10914" s="77"/>
      <c r="C10914" s="76"/>
      <c r="D10914" s="78"/>
      <c r="E10914" s="12"/>
      <c r="F10914" s="79"/>
      <c r="G10914" s="78"/>
      <c r="H10914" s="80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6"/>
      <c r="B10915" s="77"/>
      <c r="C10915" s="76"/>
      <c r="D10915" s="78"/>
      <c r="E10915" s="12"/>
      <c r="F10915" s="79"/>
      <c r="G10915" s="78"/>
      <c r="H10915" s="80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6"/>
      <c r="B10916" s="77"/>
      <c r="C10916" s="76"/>
      <c r="D10916" s="78"/>
      <c r="E10916" s="12"/>
      <c r="F10916" s="79"/>
      <c r="G10916" s="78"/>
      <c r="H10916" s="80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6"/>
      <c r="B10917" s="77"/>
      <c r="C10917" s="76"/>
      <c r="D10917" s="78"/>
      <c r="E10917" s="12"/>
      <c r="F10917" s="79"/>
      <c r="G10917" s="78"/>
      <c r="H10917" s="80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6"/>
      <c r="B10918" s="77"/>
      <c r="C10918" s="76"/>
      <c r="D10918" s="78"/>
      <c r="E10918" s="12"/>
      <c r="F10918" s="79"/>
      <c r="G10918" s="78"/>
      <c r="H10918" s="80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6"/>
      <c r="B10919" s="77"/>
      <c r="C10919" s="76"/>
      <c r="D10919" s="78"/>
      <c r="E10919" s="12"/>
      <c r="F10919" s="79"/>
      <c r="G10919" s="78"/>
      <c r="H10919" s="80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6"/>
      <c r="B10920" s="77"/>
      <c r="C10920" s="76"/>
      <c r="D10920" s="78"/>
      <c r="E10920" s="12"/>
      <c r="F10920" s="79"/>
      <c r="G10920" s="78"/>
      <c r="H10920" s="80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6"/>
      <c r="B10921" s="77"/>
      <c r="C10921" s="76"/>
      <c r="D10921" s="78"/>
      <c r="E10921" s="12"/>
      <c r="F10921" s="79"/>
      <c r="G10921" s="78"/>
      <c r="H10921" s="80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6"/>
      <c r="B10922" s="77"/>
      <c r="C10922" s="76"/>
      <c r="D10922" s="78"/>
      <c r="E10922" s="12"/>
      <c r="F10922" s="79"/>
      <c r="G10922" s="78"/>
      <c r="H10922" s="80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6"/>
      <c r="B10923" s="77"/>
      <c r="C10923" s="76"/>
      <c r="D10923" s="78"/>
      <c r="E10923" s="12"/>
      <c r="F10923" s="79"/>
      <c r="G10923" s="78"/>
      <c r="H10923" s="80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6"/>
      <c r="B10924" s="77"/>
      <c r="C10924" s="76"/>
      <c r="D10924" s="78"/>
      <c r="E10924" s="12"/>
      <c r="F10924" s="79"/>
      <c r="G10924" s="78"/>
      <c r="H10924" s="80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6"/>
      <c r="B10925" s="77"/>
      <c r="C10925" s="76"/>
      <c r="D10925" s="78"/>
      <c r="E10925" s="12"/>
      <c r="F10925" s="79"/>
      <c r="G10925" s="78"/>
      <c r="H10925" s="80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6"/>
      <c r="B10926" s="77"/>
      <c r="C10926" s="76"/>
      <c r="D10926" s="78"/>
      <c r="E10926" s="12"/>
      <c r="F10926" s="79"/>
      <c r="G10926" s="78"/>
      <c r="H10926" s="80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6"/>
      <c r="B10927" s="77"/>
      <c r="C10927" s="76"/>
      <c r="D10927" s="78"/>
      <c r="E10927" s="12"/>
      <c r="F10927" s="79"/>
      <c r="G10927" s="78"/>
      <c r="H10927" s="80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6"/>
      <c r="B10928" s="77"/>
      <c r="C10928" s="76"/>
      <c r="D10928" s="78"/>
      <c r="E10928" s="12"/>
      <c r="F10928" s="79"/>
      <c r="G10928" s="78"/>
      <c r="H10928" s="80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6"/>
      <c r="B10929" s="77"/>
      <c r="C10929" s="76"/>
      <c r="D10929" s="78"/>
      <c r="E10929" s="12"/>
      <c r="F10929" s="79"/>
      <c r="G10929" s="78"/>
      <c r="H10929" s="80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6"/>
      <c r="B10930" s="77"/>
      <c r="C10930" s="76"/>
      <c r="D10930" s="78"/>
      <c r="E10930" s="12"/>
      <c r="F10930" s="79"/>
      <c r="G10930" s="78"/>
      <c r="H10930" s="80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6"/>
      <c r="B10931" s="77"/>
      <c r="C10931" s="76"/>
      <c r="D10931" s="78"/>
      <c r="E10931" s="12"/>
      <c r="F10931" s="79"/>
      <c r="G10931" s="78"/>
      <c r="H10931" s="80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6"/>
      <c r="B10932" s="77"/>
      <c r="C10932" s="76"/>
      <c r="D10932" s="78"/>
      <c r="E10932" s="12"/>
      <c r="F10932" s="79"/>
      <c r="G10932" s="78"/>
      <c r="H10932" s="80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6"/>
      <c r="B10933" s="77"/>
      <c r="C10933" s="76"/>
      <c r="D10933" s="78"/>
      <c r="E10933" s="12"/>
      <c r="F10933" s="79"/>
      <c r="G10933" s="78"/>
      <c r="H10933" s="80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6"/>
      <c r="B10934" s="77"/>
      <c r="C10934" s="76"/>
      <c r="D10934" s="78"/>
      <c r="E10934" s="12"/>
      <c r="F10934" s="79"/>
      <c r="G10934" s="78"/>
      <c r="H10934" s="80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6"/>
      <c r="B10935" s="77"/>
      <c r="C10935" s="76"/>
      <c r="D10935" s="78"/>
      <c r="E10935" s="12"/>
      <c r="F10935" s="79"/>
      <c r="G10935" s="78"/>
      <c r="H10935" s="80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6"/>
      <c r="B10936" s="77"/>
      <c r="C10936" s="76"/>
      <c r="D10936" s="78"/>
      <c r="E10936" s="12"/>
      <c r="F10936" s="79"/>
      <c r="G10936" s="78"/>
      <c r="H10936" s="80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6"/>
      <c r="B10937" s="77"/>
      <c r="C10937" s="76"/>
      <c r="D10937" s="78"/>
      <c r="E10937" s="12"/>
      <c r="F10937" s="79"/>
      <c r="G10937" s="78"/>
      <c r="H10937" s="80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6"/>
      <c r="B10938" s="77"/>
      <c r="C10938" s="76"/>
      <c r="D10938" s="78"/>
      <c r="E10938" s="12"/>
      <c r="F10938" s="79"/>
      <c r="G10938" s="78"/>
      <c r="H10938" s="80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6"/>
      <c r="B10939" s="77"/>
      <c r="C10939" s="76"/>
      <c r="D10939" s="78"/>
      <c r="E10939" s="12"/>
      <c r="F10939" s="79"/>
      <c r="G10939" s="78"/>
      <c r="H10939" s="80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6"/>
      <c r="B10940" s="77"/>
      <c r="C10940" s="76"/>
      <c r="D10940" s="78"/>
      <c r="E10940" s="12"/>
      <c r="F10940" s="79"/>
      <c r="G10940" s="78"/>
      <c r="H10940" s="80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6"/>
      <c r="B10941" s="77"/>
      <c r="C10941" s="76"/>
      <c r="D10941" s="78"/>
      <c r="E10941" s="12"/>
      <c r="F10941" s="79"/>
      <c r="G10941" s="78"/>
      <c r="H10941" s="80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6"/>
      <c r="B10942" s="77"/>
      <c r="C10942" s="76"/>
      <c r="D10942" s="78"/>
      <c r="E10942" s="12"/>
      <c r="F10942" s="79"/>
      <c r="G10942" s="78"/>
      <c r="H10942" s="80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6"/>
      <c r="B10943" s="77"/>
      <c r="C10943" s="76"/>
      <c r="D10943" s="78"/>
      <c r="E10943" s="12"/>
      <c r="F10943" s="79"/>
      <c r="G10943" s="78"/>
      <c r="H10943" s="80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6"/>
      <c r="B10944" s="77"/>
      <c r="C10944" s="76"/>
      <c r="D10944" s="78"/>
      <c r="E10944" s="12"/>
      <c r="F10944" s="79"/>
      <c r="G10944" s="78"/>
      <c r="H10944" s="80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6"/>
      <c r="B10945" s="77"/>
      <c r="C10945" s="76"/>
      <c r="D10945" s="78"/>
      <c r="E10945" s="12"/>
      <c r="F10945" s="79"/>
      <c r="G10945" s="78"/>
      <c r="H10945" s="80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6"/>
      <c r="B10946" s="77"/>
      <c r="C10946" s="76"/>
      <c r="D10946" s="78"/>
      <c r="E10946" s="12"/>
      <c r="F10946" s="79"/>
      <c r="G10946" s="78"/>
      <c r="H10946" s="80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6"/>
      <c r="B10947" s="77"/>
      <c r="C10947" s="76"/>
      <c r="D10947" s="78"/>
      <c r="E10947" s="12"/>
      <c r="F10947" s="79"/>
      <c r="G10947" s="78"/>
      <c r="H10947" s="80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6"/>
      <c r="B10948" s="77"/>
      <c r="C10948" s="76"/>
      <c r="D10948" s="78"/>
      <c r="E10948" s="12"/>
      <c r="F10948" s="79"/>
      <c r="G10948" s="78"/>
      <c r="H10948" s="80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6"/>
      <c r="B10949" s="77"/>
      <c r="C10949" s="76"/>
      <c r="D10949" s="78"/>
      <c r="E10949" s="12"/>
      <c r="F10949" s="79"/>
      <c r="G10949" s="78"/>
      <c r="H10949" s="80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6"/>
      <c r="B10950" s="77"/>
      <c r="C10950" s="76"/>
      <c r="D10950" s="78"/>
      <c r="E10950" s="12"/>
      <c r="F10950" s="79"/>
      <c r="G10950" s="78"/>
      <c r="H10950" s="80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6"/>
      <c r="B10951" s="77"/>
      <c r="C10951" s="76"/>
      <c r="D10951" s="78"/>
      <c r="E10951" s="12"/>
      <c r="F10951" s="79"/>
      <c r="G10951" s="78"/>
      <c r="H10951" s="80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6"/>
      <c r="B10952" s="77"/>
      <c r="C10952" s="76"/>
      <c r="D10952" s="78"/>
      <c r="E10952" s="12"/>
      <c r="F10952" s="79"/>
      <c r="G10952" s="78"/>
      <c r="H10952" s="80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6"/>
      <c r="B10953" s="77"/>
      <c r="C10953" s="76"/>
      <c r="D10953" s="78"/>
      <c r="E10953" s="12"/>
      <c r="F10953" s="79"/>
      <c r="G10953" s="78"/>
      <c r="H10953" s="80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6"/>
      <c r="B10954" s="77"/>
      <c r="C10954" s="76"/>
      <c r="D10954" s="78"/>
      <c r="E10954" s="12"/>
      <c r="F10954" s="79"/>
      <c r="G10954" s="78"/>
      <c r="H10954" s="80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6"/>
      <c r="B10955" s="77"/>
      <c r="C10955" s="76"/>
      <c r="D10955" s="78"/>
      <c r="E10955" s="12"/>
      <c r="F10955" s="79"/>
      <c r="G10955" s="78"/>
      <c r="H10955" s="80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6"/>
      <c r="B10956" s="77"/>
      <c r="C10956" s="76"/>
      <c r="D10956" s="78"/>
      <c r="E10956" s="12"/>
      <c r="F10956" s="79"/>
      <c r="G10956" s="78"/>
      <c r="H10956" s="80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6"/>
      <c r="B10957" s="77"/>
      <c r="C10957" s="76"/>
      <c r="D10957" s="78"/>
      <c r="E10957" s="12"/>
      <c r="F10957" s="79"/>
      <c r="G10957" s="78"/>
      <c r="H10957" s="80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6"/>
      <c r="B10958" s="77"/>
      <c r="C10958" s="76"/>
      <c r="D10958" s="78"/>
      <c r="E10958" s="12"/>
      <c r="F10958" s="79"/>
      <c r="G10958" s="78"/>
      <c r="H10958" s="80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6"/>
      <c r="B10959" s="77"/>
      <c r="C10959" s="76"/>
      <c r="D10959" s="78"/>
      <c r="E10959" s="12"/>
      <c r="F10959" s="79"/>
      <c r="G10959" s="78"/>
      <c r="H10959" s="80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6"/>
      <c r="B10960" s="77"/>
      <c r="C10960" s="76"/>
      <c r="D10960" s="78"/>
      <c r="E10960" s="12"/>
      <c r="F10960" s="79"/>
      <c r="G10960" s="78"/>
      <c r="H10960" s="80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6"/>
      <c r="B10961" s="77"/>
      <c r="C10961" s="76"/>
      <c r="D10961" s="78"/>
      <c r="E10961" s="12"/>
      <c r="F10961" s="79"/>
      <c r="G10961" s="78"/>
      <c r="H10961" s="80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6"/>
      <c r="B10962" s="77"/>
      <c r="C10962" s="76"/>
      <c r="D10962" s="78"/>
      <c r="E10962" s="12"/>
      <c r="F10962" s="79"/>
      <c r="G10962" s="78"/>
      <c r="H10962" s="80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6"/>
      <c r="B10963" s="77"/>
      <c r="C10963" s="76"/>
      <c r="D10963" s="78"/>
      <c r="E10963" s="12"/>
      <c r="F10963" s="79"/>
      <c r="G10963" s="78"/>
      <c r="H10963" s="80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6"/>
      <c r="B10964" s="77"/>
      <c r="C10964" s="76"/>
      <c r="D10964" s="78"/>
      <c r="E10964" s="12"/>
      <c r="F10964" s="79"/>
      <c r="G10964" s="78"/>
      <c r="H10964" s="80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6"/>
      <c r="B10965" s="77"/>
      <c r="C10965" s="76"/>
      <c r="D10965" s="78"/>
      <c r="E10965" s="12"/>
      <c r="F10965" s="79"/>
      <c r="G10965" s="78"/>
      <c r="H10965" s="80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6"/>
      <c r="B10966" s="77"/>
      <c r="C10966" s="76"/>
      <c r="D10966" s="78"/>
      <c r="E10966" s="12"/>
      <c r="F10966" s="79"/>
      <c r="G10966" s="78"/>
      <c r="H10966" s="80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6"/>
      <c r="B10967" s="77"/>
      <c r="C10967" s="76"/>
      <c r="D10967" s="78"/>
      <c r="E10967" s="12"/>
      <c r="F10967" s="79"/>
      <c r="G10967" s="78"/>
      <c r="H10967" s="80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6"/>
      <c r="B10968" s="77"/>
      <c r="C10968" s="76"/>
      <c r="D10968" s="78"/>
      <c r="E10968" s="12"/>
      <c r="F10968" s="79"/>
      <c r="G10968" s="78"/>
      <c r="H10968" s="80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6"/>
      <c r="B10969" s="77"/>
      <c r="C10969" s="76"/>
      <c r="D10969" s="78"/>
      <c r="E10969" s="12"/>
      <c r="F10969" s="79"/>
      <c r="G10969" s="78"/>
      <c r="H10969" s="80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6"/>
      <c r="B10970" s="77"/>
      <c r="C10970" s="76"/>
      <c r="D10970" s="78"/>
      <c r="E10970" s="12"/>
      <c r="F10970" s="79"/>
      <c r="G10970" s="78"/>
      <c r="H10970" s="80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6"/>
      <c r="B10971" s="77"/>
      <c r="C10971" s="76"/>
      <c r="D10971" s="78"/>
      <c r="E10971" s="12"/>
      <c r="F10971" s="79"/>
      <c r="G10971" s="78"/>
      <c r="H10971" s="80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6"/>
      <c r="B10972" s="77"/>
      <c r="C10972" s="76"/>
      <c r="D10972" s="78"/>
      <c r="E10972" s="12"/>
      <c r="F10972" s="79"/>
      <c r="G10972" s="78"/>
      <c r="H10972" s="80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6"/>
      <c r="B10973" s="77"/>
      <c r="C10973" s="76"/>
      <c r="D10973" s="78"/>
      <c r="E10973" s="12"/>
      <c r="F10973" s="79"/>
      <c r="G10973" s="78"/>
      <c r="H10973" s="80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6"/>
      <c r="B10974" s="77"/>
      <c r="C10974" s="76"/>
      <c r="D10974" s="78"/>
      <c r="E10974" s="12"/>
      <c r="F10974" s="79"/>
      <c r="G10974" s="78"/>
      <c r="H10974" s="80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6"/>
      <c r="B10975" s="77"/>
      <c r="C10975" s="76"/>
      <c r="D10975" s="78"/>
      <c r="E10975" s="12"/>
      <c r="F10975" s="79"/>
      <c r="G10975" s="78"/>
      <c r="H10975" s="80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6"/>
      <c r="B10976" s="77"/>
      <c r="C10976" s="76"/>
      <c r="D10976" s="78"/>
      <c r="E10976" s="12"/>
      <c r="F10976" s="79"/>
      <c r="G10976" s="78"/>
      <c r="H10976" s="80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6"/>
      <c r="B10977" s="77"/>
      <c r="C10977" s="76"/>
      <c r="D10977" s="78"/>
      <c r="E10977" s="12"/>
      <c r="F10977" s="79"/>
      <c r="G10977" s="78"/>
      <c r="H10977" s="80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6"/>
      <c r="B10978" s="77"/>
      <c r="C10978" s="76"/>
      <c r="D10978" s="78"/>
      <c r="E10978" s="12"/>
      <c r="F10978" s="79"/>
      <c r="G10978" s="78"/>
      <c r="H10978" s="80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6"/>
      <c r="B10979" s="77"/>
      <c r="C10979" s="76"/>
      <c r="D10979" s="78"/>
      <c r="E10979" s="12"/>
      <c r="F10979" s="79"/>
      <c r="G10979" s="78"/>
      <c r="H10979" s="80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6"/>
      <c r="B10980" s="77"/>
      <c r="C10980" s="76"/>
      <c r="D10980" s="78"/>
      <c r="E10980" s="12"/>
      <c r="F10980" s="79"/>
      <c r="G10980" s="78"/>
      <c r="H10980" s="80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6"/>
      <c r="B10981" s="77"/>
      <c r="C10981" s="76"/>
      <c r="D10981" s="78"/>
      <c r="E10981" s="12"/>
      <c r="F10981" s="79"/>
      <c r="G10981" s="78"/>
      <c r="H10981" s="80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6"/>
      <c r="B10982" s="77"/>
      <c r="C10982" s="76"/>
      <c r="D10982" s="78"/>
      <c r="E10982" s="12"/>
      <c r="F10982" s="79"/>
      <c r="G10982" s="78"/>
      <c r="H10982" s="80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6"/>
      <c r="B10983" s="77"/>
      <c r="C10983" s="76"/>
      <c r="D10983" s="78"/>
      <c r="E10983" s="12"/>
      <c r="F10983" s="79"/>
      <c r="G10983" s="78"/>
      <c r="H10983" s="80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6"/>
      <c r="B10984" s="77"/>
      <c r="C10984" s="76"/>
      <c r="D10984" s="78"/>
      <c r="E10984" s="12"/>
      <c r="F10984" s="79"/>
      <c r="G10984" s="78"/>
      <c r="H10984" s="80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6"/>
      <c r="B10985" s="77"/>
      <c r="C10985" s="76"/>
      <c r="D10985" s="78"/>
      <c r="E10985" s="12"/>
      <c r="F10985" s="79"/>
      <c r="G10985" s="78"/>
      <c r="H10985" s="80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6"/>
      <c r="B10986" s="77"/>
      <c r="C10986" s="76"/>
      <c r="D10986" s="78"/>
      <c r="E10986" s="12"/>
      <c r="F10986" s="79"/>
      <c r="G10986" s="78"/>
      <c r="H10986" s="80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6"/>
      <c r="B10987" s="77"/>
      <c r="C10987" s="76"/>
      <c r="D10987" s="78"/>
      <c r="E10987" s="12"/>
      <c r="F10987" s="79"/>
      <c r="G10987" s="78"/>
      <c r="H10987" s="80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6"/>
      <c r="B10988" s="77"/>
      <c r="C10988" s="76"/>
      <c r="D10988" s="78"/>
      <c r="E10988" s="12"/>
      <c r="F10988" s="79"/>
      <c r="G10988" s="78"/>
      <c r="H10988" s="80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6"/>
      <c r="B10989" s="77"/>
      <c r="C10989" s="76"/>
      <c r="D10989" s="78"/>
      <c r="E10989" s="12"/>
      <c r="F10989" s="79"/>
      <c r="G10989" s="78"/>
      <c r="H10989" s="80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6"/>
      <c r="B10990" s="77"/>
      <c r="C10990" s="76"/>
      <c r="D10990" s="78"/>
      <c r="E10990" s="12"/>
      <c r="F10990" s="79"/>
      <c r="G10990" s="78"/>
      <c r="H10990" s="80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6"/>
      <c r="B10991" s="77"/>
      <c r="C10991" s="76"/>
      <c r="D10991" s="78"/>
      <c r="E10991" s="12"/>
      <c r="F10991" s="79"/>
      <c r="G10991" s="78"/>
      <c r="H10991" s="80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6"/>
      <c r="B10992" s="77"/>
      <c r="C10992" s="76"/>
      <c r="D10992" s="78"/>
      <c r="E10992" s="12"/>
      <c r="F10992" s="79"/>
      <c r="G10992" s="78"/>
      <c r="H10992" s="80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6"/>
      <c r="B10993" s="77"/>
      <c r="C10993" s="76"/>
      <c r="D10993" s="78"/>
      <c r="E10993" s="12"/>
      <c r="F10993" s="79"/>
      <c r="G10993" s="78"/>
      <c r="H10993" s="80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6"/>
      <c r="B10994" s="77"/>
      <c r="C10994" s="76"/>
      <c r="D10994" s="78"/>
      <c r="E10994" s="12"/>
      <c r="F10994" s="79"/>
      <c r="G10994" s="78"/>
      <c r="H10994" s="80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6"/>
      <c r="B10995" s="77"/>
      <c r="C10995" s="76"/>
      <c r="D10995" s="78"/>
      <c r="E10995" s="12"/>
      <c r="F10995" s="79"/>
      <c r="G10995" s="78"/>
      <c r="H10995" s="80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6"/>
      <c r="B10996" s="77"/>
      <c r="C10996" s="76"/>
      <c r="D10996" s="78"/>
      <c r="E10996" s="12"/>
      <c r="F10996" s="79"/>
      <c r="G10996" s="78"/>
      <c r="H10996" s="80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6"/>
      <c r="B10997" s="77"/>
      <c r="C10997" s="76"/>
      <c r="D10997" s="78"/>
      <c r="E10997" s="12"/>
      <c r="F10997" s="79"/>
      <c r="G10997" s="78"/>
      <c r="H10997" s="80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6"/>
      <c r="B10998" s="77"/>
      <c r="C10998" s="76"/>
      <c r="D10998" s="78"/>
      <c r="E10998" s="12"/>
      <c r="F10998" s="79"/>
      <c r="G10998" s="78"/>
      <c r="H10998" s="80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6"/>
      <c r="B10999" s="77"/>
      <c r="C10999" s="76"/>
      <c r="D10999" s="78"/>
      <c r="E10999" s="12"/>
      <c r="F10999" s="79"/>
      <c r="G10999" s="78"/>
      <c r="H10999" s="80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6"/>
      <c r="B11000" s="77"/>
      <c r="C11000" s="76"/>
      <c r="D11000" s="78"/>
      <c r="E11000" s="12"/>
      <c r="F11000" s="79"/>
      <c r="G11000" s="78"/>
      <c r="H11000" s="80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6"/>
      <c r="B11001" s="77"/>
      <c r="C11001" s="76"/>
      <c r="D11001" s="78"/>
      <c r="E11001" s="12"/>
      <c r="F11001" s="79"/>
      <c r="G11001" s="78"/>
      <c r="H11001" s="80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6"/>
      <c r="B11002" s="77"/>
      <c r="C11002" s="76"/>
      <c r="D11002" s="78"/>
      <c r="E11002" s="12"/>
      <c r="F11002" s="79"/>
      <c r="G11002" s="78"/>
      <c r="H11002" s="80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6"/>
      <c r="B11003" s="77"/>
      <c r="C11003" s="76"/>
      <c r="D11003" s="78"/>
      <c r="E11003" s="12"/>
      <c r="F11003" s="79"/>
      <c r="G11003" s="78"/>
      <c r="H11003" s="80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6"/>
      <c r="B11004" s="77"/>
      <c r="C11004" s="76"/>
      <c r="D11004" s="78"/>
      <c r="E11004" s="12"/>
      <c r="F11004" s="79"/>
      <c r="G11004" s="78"/>
      <c r="H11004" s="80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6"/>
      <c r="B11005" s="77"/>
      <c r="C11005" s="76"/>
      <c r="D11005" s="78"/>
      <c r="E11005" s="12"/>
      <c r="F11005" s="79"/>
      <c r="G11005" s="78"/>
      <c r="H11005" s="80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6"/>
      <c r="B11006" s="77"/>
      <c r="C11006" s="76"/>
      <c r="D11006" s="78"/>
      <c r="E11006" s="12"/>
      <c r="F11006" s="79"/>
      <c r="G11006" s="78"/>
      <c r="H11006" s="80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6"/>
      <c r="B11007" s="77"/>
      <c r="C11007" s="76"/>
      <c r="D11007" s="78"/>
      <c r="E11007" s="12"/>
      <c r="F11007" s="79"/>
      <c r="G11007" s="78"/>
      <c r="H11007" s="80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6"/>
      <c r="B11008" s="77"/>
      <c r="C11008" s="76"/>
      <c r="D11008" s="78"/>
      <c r="E11008" s="12"/>
      <c r="F11008" s="79"/>
      <c r="G11008" s="78"/>
      <c r="H11008" s="80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6"/>
      <c r="B11009" s="77"/>
      <c r="C11009" s="76"/>
      <c r="D11009" s="78"/>
      <c r="E11009" s="12"/>
      <c r="F11009" s="79"/>
      <c r="G11009" s="78"/>
      <c r="H11009" s="80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6"/>
      <c r="B11010" s="77"/>
      <c r="C11010" s="76"/>
      <c r="D11010" s="78"/>
      <c r="E11010" s="12"/>
      <c r="F11010" s="79"/>
      <c r="G11010" s="78"/>
      <c r="H11010" s="80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6"/>
      <c r="B11011" s="77"/>
      <c r="C11011" s="76"/>
      <c r="D11011" s="78"/>
      <c r="E11011" s="12"/>
      <c r="F11011" s="79"/>
      <c r="G11011" s="78"/>
      <c r="H11011" s="80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6"/>
      <c r="B11012" s="77"/>
      <c r="C11012" s="76"/>
      <c r="D11012" s="78"/>
      <c r="E11012" s="12"/>
      <c r="F11012" s="79"/>
      <c r="G11012" s="78"/>
      <c r="H11012" s="80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6"/>
      <c r="B11013" s="77"/>
      <c r="C11013" s="76"/>
      <c r="D11013" s="78"/>
      <c r="E11013" s="12"/>
      <c r="F11013" s="79"/>
      <c r="G11013" s="78"/>
      <c r="H11013" s="80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6"/>
      <c r="B11014" s="77"/>
      <c r="C11014" s="76"/>
      <c r="D11014" s="78"/>
      <c r="E11014" s="12"/>
      <c r="F11014" s="79"/>
      <c r="G11014" s="78"/>
      <c r="H11014" s="80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6"/>
      <c r="B11015" s="77"/>
      <c r="C11015" s="76"/>
      <c r="D11015" s="78"/>
      <c r="E11015" s="12"/>
      <c r="F11015" s="79"/>
      <c r="G11015" s="78"/>
      <c r="H11015" s="80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6"/>
      <c r="B11016" s="77"/>
      <c r="C11016" s="76"/>
      <c r="D11016" s="78"/>
      <c r="E11016" s="12"/>
      <c r="F11016" s="79"/>
      <c r="G11016" s="78"/>
      <c r="H11016" s="80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6"/>
      <c r="B11017" s="77"/>
      <c r="C11017" s="76"/>
      <c r="D11017" s="78"/>
      <c r="E11017" s="12"/>
      <c r="F11017" s="79"/>
      <c r="G11017" s="78"/>
      <c r="H11017" s="80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6"/>
      <c r="B11018" s="77"/>
      <c r="C11018" s="76"/>
      <c r="D11018" s="78"/>
      <c r="E11018" s="12"/>
      <c r="F11018" s="79"/>
      <c r="G11018" s="78"/>
      <c r="H11018" s="80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6"/>
      <c r="B11019" s="77"/>
      <c r="C11019" s="76"/>
      <c r="D11019" s="78"/>
      <c r="E11019" s="12"/>
      <c r="F11019" s="79"/>
      <c r="G11019" s="78"/>
      <c r="H11019" s="80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6"/>
      <c r="B11020" s="77"/>
      <c r="C11020" s="76"/>
      <c r="D11020" s="78"/>
      <c r="E11020" s="12"/>
      <c r="F11020" s="79"/>
      <c r="G11020" s="78"/>
      <c r="H11020" s="80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6"/>
      <c r="B11021" s="77"/>
      <c r="C11021" s="76"/>
      <c r="D11021" s="78"/>
      <c r="E11021" s="12"/>
      <c r="F11021" s="79"/>
      <c r="G11021" s="78"/>
      <c r="H11021" s="80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6"/>
      <c r="B11022" s="77"/>
      <c r="C11022" s="76"/>
      <c r="D11022" s="78"/>
      <c r="E11022" s="12"/>
      <c r="F11022" s="79"/>
      <c r="G11022" s="78"/>
      <c r="H11022" s="80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6"/>
      <c r="B11023" s="77"/>
      <c r="C11023" s="76"/>
      <c r="D11023" s="78"/>
      <c r="E11023" s="12"/>
      <c r="F11023" s="79"/>
      <c r="G11023" s="78"/>
      <c r="H11023" s="80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6"/>
      <c r="B11024" s="77"/>
      <c r="C11024" s="76"/>
      <c r="D11024" s="78"/>
      <c r="E11024" s="12"/>
      <c r="F11024" s="79"/>
      <c r="G11024" s="78"/>
      <c r="H11024" s="80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6"/>
      <c r="B11025" s="77"/>
      <c r="C11025" s="76"/>
      <c r="D11025" s="78"/>
      <c r="E11025" s="12"/>
      <c r="F11025" s="79"/>
      <c r="G11025" s="78"/>
      <c r="H11025" s="80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6"/>
      <c r="B11026" s="77"/>
      <c r="C11026" s="76"/>
      <c r="D11026" s="78"/>
      <c r="E11026" s="12"/>
      <c r="F11026" s="79"/>
      <c r="G11026" s="78"/>
      <c r="H11026" s="80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6"/>
      <c r="B11027" s="77"/>
      <c r="C11027" s="76"/>
      <c r="D11027" s="78"/>
      <c r="E11027" s="12"/>
      <c r="F11027" s="79"/>
      <c r="G11027" s="78"/>
      <c r="H11027" s="80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6"/>
      <c r="B11028" s="77"/>
      <c r="C11028" s="76"/>
      <c r="D11028" s="78"/>
      <c r="E11028" s="12"/>
      <c r="F11028" s="79"/>
      <c r="G11028" s="78"/>
      <c r="H11028" s="80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6"/>
      <c r="B11029" s="77"/>
      <c r="C11029" s="76"/>
      <c r="D11029" s="78"/>
      <c r="E11029" s="12"/>
      <c r="F11029" s="79"/>
      <c r="G11029" s="78"/>
      <c r="H11029" s="80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6"/>
      <c r="B11030" s="77"/>
      <c r="C11030" s="76"/>
      <c r="D11030" s="78"/>
      <c r="E11030" s="12"/>
      <c r="F11030" s="79"/>
      <c r="G11030" s="78"/>
      <c r="H11030" s="80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6"/>
      <c r="B11031" s="77"/>
      <c r="C11031" s="76"/>
      <c r="D11031" s="78"/>
      <c r="E11031" s="12"/>
      <c r="F11031" s="79"/>
      <c r="G11031" s="78"/>
      <c r="H11031" s="80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6"/>
      <c r="B11032" s="77"/>
      <c r="C11032" s="76"/>
      <c r="D11032" s="78"/>
      <c r="E11032" s="12"/>
      <c r="F11032" s="79"/>
      <c r="G11032" s="78"/>
      <c r="H11032" s="80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6"/>
      <c r="B11033" s="77"/>
      <c r="C11033" s="76"/>
      <c r="D11033" s="78"/>
      <c r="E11033" s="12"/>
      <c r="F11033" s="79"/>
      <c r="G11033" s="78"/>
      <c r="H11033" s="80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6"/>
      <c r="B11034" s="77"/>
      <c r="C11034" s="76"/>
      <c r="D11034" s="78"/>
      <c r="E11034" s="12"/>
      <c r="F11034" s="79"/>
      <c r="G11034" s="78"/>
      <c r="H11034" s="80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6"/>
      <c r="B11035" s="77"/>
      <c r="C11035" s="76"/>
      <c r="D11035" s="78"/>
      <c r="E11035" s="12"/>
      <c r="F11035" s="79"/>
      <c r="G11035" s="78"/>
      <c r="H11035" s="80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6"/>
      <c r="B11036" s="77"/>
      <c r="C11036" s="76"/>
      <c r="D11036" s="78"/>
      <c r="E11036" s="12"/>
      <c r="F11036" s="79"/>
      <c r="G11036" s="78"/>
      <c r="H11036" s="80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6"/>
      <c r="B11037" s="77"/>
      <c r="C11037" s="76"/>
      <c r="D11037" s="78"/>
      <c r="E11037" s="12"/>
      <c r="F11037" s="79"/>
      <c r="G11037" s="78"/>
      <c r="H11037" s="80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6"/>
      <c r="B11038" s="77"/>
      <c r="C11038" s="76"/>
      <c r="D11038" s="78"/>
      <c r="E11038" s="12"/>
      <c r="F11038" s="79"/>
      <c r="G11038" s="78"/>
      <c r="H11038" s="80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6"/>
      <c r="B11039" s="77"/>
      <c r="C11039" s="76"/>
      <c r="D11039" s="78"/>
      <c r="E11039" s="12"/>
      <c r="F11039" s="79"/>
      <c r="G11039" s="78"/>
      <c r="H11039" s="80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6"/>
      <c r="B11040" s="77"/>
      <c r="C11040" s="76"/>
      <c r="D11040" s="78"/>
      <c r="E11040" s="12"/>
      <c r="F11040" s="79"/>
      <c r="G11040" s="78"/>
      <c r="H11040" s="80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6"/>
      <c r="B11041" s="77"/>
      <c r="C11041" s="76"/>
      <c r="D11041" s="78"/>
      <c r="E11041" s="12"/>
      <c r="F11041" s="79"/>
      <c r="G11041" s="78"/>
      <c r="H11041" s="80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6"/>
      <c r="B11042" s="77"/>
      <c r="C11042" s="76"/>
      <c r="D11042" s="78"/>
      <c r="E11042" s="12"/>
      <c r="F11042" s="79"/>
      <c r="G11042" s="78"/>
      <c r="H11042" s="80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6"/>
      <c r="B11043" s="77"/>
      <c r="C11043" s="76"/>
      <c r="D11043" s="78"/>
      <c r="E11043" s="12"/>
      <c r="F11043" s="79"/>
      <c r="G11043" s="78"/>
      <c r="H11043" s="80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6"/>
      <c r="B11044" s="77"/>
      <c r="C11044" s="76"/>
      <c r="D11044" s="78"/>
      <c r="E11044" s="12"/>
      <c r="F11044" s="79"/>
      <c r="G11044" s="78"/>
      <c r="H11044" s="80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6"/>
      <c r="B11045" s="77"/>
      <c r="C11045" s="76"/>
      <c r="D11045" s="78"/>
      <c r="E11045" s="12"/>
      <c r="F11045" s="79"/>
      <c r="G11045" s="78"/>
      <c r="H11045" s="80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6"/>
      <c r="B11046" s="77"/>
      <c r="C11046" s="76"/>
      <c r="D11046" s="78"/>
      <c r="E11046" s="12"/>
      <c r="F11046" s="79"/>
      <c r="G11046" s="78"/>
      <c r="H11046" s="80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6"/>
      <c r="B11047" s="77"/>
      <c r="C11047" s="76"/>
      <c r="D11047" s="78"/>
      <c r="E11047" s="12"/>
      <c r="F11047" s="79"/>
      <c r="G11047" s="78"/>
      <c r="H11047" s="80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6"/>
      <c r="B11048" s="77"/>
      <c r="C11048" s="76"/>
      <c r="D11048" s="78"/>
      <c r="E11048" s="12"/>
      <c r="F11048" s="79"/>
      <c r="G11048" s="78"/>
      <c r="H11048" s="80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6"/>
      <c r="B11049" s="77"/>
      <c r="C11049" s="76"/>
      <c r="D11049" s="78"/>
      <c r="E11049" s="12"/>
      <c r="F11049" s="79"/>
      <c r="G11049" s="78"/>
      <c r="H11049" s="80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6"/>
      <c r="B11050" s="77"/>
      <c r="C11050" s="76"/>
      <c r="D11050" s="78"/>
      <c r="E11050" s="12"/>
      <c r="F11050" s="79"/>
      <c r="G11050" s="78"/>
      <c r="H11050" s="80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6"/>
      <c r="B11051" s="77"/>
      <c r="C11051" s="76"/>
      <c r="D11051" s="78"/>
      <c r="E11051" s="12"/>
      <c r="F11051" s="79"/>
      <c r="G11051" s="78"/>
      <c r="H11051" s="80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6"/>
      <c r="B11052" s="77"/>
      <c r="C11052" s="76"/>
      <c r="D11052" s="78"/>
      <c r="E11052" s="12"/>
      <c r="F11052" s="79"/>
      <c r="G11052" s="78"/>
      <c r="H11052" s="80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6"/>
      <c r="B11053" s="77"/>
      <c r="C11053" s="76"/>
      <c r="D11053" s="78"/>
      <c r="E11053" s="12"/>
      <c r="F11053" s="79"/>
      <c r="G11053" s="78"/>
      <c r="H11053" s="80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6"/>
      <c r="B11054" s="77"/>
      <c r="C11054" s="76"/>
      <c r="D11054" s="78"/>
      <c r="E11054" s="12"/>
      <c r="F11054" s="79"/>
      <c r="G11054" s="78"/>
      <c r="H11054" s="80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6"/>
      <c r="B11055" s="77"/>
      <c r="C11055" s="76"/>
      <c r="D11055" s="78"/>
      <c r="E11055" s="12"/>
      <c r="F11055" s="79"/>
      <c r="G11055" s="78"/>
      <c r="H11055" s="80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6"/>
      <c r="B11056" s="77"/>
      <c r="C11056" s="76"/>
      <c r="D11056" s="78"/>
      <c r="E11056" s="12"/>
      <c r="F11056" s="79"/>
      <c r="G11056" s="78"/>
      <c r="H11056" s="80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6"/>
      <c r="B11057" s="77"/>
      <c r="C11057" s="76"/>
      <c r="D11057" s="78"/>
      <c r="E11057" s="12"/>
      <c r="F11057" s="79"/>
      <c r="G11057" s="78"/>
      <c r="H11057" s="80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6"/>
      <c r="B11058" s="77"/>
      <c r="C11058" s="76"/>
      <c r="D11058" s="78"/>
      <c r="E11058" s="12"/>
      <c r="F11058" s="79"/>
      <c r="G11058" s="78"/>
      <c r="H11058" s="80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6"/>
      <c r="B11059" s="77"/>
      <c r="C11059" s="76"/>
      <c r="D11059" s="78"/>
      <c r="E11059" s="12"/>
      <c r="F11059" s="79"/>
      <c r="G11059" s="78"/>
      <c r="H11059" s="80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6"/>
      <c r="B11060" s="77"/>
      <c r="C11060" s="76"/>
      <c r="D11060" s="78"/>
      <c r="E11060" s="12"/>
      <c r="F11060" s="79"/>
      <c r="G11060" s="78"/>
      <c r="H11060" s="80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6"/>
      <c r="B11061" s="77"/>
      <c r="C11061" s="76"/>
      <c r="D11061" s="78"/>
      <c r="E11061" s="12"/>
      <c r="F11061" s="79"/>
      <c r="G11061" s="78"/>
      <c r="H11061" s="80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6"/>
      <c r="B11062" s="77"/>
      <c r="C11062" s="76"/>
      <c r="D11062" s="78"/>
      <c r="E11062" s="12"/>
      <c r="F11062" s="79"/>
      <c r="G11062" s="78"/>
      <c r="H11062" s="80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6"/>
      <c r="B11063" s="77"/>
      <c r="C11063" s="76"/>
      <c r="D11063" s="78"/>
      <c r="E11063" s="12"/>
      <c r="F11063" s="79"/>
      <c r="G11063" s="78"/>
      <c r="H11063" s="80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6"/>
      <c r="B11064" s="77"/>
      <c r="C11064" s="76"/>
      <c r="D11064" s="78"/>
      <c r="E11064" s="12"/>
      <c r="F11064" s="79"/>
      <c r="G11064" s="78"/>
      <c r="H11064" s="80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6"/>
      <c r="B11065" s="77"/>
      <c r="C11065" s="76"/>
      <c r="D11065" s="78"/>
      <c r="E11065" s="12"/>
      <c r="F11065" s="79"/>
      <c r="G11065" s="78"/>
      <c r="H11065" s="80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6"/>
      <c r="B11066" s="77"/>
      <c r="C11066" s="76"/>
      <c r="D11066" s="78"/>
      <c r="E11066" s="12"/>
      <c r="F11066" s="79"/>
      <c r="G11066" s="78"/>
      <c r="H11066" s="80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6"/>
      <c r="B11067" s="77"/>
      <c r="C11067" s="76"/>
      <c r="D11067" s="78"/>
      <c r="E11067" s="12"/>
      <c r="F11067" s="79"/>
      <c r="G11067" s="78"/>
      <c r="H11067" s="80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6"/>
      <c r="B11068" s="77"/>
      <c r="C11068" s="76"/>
      <c r="D11068" s="78"/>
      <c r="E11068" s="12"/>
      <c r="F11068" s="79"/>
      <c r="G11068" s="78"/>
      <c r="H11068" s="80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6"/>
      <c r="B11069" s="77"/>
      <c r="C11069" s="76"/>
      <c r="D11069" s="78"/>
      <c r="E11069" s="12"/>
      <c r="F11069" s="79"/>
      <c r="G11069" s="78"/>
      <c r="H11069" s="80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6"/>
      <c r="B11070" s="77"/>
      <c r="C11070" s="76"/>
      <c r="D11070" s="78"/>
      <c r="E11070" s="12"/>
      <c r="F11070" s="79"/>
      <c r="G11070" s="78"/>
      <c r="H11070" s="80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6"/>
      <c r="B11071" s="77"/>
      <c r="C11071" s="76"/>
      <c r="D11071" s="78"/>
      <c r="E11071" s="12"/>
      <c r="F11071" s="79"/>
      <c r="G11071" s="78"/>
      <c r="H11071" s="80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6"/>
      <c r="B11072" s="77"/>
      <c r="C11072" s="76"/>
      <c r="D11072" s="78"/>
      <c r="E11072" s="12"/>
      <c r="F11072" s="79"/>
      <c r="G11072" s="78"/>
      <c r="H11072" s="80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6"/>
      <c r="B11073" s="77"/>
      <c r="C11073" s="76"/>
      <c r="D11073" s="78"/>
      <c r="E11073" s="12"/>
      <c r="F11073" s="79"/>
      <c r="G11073" s="78"/>
      <c r="H11073" s="80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6"/>
      <c r="B11074" s="77"/>
      <c r="C11074" s="76"/>
      <c r="D11074" s="78"/>
      <c r="E11074" s="12"/>
      <c r="F11074" s="79"/>
      <c r="G11074" s="78"/>
      <c r="H11074" s="80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6"/>
      <c r="B11075" s="77"/>
      <c r="C11075" s="76"/>
      <c r="D11075" s="78"/>
      <c r="E11075" s="12"/>
      <c r="F11075" s="79"/>
      <c r="G11075" s="78"/>
      <c r="H11075" s="80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6"/>
      <c r="B11076" s="77"/>
      <c r="C11076" s="76"/>
      <c r="D11076" s="78"/>
      <c r="E11076" s="12"/>
      <c r="F11076" s="79"/>
      <c r="G11076" s="78"/>
      <c r="H11076" s="80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6"/>
      <c r="B11077" s="77"/>
      <c r="C11077" s="76"/>
      <c r="D11077" s="78"/>
      <c r="E11077" s="12"/>
      <c r="F11077" s="79"/>
      <c r="G11077" s="78"/>
      <c r="H11077" s="80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6"/>
      <c r="B11078" s="77"/>
      <c r="C11078" s="76"/>
      <c r="D11078" s="78"/>
      <c r="E11078" s="12"/>
      <c r="F11078" s="79"/>
      <c r="G11078" s="78"/>
      <c r="H11078" s="80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6"/>
      <c r="B11079" s="77"/>
      <c r="C11079" s="76"/>
      <c r="D11079" s="78"/>
      <c r="E11079" s="12"/>
      <c r="F11079" s="79"/>
      <c r="G11079" s="78"/>
      <c r="H11079" s="80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6"/>
      <c r="B11080" s="77"/>
      <c r="C11080" s="76"/>
      <c r="D11080" s="78"/>
      <c r="E11080" s="12"/>
      <c r="F11080" s="79"/>
      <c r="G11080" s="78"/>
      <c r="H11080" s="80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6"/>
      <c r="B11081" s="77"/>
      <c r="C11081" s="76"/>
      <c r="D11081" s="78"/>
      <c r="E11081" s="12"/>
      <c r="F11081" s="79"/>
      <c r="G11081" s="78"/>
      <c r="H11081" s="80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6"/>
      <c r="B11082" s="77"/>
      <c r="C11082" s="76"/>
      <c r="D11082" s="78"/>
      <c r="E11082" s="12"/>
      <c r="F11082" s="79"/>
      <c r="G11082" s="78"/>
      <c r="H11082" s="80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6"/>
      <c r="B11083" s="77"/>
      <c r="C11083" s="76"/>
      <c r="D11083" s="78"/>
      <c r="E11083" s="12"/>
      <c r="F11083" s="79"/>
      <c r="G11083" s="78"/>
      <c r="H11083" s="80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6"/>
      <c r="B11084" s="77"/>
      <c r="C11084" s="76"/>
      <c r="D11084" s="78"/>
      <c r="E11084" s="12"/>
      <c r="F11084" s="79"/>
      <c r="G11084" s="78"/>
      <c r="H11084" s="80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6"/>
      <c r="B11085" s="77"/>
      <c r="C11085" s="76"/>
      <c r="D11085" s="78"/>
      <c r="E11085" s="12"/>
      <c r="F11085" s="79"/>
      <c r="G11085" s="78"/>
      <c r="H11085" s="80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6"/>
      <c r="B11086" s="77"/>
      <c r="C11086" s="76"/>
      <c r="D11086" s="78"/>
      <c r="E11086" s="12"/>
      <c r="F11086" s="79"/>
      <c r="G11086" s="78"/>
      <c r="H11086" s="80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6"/>
      <c r="B11087" s="77"/>
      <c r="C11087" s="76"/>
      <c r="D11087" s="78"/>
      <c r="E11087" s="12"/>
      <c r="F11087" s="79"/>
      <c r="G11087" s="78"/>
      <c r="H11087" s="80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6"/>
      <c r="B11088" s="77"/>
      <c r="C11088" s="76"/>
      <c r="D11088" s="78"/>
      <c r="E11088" s="12"/>
      <c r="F11088" s="79"/>
      <c r="G11088" s="78"/>
      <c r="H11088" s="80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6"/>
      <c r="B11089" s="77"/>
      <c r="C11089" s="76"/>
      <c r="D11089" s="78"/>
      <c r="E11089" s="12"/>
      <c r="F11089" s="79"/>
      <c r="G11089" s="78"/>
      <c r="H11089" s="80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6"/>
      <c r="B11090" s="77"/>
      <c r="C11090" s="76"/>
      <c r="D11090" s="78"/>
      <c r="E11090" s="12"/>
      <c r="F11090" s="79"/>
      <c r="G11090" s="78"/>
      <c r="H11090" s="80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6"/>
      <c r="B11091" s="77"/>
      <c r="C11091" s="76"/>
      <c r="D11091" s="78"/>
      <c r="E11091" s="12"/>
      <c r="F11091" s="79"/>
      <c r="G11091" s="78"/>
      <c r="H11091" s="80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6"/>
      <c r="B11092" s="77"/>
      <c r="C11092" s="76"/>
      <c r="D11092" s="78"/>
      <c r="E11092" s="12"/>
      <c r="F11092" s="79"/>
      <c r="G11092" s="78"/>
      <c r="H11092" s="80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6"/>
      <c r="B11093" s="77"/>
      <c r="C11093" s="76"/>
      <c r="D11093" s="78"/>
      <c r="E11093" s="12"/>
      <c r="F11093" s="79"/>
      <c r="G11093" s="78"/>
      <c r="H11093" s="80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6"/>
      <c r="B11094" s="77"/>
      <c r="C11094" s="76"/>
      <c r="D11094" s="78"/>
      <c r="E11094" s="12"/>
      <c r="F11094" s="79"/>
      <c r="G11094" s="78"/>
      <c r="H11094" s="80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6"/>
      <c r="B11095" s="77"/>
      <c r="C11095" s="76"/>
      <c r="D11095" s="78"/>
      <c r="E11095" s="12"/>
      <c r="F11095" s="79"/>
      <c r="G11095" s="78"/>
      <c r="H11095" s="80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6"/>
      <c r="B11096" s="77"/>
      <c r="C11096" s="76"/>
      <c r="D11096" s="78"/>
      <c r="E11096" s="12"/>
      <c r="F11096" s="79"/>
      <c r="G11096" s="78"/>
      <c r="H11096" s="80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6"/>
      <c r="B11097" s="77"/>
      <c r="C11097" s="76"/>
      <c r="D11097" s="78"/>
      <c r="E11097" s="12"/>
      <c r="F11097" s="79"/>
      <c r="G11097" s="78"/>
      <c r="H11097" s="80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6"/>
      <c r="B11098" s="77"/>
      <c r="C11098" s="76"/>
      <c r="D11098" s="78"/>
      <c r="E11098" s="12"/>
      <c r="F11098" s="79"/>
      <c r="G11098" s="78"/>
      <c r="H11098" s="80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6"/>
      <c r="B11099" s="77"/>
      <c r="C11099" s="76"/>
      <c r="D11099" s="78"/>
      <c r="E11099" s="12"/>
      <c r="F11099" s="79"/>
      <c r="G11099" s="78"/>
      <c r="H11099" s="80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6"/>
      <c r="B11100" s="77"/>
      <c r="C11100" s="76"/>
      <c r="D11100" s="78"/>
      <c r="E11100" s="12"/>
      <c r="F11100" s="79"/>
      <c r="G11100" s="78"/>
      <c r="H11100" s="80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6"/>
      <c r="B11101" s="77"/>
      <c r="C11101" s="76"/>
      <c r="D11101" s="78"/>
      <c r="E11101" s="12"/>
      <c r="F11101" s="79"/>
      <c r="G11101" s="78"/>
      <c r="H11101" s="80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6"/>
      <c r="B11102" s="77"/>
      <c r="C11102" s="76"/>
      <c r="D11102" s="78"/>
      <c r="E11102" s="12"/>
      <c r="F11102" s="79"/>
      <c r="G11102" s="78"/>
      <c r="H11102" s="80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6"/>
      <c r="B11103" s="77"/>
      <c r="C11103" s="76"/>
      <c r="D11103" s="78"/>
      <c r="E11103" s="12"/>
      <c r="F11103" s="79"/>
      <c r="G11103" s="78"/>
      <c r="H11103" s="80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6"/>
      <c r="B11104" s="77"/>
      <c r="C11104" s="76"/>
      <c r="D11104" s="78"/>
      <c r="E11104" s="12"/>
      <c r="F11104" s="79"/>
      <c r="G11104" s="78"/>
      <c r="H11104" s="80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6"/>
      <c r="B11105" s="77"/>
      <c r="C11105" s="76"/>
      <c r="D11105" s="78"/>
      <c r="E11105" s="12"/>
      <c r="F11105" s="79"/>
      <c r="G11105" s="78"/>
      <c r="H11105" s="80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6"/>
      <c r="B11106" s="77"/>
      <c r="C11106" s="76"/>
      <c r="D11106" s="78"/>
      <c r="E11106" s="12"/>
      <c r="F11106" s="79"/>
      <c r="G11106" s="78"/>
      <c r="H11106" s="80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6"/>
      <c r="B11107" s="77"/>
      <c r="C11107" s="76"/>
      <c r="D11107" s="78"/>
      <c r="E11107" s="12"/>
      <c r="F11107" s="79"/>
      <c r="G11107" s="78"/>
      <c r="H11107" s="80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6"/>
      <c r="B11108" s="77"/>
      <c r="C11108" s="76"/>
      <c r="D11108" s="78"/>
      <c r="E11108" s="12"/>
      <c r="F11108" s="79"/>
      <c r="G11108" s="78"/>
      <c r="H11108" s="80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6"/>
      <c r="B11109" s="77"/>
      <c r="C11109" s="76"/>
      <c r="D11109" s="78"/>
      <c r="E11109" s="12"/>
      <c r="F11109" s="79"/>
      <c r="G11109" s="78"/>
      <c r="H11109" s="80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6"/>
      <c r="B11110" s="77"/>
      <c r="C11110" s="76"/>
      <c r="D11110" s="78"/>
      <c r="E11110" s="12"/>
      <c r="F11110" s="79"/>
      <c r="G11110" s="78"/>
      <c r="H11110" s="80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6"/>
      <c r="B11111" s="77"/>
      <c r="C11111" s="76"/>
      <c r="D11111" s="78"/>
      <c r="E11111" s="12"/>
      <c r="F11111" s="79"/>
      <c r="G11111" s="78"/>
      <c r="H11111" s="80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6"/>
      <c r="B11112" s="77"/>
      <c r="C11112" s="76"/>
      <c r="D11112" s="78"/>
      <c r="E11112" s="12"/>
      <c r="F11112" s="79"/>
      <c r="G11112" s="78"/>
      <c r="H11112" s="80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6"/>
      <c r="B11113" s="77"/>
      <c r="C11113" s="76"/>
      <c r="D11113" s="78"/>
      <c r="E11113" s="12"/>
      <c r="F11113" s="79"/>
      <c r="G11113" s="78"/>
      <c r="H11113" s="80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6"/>
      <c r="B11114" s="77"/>
      <c r="C11114" s="76"/>
      <c r="D11114" s="78"/>
      <c r="E11114" s="12"/>
      <c r="F11114" s="79"/>
      <c r="G11114" s="78"/>
      <c r="H11114" s="80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6"/>
      <c r="B11115" s="77"/>
      <c r="C11115" s="76"/>
      <c r="D11115" s="78"/>
      <c r="E11115" s="12"/>
      <c r="F11115" s="79"/>
      <c r="G11115" s="78"/>
      <c r="H11115" s="80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6"/>
      <c r="B11116" s="77"/>
      <c r="C11116" s="76"/>
      <c r="D11116" s="78"/>
      <c r="E11116" s="12"/>
      <c r="F11116" s="79"/>
      <c r="G11116" s="78"/>
      <c r="H11116" s="80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6"/>
      <c r="B11117" s="77"/>
      <c r="C11117" s="76"/>
      <c r="D11117" s="78"/>
      <c r="E11117" s="12"/>
      <c r="F11117" s="79"/>
      <c r="G11117" s="78"/>
      <c r="H11117" s="80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6"/>
      <c r="B11118" s="77"/>
      <c r="C11118" s="76"/>
      <c r="D11118" s="78"/>
      <c r="E11118" s="12"/>
      <c r="F11118" s="79"/>
      <c r="G11118" s="78"/>
      <c r="H11118" s="80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6"/>
      <c r="B11119" s="77"/>
      <c r="C11119" s="76"/>
      <c r="D11119" s="78"/>
      <c r="E11119" s="12"/>
      <c r="F11119" s="79"/>
      <c r="G11119" s="78"/>
      <c r="H11119" s="80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6"/>
      <c r="B11120" s="77"/>
      <c r="C11120" s="76"/>
      <c r="D11120" s="78"/>
      <c r="E11120" s="12"/>
      <c r="F11120" s="79"/>
      <c r="G11120" s="78"/>
      <c r="H11120" s="80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6"/>
      <c r="B11121" s="77"/>
      <c r="C11121" s="76"/>
      <c r="D11121" s="78"/>
      <c r="E11121" s="12"/>
      <c r="F11121" s="79"/>
      <c r="G11121" s="78"/>
      <c r="H11121" s="80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6"/>
      <c r="B11122" s="77"/>
      <c r="C11122" s="76"/>
      <c r="D11122" s="78"/>
      <c r="E11122" s="12"/>
      <c r="F11122" s="79"/>
      <c r="G11122" s="78"/>
      <c r="H11122" s="80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6"/>
      <c r="B11123" s="77"/>
      <c r="C11123" s="76"/>
      <c r="D11123" s="78"/>
      <c r="E11123" s="12"/>
      <c r="F11123" s="79"/>
      <c r="G11123" s="78"/>
      <c r="H11123" s="80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6"/>
      <c r="B11124" s="77"/>
      <c r="C11124" s="76"/>
      <c r="D11124" s="78"/>
      <c r="E11124" s="12"/>
      <c r="F11124" s="79"/>
      <c r="G11124" s="78"/>
      <c r="H11124" s="80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6"/>
      <c r="B11125" s="77"/>
      <c r="C11125" s="76"/>
      <c r="D11125" s="78"/>
      <c r="E11125" s="12"/>
      <c r="F11125" s="79"/>
      <c r="G11125" s="78"/>
      <c r="H11125" s="80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6"/>
      <c r="B11126" s="77"/>
      <c r="C11126" s="76"/>
      <c r="D11126" s="78"/>
      <c r="E11126" s="12"/>
      <c r="F11126" s="79"/>
      <c r="G11126" s="78"/>
      <c r="H11126" s="80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6"/>
      <c r="B11127" s="77"/>
      <c r="C11127" s="76"/>
      <c r="D11127" s="78"/>
      <c r="E11127" s="12"/>
      <c r="F11127" s="79"/>
      <c r="G11127" s="78"/>
      <c r="H11127" s="80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6"/>
      <c r="B11128" s="77"/>
      <c r="C11128" s="76"/>
      <c r="D11128" s="78"/>
      <c r="E11128" s="12"/>
      <c r="F11128" s="79"/>
      <c r="G11128" s="78"/>
      <c r="H11128" s="80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6"/>
      <c r="B11129" s="77"/>
      <c r="C11129" s="76"/>
      <c r="D11129" s="78"/>
      <c r="E11129" s="12"/>
      <c r="F11129" s="79"/>
      <c r="G11129" s="78"/>
      <c r="H11129" s="80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6"/>
      <c r="B11130" s="77"/>
      <c r="C11130" s="76"/>
      <c r="D11130" s="78"/>
      <c r="E11130" s="12"/>
      <c r="F11130" s="79"/>
      <c r="G11130" s="78"/>
      <c r="H11130" s="80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6"/>
      <c r="B11131" s="77"/>
      <c r="C11131" s="76"/>
      <c r="D11131" s="78"/>
      <c r="E11131" s="12"/>
      <c r="F11131" s="79"/>
      <c r="G11131" s="78"/>
      <c r="H11131" s="80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6"/>
      <c r="B11132" s="77"/>
      <c r="C11132" s="76"/>
      <c r="D11132" s="78"/>
      <c r="E11132" s="12"/>
      <c r="F11132" s="79"/>
      <c r="G11132" s="78"/>
      <c r="H11132" s="80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6"/>
      <c r="B11133" s="77"/>
      <c r="C11133" s="76"/>
      <c r="D11133" s="78"/>
      <c r="E11133" s="12"/>
      <c r="F11133" s="79"/>
      <c r="G11133" s="78"/>
      <c r="H11133" s="80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6"/>
      <c r="B11134" s="77"/>
      <c r="C11134" s="76"/>
      <c r="D11134" s="78"/>
      <c r="E11134" s="12"/>
      <c r="F11134" s="79"/>
      <c r="G11134" s="78"/>
      <c r="H11134" s="80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6"/>
      <c r="B11135" s="77"/>
      <c r="C11135" s="76"/>
      <c r="D11135" s="78"/>
      <c r="E11135" s="12"/>
      <c r="F11135" s="79"/>
      <c r="G11135" s="78"/>
      <c r="H11135" s="80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6"/>
      <c r="B11136" s="77"/>
      <c r="C11136" s="76"/>
      <c r="D11136" s="78"/>
      <c r="E11136" s="12"/>
      <c r="F11136" s="79"/>
      <c r="G11136" s="78"/>
      <c r="H11136" s="80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6"/>
      <c r="B11137" s="77"/>
      <c r="C11137" s="76"/>
      <c r="D11137" s="78"/>
      <c r="E11137" s="12"/>
      <c r="F11137" s="79"/>
      <c r="G11137" s="78"/>
      <c r="H11137" s="80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6"/>
      <c r="B11138" s="77"/>
      <c r="C11138" s="76"/>
      <c r="D11138" s="78"/>
      <c r="E11138" s="12"/>
      <c r="F11138" s="79"/>
      <c r="G11138" s="78"/>
      <c r="H11138" s="80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6"/>
      <c r="B11139" s="77"/>
      <c r="C11139" s="76"/>
      <c r="D11139" s="78"/>
      <c r="E11139" s="12"/>
      <c r="F11139" s="79"/>
      <c r="G11139" s="78"/>
      <c r="H11139" s="80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6"/>
      <c r="B11140" s="77"/>
      <c r="C11140" s="76"/>
      <c r="D11140" s="78"/>
      <c r="E11140" s="12"/>
      <c r="F11140" s="79"/>
      <c r="G11140" s="78"/>
      <c r="H11140" s="80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6"/>
      <c r="B11141" s="77"/>
      <c r="C11141" s="76"/>
      <c r="D11141" s="78"/>
      <c r="E11141" s="12"/>
      <c r="F11141" s="79"/>
      <c r="G11141" s="78"/>
      <c r="H11141" s="80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6"/>
      <c r="B11142" s="77"/>
      <c r="C11142" s="76"/>
      <c r="D11142" s="78"/>
      <c r="E11142" s="12"/>
      <c r="F11142" s="79"/>
      <c r="G11142" s="78"/>
      <c r="H11142" s="80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6"/>
      <c r="B11143" s="77"/>
      <c r="C11143" s="76"/>
      <c r="D11143" s="78"/>
      <c r="E11143" s="12"/>
      <c r="F11143" s="79"/>
      <c r="G11143" s="78"/>
      <c r="H11143" s="80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6"/>
      <c r="B11144" s="77"/>
      <c r="C11144" s="76"/>
      <c r="D11144" s="78"/>
      <c r="E11144" s="12"/>
      <c r="F11144" s="79"/>
      <c r="G11144" s="78"/>
      <c r="H11144" s="80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6"/>
      <c r="B11145" s="77"/>
      <c r="C11145" s="76"/>
      <c r="D11145" s="78"/>
      <c r="E11145" s="12"/>
      <c r="F11145" s="79"/>
      <c r="G11145" s="78"/>
      <c r="H11145" s="80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6"/>
      <c r="B11146" s="77"/>
      <c r="C11146" s="76"/>
      <c r="D11146" s="78"/>
      <c r="E11146" s="12"/>
      <c r="F11146" s="79"/>
      <c r="G11146" s="78"/>
      <c r="H11146" s="80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6"/>
      <c r="B11147" s="77"/>
      <c r="C11147" s="76"/>
      <c r="D11147" s="78"/>
      <c r="E11147" s="12"/>
      <c r="F11147" s="79"/>
      <c r="G11147" s="78"/>
      <c r="H11147" s="80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6"/>
      <c r="B11148" s="77"/>
      <c r="C11148" s="76"/>
      <c r="D11148" s="78"/>
      <c r="E11148" s="12"/>
      <c r="F11148" s="79"/>
      <c r="G11148" s="78"/>
      <c r="H11148" s="80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6"/>
      <c r="B11149" s="77"/>
      <c r="C11149" s="76"/>
      <c r="D11149" s="78"/>
      <c r="E11149" s="12"/>
      <c r="F11149" s="79"/>
      <c r="G11149" s="78"/>
      <c r="H11149" s="80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6"/>
      <c r="B11150" s="77"/>
      <c r="C11150" s="76"/>
      <c r="D11150" s="78"/>
      <c r="E11150" s="12"/>
      <c r="F11150" s="79"/>
      <c r="G11150" s="78"/>
      <c r="H11150" s="80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6"/>
      <c r="B11151" s="77"/>
      <c r="C11151" s="76"/>
      <c r="D11151" s="78"/>
      <c r="E11151" s="12"/>
      <c r="F11151" s="79"/>
      <c r="G11151" s="78"/>
      <c r="H11151" s="80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6"/>
      <c r="B11152" s="77"/>
      <c r="C11152" s="76"/>
      <c r="D11152" s="78"/>
      <c r="E11152" s="12"/>
      <c r="F11152" s="79"/>
      <c r="G11152" s="78"/>
      <c r="H11152" s="80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6"/>
      <c r="B11153" s="77"/>
      <c r="C11153" s="76"/>
      <c r="D11153" s="78"/>
      <c r="E11153" s="12"/>
      <c r="F11153" s="79"/>
      <c r="G11153" s="78"/>
      <c r="H11153" s="80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6"/>
      <c r="B11154" s="77"/>
      <c r="C11154" s="76"/>
      <c r="D11154" s="78"/>
      <c r="E11154" s="12"/>
      <c r="F11154" s="79"/>
      <c r="G11154" s="78"/>
      <c r="H11154" s="80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6"/>
      <c r="B11155" s="77"/>
      <c r="C11155" s="76"/>
      <c r="D11155" s="78"/>
      <c r="E11155" s="12"/>
      <c r="F11155" s="79"/>
      <c r="G11155" s="78"/>
      <c r="H11155" s="80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6"/>
      <c r="B11156" s="77"/>
      <c r="C11156" s="76"/>
      <c r="D11156" s="78"/>
      <c r="E11156" s="12"/>
      <c r="F11156" s="79"/>
      <c r="G11156" s="78"/>
      <c r="H11156" s="80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6"/>
      <c r="B11157" s="77"/>
      <c r="C11157" s="76"/>
      <c r="D11157" s="78"/>
      <c r="E11157" s="12"/>
      <c r="F11157" s="79"/>
      <c r="G11157" s="78"/>
      <c r="H11157" s="80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6"/>
      <c r="B11158" s="77"/>
      <c r="C11158" s="76"/>
      <c r="D11158" s="78"/>
      <c r="E11158" s="12"/>
      <c r="F11158" s="79"/>
      <c r="G11158" s="78"/>
      <c r="H11158" s="80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6"/>
      <c r="B11159" s="77"/>
      <c r="C11159" s="76"/>
      <c r="D11159" s="78"/>
      <c r="E11159" s="12"/>
      <c r="F11159" s="79"/>
      <c r="G11159" s="78"/>
      <c r="H11159" s="80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6"/>
      <c r="B11160" s="77"/>
      <c r="C11160" s="76"/>
      <c r="D11160" s="78"/>
      <c r="E11160" s="12"/>
      <c r="F11160" s="79"/>
      <c r="G11160" s="78"/>
      <c r="H11160" s="80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6"/>
      <c r="B11161" s="77"/>
      <c r="C11161" s="76"/>
      <c r="D11161" s="78"/>
      <c r="E11161" s="12"/>
      <c r="F11161" s="79"/>
      <c r="G11161" s="78"/>
      <c r="H11161" s="80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6"/>
      <c r="B11162" s="77"/>
      <c r="C11162" s="76"/>
      <c r="D11162" s="78"/>
      <c r="E11162" s="12"/>
      <c r="F11162" s="79"/>
      <c r="G11162" s="78"/>
      <c r="H11162" s="80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6"/>
      <c r="B11163" s="77"/>
      <c r="C11163" s="76"/>
      <c r="D11163" s="78"/>
      <c r="E11163" s="12"/>
      <c r="F11163" s="79"/>
      <c r="G11163" s="78"/>
      <c r="H11163" s="80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6"/>
      <c r="B11164" s="77"/>
      <c r="C11164" s="76"/>
      <c r="D11164" s="78"/>
      <c r="E11164" s="12"/>
      <c r="F11164" s="79"/>
      <c r="G11164" s="78"/>
      <c r="H11164" s="80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6"/>
      <c r="B11165" s="77"/>
      <c r="C11165" s="76"/>
      <c r="D11165" s="78"/>
      <c r="E11165" s="12"/>
      <c r="F11165" s="79"/>
      <c r="G11165" s="78"/>
      <c r="H11165" s="80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6"/>
      <c r="B11166" s="77"/>
      <c r="C11166" s="76"/>
      <c r="D11166" s="78"/>
      <c r="E11166" s="12"/>
      <c r="F11166" s="79"/>
      <c r="G11166" s="78"/>
      <c r="H11166" s="80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6"/>
      <c r="B11167" s="77"/>
      <c r="C11167" s="76"/>
      <c r="D11167" s="78"/>
      <c r="E11167" s="12"/>
      <c r="F11167" s="79"/>
      <c r="G11167" s="78"/>
      <c r="H11167" s="80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6"/>
      <c r="B11168" s="77"/>
      <c r="C11168" s="76"/>
      <c r="D11168" s="78"/>
      <c r="E11168" s="12"/>
      <c r="F11168" s="79"/>
      <c r="G11168" s="78"/>
      <c r="H11168" s="80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6"/>
      <c r="B11169" s="77"/>
      <c r="C11169" s="76"/>
      <c r="D11169" s="78"/>
      <c r="E11169" s="12"/>
      <c r="F11169" s="79"/>
      <c r="G11169" s="78"/>
      <c r="H11169" s="80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6"/>
      <c r="B11170" s="77"/>
      <c r="C11170" s="76"/>
      <c r="D11170" s="78"/>
      <c r="E11170" s="12"/>
      <c r="F11170" s="79"/>
      <c r="G11170" s="78"/>
      <c r="H11170" s="80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6"/>
      <c r="B11171" s="77"/>
      <c r="C11171" s="76"/>
      <c r="D11171" s="78"/>
      <c r="E11171" s="12"/>
      <c r="F11171" s="79"/>
      <c r="G11171" s="78"/>
      <c r="H11171" s="80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6"/>
      <c r="B11172" s="77"/>
      <c r="C11172" s="76"/>
      <c r="D11172" s="78"/>
      <c r="E11172" s="12"/>
      <c r="F11172" s="79"/>
      <c r="G11172" s="78"/>
      <c r="H11172" s="80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6"/>
      <c r="B11173" s="77"/>
      <c r="C11173" s="76"/>
      <c r="D11173" s="78"/>
      <c r="E11173" s="12"/>
      <c r="F11173" s="79"/>
      <c r="G11173" s="78"/>
      <c r="H11173" s="80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6"/>
      <c r="B11174" s="77"/>
      <c r="C11174" s="76"/>
      <c r="D11174" s="78"/>
      <c r="E11174" s="12"/>
      <c r="F11174" s="79"/>
      <c r="G11174" s="78"/>
      <c r="H11174" s="80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6"/>
      <c r="B11175" s="77"/>
      <c r="C11175" s="76"/>
      <c r="D11175" s="78"/>
      <c r="E11175" s="12"/>
      <c r="F11175" s="79"/>
      <c r="G11175" s="78"/>
      <c r="H11175" s="80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6"/>
      <c r="B11176" s="77"/>
      <c r="C11176" s="76"/>
      <c r="D11176" s="78"/>
      <c r="E11176" s="12"/>
      <c r="F11176" s="79"/>
      <c r="G11176" s="78"/>
      <c r="H11176" s="80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6"/>
      <c r="B11177" s="77"/>
      <c r="C11177" s="76"/>
      <c r="D11177" s="78"/>
      <c r="E11177" s="12"/>
      <c r="F11177" s="79"/>
      <c r="G11177" s="78"/>
      <c r="H11177" s="80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6"/>
      <c r="B11178" s="77"/>
      <c r="C11178" s="76"/>
      <c r="D11178" s="78"/>
      <c r="E11178" s="12"/>
      <c r="F11178" s="79"/>
      <c r="G11178" s="78"/>
      <c r="H11178" s="80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6"/>
      <c r="B11179" s="77"/>
      <c r="C11179" s="76"/>
      <c r="D11179" s="78"/>
      <c r="E11179" s="12"/>
      <c r="F11179" s="79"/>
      <c r="G11179" s="78"/>
      <c r="H11179" s="80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6"/>
      <c r="B11180" s="77"/>
      <c r="C11180" s="76"/>
      <c r="D11180" s="78"/>
      <c r="E11180" s="12"/>
      <c r="F11180" s="79"/>
      <c r="G11180" s="78"/>
      <c r="H11180" s="80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6"/>
      <c r="B11181" s="77"/>
      <c r="C11181" s="76"/>
      <c r="D11181" s="78"/>
      <c r="E11181" s="12"/>
      <c r="F11181" s="79"/>
      <c r="G11181" s="78"/>
      <c r="H11181" s="80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6"/>
      <c r="B11182" s="77"/>
      <c r="C11182" s="76"/>
      <c r="D11182" s="78"/>
      <c r="E11182" s="12"/>
      <c r="F11182" s="79"/>
      <c r="G11182" s="78"/>
      <c r="H11182" s="80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6"/>
      <c r="B11183" s="77"/>
      <c r="C11183" s="76"/>
      <c r="D11183" s="78"/>
      <c r="E11183" s="12"/>
      <c r="F11183" s="79"/>
      <c r="G11183" s="78"/>
      <c r="H11183" s="80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6"/>
      <c r="B11184" s="77"/>
      <c r="C11184" s="76"/>
      <c r="D11184" s="78"/>
      <c r="E11184" s="12"/>
      <c r="F11184" s="79"/>
      <c r="G11184" s="78"/>
      <c r="H11184" s="80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6"/>
      <c r="B11185" s="77"/>
      <c r="C11185" s="76"/>
      <c r="D11185" s="78"/>
      <c r="E11185" s="12"/>
      <c r="F11185" s="79"/>
      <c r="G11185" s="78"/>
      <c r="H11185" s="80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6"/>
      <c r="B11186" s="77"/>
      <c r="C11186" s="76"/>
      <c r="D11186" s="78"/>
      <c r="E11186" s="12"/>
      <c r="F11186" s="79"/>
      <c r="G11186" s="78"/>
      <c r="H11186" s="80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6"/>
      <c r="B11187" s="77"/>
      <c r="C11187" s="76"/>
      <c r="D11187" s="78"/>
      <c r="E11187" s="12"/>
      <c r="F11187" s="79"/>
      <c r="G11187" s="78"/>
      <c r="H11187" s="80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6"/>
      <c r="B11188" s="77"/>
      <c r="C11188" s="76"/>
      <c r="D11188" s="78"/>
      <c r="E11188" s="12"/>
      <c r="F11188" s="79"/>
      <c r="G11188" s="78"/>
      <c r="H11188" s="80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6"/>
      <c r="B11189" s="77"/>
      <c r="C11189" s="76"/>
      <c r="D11189" s="78"/>
      <c r="E11189" s="12"/>
      <c r="F11189" s="79"/>
      <c r="G11189" s="78"/>
      <c r="H11189" s="80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6"/>
      <c r="B11190" s="77"/>
      <c r="C11190" s="76"/>
      <c r="D11190" s="78"/>
      <c r="E11190" s="12"/>
      <c r="F11190" s="79"/>
      <c r="G11190" s="78"/>
      <c r="H11190" s="80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6"/>
      <c r="B11191" s="77"/>
      <c r="C11191" s="76"/>
      <c r="D11191" s="78"/>
      <c r="E11191" s="12"/>
      <c r="F11191" s="79"/>
      <c r="G11191" s="78"/>
      <c r="H11191" s="80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6"/>
      <c r="B11192" s="77"/>
      <c r="C11192" s="76"/>
      <c r="D11192" s="78"/>
      <c r="E11192" s="12"/>
      <c r="F11192" s="79"/>
      <c r="G11192" s="78"/>
      <c r="H11192" s="80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6"/>
      <c r="B11193" s="77"/>
      <c r="C11193" s="76"/>
      <c r="D11193" s="78"/>
      <c r="E11193" s="12"/>
      <c r="F11193" s="79"/>
      <c r="G11193" s="78"/>
      <c r="H11193" s="80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6"/>
      <c r="B11194" s="77"/>
      <c r="C11194" s="76"/>
      <c r="D11194" s="78"/>
      <c r="E11194" s="12"/>
      <c r="F11194" s="79"/>
      <c r="G11194" s="78"/>
      <c r="H11194" s="80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6"/>
      <c r="B11195" s="77"/>
      <c r="C11195" s="76"/>
      <c r="D11195" s="78"/>
      <c r="E11195" s="12"/>
      <c r="F11195" s="79"/>
      <c r="G11195" s="78"/>
      <c r="H11195" s="80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6"/>
      <c r="B11196" s="77"/>
      <c r="C11196" s="76"/>
      <c r="D11196" s="78"/>
      <c r="E11196" s="12"/>
      <c r="F11196" s="79"/>
      <c r="G11196" s="78"/>
      <c r="H11196" s="80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6"/>
      <c r="B11197" s="77"/>
      <c r="C11197" s="76"/>
      <c r="D11197" s="78"/>
      <c r="E11197" s="12"/>
      <c r="F11197" s="79"/>
      <c r="G11197" s="78"/>
      <c r="H11197" s="80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6"/>
      <c r="B11198" s="77"/>
      <c r="C11198" s="76"/>
      <c r="D11198" s="78"/>
      <c r="E11198" s="12"/>
      <c r="F11198" s="79"/>
      <c r="G11198" s="78"/>
      <c r="H11198" s="80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6"/>
      <c r="B11199" s="77"/>
      <c r="C11199" s="76"/>
      <c r="D11199" s="78"/>
      <c r="E11199" s="12"/>
      <c r="F11199" s="79"/>
      <c r="G11199" s="78"/>
      <c r="H11199" s="80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6"/>
      <c r="B11200" s="77"/>
      <c r="C11200" s="76"/>
      <c r="D11200" s="78"/>
      <c r="E11200" s="12"/>
      <c r="F11200" s="79"/>
      <c r="G11200" s="78"/>
      <c r="H11200" s="80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6"/>
      <c r="B11201" s="77"/>
      <c r="C11201" s="76"/>
      <c r="D11201" s="78"/>
      <c r="E11201" s="12"/>
      <c r="F11201" s="79"/>
      <c r="G11201" s="78"/>
      <c r="H11201" s="80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6"/>
      <c r="B11202" s="77"/>
      <c r="C11202" s="76"/>
      <c r="D11202" s="78"/>
      <c r="E11202" s="12"/>
      <c r="F11202" s="79"/>
      <c r="G11202" s="78"/>
      <c r="H11202" s="80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6"/>
      <c r="B11203" s="77"/>
      <c r="C11203" s="76"/>
      <c r="D11203" s="78"/>
      <c r="E11203" s="12"/>
      <c r="F11203" s="79"/>
      <c r="G11203" s="78"/>
      <c r="H11203" s="80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6"/>
      <c r="B11204" s="77"/>
      <c r="C11204" s="76"/>
      <c r="D11204" s="78"/>
      <c r="E11204" s="12"/>
      <c r="F11204" s="79"/>
      <c r="G11204" s="78"/>
      <c r="H11204" s="80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6"/>
      <c r="B11205" s="77"/>
      <c r="C11205" s="76"/>
      <c r="D11205" s="78"/>
      <c r="E11205" s="12"/>
      <c r="F11205" s="79"/>
      <c r="G11205" s="78"/>
      <c r="H11205" s="80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6"/>
      <c r="B11206" s="77"/>
      <c r="C11206" s="76"/>
      <c r="D11206" s="78"/>
      <c r="E11206" s="12"/>
      <c r="F11206" s="79"/>
      <c r="G11206" s="78"/>
      <c r="H11206" s="80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6"/>
      <c r="B11207" s="77"/>
      <c r="C11207" s="76"/>
      <c r="D11207" s="78"/>
      <c r="E11207" s="12"/>
      <c r="F11207" s="79"/>
      <c r="G11207" s="78"/>
      <c r="H11207" s="80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6"/>
      <c r="B11208" s="77"/>
      <c r="C11208" s="76"/>
      <c r="D11208" s="78"/>
      <c r="E11208" s="12"/>
      <c r="F11208" s="79"/>
      <c r="G11208" s="78"/>
      <c r="H11208" s="80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6"/>
      <c r="B11209" s="77"/>
      <c r="C11209" s="76"/>
      <c r="D11209" s="78"/>
      <c r="E11209" s="12"/>
      <c r="F11209" s="79"/>
      <c r="G11209" s="78"/>
      <c r="H11209" s="80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6"/>
      <c r="B11210" s="77"/>
      <c r="C11210" s="76"/>
      <c r="D11210" s="78"/>
      <c r="E11210" s="12"/>
      <c r="F11210" s="79"/>
      <c r="G11210" s="78"/>
      <c r="H11210" s="80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6"/>
      <c r="B11211" s="77"/>
      <c r="C11211" s="76"/>
      <c r="D11211" s="78"/>
      <c r="E11211" s="12"/>
      <c r="F11211" s="79"/>
      <c r="G11211" s="78"/>
      <c r="H11211" s="80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6"/>
      <c r="B11212" s="77"/>
      <c r="C11212" s="76"/>
      <c r="D11212" s="78"/>
      <c r="E11212" s="12"/>
      <c r="F11212" s="79"/>
      <c r="G11212" s="78"/>
      <c r="H11212" s="80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6"/>
      <c r="B11213" s="77"/>
      <c r="C11213" s="76"/>
      <c r="D11213" s="78"/>
      <c r="E11213" s="12"/>
      <c r="F11213" s="79"/>
      <c r="G11213" s="78"/>
      <c r="H11213" s="80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6"/>
      <c r="B11214" s="77"/>
      <c r="C11214" s="76"/>
      <c r="D11214" s="78"/>
      <c r="E11214" s="12"/>
      <c r="F11214" s="79"/>
      <c r="G11214" s="78"/>
      <c r="H11214" s="80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6"/>
      <c r="B11215" s="77"/>
      <c r="C11215" s="76"/>
      <c r="D11215" s="78"/>
      <c r="E11215" s="12"/>
      <c r="F11215" s="79"/>
      <c r="G11215" s="78"/>
      <c r="H11215" s="80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6"/>
      <c r="B11216" s="77"/>
      <c r="C11216" s="76"/>
      <c r="D11216" s="78"/>
      <c r="E11216" s="12"/>
      <c r="F11216" s="79"/>
      <c r="G11216" s="78"/>
      <c r="H11216" s="80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6"/>
      <c r="B11217" s="77"/>
      <c r="C11217" s="76"/>
      <c r="D11217" s="78"/>
      <c r="E11217" s="12"/>
      <c r="F11217" s="79"/>
      <c r="G11217" s="78"/>
      <c r="H11217" s="80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6"/>
      <c r="B11218" s="77"/>
      <c r="C11218" s="76"/>
      <c r="D11218" s="78"/>
      <c r="E11218" s="12"/>
      <c r="F11218" s="79"/>
      <c r="G11218" s="78"/>
      <c r="H11218" s="80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6"/>
      <c r="B11219" s="77"/>
      <c r="C11219" s="76"/>
      <c r="D11219" s="78"/>
      <c r="E11219" s="12"/>
      <c r="F11219" s="79"/>
      <c r="G11219" s="78"/>
      <c r="H11219" s="80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6"/>
      <c r="B11220" s="77"/>
      <c r="C11220" s="76"/>
      <c r="D11220" s="78"/>
      <c r="E11220" s="12"/>
      <c r="F11220" s="79"/>
      <c r="G11220" s="78"/>
      <c r="H11220" s="80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6"/>
      <c r="B11221" s="77"/>
      <c r="C11221" s="76"/>
      <c r="D11221" s="78"/>
      <c r="E11221" s="12"/>
      <c r="F11221" s="79"/>
      <c r="G11221" s="78"/>
      <c r="H11221" s="80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6"/>
      <c r="B11222" s="77"/>
      <c r="C11222" s="76"/>
      <c r="D11222" s="78"/>
      <c r="E11222" s="12"/>
      <c r="F11222" s="79"/>
      <c r="G11222" s="78"/>
      <c r="H11222" s="80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6"/>
      <c r="B11223" s="77"/>
      <c r="C11223" s="76"/>
      <c r="D11223" s="78"/>
      <c r="E11223" s="12"/>
      <c r="F11223" s="79"/>
      <c r="G11223" s="78"/>
      <c r="H11223" s="80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6"/>
      <c r="B11224" s="77"/>
      <c r="C11224" s="76"/>
      <c r="D11224" s="78"/>
      <c r="E11224" s="12"/>
      <c r="F11224" s="79"/>
      <c r="G11224" s="78"/>
      <c r="H11224" s="80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6"/>
      <c r="B11225" s="77"/>
      <c r="C11225" s="76"/>
      <c r="D11225" s="78"/>
      <c r="E11225" s="12"/>
      <c r="F11225" s="79"/>
      <c r="G11225" s="78"/>
      <c r="H11225" s="80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6"/>
      <c r="B11226" s="77"/>
      <c r="C11226" s="76"/>
      <c r="D11226" s="78"/>
      <c r="E11226" s="12"/>
      <c r="F11226" s="79"/>
      <c r="G11226" s="78"/>
      <c r="H11226" s="80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6"/>
      <c r="B11227" s="77"/>
      <c r="C11227" s="76"/>
      <c r="D11227" s="78"/>
      <c r="E11227" s="12"/>
      <c r="F11227" s="79"/>
      <c r="G11227" s="78"/>
      <c r="H11227" s="80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6"/>
      <c r="B11228" s="77"/>
      <c r="C11228" s="76"/>
      <c r="D11228" s="78"/>
      <c r="E11228" s="12"/>
      <c r="F11228" s="79"/>
      <c r="G11228" s="78"/>
      <c r="H11228" s="80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6"/>
      <c r="B11229" s="77"/>
      <c r="C11229" s="76"/>
      <c r="D11229" s="78"/>
      <c r="E11229" s="12"/>
      <c r="F11229" s="79"/>
      <c r="G11229" s="78"/>
      <c r="H11229" s="80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6"/>
      <c r="B11230" s="77"/>
      <c r="C11230" s="76"/>
      <c r="D11230" s="78"/>
      <c r="E11230" s="12"/>
      <c r="F11230" s="79"/>
      <c r="G11230" s="78"/>
      <c r="H11230" s="80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6"/>
      <c r="B11231" s="77"/>
      <c r="C11231" s="76"/>
      <c r="D11231" s="78"/>
      <c r="E11231" s="12"/>
      <c r="F11231" s="79"/>
      <c r="G11231" s="78"/>
      <c r="H11231" s="80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6"/>
      <c r="B11232" s="77"/>
      <c r="C11232" s="76"/>
      <c r="D11232" s="78"/>
      <c r="E11232" s="12"/>
      <c r="F11232" s="79"/>
      <c r="G11232" s="78"/>
      <c r="H11232" s="80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6"/>
      <c r="B11233" s="77"/>
      <c r="C11233" s="76"/>
      <c r="D11233" s="78"/>
      <c r="E11233" s="12"/>
      <c r="F11233" s="79"/>
      <c r="G11233" s="78"/>
      <c r="H11233" s="80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6"/>
      <c r="B11234" s="77"/>
      <c r="C11234" s="76"/>
      <c r="D11234" s="78"/>
      <c r="E11234" s="12"/>
      <c r="F11234" s="79"/>
      <c r="G11234" s="78"/>
      <c r="H11234" s="80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6"/>
      <c r="B11235" s="77"/>
      <c r="C11235" s="76"/>
      <c r="D11235" s="78"/>
      <c r="E11235" s="12"/>
      <c r="F11235" s="79"/>
      <c r="G11235" s="78"/>
      <c r="H11235" s="80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6"/>
      <c r="B11236" s="77"/>
      <c r="C11236" s="76"/>
      <c r="D11236" s="78"/>
      <c r="E11236" s="12"/>
      <c r="F11236" s="79"/>
      <c r="G11236" s="78"/>
      <c r="H11236" s="80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6"/>
      <c r="B11237" s="77"/>
      <c r="C11237" s="76"/>
      <c r="D11237" s="78"/>
      <c r="E11237" s="12"/>
      <c r="F11237" s="79"/>
      <c r="G11237" s="78"/>
      <c r="H11237" s="80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6"/>
      <c r="B11238" s="77"/>
      <c r="C11238" s="76"/>
      <c r="D11238" s="78"/>
      <c r="E11238" s="12"/>
      <c r="F11238" s="79"/>
      <c r="G11238" s="78"/>
      <c r="H11238" s="80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6"/>
      <c r="B11239" s="77"/>
      <c r="C11239" s="76"/>
      <c r="D11239" s="78"/>
      <c r="E11239" s="12"/>
      <c r="F11239" s="79"/>
      <c r="G11239" s="78"/>
      <c r="H11239" s="80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6"/>
      <c r="B11240" s="77"/>
      <c r="C11240" s="76"/>
      <c r="D11240" s="78"/>
      <c r="E11240" s="12"/>
      <c r="F11240" s="79"/>
      <c r="G11240" s="78"/>
      <c r="H11240" s="80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6"/>
      <c r="B11241" s="77"/>
      <c r="C11241" s="76"/>
      <c r="D11241" s="78"/>
      <c r="E11241" s="12"/>
      <c r="F11241" s="79"/>
      <c r="G11241" s="78"/>
      <c r="H11241" s="80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6"/>
      <c r="B11242" s="77"/>
      <c r="C11242" s="76"/>
      <c r="D11242" s="78"/>
      <c r="E11242" s="12"/>
      <c r="F11242" s="79"/>
      <c r="G11242" s="78"/>
      <c r="H11242" s="80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6"/>
      <c r="B11243" s="77"/>
      <c r="C11243" s="76"/>
      <c r="D11243" s="78"/>
      <c r="E11243" s="12"/>
      <c r="F11243" s="79"/>
      <c r="G11243" s="78"/>
      <c r="H11243" s="80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6"/>
      <c r="B11244" s="77"/>
      <c r="C11244" s="76"/>
      <c r="D11244" s="78"/>
      <c r="E11244" s="12"/>
      <c r="F11244" s="79"/>
      <c r="G11244" s="78"/>
      <c r="H11244" s="80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6"/>
      <c r="B11245" s="77"/>
      <c r="C11245" s="76"/>
      <c r="D11245" s="78"/>
      <c r="E11245" s="12"/>
      <c r="F11245" s="79"/>
      <c r="G11245" s="78"/>
      <c r="H11245" s="80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6"/>
      <c r="B11246" s="77"/>
      <c r="C11246" s="76"/>
      <c r="D11246" s="78"/>
      <c r="E11246" s="12"/>
      <c r="F11246" s="79"/>
      <c r="G11246" s="78"/>
      <c r="H11246" s="80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6"/>
      <c r="B11247" s="77"/>
      <c r="C11247" s="76"/>
      <c r="D11247" s="78"/>
      <c r="E11247" s="12"/>
      <c r="F11247" s="79"/>
      <c r="G11247" s="78"/>
      <c r="H11247" s="80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6"/>
      <c r="B11248" s="77"/>
      <c r="C11248" s="76"/>
      <c r="D11248" s="78"/>
      <c r="E11248" s="12"/>
      <c r="F11248" s="79"/>
      <c r="G11248" s="78"/>
      <c r="H11248" s="80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6"/>
      <c r="B11249" s="77"/>
      <c r="C11249" s="76"/>
      <c r="D11249" s="78"/>
      <c r="E11249" s="12"/>
      <c r="F11249" s="79"/>
      <c r="G11249" s="78"/>
      <c r="H11249" s="80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6"/>
      <c r="B11250" s="77"/>
      <c r="C11250" s="76"/>
      <c r="D11250" s="78"/>
      <c r="E11250" s="12"/>
      <c r="F11250" s="79"/>
      <c r="G11250" s="78"/>
      <c r="H11250" s="80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6"/>
      <c r="B11251" s="77"/>
      <c r="C11251" s="76"/>
      <c r="D11251" s="78"/>
      <c r="E11251" s="12"/>
      <c r="F11251" s="79"/>
      <c r="G11251" s="78"/>
      <c r="H11251" s="80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6"/>
      <c r="B11252" s="77"/>
      <c r="C11252" s="76"/>
      <c r="D11252" s="78"/>
      <c r="E11252" s="12"/>
      <c r="F11252" s="79"/>
      <c r="G11252" s="78"/>
      <c r="H11252" s="80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6"/>
      <c r="B11253" s="77"/>
      <c r="C11253" s="76"/>
      <c r="D11253" s="78"/>
      <c r="E11253" s="12"/>
      <c r="F11253" s="79"/>
      <c r="G11253" s="78"/>
      <c r="H11253" s="80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6"/>
      <c r="B11254" s="77"/>
      <c r="C11254" s="76"/>
      <c r="D11254" s="78"/>
      <c r="E11254" s="12"/>
      <c r="F11254" s="79"/>
      <c r="G11254" s="78"/>
      <c r="H11254" s="80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6"/>
      <c r="B11255" s="77"/>
      <c r="C11255" s="76"/>
      <c r="D11255" s="78"/>
      <c r="E11255" s="12"/>
      <c r="F11255" s="79"/>
      <c r="G11255" s="78"/>
      <c r="H11255" s="80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6"/>
      <c r="B11256" s="77"/>
      <c r="C11256" s="76"/>
      <c r="D11256" s="78"/>
      <c r="E11256" s="12"/>
      <c r="F11256" s="79"/>
      <c r="G11256" s="78"/>
      <c r="H11256" s="80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6"/>
      <c r="B11257" s="77"/>
      <c r="C11257" s="76"/>
      <c r="D11257" s="78"/>
      <c r="E11257" s="12"/>
      <c r="F11257" s="79"/>
      <c r="G11257" s="78"/>
      <c r="H11257" s="80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6"/>
      <c r="B11258" s="77"/>
      <c r="C11258" s="76"/>
      <c r="D11258" s="78"/>
      <c r="E11258" s="12"/>
      <c r="F11258" s="79"/>
      <c r="G11258" s="78"/>
      <c r="H11258" s="80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6"/>
      <c r="B11259" s="77"/>
      <c r="C11259" s="76"/>
      <c r="D11259" s="78"/>
      <c r="E11259" s="12"/>
      <c r="F11259" s="79"/>
      <c r="G11259" s="78"/>
      <c r="H11259" s="80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6"/>
      <c r="B11260" s="77"/>
      <c r="C11260" s="76"/>
      <c r="D11260" s="78"/>
      <c r="E11260" s="12"/>
      <c r="F11260" s="79"/>
      <c r="G11260" s="78"/>
      <c r="H11260" s="80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6"/>
      <c r="B11261" s="77"/>
      <c r="C11261" s="76"/>
      <c r="D11261" s="78"/>
      <c r="E11261" s="12"/>
      <c r="F11261" s="79"/>
      <c r="G11261" s="78"/>
      <c r="H11261" s="80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6"/>
      <c r="B11262" s="77"/>
      <c r="C11262" s="76"/>
      <c r="D11262" s="78"/>
      <c r="E11262" s="12"/>
      <c r="F11262" s="79"/>
      <c r="G11262" s="78"/>
      <c r="H11262" s="80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6"/>
      <c r="B11263" s="77"/>
      <c r="C11263" s="76"/>
      <c r="D11263" s="78"/>
      <c r="E11263" s="12"/>
      <c r="F11263" s="79"/>
      <c r="G11263" s="78"/>
      <c r="H11263" s="80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6"/>
      <c r="B11264" s="77"/>
      <c r="C11264" s="76"/>
      <c r="D11264" s="78"/>
      <c r="E11264" s="12"/>
      <c r="F11264" s="79"/>
      <c r="G11264" s="78"/>
      <c r="H11264" s="80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6"/>
      <c r="B11265" s="77"/>
      <c r="C11265" s="76"/>
      <c r="D11265" s="78"/>
      <c r="E11265" s="12"/>
      <c r="F11265" s="79"/>
      <c r="G11265" s="78"/>
      <c r="H11265" s="80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6"/>
      <c r="B11266" s="77"/>
      <c r="C11266" s="76"/>
      <c r="D11266" s="78"/>
      <c r="E11266" s="12"/>
      <c r="F11266" s="79"/>
      <c r="G11266" s="78"/>
      <c r="H11266" s="80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6"/>
      <c r="B11267" s="77"/>
      <c r="C11267" s="76"/>
      <c r="D11267" s="78"/>
      <c r="E11267" s="12"/>
      <c r="F11267" s="79"/>
      <c r="G11267" s="78"/>
      <c r="H11267" s="80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6"/>
      <c r="B11268" s="77"/>
      <c r="C11268" s="76"/>
      <c r="D11268" s="78"/>
      <c r="E11268" s="12"/>
      <c r="F11268" s="79"/>
      <c r="G11268" s="78"/>
      <c r="H11268" s="80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6"/>
      <c r="B11269" s="77"/>
      <c r="C11269" s="76"/>
      <c r="D11269" s="78"/>
      <c r="E11269" s="12"/>
      <c r="F11269" s="79"/>
      <c r="G11269" s="78"/>
      <c r="H11269" s="80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6"/>
      <c r="B11270" s="77"/>
      <c r="C11270" s="76"/>
      <c r="D11270" s="78"/>
      <c r="E11270" s="12"/>
      <c r="F11270" s="79"/>
      <c r="G11270" s="78"/>
      <c r="H11270" s="80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6"/>
      <c r="B11271" s="77"/>
      <c r="C11271" s="76"/>
      <c r="D11271" s="78"/>
      <c r="E11271" s="12"/>
      <c r="F11271" s="79"/>
      <c r="G11271" s="78"/>
      <c r="H11271" s="80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6"/>
      <c r="B11272" s="77"/>
      <c r="C11272" s="76"/>
      <c r="D11272" s="78"/>
      <c r="E11272" s="12"/>
      <c r="F11272" s="79"/>
      <c r="G11272" s="78"/>
      <c r="H11272" s="80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6"/>
      <c r="B11273" s="77"/>
      <c r="C11273" s="76"/>
      <c r="D11273" s="78"/>
      <c r="E11273" s="12"/>
      <c r="F11273" s="79"/>
      <c r="G11273" s="78"/>
      <c r="H11273" s="80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6"/>
      <c r="B11274" s="77"/>
      <c r="C11274" s="76"/>
      <c r="D11274" s="78"/>
      <c r="E11274" s="12"/>
      <c r="F11274" s="79"/>
      <c r="G11274" s="78"/>
      <c r="H11274" s="80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6"/>
      <c r="B11275" s="77"/>
      <c r="C11275" s="76"/>
      <c r="D11275" s="78"/>
      <c r="E11275" s="12"/>
      <c r="F11275" s="79"/>
      <c r="G11275" s="78"/>
      <c r="H11275" s="80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6"/>
      <c r="B11276" s="77"/>
      <c r="C11276" s="76"/>
      <c r="D11276" s="78"/>
      <c r="E11276" s="12"/>
      <c r="F11276" s="79"/>
      <c r="G11276" s="78"/>
      <c r="H11276" s="80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6"/>
      <c r="B11277" s="77"/>
      <c r="C11277" s="76"/>
      <c r="D11277" s="78"/>
      <c r="E11277" s="12"/>
      <c r="F11277" s="79"/>
      <c r="G11277" s="78"/>
      <c r="H11277" s="80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6"/>
      <c r="B11278" s="77"/>
      <c r="C11278" s="76"/>
      <c r="D11278" s="78"/>
      <c r="E11278" s="12"/>
      <c r="F11278" s="79"/>
      <c r="G11278" s="78"/>
      <c r="H11278" s="80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6"/>
      <c r="B11279" s="77"/>
      <c r="C11279" s="76"/>
      <c r="D11279" s="78"/>
      <c r="E11279" s="12"/>
      <c r="F11279" s="79"/>
      <c r="G11279" s="78"/>
      <c r="H11279" s="80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6"/>
      <c r="B11280" s="77"/>
      <c r="C11280" s="76"/>
      <c r="D11280" s="78"/>
      <c r="E11280" s="12"/>
      <c r="F11280" s="79"/>
      <c r="G11280" s="78"/>
      <c r="H11280" s="80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6"/>
      <c r="B11281" s="77"/>
      <c r="C11281" s="76"/>
      <c r="D11281" s="78"/>
      <c r="E11281" s="12"/>
      <c r="F11281" s="79"/>
      <c r="G11281" s="78"/>
      <c r="H11281" s="80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6"/>
      <c r="B11282" s="77"/>
      <c r="C11282" s="76"/>
      <c r="D11282" s="78"/>
      <c r="E11282" s="12"/>
      <c r="F11282" s="79"/>
      <c r="G11282" s="78"/>
      <c r="H11282" s="80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6"/>
      <c r="B11283" s="77"/>
      <c r="C11283" s="76"/>
      <c r="D11283" s="78"/>
      <c r="E11283" s="12"/>
      <c r="F11283" s="79"/>
      <c r="G11283" s="78"/>
      <c r="H11283" s="80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6"/>
      <c r="B11284" s="77"/>
      <c r="C11284" s="76"/>
      <c r="D11284" s="78"/>
      <c r="E11284" s="12"/>
      <c r="F11284" s="79"/>
      <c r="G11284" s="78"/>
      <c r="H11284" s="80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6"/>
      <c r="B11285" s="77"/>
      <c r="C11285" s="76"/>
      <c r="D11285" s="78"/>
      <c r="E11285" s="12"/>
      <c r="F11285" s="79"/>
      <c r="G11285" s="78"/>
      <c r="H11285" s="80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6"/>
      <c r="B11286" s="77"/>
      <c r="C11286" s="76"/>
      <c r="D11286" s="78"/>
      <c r="E11286" s="12"/>
      <c r="F11286" s="79"/>
      <c r="G11286" s="78"/>
      <c r="H11286" s="80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6"/>
      <c r="B11287" s="77"/>
      <c r="C11287" s="76"/>
      <c r="D11287" s="78"/>
      <c r="E11287" s="12"/>
      <c r="F11287" s="79"/>
      <c r="G11287" s="78"/>
      <c r="H11287" s="80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6"/>
      <c r="B11288" s="77"/>
      <c r="C11288" s="76"/>
      <c r="D11288" s="78"/>
      <c r="E11288" s="12"/>
      <c r="F11288" s="79"/>
      <c r="G11288" s="78"/>
      <c r="H11288" s="80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6"/>
      <c r="B11289" s="77"/>
      <c r="C11289" s="76"/>
      <c r="D11289" s="78"/>
      <c r="E11289" s="12"/>
      <c r="F11289" s="79"/>
      <c r="G11289" s="78"/>
      <c r="H11289" s="80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6"/>
      <c r="B11290" s="77"/>
      <c r="C11290" s="76"/>
      <c r="D11290" s="78"/>
      <c r="E11290" s="12"/>
      <c r="F11290" s="79"/>
      <c r="G11290" s="78"/>
      <c r="H11290" s="80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6"/>
      <c r="B11291" s="77"/>
      <c r="C11291" s="76"/>
      <c r="D11291" s="78"/>
      <c r="E11291" s="12"/>
      <c r="F11291" s="79"/>
      <c r="G11291" s="78"/>
      <c r="H11291" s="80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6"/>
      <c r="B11292" s="77"/>
      <c r="C11292" s="76"/>
      <c r="D11292" s="78"/>
      <c r="E11292" s="12"/>
      <c r="F11292" s="79"/>
      <c r="G11292" s="78"/>
      <c r="H11292" s="80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6"/>
      <c r="B11293" s="77"/>
      <c r="C11293" s="76"/>
      <c r="D11293" s="78"/>
      <c r="E11293" s="12"/>
      <c r="F11293" s="79"/>
      <c r="G11293" s="78"/>
      <c r="H11293" s="80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6"/>
      <c r="B11294" s="77"/>
      <c r="C11294" s="76"/>
      <c r="D11294" s="78"/>
      <c r="E11294" s="12"/>
      <c r="F11294" s="79"/>
      <c r="G11294" s="78"/>
      <c r="H11294" s="80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6"/>
      <c r="B11295" s="77"/>
      <c r="C11295" s="76"/>
      <c r="D11295" s="78"/>
      <c r="E11295" s="12"/>
      <c r="F11295" s="79"/>
      <c r="G11295" s="78"/>
      <c r="H11295" s="80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6"/>
      <c r="B11296" s="77"/>
      <c r="C11296" s="76"/>
      <c r="D11296" s="78"/>
      <c r="E11296" s="12"/>
      <c r="F11296" s="79"/>
      <c r="G11296" s="78"/>
      <c r="H11296" s="80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6"/>
      <c r="B11297" s="77"/>
      <c r="C11297" s="76"/>
      <c r="D11297" s="78"/>
      <c r="E11297" s="12"/>
      <c r="F11297" s="79"/>
      <c r="G11297" s="78"/>
      <c r="H11297" s="80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6"/>
      <c r="B11298" s="77"/>
      <c r="C11298" s="76"/>
      <c r="D11298" s="78"/>
      <c r="E11298" s="12"/>
      <c r="F11298" s="79"/>
      <c r="G11298" s="78"/>
      <c r="H11298" s="80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6"/>
      <c r="B11299" s="77"/>
      <c r="C11299" s="76"/>
      <c r="D11299" s="78"/>
      <c r="E11299" s="12"/>
      <c r="F11299" s="79"/>
      <c r="G11299" s="78"/>
      <c r="H11299" s="80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6"/>
      <c r="B11300" s="77"/>
      <c r="C11300" s="76"/>
      <c r="D11300" s="78"/>
      <c r="E11300" s="12"/>
      <c r="F11300" s="79"/>
      <c r="G11300" s="78"/>
      <c r="H11300" s="80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6"/>
      <c r="B11301" s="77"/>
      <c r="C11301" s="76"/>
      <c r="D11301" s="78"/>
      <c r="E11301" s="12"/>
      <c r="F11301" s="79"/>
      <c r="G11301" s="78"/>
      <c r="H11301" s="80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6"/>
      <c r="B11302" s="77"/>
      <c r="C11302" s="76"/>
      <c r="D11302" s="78"/>
      <c r="E11302" s="12"/>
      <c r="F11302" s="79"/>
      <c r="G11302" s="78"/>
      <c r="H11302" s="80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6"/>
      <c r="B11303" s="77"/>
      <c r="C11303" s="76"/>
      <c r="D11303" s="78"/>
      <c r="E11303" s="12"/>
      <c r="F11303" s="79"/>
      <c r="G11303" s="78"/>
      <c r="H11303" s="80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6"/>
      <c r="B11304" s="77"/>
      <c r="C11304" s="76"/>
      <c r="D11304" s="78"/>
      <c r="E11304" s="12"/>
      <c r="F11304" s="79"/>
      <c r="G11304" s="78"/>
      <c r="H11304" s="80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6"/>
      <c r="B11305" s="77"/>
      <c r="C11305" s="76"/>
      <c r="D11305" s="78"/>
      <c r="E11305" s="12"/>
      <c r="F11305" s="79"/>
      <c r="G11305" s="78"/>
      <c r="H11305" s="80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6"/>
      <c r="B11306" s="77"/>
      <c r="C11306" s="76"/>
      <c r="D11306" s="78"/>
      <c r="E11306" s="12"/>
      <c r="F11306" s="79"/>
      <c r="G11306" s="78"/>
      <c r="H11306" s="80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6"/>
      <c r="B11307" s="77"/>
      <c r="C11307" s="76"/>
      <c r="D11307" s="78"/>
      <c r="E11307" s="12"/>
      <c r="F11307" s="79"/>
      <c r="G11307" s="78"/>
      <c r="H11307" s="80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6"/>
      <c r="B11308" s="77"/>
      <c r="C11308" s="76"/>
      <c r="D11308" s="78"/>
      <c r="E11308" s="12"/>
      <c r="F11308" s="79"/>
      <c r="G11308" s="78"/>
      <c r="H11308" s="80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6"/>
      <c r="B11309" s="77"/>
      <c r="C11309" s="76"/>
      <c r="D11309" s="78"/>
      <c r="E11309" s="12"/>
      <c r="F11309" s="79"/>
      <c r="G11309" s="78"/>
      <c r="H11309" s="80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6"/>
      <c r="B11310" s="77"/>
      <c r="C11310" s="76"/>
      <c r="D11310" s="78"/>
      <c r="E11310" s="12"/>
      <c r="F11310" s="79"/>
      <c r="G11310" s="78"/>
      <c r="H11310" s="80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6"/>
      <c r="B11311" s="77"/>
      <c r="C11311" s="76"/>
      <c r="D11311" s="78"/>
      <c r="E11311" s="12"/>
      <c r="F11311" s="79"/>
      <c r="G11311" s="78"/>
      <c r="H11311" s="80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6"/>
      <c r="B11312" s="77"/>
      <c r="C11312" s="76"/>
      <c r="D11312" s="78"/>
      <c r="E11312" s="12"/>
      <c r="F11312" s="79"/>
      <c r="G11312" s="78"/>
      <c r="H11312" s="80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6"/>
      <c r="B11313" s="77"/>
      <c r="C11313" s="76"/>
      <c r="D11313" s="78"/>
      <c r="E11313" s="12"/>
      <c r="F11313" s="79"/>
      <c r="G11313" s="78"/>
      <c r="H11313" s="80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6"/>
      <c r="B11314" s="77"/>
      <c r="C11314" s="76"/>
      <c r="D11314" s="78"/>
      <c r="E11314" s="12"/>
      <c r="F11314" s="79"/>
      <c r="G11314" s="78"/>
      <c r="H11314" s="80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6"/>
      <c r="B11315" s="77"/>
      <c r="C11315" s="76"/>
      <c r="D11315" s="78"/>
      <c r="E11315" s="12"/>
      <c r="F11315" s="79"/>
      <c r="G11315" s="78"/>
      <c r="H11315" s="80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6"/>
      <c r="B11316" s="77"/>
      <c r="C11316" s="76"/>
      <c r="D11316" s="78"/>
      <c r="E11316" s="12"/>
      <c r="F11316" s="79"/>
      <c r="G11316" s="78"/>
      <c r="H11316" s="80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6"/>
      <c r="B11317" s="77"/>
      <c r="C11317" s="76"/>
      <c r="D11317" s="78"/>
      <c r="E11317" s="12"/>
      <c r="F11317" s="79"/>
      <c r="G11317" s="78"/>
      <c r="H11317" s="80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6"/>
      <c r="B11318" s="77"/>
      <c r="C11318" s="76"/>
      <c r="D11318" s="78"/>
      <c r="E11318" s="12"/>
      <c r="F11318" s="79"/>
      <c r="G11318" s="78"/>
      <c r="H11318" s="80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6"/>
      <c r="B11319" s="77"/>
      <c r="C11319" s="76"/>
      <c r="D11319" s="78"/>
      <c r="E11319" s="12"/>
      <c r="F11319" s="79"/>
      <c r="G11319" s="78"/>
      <c r="H11319" s="80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6"/>
      <c r="B11320" s="77"/>
      <c r="C11320" s="76"/>
      <c r="D11320" s="78"/>
      <c r="E11320" s="12"/>
      <c r="F11320" s="79"/>
      <c r="G11320" s="78"/>
      <c r="H11320" s="80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6"/>
      <c r="B11321" s="77"/>
      <c r="C11321" s="76"/>
      <c r="D11321" s="78"/>
      <c r="E11321" s="12"/>
      <c r="F11321" s="79"/>
      <c r="G11321" s="78"/>
      <c r="H11321" s="80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6"/>
      <c r="B11322" s="77"/>
      <c r="C11322" s="76"/>
      <c r="D11322" s="78"/>
      <c r="E11322" s="12"/>
      <c r="F11322" s="79"/>
      <c r="G11322" s="78"/>
      <c r="H11322" s="80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6"/>
      <c r="B11323" s="77"/>
      <c r="C11323" s="76"/>
      <c r="D11323" s="78"/>
      <c r="E11323" s="12"/>
      <c r="F11323" s="79"/>
      <c r="G11323" s="78"/>
      <c r="H11323" s="80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6"/>
      <c r="B11324" s="77"/>
      <c r="C11324" s="76"/>
      <c r="D11324" s="78"/>
      <c r="E11324" s="12"/>
      <c r="F11324" s="79"/>
      <c r="G11324" s="78"/>
      <c r="H11324" s="80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6"/>
      <c r="B11325" s="77"/>
      <c r="C11325" s="76"/>
      <c r="D11325" s="78"/>
      <c r="E11325" s="12"/>
      <c r="F11325" s="79"/>
      <c r="G11325" s="78"/>
      <c r="H11325" s="80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6"/>
      <c r="B11326" s="77"/>
      <c r="C11326" s="76"/>
      <c r="D11326" s="78"/>
      <c r="E11326" s="12"/>
      <c r="F11326" s="79"/>
      <c r="G11326" s="78"/>
      <c r="H11326" s="80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6"/>
      <c r="B11327" s="77"/>
      <c r="C11327" s="76"/>
      <c r="D11327" s="78"/>
      <c r="E11327" s="12"/>
      <c r="F11327" s="79"/>
      <c r="G11327" s="78"/>
      <c r="H11327" s="80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6"/>
      <c r="B11328" s="77"/>
      <c r="C11328" s="76"/>
      <c r="D11328" s="78"/>
      <c r="E11328" s="12"/>
      <c r="F11328" s="79"/>
      <c r="G11328" s="78"/>
      <c r="H11328" s="80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6"/>
      <c r="B11329" s="77"/>
      <c r="C11329" s="76"/>
      <c r="D11329" s="78"/>
      <c r="E11329" s="12"/>
      <c r="F11329" s="79"/>
      <c r="G11329" s="78"/>
      <c r="H11329" s="80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6"/>
      <c r="B11330" s="77"/>
      <c r="C11330" s="76"/>
      <c r="D11330" s="78"/>
      <c r="E11330" s="12"/>
      <c r="F11330" s="79"/>
      <c r="G11330" s="78"/>
      <c r="H11330" s="80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6"/>
      <c r="B11331" s="77"/>
      <c r="C11331" s="76"/>
      <c r="D11331" s="78"/>
      <c r="E11331" s="12"/>
      <c r="F11331" s="79"/>
      <c r="G11331" s="78"/>
      <c r="H11331" s="80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6"/>
      <c r="B11332" s="77"/>
      <c r="C11332" s="76"/>
      <c r="D11332" s="78"/>
      <c r="E11332" s="12"/>
      <c r="F11332" s="79"/>
      <c r="G11332" s="78"/>
      <c r="H11332" s="80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6"/>
      <c r="B11333" s="77"/>
      <c r="C11333" s="76"/>
      <c r="D11333" s="78"/>
      <c r="E11333" s="12"/>
      <c r="F11333" s="79"/>
      <c r="G11333" s="78"/>
      <c r="H11333" s="80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6"/>
      <c r="B11334" s="77"/>
      <c r="C11334" s="76"/>
      <c r="D11334" s="78"/>
      <c r="E11334" s="12"/>
      <c r="F11334" s="79"/>
      <c r="G11334" s="78"/>
      <c r="H11334" s="80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6"/>
      <c r="B11335" s="77"/>
      <c r="C11335" s="76"/>
      <c r="D11335" s="78"/>
      <c r="E11335" s="12"/>
      <c r="F11335" s="79"/>
      <c r="G11335" s="78"/>
      <c r="H11335" s="80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6"/>
      <c r="B11336" s="77"/>
      <c r="C11336" s="76"/>
      <c r="D11336" s="78"/>
      <c r="E11336" s="12"/>
      <c r="F11336" s="79"/>
      <c r="G11336" s="78"/>
      <c r="H11336" s="80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6"/>
      <c r="B11337" s="77"/>
      <c r="C11337" s="76"/>
      <c r="D11337" s="78"/>
      <c r="E11337" s="12"/>
      <c r="F11337" s="79"/>
      <c r="G11337" s="78"/>
      <c r="H11337" s="80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6"/>
      <c r="B11338" s="77"/>
      <c r="C11338" s="76"/>
      <c r="D11338" s="78"/>
      <c r="E11338" s="12"/>
      <c r="F11338" s="79"/>
      <c r="G11338" s="78"/>
      <c r="H11338" s="80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6"/>
      <c r="B11339" s="77"/>
      <c r="C11339" s="76"/>
      <c r="D11339" s="78"/>
      <c r="E11339" s="12"/>
      <c r="F11339" s="79"/>
      <c r="G11339" s="78"/>
      <c r="H11339" s="80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6"/>
      <c r="B11340" s="77"/>
      <c r="C11340" s="76"/>
      <c r="D11340" s="78"/>
      <c r="E11340" s="12"/>
      <c r="F11340" s="79"/>
      <c r="G11340" s="78"/>
      <c r="H11340" s="80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6"/>
      <c r="B11341" s="77"/>
      <c r="C11341" s="76"/>
      <c r="D11341" s="78"/>
      <c r="E11341" s="12"/>
      <c r="F11341" s="79"/>
      <c r="G11341" s="78"/>
      <c r="H11341" s="80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6"/>
      <c r="B11342" s="77"/>
      <c r="C11342" s="76"/>
      <c r="D11342" s="78"/>
      <c r="E11342" s="12"/>
      <c r="F11342" s="79"/>
      <c r="G11342" s="78"/>
      <c r="H11342" s="80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6"/>
      <c r="B11343" s="77"/>
      <c r="C11343" s="76"/>
      <c r="D11343" s="78"/>
      <c r="E11343" s="12"/>
      <c r="F11343" s="79"/>
      <c r="G11343" s="78"/>
      <c r="H11343" s="80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6"/>
      <c r="B11344" s="77"/>
      <c r="C11344" s="76"/>
      <c r="D11344" s="78"/>
      <c r="E11344" s="12"/>
      <c r="F11344" s="79"/>
      <c r="G11344" s="78"/>
      <c r="H11344" s="80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6"/>
      <c r="B11345" s="77"/>
      <c r="C11345" s="76"/>
      <c r="D11345" s="78"/>
      <c r="E11345" s="12"/>
      <c r="F11345" s="79"/>
      <c r="G11345" s="78"/>
      <c r="H11345" s="80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6"/>
      <c r="B11346" s="77"/>
      <c r="C11346" s="76"/>
      <c r="D11346" s="78"/>
      <c r="E11346" s="12"/>
      <c r="F11346" s="79"/>
      <c r="G11346" s="78"/>
      <c r="H11346" s="80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6"/>
      <c r="B11347" s="77"/>
      <c r="C11347" s="76"/>
      <c r="D11347" s="78"/>
      <c r="E11347" s="12"/>
      <c r="F11347" s="79"/>
      <c r="G11347" s="78"/>
      <c r="H11347" s="80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6"/>
      <c r="B11348" s="77"/>
      <c r="C11348" s="76"/>
      <c r="D11348" s="78"/>
      <c r="E11348" s="12"/>
      <c r="F11348" s="79"/>
      <c r="G11348" s="78"/>
      <c r="H11348" s="80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6"/>
      <c r="B11349" s="77"/>
      <c r="C11349" s="76"/>
      <c r="D11349" s="78"/>
      <c r="E11349" s="12"/>
      <c r="F11349" s="79"/>
      <c r="G11349" s="78"/>
      <c r="H11349" s="80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6"/>
      <c r="B11350" s="77"/>
      <c r="C11350" s="76"/>
      <c r="D11350" s="78"/>
      <c r="E11350" s="12"/>
      <c r="F11350" s="79"/>
      <c r="G11350" s="78"/>
      <c r="H11350" s="80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6"/>
      <c r="B11351" s="77"/>
      <c r="C11351" s="76"/>
      <c r="D11351" s="78"/>
      <c r="E11351" s="12"/>
      <c r="F11351" s="79"/>
      <c r="G11351" s="78"/>
      <c r="H11351" s="80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6"/>
      <c r="B11352" s="77"/>
      <c r="C11352" s="76"/>
      <c r="D11352" s="78"/>
      <c r="E11352" s="12"/>
      <c r="F11352" s="79"/>
      <c r="G11352" s="78"/>
      <c r="H11352" s="80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6"/>
      <c r="B11353" s="77"/>
      <c r="C11353" s="76"/>
      <c r="D11353" s="78"/>
      <c r="E11353" s="12"/>
      <c r="F11353" s="79"/>
      <c r="G11353" s="78"/>
      <c r="H11353" s="80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6"/>
      <c r="B11354" s="77"/>
      <c r="C11354" s="76"/>
      <c r="D11354" s="78"/>
      <c r="E11354" s="12"/>
      <c r="F11354" s="79"/>
      <c r="G11354" s="78"/>
      <c r="H11354" s="80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6"/>
      <c r="B11355" s="77"/>
      <c r="C11355" s="76"/>
      <c r="D11355" s="78"/>
      <c r="E11355" s="12"/>
      <c r="F11355" s="79"/>
      <c r="G11355" s="78"/>
      <c r="H11355" s="80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6"/>
      <c r="B11356" s="77"/>
      <c r="C11356" s="76"/>
      <c r="D11356" s="78"/>
      <c r="E11356" s="12"/>
      <c r="F11356" s="79"/>
      <c r="G11356" s="78"/>
      <c r="H11356" s="80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6"/>
      <c r="B11357" s="77"/>
      <c r="C11357" s="76"/>
      <c r="D11357" s="78"/>
      <c r="E11357" s="12"/>
      <c r="F11357" s="79"/>
      <c r="G11357" s="78"/>
      <c r="H11357" s="80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6"/>
      <c r="B11358" s="77"/>
      <c r="C11358" s="76"/>
      <c r="D11358" s="78"/>
      <c r="E11358" s="12"/>
      <c r="F11358" s="79"/>
      <c r="G11358" s="78"/>
      <c r="H11358" s="80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6"/>
      <c r="B11359" s="77"/>
      <c r="C11359" s="76"/>
      <c r="D11359" s="78"/>
      <c r="E11359" s="12"/>
      <c r="F11359" s="79"/>
      <c r="G11359" s="78"/>
      <c r="H11359" s="80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6"/>
      <c r="B11360" s="77"/>
      <c r="C11360" s="76"/>
      <c r="D11360" s="78"/>
      <c r="E11360" s="12"/>
      <c r="F11360" s="79"/>
      <c r="G11360" s="78"/>
      <c r="H11360" s="80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6"/>
      <c r="B11361" s="77"/>
      <c r="C11361" s="76"/>
      <c r="D11361" s="78"/>
      <c r="E11361" s="12"/>
      <c r="F11361" s="79"/>
      <c r="G11361" s="78"/>
      <c r="H11361" s="80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6"/>
      <c r="B11362" s="77"/>
      <c r="C11362" s="76"/>
      <c r="D11362" s="78"/>
      <c r="E11362" s="12"/>
      <c r="F11362" s="79"/>
      <c r="G11362" s="78"/>
      <c r="H11362" s="80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6"/>
      <c r="B11363" s="77"/>
      <c r="C11363" s="76"/>
      <c r="D11363" s="78"/>
      <c r="E11363" s="12"/>
      <c r="F11363" s="79"/>
      <c r="G11363" s="78"/>
      <c r="H11363" s="80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6"/>
      <c r="B11364" s="77"/>
      <c r="C11364" s="76"/>
      <c r="D11364" s="78"/>
      <c r="E11364" s="12"/>
      <c r="F11364" s="79"/>
      <c r="G11364" s="78"/>
      <c r="H11364" s="80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6"/>
      <c r="B11365" s="77"/>
      <c r="C11365" s="76"/>
      <c r="D11365" s="78"/>
      <c r="E11365" s="12"/>
      <c r="F11365" s="79"/>
      <c r="G11365" s="78"/>
      <c r="H11365" s="80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6"/>
      <c r="B11366" s="77"/>
      <c r="C11366" s="76"/>
      <c r="D11366" s="78"/>
      <c r="E11366" s="12"/>
      <c r="F11366" s="79"/>
      <c r="G11366" s="78"/>
      <c r="H11366" s="80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6"/>
      <c r="B11367" s="77"/>
      <c r="C11367" s="76"/>
      <c r="D11367" s="78"/>
      <c r="E11367" s="12"/>
      <c r="F11367" s="79"/>
      <c r="G11367" s="78"/>
      <c r="H11367" s="80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6"/>
      <c r="B11368" s="77"/>
      <c r="C11368" s="76"/>
      <c r="D11368" s="78"/>
      <c r="E11368" s="12"/>
      <c r="F11368" s="79"/>
      <c r="G11368" s="78"/>
      <c r="H11368" s="80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6"/>
      <c r="B11369" s="77"/>
      <c r="C11369" s="76"/>
      <c r="D11369" s="78"/>
      <c r="E11369" s="12"/>
      <c r="F11369" s="79"/>
      <c r="G11369" s="78"/>
      <c r="H11369" s="80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6"/>
      <c r="B11370" s="77"/>
      <c r="C11370" s="76"/>
      <c r="D11370" s="78"/>
      <c r="E11370" s="12"/>
      <c r="F11370" s="79"/>
      <c r="G11370" s="78"/>
      <c r="H11370" s="80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6"/>
      <c r="B11371" s="77"/>
      <c r="C11371" s="76"/>
      <c r="D11371" s="78"/>
      <c r="E11371" s="12"/>
      <c r="F11371" s="79"/>
      <c r="G11371" s="78"/>
      <c r="H11371" s="80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6"/>
      <c r="B11372" s="77"/>
      <c r="C11372" s="76"/>
      <c r="D11372" s="78"/>
      <c r="E11372" s="12"/>
      <c r="F11372" s="79"/>
      <c r="G11372" s="78"/>
      <c r="H11372" s="80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6"/>
      <c r="B11373" s="77"/>
      <c r="C11373" s="76"/>
      <c r="D11373" s="78"/>
      <c r="E11373" s="12"/>
      <c r="F11373" s="79"/>
      <c r="G11373" s="78"/>
      <c r="H11373" s="80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6"/>
      <c r="B11374" s="77"/>
      <c r="C11374" s="76"/>
      <c r="D11374" s="78"/>
      <c r="E11374" s="12"/>
      <c r="F11374" s="79"/>
      <c r="G11374" s="78"/>
      <c r="H11374" s="80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6"/>
      <c r="B11375" s="77"/>
      <c r="C11375" s="76"/>
      <c r="D11375" s="78"/>
      <c r="E11375" s="12"/>
      <c r="F11375" s="79"/>
      <c r="G11375" s="78"/>
      <c r="H11375" s="80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6"/>
      <c r="B11376" s="77"/>
      <c r="C11376" s="76"/>
      <c r="D11376" s="78"/>
      <c r="E11376" s="12"/>
      <c r="F11376" s="79"/>
      <c r="G11376" s="78"/>
      <c r="H11376" s="80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6"/>
      <c r="B11377" s="77"/>
      <c r="C11377" s="76"/>
      <c r="D11377" s="78"/>
      <c r="E11377" s="12"/>
      <c r="F11377" s="79"/>
      <c r="G11377" s="78"/>
      <c r="H11377" s="80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6"/>
      <c r="B11378" s="77"/>
      <c r="C11378" s="76"/>
      <c r="D11378" s="78"/>
      <c r="E11378" s="12"/>
      <c r="F11378" s="79"/>
      <c r="G11378" s="78"/>
      <c r="H11378" s="80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6"/>
      <c r="B11379" s="77"/>
      <c r="C11379" s="76"/>
      <c r="D11379" s="78"/>
      <c r="E11379" s="12"/>
      <c r="F11379" s="79"/>
      <c r="G11379" s="78"/>
      <c r="H11379" s="80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6"/>
      <c r="B11380" s="77"/>
      <c r="C11380" s="76"/>
      <c r="D11380" s="78"/>
      <c r="E11380" s="12"/>
      <c r="F11380" s="79"/>
      <c r="G11380" s="78"/>
      <c r="H11380" s="80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6"/>
      <c r="B11381" s="77"/>
      <c r="C11381" s="76"/>
      <c r="D11381" s="78"/>
      <c r="E11381" s="12"/>
      <c r="F11381" s="79"/>
      <c r="G11381" s="78"/>
      <c r="H11381" s="80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6"/>
      <c r="B11382" s="77"/>
      <c r="C11382" s="76"/>
      <c r="D11382" s="78"/>
      <c r="E11382" s="12"/>
      <c r="F11382" s="79"/>
      <c r="G11382" s="78"/>
      <c r="H11382" s="80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6"/>
      <c r="B11383" s="77"/>
      <c r="C11383" s="76"/>
      <c r="D11383" s="78"/>
      <c r="E11383" s="12"/>
      <c r="F11383" s="79"/>
      <c r="G11383" s="78"/>
      <c r="H11383" s="80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6"/>
      <c r="B11384" s="77"/>
      <c r="C11384" s="76"/>
      <c r="D11384" s="78"/>
      <c r="E11384" s="12"/>
      <c r="F11384" s="79"/>
      <c r="G11384" s="78"/>
      <c r="H11384" s="80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6"/>
      <c r="B11385" s="77"/>
      <c r="C11385" s="76"/>
      <c r="D11385" s="78"/>
      <c r="E11385" s="12"/>
      <c r="F11385" s="79"/>
      <c r="G11385" s="78"/>
      <c r="H11385" s="80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6"/>
      <c r="B11386" s="77"/>
      <c r="C11386" s="76"/>
      <c r="D11386" s="78"/>
      <c r="E11386" s="12"/>
      <c r="F11386" s="79"/>
      <c r="G11386" s="78"/>
      <c r="H11386" s="80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6"/>
      <c r="B11387" s="77"/>
      <c r="C11387" s="76"/>
      <c r="D11387" s="78"/>
      <c r="E11387" s="12"/>
      <c r="F11387" s="79"/>
      <c r="G11387" s="78"/>
      <c r="H11387" s="80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6"/>
      <c r="B11388" s="77"/>
      <c r="C11388" s="76"/>
      <c r="D11388" s="78"/>
      <c r="E11388" s="12"/>
      <c r="F11388" s="79"/>
      <c r="G11388" s="78"/>
      <c r="H11388" s="80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6"/>
      <c r="B11389" s="77"/>
      <c r="C11389" s="76"/>
      <c r="D11389" s="78"/>
      <c r="E11389" s="12"/>
      <c r="F11389" s="79"/>
      <c r="G11389" s="78"/>
      <c r="H11389" s="80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6"/>
      <c r="B11390" s="77"/>
      <c r="C11390" s="76"/>
      <c r="D11390" s="78"/>
      <c r="E11390" s="12"/>
      <c r="F11390" s="79"/>
      <c r="G11390" s="78"/>
      <c r="H11390" s="80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6"/>
      <c r="B11391" s="77"/>
      <c r="C11391" s="76"/>
      <c r="D11391" s="78"/>
      <c r="E11391" s="12"/>
      <c r="F11391" s="79"/>
      <c r="G11391" s="78"/>
      <c r="H11391" s="80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6"/>
      <c r="B11392" s="77"/>
      <c r="C11392" s="76"/>
      <c r="D11392" s="78"/>
      <c r="E11392" s="12"/>
      <c r="F11392" s="79"/>
      <c r="G11392" s="78"/>
      <c r="H11392" s="80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6"/>
      <c r="B11393" s="77"/>
      <c r="C11393" s="76"/>
      <c r="D11393" s="78"/>
      <c r="E11393" s="12"/>
      <c r="F11393" s="79"/>
      <c r="G11393" s="78"/>
      <c r="H11393" s="80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6"/>
      <c r="B11394" s="77"/>
      <c r="C11394" s="76"/>
      <c r="D11394" s="78"/>
      <c r="E11394" s="12"/>
      <c r="F11394" s="79"/>
      <c r="G11394" s="78"/>
      <c r="H11394" s="80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6"/>
      <c r="B11395" s="77"/>
      <c r="C11395" s="76"/>
      <c r="D11395" s="78"/>
      <c r="E11395" s="12"/>
      <c r="F11395" s="79"/>
      <c r="G11395" s="78"/>
      <c r="H11395" s="80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6"/>
      <c r="B11396" s="77"/>
      <c r="C11396" s="76"/>
      <c r="D11396" s="78"/>
      <c r="E11396" s="12"/>
      <c r="F11396" s="79"/>
      <c r="G11396" s="78"/>
      <c r="H11396" s="80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6"/>
      <c r="B11397" s="77"/>
      <c r="C11397" s="76"/>
      <c r="D11397" s="78"/>
      <c r="E11397" s="12"/>
      <c r="F11397" s="79"/>
      <c r="G11397" s="78"/>
      <c r="H11397" s="80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6"/>
      <c r="B11398" s="77"/>
      <c r="C11398" s="76"/>
      <c r="D11398" s="78"/>
      <c r="E11398" s="12"/>
      <c r="F11398" s="79"/>
      <c r="G11398" s="78"/>
      <c r="H11398" s="80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6"/>
      <c r="B11399" s="77"/>
      <c r="C11399" s="76"/>
      <c r="D11399" s="78"/>
      <c r="E11399" s="12"/>
      <c r="F11399" s="79"/>
      <c r="G11399" s="78"/>
      <c r="H11399" s="80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6"/>
      <c r="B11400" s="77"/>
      <c r="C11400" s="76"/>
      <c r="D11400" s="78"/>
      <c r="E11400" s="12"/>
      <c r="F11400" s="79"/>
      <c r="G11400" s="78"/>
      <c r="H11400" s="80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6"/>
      <c r="B11401" s="77"/>
      <c r="C11401" s="76"/>
      <c r="D11401" s="78"/>
      <c r="E11401" s="12"/>
      <c r="F11401" s="79"/>
      <c r="G11401" s="78"/>
      <c r="H11401" s="80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6"/>
      <c r="B11402" s="77"/>
      <c r="C11402" s="76"/>
      <c r="D11402" s="78"/>
      <c r="E11402" s="12"/>
      <c r="F11402" s="79"/>
      <c r="G11402" s="78"/>
      <c r="H11402" s="80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6"/>
      <c r="B11403" s="77"/>
      <c r="C11403" s="76"/>
      <c r="D11403" s="78"/>
      <c r="E11403" s="12"/>
      <c r="F11403" s="79"/>
      <c r="G11403" s="78"/>
      <c r="H11403" s="80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6"/>
      <c r="B11404" s="77"/>
      <c r="C11404" s="76"/>
      <c r="D11404" s="78"/>
      <c r="E11404" s="12"/>
      <c r="F11404" s="79"/>
      <c r="G11404" s="78"/>
      <c r="H11404" s="80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6"/>
      <c r="B11405" s="77"/>
      <c r="C11405" s="76"/>
      <c r="D11405" s="78"/>
      <c r="E11405" s="12"/>
      <c r="F11405" s="79"/>
      <c r="G11405" s="78"/>
      <c r="H11405" s="80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6"/>
      <c r="B11406" s="77"/>
      <c r="C11406" s="76"/>
      <c r="D11406" s="78"/>
      <c r="E11406" s="12"/>
      <c r="F11406" s="79"/>
      <c r="G11406" s="78"/>
      <c r="H11406" s="80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6"/>
      <c r="B11407" s="77"/>
      <c r="C11407" s="76"/>
      <c r="D11407" s="78"/>
      <c r="E11407" s="12"/>
      <c r="F11407" s="79"/>
      <c r="G11407" s="78"/>
      <c r="H11407" s="80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6"/>
      <c r="B11408" s="77"/>
      <c r="C11408" s="76"/>
      <c r="D11408" s="78"/>
      <c r="E11408" s="12"/>
      <c r="F11408" s="79"/>
      <c r="G11408" s="78"/>
      <c r="H11408" s="80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6"/>
      <c r="B11409" s="77"/>
      <c r="C11409" s="76"/>
      <c r="D11409" s="78"/>
      <c r="E11409" s="12"/>
      <c r="F11409" s="79"/>
      <c r="G11409" s="78"/>
      <c r="H11409" s="80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6"/>
      <c r="B11410" s="77"/>
      <c r="C11410" s="76"/>
      <c r="D11410" s="78"/>
      <c r="E11410" s="12"/>
      <c r="F11410" s="79"/>
      <c r="G11410" s="78"/>
      <c r="H11410" s="80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6"/>
      <c r="B11411" s="77"/>
      <c r="C11411" s="76"/>
      <c r="D11411" s="78"/>
      <c r="E11411" s="12"/>
      <c r="F11411" s="79"/>
      <c r="G11411" s="78"/>
      <c r="H11411" s="80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6"/>
      <c r="B11412" s="77"/>
      <c r="C11412" s="76"/>
      <c r="D11412" s="78"/>
      <c r="E11412" s="12"/>
      <c r="F11412" s="79"/>
      <c r="G11412" s="78"/>
      <c r="H11412" s="80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6"/>
      <c r="B11413" s="77"/>
      <c r="C11413" s="76"/>
      <c r="D11413" s="78"/>
      <c r="E11413" s="12"/>
      <c r="F11413" s="79"/>
      <c r="G11413" s="78"/>
      <c r="H11413" s="80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6"/>
      <c r="B11414" s="77"/>
      <c r="C11414" s="76"/>
      <c r="D11414" s="78"/>
      <c r="E11414" s="12"/>
      <c r="F11414" s="79"/>
      <c r="G11414" s="78"/>
      <c r="H11414" s="80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6"/>
      <c r="B11415" s="77"/>
      <c r="C11415" s="76"/>
      <c r="D11415" s="78"/>
      <c r="E11415" s="12"/>
      <c r="F11415" s="79"/>
      <c r="G11415" s="78"/>
      <c r="H11415" s="80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6"/>
      <c r="B11416" s="77"/>
      <c r="C11416" s="76"/>
      <c r="D11416" s="78"/>
      <c r="E11416" s="12"/>
      <c r="F11416" s="79"/>
      <c r="G11416" s="78"/>
      <c r="H11416" s="80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6"/>
      <c r="B11417" s="77"/>
      <c r="C11417" s="76"/>
      <c r="D11417" s="78"/>
      <c r="E11417" s="12"/>
      <c r="F11417" s="79"/>
      <c r="G11417" s="78"/>
      <c r="H11417" s="80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6"/>
      <c r="B11418" s="77"/>
      <c r="C11418" s="76"/>
      <c r="D11418" s="78"/>
      <c r="E11418" s="12"/>
      <c r="F11418" s="79"/>
      <c r="G11418" s="78"/>
      <c r="H11418" s="80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6"/>
      <c r="B11419" s="77"/>
      <c r="C11419" s="76"/>
      <c r="D11419" s="78"/>
      <c r="E11419" s="12"/>
      <c r="F11419" s="79"/>
      <c r="G11419" s="78"/>
      <c r="H11419" s="80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6"/>
      <c r="B11420" s="77"/>
      <c r="C11420" s="76"/>
      <c r="D11420" s="78"/>
      <c r="E11420" s="12"/>
      <c r="F11420" s="79"/>
      <c r="G11420" s="78"/>
      <c r="H11420" s="80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6"/>
      <c r="B11421" s="77"/>
      <c r="C11421" s="76"/>
      <c r="D11421" s="78"/>
      <c r="E11421" s="12"/>
      <c r="F11421" s="79"/>
      <c r="G11421" s="78"/>
      <c r="H11421" s="80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6"/>
      <c r="B11422" s="77"/>
      <c r="C11422" s="76"/>
      <c r="D11422" s="78"/>
      <c r="E11422" s="12"/>
      <c r="F11422" s="79"/>
      <c r="G11422" s="78"/>
      <c r="H11422" s="80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6"/>
      <c r="B11423" s="77"/>
      <c r="C11423" s="76"/>
      <c r="D11423" s="78"/>
      <c r="E11423" s="12"/>
      <c r="F11423" s="79"/>
      <c r="G11423" s="78"/>
      <c r="H11423" s="80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6"/>
      <c r="B11424" s="77"/>
      <c r="C11424" s="76"/>
      <c r="D11424" s="78"/>
      <c r="E11424" s="12"/>
      <c r="F11424" s="79"/>
      <c r="G11424" s="78"/>
      <c r="H11424" s="80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6"/>
      <c r="B11425" s="77"/>
      <c r="C11425" s="76"/>
      <c r="D11425" s="78"/>
      <c r="E11425" s="12"/>
      <c r="F11425" s="79"/>
      <c r="G11425" s="78"/>
      <c r="H11425" s="80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6"/>
      <c r="B11426" s="77"/>
      <c r="C11426" s="76"/>
      <c r="D11426" s="78"/>
      <c r="E11426" s="12"/>
      <c r="F11426" s="79"/>
      <c r="G11426" s="78"/>
      <c r="H11426" s="80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6"/>
      <c r="B11427" s="77"/>
      <c r="C11427" s="76"/>
      <c r="D11427" s="78"/>
      <c r="E11427" s="12"/>
      <c r="F11427" s="79"/>
      <c r="G11427" s="78"/>
      <c r="H11427" s="80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6"/>
      <c r="B11428" s="77"/>
      <c r="C11428" s="76"/>
      <c r="D11428" s="78"/>
      <c r="E11428" s="12"/>
      <c r="F11428" s="79"/>
      <c r="G11428" s="78"/>
      <c r="H11428" s="80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6"/>
      <c r="B11429" s="77"/>
      <c r="C11429" s="76"/>
      <c r="D11429" s="78"/>
      <c r="E11429" s="12"/>
      <c r="F11429" s="79"/>
      <c r="G11429" s="78"/>
      <c r="H11429" s="80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6"/>
      <c r="B11430" s="77"/>
      <c r="C11430" s="76"/>
      <c r="D11430" s="78"/>
      <c r="E11430" s="12"/>
      <c r="F11430" s="79"/>
      <c r="G11430" s="78"/>
      <c r="H11430" s="80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6"/>
      <c r="B11431" s="77"/>
      <c r="C11431" s="76"/>
      <c r="D11431" s="78"/>
      <c r="E11431" s="12"/>
      <c r="F11431" s="79"/>
      <c r="G11431" s="78"/>
      <c r="H11431" s="80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6"/>
      <c r="B11432" s="77"/>
      <c r="C11432" s="76"/>
      <c r="D11432" s="78"/>
      <c r="E11432" s="12"/>
      <c r="F11432" s="79"/>
      <c r="G11432" s="78"/>
      <c r="H11432" s="80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6"/>
      <c r="B11433" s="77"/>
      <c r="C11433" s="76"/>
      <c r="D11433" s="78"/>
      <c r="E11433" s="12"/>
      <c r="F11433" s="79"/>
      <c r="G11433" s="78"/>
      <c r="H11433" s="80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6"/>
      <c r="B11434" s="77"/>
      <c r="C11434" s="76"/>
      <c r="D11434" s="78"/>
      <c r="E11434" s="12"/>
      <c r="F11434" s="79"/>
      <c r="G11434" s="78"/>
      <c r="H11434" s="80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6"/>
      <c r="B11435" s="77"/>
      <c r="C11435" s="76"/>
      <c r="D11435" s="78"/>
      <c r="E11435" s="12"/>
      <c r="F11435" s="79"/>
      <c r="G11435" s="78"/>
      <c r="H11435" s="80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6"/>
      <c r="B11436" s="77"/>
      <c r="C11436" s="76"/>
      <c r="D11436" s="78"/>
      <c r="E11436" s="12"/>
      <c r="F11436" s="79"/>
      <c r="G11436" s="78"/>
      <c r="H11436" s="80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6"/>
      <c r="B11437" s="77"/>
      <c r="C11437" s="76"/>
      <c r="D11437" s="78"/>
      <c r="E11437" s="12"/>
      <c r="F11437" s="79"/>
      <c r="G11437" s="78"/>
      <c r="H11437" s="80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6"/>
      <c r="B11438" s="77"/>
      <c r="C11438" s="76"/>
      <c r="D11438" s="78"/>
      <c r="E11438" s="12"/>
      <c r="F11438" s="79"/>
      <c r="G11438" s="78"/>
      <c r="H11438" s="80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6"/>
      <c r="B11439" s="77"/>
      <c r="C11439" s="76"/>
      <c r="D11439" s="78"/>
      <c r="E11439" s="12"/>
      <c r="F11439" s="79"/>
      <c r="G11439" s="78"/>
      <c r="H11439" s="80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6"/>
      <c r="B11440" s="77"/>
      <c r="C11440" s="76"/>
      <c r="D11440" s="78"/>
      <c r="E11440" s="12"/>
      <c r="F11440" s="79"/>
      <c r="G11440" s="78"/>
      <c r="H11440" s="80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6"/>
      <c r="B11441" s="77"/>
      <c r="C11441" s="76"/>
      <c r="D11441" s="78"/>
      <c r="E11441" s="12"/>
      <c r="F11441" s="79"/>
      <c r="G11441" s="78"/>
      <c r="H11441" s="80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6"/>
      <c r="B11442" s="77"/>
      <c r="C11442" s="76"/>
      <c r="D11442" s="78"/>
      <c r="E11442" s="12"/>
      <c r="F11442" s="79"/>
      <c r="G11442" s="78"/>
      <c r="H11442" s="80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6"/>
      <c r="B11443" s="77"/>
      <c r="C11443" s="76"/>
      <c r="D11443" s="78"/>
      <c r="E11443" s="12"/>
      <c r="F11443" s="79"/>
      <c r="G11443" s="78"/>
      <c r="H11443" s="80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6"/>
      <c r="B11444" s="77"/>
      <c r="C11444" s="76"/>
      <c r="D11444" s="78"/>
      <c r="E11444" s="12"/>
      <c r="F11444" s="79"/>
      <c r="G11444" s="78"/>
      <c r="H11444" s="80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6"/>
      <c r="B11445" s="77"/>
      <c r="C11445" s="76"/>
      <c r="D11445" s="78"/>
      <c r="E11445" s="12"/>
      <c r="F11445" s="79"/>
      <c r="G11445" s="78"/>
      <c r="H11445" s="80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6"/>
      <c r="B11446" s="77"/>
      <c r="C11446" s="76"/>
      <c r="D11446" s="78"/>
      <c r="E11446" s="12"/>
      <c r="F11446" s="79"/>
      <c r="G11446" s="78"/>
      <c r="H11446" s="80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6"/>
      <c r="B11447" s="77"/>
      <c r="C11447" s="76"/>
      <c r="D11447" s="78"/>
      <c r="E11447" s="12"/>
      <c r="F11447" s="79"/>
      <c r="G11447" s="78"/>
      <c r="H11447" s="80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6"/>
      <c r="B11448" s="77"/>
      <c r="C11448" s="76"/>
      <c r="D11448" s="78"/>
      <c r="E11448" s="12"/>
      <c r="F11448" s="79"/>
      <c r="G11448" s="78"/>
      <c r="H11448" s="80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6"/>
      <c r="B11449" s="77"/>
      <c r="C11449" s="76"/>
      <c r="D11449" s="78"/>
      <c r="E11449" s="12"/>
      <c r="F11449" s="79"/>
      <c r="G11449" s="78"/>
      <c r="H11449" s="80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6"/>
      <c r="B11450" s="77"/>
      <c r="C11450" s="76"/>
      <c r="D11450" s="78"/>
      <c r="E11450" s="12"/>
      <c r="F11450" s="79"/>
      <c r="G11450" s="78"/>
      <c r="H11450" s="80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6"/>
      <c r="B11451" s="77"/>
      <c r="C11451" s="76"/>
      <c r="D11451" s="78"/>
      <c r="E11451" s="12"/>
      <c r="F11451" s="79"/>
      <c r="G11451" s="78"/>
      <c r="H11451" s="80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6"/>
      <c r="B11452" s="77"/>
      <c r="C11452" s="76"/>
      <c r="D11452" s="78"/>
      <c r="E11452" s="12"/>
      <c r="F11452" s="79"/>
      <c r="G11452" s="78"/>
      <c r="H11452" s="80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6"/>
      <c r="B11453" s="77"/>
      <c r="C11453" s="76"/>
      <c r="D11453" s="78"/>
      <c r="E11453" s="12"/>
      <c r="F11453" s="79"/>
      <c r="G11453" s="78"/>
      <c r="H11453" s="80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6"/>
      <c r="B11454" s="77"/>
      <c r="C11454" s="76"/>
      <c r="D11454" s="78"/>
      <c r="E11454" s="12"/>
      <c r="F11454" s="79"/>
      <c r="G11454" s="78"/>
      <c r="H11454" s="80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6"/>
      <c r="B11455" s="77"/>
      <c r="C11455" s="76"/>
      <c r="D11455" s="78"/>
      <c r="E11455" s="12"/>
      <c r="F11455" s="79"/>
      <c r="G11455" s="78"/>
      <c r="H11455" s="80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6"/>
      <c r="B11456" s="77"/>
      <c r="C11456" s="76"/>
      <c r="D11456" s="78"/>
      <c r="E11456" s="12"/>
      <c r="F11456" s="79"/>
      <c r="G11456" s="78"/>
      <c r="H11456" s="80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6"/>
      <c r="B11457" s="77"/>
      <c r="C11457" s="76"/>
      <c r="D11457" s="78"/>
      <c r="E11457" s="12"/>
      <c r="F11457" s="79"/>
      <c r="G11457" s="78"/>
      <c r="H11457" s="80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6"/>
      <c r="B11458" s="77"/>
      <c r="C11458" s="76"/>
      <c r="D11458" s="78"/>
      <c r="E11458" s="12"/>
      <c r="F11458" s="79"/>
      <c r="G11458" s="78"/>
      <c r="H11458" s="80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6"/>
      <c r="B11459" s="77"/>
      <c r="C11459" s="76"/>
      <c r="D11459" s="78"/>
      <c r="E11459" s="12"/>
      <c r="F11459" s="79"/>
      <c r="G11459" s="78"/>
      <c r="H11459" s="80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6"/>
      <c r="B11460" s="77"/>
      <c r="C11460" s="76"/>
      <c r="D11460" s="78"/>
      <c r="E11460" s="12"/>
      <c r="F11460" s="79"/>
      <c r="G11460" s="78"/>
      <c r="H11460" s="80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6"/>
      <c r="B11461" s="77"/>
      <c r="C11461" s="76"/>
      <c r="D11461" s="78"/>
      <c r="E11461" s="12"/>
      <c r="F11461" s="79"/>
      <c r="G11461" s="78"/>
      <c r="H11461" s="80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6"/>
      <c r="B11462" s="77"/>
      <c r="C11462" s="76"/>
      <c r="D11462" s="78"/>
      <c r="E11462" s="12"/>
      <c r="F11462" s="79"/>
      <c r="G11462" s="78"/>
      <c r="H11462" s="80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6"/>
      <c r="B11463" s="77"/>
      <c r="C11463" s="76"/>
      <c r="D11463" s="78"/>
      <c r="E11463" s="12"/>
      <c r="F11463" s="79"/>
      <c r="G11463" s="78"/>
      <c r="H11463" s="80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6"/>
      <c r="B11464" s="77"/>
      <c r="C11464" s="76"/>
      <c r="D11464" s="78"/>
      <c r="E11464" s="12"/>
      <c r="F11464" s="79"/>
      <c r="G11464" s="78"/>
      <c r="H11464" s="80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6"/>
      <c r="B11465" s="77"/>
      <c r="C11465" s="76"/>
      <c r="D11465" s="78"/>
      <c r="E11465" s="12"/>
      <c r="F11465" s="79"/>
      <c r="G11465" s="78"/>
      <c r="H11465" s="80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6"/>
      <c r="B11466" s="77"/>
      <c r="C11466" s="76"/>
      <c r="D11466" s="78"/>
      <c r="E11466" s="12"/>
      <c r="F11466" s="79"/>
      <c r="G11466" s="78"/>
      <c r="H11466" s="80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6"/>
      <c r="B11467" s="77"/>
      <c r="C11467" s="76"/>
      <c r="D11467" s="78"/>
      <c r="E11467" s="12"/>
      <c r="F11467" s="79"/>
      <c r="G11467" s="78"/>
      <c r="H11467" s="80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6"/>
      <c r="B11468" s="77"/>
      <c r="C11468" s="76"/>
      <c r="D11468" s="78"/>
      <c r="E11468" s="12"/>
      <c r="F11468" s="79"/>
      <c r="G11468" s="78"/>
      <c r="H11468" s="80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6"/>
      <c r="B11469" s="77"/>
      <c r="C11469" s="76"/>
      <c r="D11469" s="78"/>
      <c r="E11469" s="12"/>
      <c r="F11469" s="79"/>
      <c r="G11469" s="78"/>
      <c r="H11469" s="80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6"/>
      <c r="B11470" s="77"/>
      <c r="C11470" s="76"/>
      <c r="D11470" s="78"/>
      <c r="E11470" s="12"/>
      <c r="F11470" s="79"/>
      <c r="G11470" s="78"/>
      <c r="H11470" s="80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6"/>
      <c r="B11471" s="77"/>
      <c r="C11471" s="76"/>
      <c r="D11471" s="78"/>
      <c r="E11471" s="12"/>
      <c r="F11471" s="79"/>
      <c r="G11471" s="78"/>
      <c r="H11471" s="80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6"/>
      <c r="B11472" s="77"/>
      <c r="C11472" s="76"/>
      <c r="D11472" s="78"/>
      <c r="E11472" s="12"/>
      <c r="F11472" s="79"/>
      <c r="G11472" s="78"/>
      <c r="H11472" s="80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6"/>
      <c r="B11473" s="77"/>
      <c r="C11473" s="76"/>
      <c r="D11473" s="78"/>
      <c r="E11473" s="12"/>
      <c r="F11473" s="79"/>
      <c r="G11473" s="78"/>
      <c r="H11473" s="80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6"/>
      <c r="B11474" s="77"/>
      <c r="C11474" s="76"/>
      <c r="D11474" s="78"/>
      <c r="E11474" s="12"/>
      <c r="F11474" s="79"/>
      <c r="G11474" s="78"/>
      <c r="H11474" s="80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6"/>
      <c r="B11475" s="77"/>
      <c r="C11475" s="76"/>
      <c r="D11475" s="78"/>
      <c r="E11475" s="12"/>
      <c r="F11475" s="79"/>
      <c r="G11475" s="78"/>
      <c r="H11475" s="80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6"/>
      <c r="B11476" s="77"/>
      <c r="C11476" s="76"/>
      <c r="D11476" s="78"/>
      <c r="E11476" s="12"/>
      <c r="F11476" s="79"/>
      <c r="G11476" s="78"/>
      <c r="H11476" s="80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6"/>
      <c r="B11477" s="77"/>
      <c r="C11477" s="76"/>
      <c r="D11477" s="78"/>
      <c r="E11477" s="12"/>
      <c r="F11477" s="79"/>
      <c r="G11477" s="78"/>
      <c r="H11477" s="80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6"/>
      <c r="B11478" s="77"/>
      <c r="C11478" s="76"/>
      <c r="D11478" s="78"/>
      <c r="E11478" s="12"/>
      <c r="F11478" s="79"/>
      <c r="G11478" s="78"/>
      <c r="H11478" s="80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6"/>
      <c r="B11479" s="77"/>
      <c r="C11479" s="76"/>
      <c r="D11479" s="78"/>
      <c r="E11479" s="12"/>
      <c r="F11479" s="79"/>
      <c r="G11479" s="78"/>
      <c r="H11479" s="80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6"/>
      <c r="B11480" s="77"/>
      <c r="C11480" s="76"/>
      <c r="D11480" s="78"/>
      <c r="E11480" s="12"/>
      <c r="F11480" s="79"/>
      <c r="G11480" s="78"/>
      <c r="H11480" s="80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6"/>
      <c r="B11481" s="77"/>
      <c r="C11481" s="76"/>
      <c r="D11481" s="78"/>
      <c r="E11481" s="12"/>
      <c r="F11481" s="79"/>
      <c r="G11481" s="78"/>
      <c r="H11481" s="80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6"/>
      <c r="B11482" s="77"/>
      <c r="C11482" s="76"/>
      <c r="D11482" s="78"/>
      <c r="E11482" s="12"/>
      <c r="F11482" s="79"/>
      <c r="G11482" s="78"/>
      <c r="H11482" s="80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6"/>
      <c r="B11483" s="77"/>
      <c r="C11483" s="76"/>
      <c r="D11483" s="78"/>
      <c r="E11483" s="12"/>
      <c r="F11483" s="79"/>
      <c r="G11483" s="78"/>
      <c r="H11483" s="80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6"/>
      <c r="B11484" s="77"/>
      <c r="C11484" s="76"/>
      <c r="D11484" s="78"/>
      <c r="E11484" s="12"/>
      <c r="F11484" s="79"/>
      <c r="G11484" s="78"/>
      <c r="H11484" s="80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6"/>
      <c r="B11485" s="77"/>
      <c r="C11485" s="76"/>
      <c r="D11485" s="78"/>
      <c r="E11485" s="12"/>
      <c r="F11485" s="79"/>
      <c r="G11485" s="78"/>
      <c r="H11485" s="80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6"/>
      <c r="B11486" s="77"/>
      <c r="C11486" s="76"/>
      <c r="D11486" s="78"/>
      <c r="E11486" s="12"/>
      <c r="F11486" s="79"/>
      <c r="G11486" s="78"/>
      <c r="H11486" s="80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6"/>
      <c r="B11487" s="77"/>
      <c r="C11487" s="76"/>
      <c r="D11487" s="78"/>
      <c r="E11487" s="12"/>
      <c r="F11487" s="79"/>
      <c r="G11487" s="78"/>
      <c r="H11487" s="80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6"/>
      <c r="B11488" s="77"/>
      <c r="C11488" s="76"/>
      <c r="D11488" s="78"/>
      <c r="E11488" s="12"/>
      <c r="F11488" s="79"/>
      <c r="G11488" s="78"/>
      <c r="H11488" s="80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6"/>
      <c r="B11489" s="77"/>
      <c r="C11489" s="76"/>
      <c r="D11489" s="78"/>
      <c r="E11489" s="12"/>
      <c r="F11489" s="79"/>
      <c r="G11489" s="78"/>
      <c r="H11489" s="80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6"/>
      <c r="B11490" s="77"/>
      <c r="C11490" s="76"/>
      <c r="D11490" s="78"/>
      <c r="E11490" s="12"/>
      <c r="F11490" s="79"/>
      <c r="G11490" s="78"/>
      <c r="H11490" s="80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6"/>
      <c r="B11491" s="77"/>
      <c r="C11491" s="76"/>
      <c r="D11491" s="78"/>
      <c r="E11491" s="12"/>
      <c r="F11491" s="79"/>
      <c r="G11491" s="78"/>
      <c r="H11491" s="80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6"/>
      <c r="B11492" s="77"/>
      <c r="C11492" s="76"/>
      <c r="D11492" s="78"/>
      <c r="E11492" s="12"/>
      <c r="F11492" s="79"/>
      <c r="G11492" s="78"/>
      <c r="H11492" s="80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6"/>
      <c r="B11493" s="77"/>
      <c r="C11493" s="76"/>
      <c r="D11493" s="78"/>
      <c r="E11493" s="12"/>
      <c r="F11493" s="79"/>
      <c r="G11493" s="78"/>
      <c r="H11493" s="80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6"/>
      <c r="B11494" s="77"/>
      <c r="C11494" s="76"/>
      <c r="D11494" s="78"/>
      <c r="E11494" s="12"/>
      <c r="F11494" s="79"/>
      <c r="G11494" s="78"/>
      <c r="H11494" s="80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6"/>
      <c r="B11495" s="77"/>
      <c r="C11495" s="76"/>
      <c r="D11495" s="78"/>
      <c r="E11495" s="12"/>
      <c r="F11495" s="79"/>
      <c r="G11495" s="78"/>
      <c r="H11495" s="80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6"/>
      <c r="B11496" s="77"/>
      <c r="C11496" s="76"/>
      <c r="D11496" s="78"/>
      <c r="E11496" s="12"/>
      <c r="F11496" s="79"/>
      <c r="G11496" s="78"/>
      <c r="H11496" s="80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6"/>
      <c r="B11497" s="77"/>
      <c r="C11497" s="76"/>
      <c r="D11497" s="78"/>
      <c r="E11497" s="12"/>
      <c r="F11497" s="79"/>
      <c r="G11497" s="78"/>
      <c r="H11497" s="80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6"/>
      <c r="B11498" s="77"/>
      <c r="C11498" s="76"/>
      <c r="D11498" s="78"/>
      <c r="E11498" s="12"/>
      <c r="F11498" s="79"/>
      <c r="G11498" s="78"/>
      <c r="H11498" s="80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6"/>
      <c r="B11499" s="77"/>
      <c r="C11499" s="76"/>
      <c r="D11499" s="78"/>
      <c r="E11499" s="12"/>
      <c r="F11499" s="79"/>
      <c r="G11499" s="78"/>
      <c r="H11499" s="80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6"/>
      <c r="B11500" s="77"/>
      <c r="C11500" s="76"/>
      <c r="D11500" s="78"/>
      <c r="E11500" s="12"/>
      <c r="F11500" s="79"/>
      <c r="G11500" s="78"/>
      <c r="H11500" s="80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6"/>
      <c r="B11501" s="77"/>
      <c r="C11501" s="76"/>
      <c r="D11501" s="78"/>
      <c r="E11501" s="12"/>
      <c r="F11501" s="79"/>
      <c r="G11501" s="78"/>
      <c r="H11501" s="80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6"/>
      <c r="B11502" s="77"/>
      <c r="C11502" s="76"/>
      <c r="D11502" s="78"/>
      <c r="E11502" s="12"/>
      <c r="F11502" s="79"/>
      <c r="G11502" s="78"/>
      <c r="H11502" s="80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6"/>
      <c r="B11503" s="77"/>
      <c r="C11503" s="76"/>
      <c r="D11503" s="78"/>
      <c r="E11503" s="12"/>
      <c r="F11503" s="79"/>
      <c r="G11503" s="78"/>
      <c r="H11503" s="80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6"/>
      <c r="B11504" s="77"/>
      <c r="C11504" s="76"/>
      <c r="D11504" s="78"/>
      <c r="E11504" s="12"/>
      <c r="F11504" s="79"/>
      <c r="G11504" s="78"/>
      <c r="H11504" s="80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6"/>
      <c r="B11505" s="77"/>
      <c r="C11505" s="76"/>
      <c r="D11505" s="78"/>
      <c r="E11505" s="12"/>
      <c r="F11505" s="79"/>
      <c r="G11505" s="78"/>
      <c r="H11505" s="80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6"/>
      <c r="B11506" s="77"/>
      <c r="C11506" s="76"/>
      <c r="D11506" s="78"/>
      <c r="E11506" s="12"/>
      <c r="F11506" s="79"/>
      <c r="G11506" s="78"/>
      <c r="H11506" s="80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6"/>
      <c r="B11507" s="77"/>
      <c r="C11507" s="76"/>
      <c r="D11507" s="78"/>
      <c r="E11507" s="12"/>
      <c r="F11507" s="79"/>
      <c r="G11507" s="78"/>
      <c r="H11507" s="80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6"/>
      <c r="B11508" s="77"/>
      <c r="C11508" s="76"/>
      <c r="D11508" s="78"/>
      <c r="E11508" s="12"/>
      <c r="F11508" s="79"/>
      <c r="G11508" s="78"/>
      <c r="H11508" s="80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6"/>
      <c r="B11509" s="77"/>
      <c r="C11509" s="76"/>
      <c r="D11509" s="78"/>
      <c r="E11509" s="12"/>
      <c r="F11509" s="79"/>
      <c r="G11509" s="78"/>
      <c r="H11509" s="80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6"/>
      <c r="B11510" s="77"/>
      <c r="C11510" s="76"/>
      <c r="D11510" s="78"/>
      <c r="E11510" s="12"/>
      <c r="F11510" s="79"/>
      <c r="G11510" s="78"/>
      <c r="H11510" s="80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6"/>
      <c r="B11511" s="77"/>
      <c r="C11511" s="76"/>
      <c r="D11511" s="78"/>
      <c r="E11511" s="12"/>
      <c r="F11511" s="79"/>
      <c r="G11511" s="78"/>
      <c r="H11511" s="80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6"/>
      <c r="B11512" s="77"/>
      <c r="C11512" s="76"/>
      <c r="D11512" s="78"/>
      <c r="E11512" s="12"/>
      <c r="F11512" s="79"/>
      <c r="G11512" s="78"/>
      <c r="H11512" s="80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6"/>
      <c r="B11513" s="77"/>
      <c r="C11513" s="76"/>
      <c r="D11513" s="78"/>
      <c r="E11513" s="12"/>
      <c r="F11513" s="79"/>
      <c r="G11513" s="78"/>
      <c r="H11513" s="80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6"/>
      <c r="B11514" s="77"/>
      <c r="C11514" s="76"/>
      <c r="D11514" s="78"/>
      <c r="E11514" s="12"/>
      <c r="F11514" s="79"/>
      <c r="G11514" s="78"/>
      <c r="H11514" s="80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6"/>
      <c r="B11515" s="77"/>
      <c r="C11515" s="76"/>
      <c r="D11515" s="78"/>
      <c r="E11515" s="12"/>
      <c r="F11515" s="79"/>
      <c r="G11515" s="78"/>
      <c r="H11515" s="80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6"/>
      <c r="B11516" s="77"/>
      <c r="C11516" s="76"/>
      <c r="D11516" s="78"/>
      <c r="E11516" s="12"/>
      <c r="F11516" s="79"/>
      <c r="G11516" s="78"/>
      <c r="H11516" s="80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6"/>
      <c r="B11517" s="77"/>
      <c r="C11517" s="76"/>
      <c r="D11517" s="78"/>
      <c r="E11517" s="12"/>
      <c r="F11517" s="79"/>
      <c r="G11517" s="78"/>
      <c r="H11517" s="80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6"/>
      <c r="B11518" s="77"/>
      <c r="C11518" s="76"/>
      <c r="D11518" s="78"/>
      <c r="E11518" s="12"/>
      <c r="F11518" s="79"/>
      <c r="G11518" s="78"/>
      <c r="H11518" s="80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6"/>
      <c r="B11519" s="77"/>
      <c r="C11519" s="76"/>
      <c r="D11519" s="78"/>
      <c r="E11519" s="12"/>
      <c r="F11519" s="79"/>
      <c r="G11519" s="78"/>
      <c r="H11519" s="80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6"/>
      <c r="B11520" s="77"/>
      <c r="C11520" s="76"/>
      <c r="D11520" s="78"/>
      <c r="E11520" s="12"/>
      <c r="F11520" s="79"/>
      <c r="G11520" s="78"/>
      <c r="H11520" s="80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6"/>
      <c r="B11521" s="77"/>
      <c r="C11521" s="76"/>
      <c r="D11521" s="78"/>
      <c r="E11521" s="12"/>
      <c r="F11521" s="79"/>
      <c r="G11521" s="78"/>
      <c r="H11521" s="80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6"/>
      <c r="B11522" s="77"/>
      <c r="C11522" s="76"/>
      <c r="D11522" s="78"/>
      <c r="E11522" s="12"/>
      <c r="F11522" s="79"/>
      <c r="G11522" s="78"/>
      <c r="H11522" s="80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6"/>
      <c r="B11523" s="77"/>
      <c r="C11523" s="76"/>
      <c r="D11523" s="78"/>
      <c r="E11523" s="12"/>
      <c r="F11523" s="79"/>
      <c r="G11523" s="78"/>
      <c r="H11523" s="80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6"/>
      <c r="B11524" s="77"/>
      <c r="C11524" s="76"/>
      <c r="D11524" s="78"/>
      <c r="E11524" s="12"/>
      <c r="F11524" s="79"/>
      <c r="G11524" s="78"/>
      <c r="H11524" s="80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6"/>
      <c r="B11525" s="77"/>
      <c r="C11525" s="76"/>
      <c r="D11525" s="78"/>
      <c r="E11525" s="12"/>
      <c r="F11525" s="79"/>
      <c r="G11525" s="78"/>
      <c r="H11525" s="80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6"/>
      <c r="B11526" s="77"/>
      <c r="C11526" s="76"/>
      <c r="D11526" s="78"/>
      <c r="E11526" s="12"/>
      <c r="F11526" s="79"/>
      <c r="G11526" s="78"/>
      <c r="H11526" s="80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6"/>
      <c r="B11527" s="77"/>
      <c r="C11527" s="76"/>
      <c r="D11527" s="78"/>
      <c r="E11527" s="12"/>
      <c r="F11527" s="79"/>
      <c r="G11527" s="78"/>
      <c r="H11527" s="80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6"/>
      <c r="B11528" s="77"/>
      <c r="C11528" s="76"/>
      <c r="D11528" s="78"/>
      <c r="E11528" s="12"/>
      <c r="F11528" s="79"/>
      <c r="G11528" s="78"/>
      <c r="H11528" s="80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6"/>
      <c r="B11529" s="77"/>
      <c r="C11529" s="76"/>
      <c r="D11529" s="78"/>
      <c r="E11529" s="12"/>
      <c r="F11529" s="79"/>
      <c r="G11529" s="78"/>
      <c r="H11529" s="80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6"/>
      <c r="B11530" s="77"/>
      <c r="C11530" s="76"/>
      <c r="D11530" s="78"/>
      <c r="E11530" s="12"/>
      <c r="F11530" s="79"/>
      <c r="G11530" s="78"/>
      <c r="H11530" s="80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6"/>
      <c r="B11531" s="77"/>
      <c r="C11531" s="76"/>
      <c r="D11531" s="78"/>
      <c r="E11531" s="12"/>
      <c r="F11531" s="79"/>
      <c r="G11531" s="78"/>
      <c r="H11531" s="80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6"/>
      <c r="B11532" s="77"/>
      <c r="C11532" s="76"/>
      <c r="D11532" s="78"/>
      <c r="E11532" s="12"/>
      <c r="F11532" s="79"/>
      <c r="G11532" s="78"/>
      <c r="H11532" s="80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6"/>
      <c r="B11533" s="77"/>
      <c r="C11533" s="76"/>
      <c r="D11533" s="78"/>
      <c r="E11533" s="12"/>
      <c r="F11533" s="79"/>
      <c r="G11533" s="78"/>
      <c r="H11533" s="80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6"/>
      <c r="B11534" s="77"/>
      <c r="C11534" s="76"/>
      <c r="D11534" s="78"/>
      <c r="E11534" s="12"/>
      <c r="F11534" s="79"/>
      <c r="G11534" s="78"/>
      <c r="H11534" s="80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6"/>
      <c r="B11535" s="77"/>
      <c r="C11535" s="76"/>
      <c r="D11535" s="78"/>
      <c r="E11535" s="12"/>
      <c r="F11535" s="79"/>
      <c r="G11535" s="78"/>
      <c r="H11535" s="80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6"/>
      <c r="B11536" s="77"/>
      <c r="C11536" s="76"/>
      <c r="D11536" s="78"/>
      <c r="E11536" s="12"/>
      <c r="F11536" s="79"/>
      <c r="G11536" s="78"/>
      <c r="H11536" s="80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6"/>
      <c r="B11537" s="77"/>
      <c r="C11537" s="76"/>
      <c r="D11537" s="78"/>
      <c r="E11537" s="12"/>
      <c r="F11537" s="79"/>
      <c r="G11537" s="78"/>
      <c r="H11537" s="80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6"/>
      <c r="B11538" s="77"/>
      <c r="C11538" s="76"/>
      <c r="D11538" s="78"/>
      <c r="E11538" s="12"/>
      <c r="F11538" s="79"/>
      <c r="G11538" s="78"/>
      <c r="H11538" s="80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6"/>
      <c r="B11539" s="77"/>
      <c r="C11539" s="76"/>
      <c r="D11539" s="78"/>
      <c r="E11539" s="12"/>
      <c r="F11539" s="79"/>
      <c r="G11539" s="78"/>
      <c r="H11539" s="80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6"/>
      <c r="B11540" s="77"/>
      <c r="C11540" s="76"/>
      <c r="D11540" s="78"/>
      <c r="E11540" s="12"/>
      <c r="F11540" s="79"/>
      <c r="G11540" s="78"/>
      <c r="H11540" s="80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6"/>
      <c r="B11541" s="77"/>
      <c r="C11541" s="76"/>
      <c r="D11541" s="78"/>
      <c r="E11541" s="12"/>
      <c r="F11541" s="79"/>
      <c r="G11541" s="78"/>
      <c r="H11541" s="80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6"/>
      <c r="B11542" s="77"/>
      <c r="C11542" s="76"/>
      <c r="D11542" s="78"/>
      <c r="E11542" s="12"/>
      <c r="F11542" s="79"/>
      <c r="G11542" s="78"/>
      <c r="H11542" s="80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6"/>
      <c r="B11543" s="77"/>
      <c r="C11543" s="76"/>
      <c r="D11543" s="78"/>
      <c r="E11543" s="12"/>
      <c r="F11543" s="79"/>
      <c r="G11543" s="78"/>
      <c r="H11543" s="80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6"/>
      <c r="B11544" s="77"/>
      <c r="C11544" s="76"/>
      <c r="D11544" s="78"/>
      <c r="E11544" s="12"/>
      <c r="F11544" s="79"/>
      <c r="G11544" s="78"/>
      <c r="H11544" s="80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6"/>
      <c r="B11545" s="77"/>
      <c r="C11545" s="76"/>
      <c r="D11545" s="78"/>
      <c r="E11545" s="12"/>
      <c r="F11545" s="79"/>
      <c r="G11545" s="78"/>
      <c r="H11545" s="80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6"/>
      <c r="B11546" s="77"/>
      <c r="C11546" s="76"/>
      <c r="D11546" s="78"/>
      <c r="E11546" s="12"/>
      <c r="F11546" s="79"/>
      <c r="G11546" s="78"/>
      <c r="H11546" s="80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6"/>
      <c r="B11547" s="77"/>
      <c r="C11547" s="76"/>
      <c r="D11547" s="78"/>
      <c r="E11547" s="12"/>
      <c r="F11547" s="79"/>
      <c r="G11547" s="78"/>
      <c r="H11547" s="80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6"/>
      <c r="B11548" s="77"/>
      <c r="C11548" s="76"/>
      <c r="D11548" s="78"/>
      <c r="E11548" s="12"/>
      <c r="F11548" s="79"/>
      <c r="G11548" s="78"/>
      <c r="H11548" s="80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6"/>
      <c r="B11549" s="77"/>
      <c r="C11549" s="76"/>
      <c r="D11549" s="78"/>
      <c r="E11549" s="12"/>
      <c r="F11549" s="79"/>
      <c r="G11549" s="78"/>
      <c r="H11549" s="80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6"/>
      <c r="B11550" s="77"/>
      <c r="C11550" s="76"/>
      <c r="D11550" s="78"/>
      <c r="E11550" s="12"/>
      <c r="F11550" s="79"/>
      <c r="G11550" s="78"/>
      <c r="H11550" s="80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6"/>
      <c r="B11551" s="77"/>
      <c r="C11551" s="76"/>
      <c r="D11551" s="78"/>
      <c r="E11551" s="12"/>
      <c r="F11551" s="79"/>
      <c r="G11551" s="78"/>
      <c r="H11551" s="80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6"/>
      <c r="B11552" s="77"/>
      <c r="C11552" s="76"/>
      <c r="D11552" s="78"/>
      <c r="E11552" s="12"/>
      <c r="F11552" s="79"/>
      <c r="G11552" s="78"/>
      <c r="H11552" s="80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6"/>
      <c r="B11553" s="77"/>
      <c r="C11553" s="76"/>
      <c r="D11553" s="78"/>
      <c r="E11553" s="12"/>
      <c r="F11553" s="79"/>
      <c r="G11553" s="78"/>
      <c r="H11553" s="80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6"/>
      <c r="B11554" s="77"/>
      <c r="C11554" s="76"/>
      <c r="D11554" s="78"/>
      <c r="E11554" s="12"/>
      <c r="F11554" s="79"/>
      <c r="G11554" s="78"/>
      <c r="H11554" s="80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6"/>
      <c r="B11555" s="77"/>
      <c r="C11555" s="76"/>
      <c r="D11555" s="78"/>
      <c r="E11555" s="12"/>
      <c r="F11555" s="79"/>
      <c r="G11555" s="78"/>
      <c r="H11555" s="80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6"/>
      <c r="B11556" s="77"/>
      <c r="C11556" s="76"/>
      <c r="D11556" s="78"/>
      <c r="E11556" s="12"/>
      <c r="F11556" s="79"/>
      <c r="G11556" s="78"/>
      <c r="H11556" s="80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6"/>
      <c r="B11557" s="77"/>
      <c r="C11557" s="76"/>
      <c r="D11557" s="78"/>
      <c r="E11557" s="12"/>
      <c r="F11557" s="79"/>
      <c r="G11557" s="78"/>
      <c r="H11557" s="80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6"/>
      <c r="B11558" s="77"/>
      <c r="C11558" s="76"/>
      <c r="D11558" s="78"/>
      <c r="E11558" s="12"/>
      <c r="F11558" s="79"/>
      <c r="G11558" s="78"/>
      <c r="H11558" s="80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6"/>
      <c r="B11559" s="77"/>
      <c r="C11559" s="76"/>
      <c r="D11559" s="78"/>
      <c r="E11559" s="12"/>
      <c r="F11559" s="79"/>
      <c r="G11559" s="78"/>
      <c r="H11559" s="80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6"/>
      <c r="B11560" s="77"/>
      <c r="C11560" s="76"/>
      <c r="D11560" s="78"/>
      <c r="E11560" s="12"/>
      <c r="F11560" s="79"/>
      <c r="G11560" s="78"/>
      <c r="H11560" s="80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6"/>
      <c r="B11561" s="77"/>
      <c r="C11561" s="76"/>
      <c r="D11561" s="78"/>
      <c r="E11561" s="12"/>
      <c r="F11561" s="79"/>
      <c r="G11561" s="78"/>
      <c r="H11561" s="80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6"/>
      <c r="B11562" s="77"/>
      <c r="C11562" s="76"/>
      <c r="D11562" s="78"/>
      <c r="E11562" s="12"/>
      <c r="F11562" s="79"/>
      <c r="G11562" s="78"/>
      <c r="H11562" s="80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6"/>
      <c r="B11563" s="77"/>
      <c r="C11563" s="76"/>
      <c r="D11563" s="78"/>
      <c r="E11563" s="12"/>
      <c r="F11563" s="79"/>
      <c r="G11563" s="78"/>
      <c r="H11563" s="80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6"/>
      <c r="B11564" s="77"/>
      <c r="C11564" s="76"/>
      <c r="D11564" s="78"/>
      <c r="E11564" s="12"/>
      <c r="F11564" s="79"/>
      <c r="G11564" s="78"/>
      <c r="H11564" s="80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6"/>
      <c r="B11565" s="77"/>
      <c r="C11565" s="76"/>
      <c r="D11565" s="78"/>
      <c r="E11565" s="12"/>
      <c r="F11565" s="79"/>
      <c r="G11565" s="78"/>
      <c r="H11565" s="80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6"/>
      <c r="B11566" s="77"/>
      <c r="C11566" s="76"/>
      <c r="D11566" s="78"/>
      <c r="E11566" s="12"/>
      <c r="F11566" s="79"/>
      <c r="G11566" s="78"/>
      <c r="H11566" s="80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6"/>
      <c r="B11567" s="77"/>
      <c r="C11567" s="76"/>
      <c r="D11567" s="78"/>
      <c r="E11567" s="12"/>
      <c r="F11567" s="79"/>
      <c r="G11567" s="78"/>
      <c r="H11567" s="80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6"/>
      <c r="B11568" s="77"/>
      <c r="C11568" s="76"/>
      <c r="D11568" s="78"/>
      <c r="E11568" s="12"/>
      <c r="F11568" s="79"/>
      <c r="G11568" s="78"/>
      <c r="H11568" s="80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6"/>
      <c r="B11569" s="77"/>
      <c r="C11569" s="76"/>
      <c r="D11569" s="78"/>
      <c r="E11569" s="12"/>
      <c r="F11569" s="79"/>
      <c r="G11569" s="78"/>
      <c r="H11569" s="80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6"/>
      <c r="B11570" s="77"/>
      <c r="C11570" s="76"/>
      <c r="D11570" s="78"/>
      <c r="E11570" s="12"/>
      <c r="F11570" s="79"/>
      <c r="G11570" s="78"/>
      <c r="H11570" s="80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6"/>
      <c r="B11571" s="77"/>
      <c r="C11571" s="76"/>
      <c r="D11571" s="78"/>
      <c r="E11571" s="12"/>
      <c r="F11571" s="79"/>
      <c r="G11571" s="78"/>
      <c r="H11571" s="80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6"/>
      <c r="B11572" s="77"/>
      <c r="C11572" s="76"/>
      <c r="D11572" s="78"/>
      <c r="E11572" s="12"/>
      <c r="F11572" s="79"/>
      <c r="G11572" s="78"/>
      <c r="H11572" s="80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6"/>
      <c r="B11573" s="77"/>
      <c r="C11573" s="76"/>
      <c r="D11573" s="78"/>
      <c r="E11573" s="12"/>
      <c r="F11573" s="79"/>
      <c r="G11573" s="78"/>
      <c r="H11573" s="80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6"/>
      <c r="B11574" s="77"/>
      <c r="C11574" s="76"/>
      <c r="D11574" s="78"/>
      <c r="E11574" s="12"/>
      <c r="F11574" s="79"/>
      <c r="G11574" s="78"/>
      <c r="H11574" s="80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6"/>
      <c r="B11575" s="77"/>
      <c r="C11575" s="76"/>
      <c r="D11575" s="78"/>
      <c r="E11575" s="12"/>
      <c r="F11575" s="79"/>
      <c r="G11575" s="78"/>
      <c r="H11575" s="80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6"/>
      <c r="B11576" s="77"/>
      <c r="C11576" s="76"/>
      <c r="D11576" s="78"/>
      <c r="E11576" s="12"/>
      <c r="F11576" s="79"/>
      <c r="G11576" s="78"/>
      <c r="H11576" s="80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6"/>
      <c r="B11577" s="77"/>
      <c r="C11577" s="76"/>
      <c r="D11577" s="78"/>
      <c r="E11577" s="12"/>
      <c r="F11577" s="79"/>
      <c r="G11577" s="78"/>
      <c r="H11577" s="80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6"/>
      <c r="B11578" s="77"/>
      <c r="C11578" s="76"/>
      <c r="D11578" s="78"/>
      <c r="E11578" s="12"/>
      <c r="F11578" s="79"/>
      <c r="G11578" s="78"/>
      <c r="H11578" s="80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6"/>
      <c r="B11579" s="77"/>
      <c r="C11579" s="76"/>
      <c r="D11579" s="78"/>
      <c r="E11579" s="12"/>
      <c r="F11579" s="79"/>
      <c r="G11579" s="78"/>
      <c r="H11579" s="80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6"/>
      <c r="B11580" s="77"/>
      <c r="C11580" s="76"/>
      <c r="D11580" s="78"/>
      <c r="E11580" s="12"/>
      <c r="F11580" s="79"/>
      <c r="G11580" s="78"/>
      <c r="H11580" s="80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6"/>
      <c r="B11581" s="77"/>
      <c r="C11581" s="76"/>
      <c r="D11581" s="78"/>
      <c r="E11581" s="12"/>
      <c r="F11581" s="79"/>
      <c r="G11581" s="78"/>
      <c r="H11581" s="80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6"/>
      <c r="B11582" s="77"/>
      <c r="C11582" s="76"/>
      <c r="D11582" s="78"/>
      <c r="E11582" s="12"/>
      <c r="F11582" s="79"/>
      <c r="G11582" s="78"/>
      <c r="H11582" s="80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6"/>
      <c r="B11583" s="77"/>
      <c r="C11583" s="76"/>
      <c r="D11583" s="78"/>
      <c r="E11583" s="12"/>
      <c r="F11583" s="79"/>
      <c r="G11583" s="78"/>
      <c r="H11583" s="80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6"/>
      <c r="B11584" s="77"/>
      <c r="C11584" s="76"/>
      <c r="D11584" s="78"/>
      <c r="E11584" s="12"/>
      <c r="F11584" s="79"/>
      <c r="G11584" s="78"/>
      <c r="H11584" s="80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6"/>
      <c r="B11585" s="77"/>
      <c r="C11585" s="76"/>
      <c r="D11585" s="78"/>
      <c r="E11585" s="12"/>
      <c r="F11585" s="79"/>
      <c r="G11585" s="78"/>
      <c r="H11585" s="80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6"/>
      <c r="B11586" s="77"/>
      <c r="C11586" s="76"/>
      <c r="D11586" s="78"/>
      <c r="E11586" s="12"/>
      <c r="F11586" s="79"/>
      <c r="G11586" s="78"/>
      <c r="H11586" s="80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6"/>
      <c r="B11587" s="77"/>
      <c r="C11587" s="76"/>
      <c r="D11587" s="78"/>
      <c r="E11587" s="12"/>
      <c r="F11587" s="79"/>
      <c r="G11587" s="78"/>
      <c r="H11587" s="80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6"/>
      <c r="B11588" s="77"/>
      <c r="C11588" s="76"/>
      <c r="D11588" s="78"/>
      <c r="E11588" s="12"/>
      <c r="F11588" s="79"/>
      <c r="G11588" s="78"/>
      <c r="H11588" s="80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6"/>
      <c r="B11589" s="77"/>
      <c r="C11589" s="76"/>
      <c r="D11589" s="78"/>
      <c r="E11589" s="12"/>
      <c r="F11589" s="79"/>
      <c r="G11589" s="78"/>
      <c r="H11589" s="80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6"/>
      <c r="B11590" s="77"/>
      <c r="C11590" s="76"/>
      <c r="D11590" s="78"/>
      <c r="E11590" s="12"/>
      <c r="F11590" s="79"/>
      <c r="G11590" s="78"/>
      <c r="H11590" s="80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6"/>
      <c r="B11591" s="77"/>
      <c r="C11591" s="76"/>
      <c r="D11591" s="78"/>
      <c r="E11591" s="12"/>
      <c r="F11591" s="79"/>
      <c r="G11591" s="78"/>
      <c r="H11591" s="80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6"/>
      <c r="B11592" s="77"/>
      <c r="C11592" s="76"/>
      <c r="D11592" s="78"/>
      <c r="E11592" s="12"/>
      <c r="F11592" s="79"/>
      <c r="G11592" s="78"/>
      <c r="H11592" s="80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6"/>
      <c r="B11593" s="77"/>
      <c r="C11593" s="76"/>
      <c r="D11593" s="78"/>
      <c r="E11593" s="12"/>
      <c r="F11593" s="79"/>
      <c r="G11593" s="78"/>
      <c r="H11593" s="80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6"/>
      <c r="B11594" s="77"/>
      <c r="C11594" s="76"/>
      <c r="D11594" s="78"/>
      <c r="E11594" s="12"/>
      <c r="F11594" s="79"/>
      <c r="G11594" s="78"/>
      <c r="H11594" s="80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6"/>
      <c r="B11595" s="77"/>
      <c r="C11595" s="76"/>
      <c r="D11595" s="78"/>
      <c r="E11595" s="12"/>
      <c r="F11595" s="79"/>
      <c r="G11595" s="78"/>
      <c r="H11595" s="80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6"/>
      <c r="B11596" s="77"/>
      <c r="C11596" s="76"/>
      <c r="D11596" s="78"/>
      <c r="E11596" s="12"/>
      <c r="F11596" s="79"/>
      <c r="G11596" s="78"/>
      <c r="H11596" s="80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6"/>
      <c r="B11597" s="77"/>
      <c r="C11597" s="76"/>
      <c r="D11597" s="78"/>
      <c r="E11597" s="12"/>
      <c r="F11597" s="79"/>
      <c r="G11597" s="78"/>
      <c r="H11597" s="80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6"/>
      <c r="B11598" s="77"/>
      <c r="C11598" s="76"/>
      <c r="D11598" s="78"/>
      <c r="E11598" s="12"/>
      <c r="F11598" s="79"/>
      <c r="G11598" s="78"/>
      <c r="H11598" s="80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6"/>
      <c r="B11599" s="77"/>
      <c r="C11599" s="76"/>
      <c r="D11599" s="78"/>
      <c r="E11599" s="12"/>
      <c r="F11599" s="79"/>
      <c r="G11599" s="78"/>
      <c r="H11599" s="80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6"/>
      <c r="B11600" s="77"/>
      <c r="C11600" s="76"/>
      <c r="D11600" s="78"/>
      <c r="E11600" s="12"/>
      <c r="F11600" s="79"/>
      <c r="G11600" s="78"/>
      <c r="H11600" s="80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6"/>
      <c r="B11601" s="77"/>
      <c r="C11601" s="76"/>
      <c r="D11601" s="78"/>
      <c r="E11601" s="12"/>
      <c r="F11601" s="79"/>
      <c r="G11601" s="78"/>
      <c r="H11601" s="80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6"/>
      <c r="B11602" s="77"/>
      <c r="C11602" s="76"/>
      <c r="D11602" s="78"/>
      <c r="E11602" s="12"/>
      <c r="F11602" s="79"/>
      <c r="G11602" s="78"/>
      <c r="H11602" s="80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6"/>
      <c r="B11603" s="77"/>
      <c r="C11603" s="76"/>
      <c r="D11603" s="78"/>
      <c r="E11603" s="12"/>
      <c r="F11603" s="79"/>
      <c r="G11603" s="78"/>
      <c r="H11603" s="80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6"/>
      <c r="B11604" s="77"/>
      <c r="C11604" s="76"/>
      <c r="D11604" s="78"/>
      <c r="E11604" s="12"/>
      <c r="F11604" s="79"/>
      <c r="G11604" s="78"/>
      <c r="H11604" s="80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6"/>
      <c r="B11605" s="77"/>
      <c r="C11605" s="76"/>
      <c r="D11605" s="78"/>
      <c r="E11605" s="12"/>
      <c r="F11605" s="79"/>
      <c r="G11605" s="78"/>
      <c r="H11605" s="80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6"/>
      <c r="B11606" s="77"/>
      <c r="C11606" s="76"/>
      <c r="D11606" s="78"/>
      <c r="E11606" s="12"/>
      <c r="F11606" s="79"/>
      <c r="G11606" s="78"/>
      <c r="H11606" s="80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6"/>
      <c r="B11607" s="77"/>
      <c r="C11607" s="76"/>
      <c r="D11607" s="78"/>
      <c r="E11607" s="12"/>
      <c r="F11607" s="79"/>
      <c r="G11607" s="78"/>
      <c r="H11607" s="80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6"/>
      <c r="B11608" s="77"/>
      <c r="C11608" s="76"/>
      <c r="D11608" s="78"/>
      <c r="E11608" s="12"/>
      <c r="F11608" s="79"/>
      <c r="G11608" s="78"/>
      <c r="H11608" s="80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6"/>
      <c r="B11609" s="77"/>
      <c r="C11609" s="76"/>
      <c r="D11609" s="78"/>
      <c r="E11609" s="12"/>
      <c r="F11609" s="79"/>
      <c r="G11609" s="78"/>
      <c r="H11609" s="80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6"/>
      <c r="B11610" s="77"/>
      <c r="C11610" s="76"/>
      <c r="D11610" s="78"/>
      <c r="E11610" s="12"/>
      <c r="F11610" s="79"/>
      <c r="G11610" s="78"/>
      <c r="H11610" s="80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6"/>
      <c r="B11611" s="77"/>
      <c r="C11611" s="76"/>
      <c r="D11611" s="78"/>
      <c r="E11611" s="12"/>
      <c r="F11611" s="79"/>
      <c r="G11611" s="78"/>
      <c r="H11611" s="80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6"/>
      <c r="B11612" s="77"/>
      <c r="C11612" s="76"/>
      <c r="D11612" s="78"/>
      <c r="E11612" s="12"/>
      <c r="F11612" s="79"/>
      <c r="G11612" s="78"/>
      <c r="H11612" s="80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6"/>
      <c r="B11613" s="77"/>
      <c r="C11613" s="76"/>
      <c r="D11613" s="78"/>
      <c r="E11613" s="12"/>
      <c r="F11613" s="79"/>
      <c r="G11613" s="78"/>
      <c r="H11613" s="80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6"/>
      <c r="B11614" s="77"/>
      <c r="C11614" s="76"/>
      <c r="D11614" s="78"/>
      <c r="E11614" s="12"/>
      <c r="F11614" s="79"/>
      <c r="G11614" s="78"/>
      <c r="H11614" s="80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6"/>
      <c r="B11615" s="77"/>
      <c r="C11615" s="76"/>
      <c r="D11615" s="78"/>
      <c r="E11615" s="12"/>
      <c r="F11615" s="79"/>
      <c r="G11615" s="78"/>
      <c r="H11615" s="80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6"/>
      <c r="B11616" s="77"/>
      <c r="C11616" s="76"/>
      <c r="D11616" s="78"/>
      <c r="E11616" s="12"/>
      <c r="F11616" s="79"/>
      <c r="G11616" s="78"/>
      <c r="H11616" s="80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6"/>
      <c r="B11617" s="77"/>
      <c r="C11617" s="76"/>
      <c r="D11617" s="78"/>
      <c r="E11617" s="12"/>
      <c r="F11617" s="79"/>
      <c r="G11617" s="78"/>
      <c r="H11617" s="80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6"/>
      <c r="B11618" s="77"/>
      <c r="C11618" s="76"/>
      <c r="D11618" s="78"/>
      <c r="E11618" s="12"/>
      <c r="F11618" s="79"/>
      <c r="G11618" s="78"/>
      <c r="H11618" s="80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6"/>
      <c r="B11619" s="77"/>
      <c r="C11619" s="76"/>
      <c r="D11619" s="78"/>
      <c r="E11619" s="12"/>
      <c r="F11619" s="79"/>
      <c r="G11619" s="78"/>
      <c r="H11619" s="80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6"/>
      <c r="B11620" s="77"/>
      <c r="C11620" s="76"/>
      <c r="D11620" s="78"/>
      <c r="E11620" s="12"/>
      <c r="F11620" s="79"/>
      <c r="G11620" s="78"/>
      <c r="H11620" s="80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6"/>
      <c r="B11621" s="77"/>
      <c r="C11621" s="76"/>
      <c r="D11621" s="78"/>
      <c r="E11621" s="12"/>
      <c r="F11621" s="79"/>
      <c r="G11621" s="78"/>
      <c r="H11621" s="80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6"/>
      <c r="B11622" s="77"/>
      <c r="C11622" s="76"/>
      <c r="D11622" s="78"/>
      <c r="E11622" s="12"/>
      <c r="F11622" s="79"/>
      <c r="G11622" s="78"/>
      <c r="H11622" s="80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6"/>
      <c r="B11623" s="77"/>
      <c r="C11623" s="76"/>
      <c r="D11623" s="78"/>
      <c r="E11623" s="12"/>
      <c r="F11623" s="79"/>
      <c r="G11623" s="78"/>
      <c r="H11623" s="80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6"/>
      <c r="B11624" s="77"/>
      <c r="C11624" s="76"/>
      <c r="D11624" s="78"/>
      <c r="E11624" s="12"/>
      <c r="F11624" s="79"/>
      <c r="G11624" s="78"/>
      <c r="H11624" s="80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6"/>
      <c r="B11625" s="77"/>
      <c r="C11625" s="76"/>
      <c r="D11625" s="78"/>
      <c r="E11625" s="12"/>
      <c r="F11625" s="79"/>
      <c r="G11625" s="78"/>
      <c r="H11625" s="80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6"/>
      <c r="B11626" s="77"/>
      <c r="C11626" s="76"/>
      <c r="D11626" s="78"/>
      <c r="E11626" s="12"/>
      <c r="F11626" s="79"/>
      <c r="G11626" s="78"/>
      <c r="H11626" s="80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6"/>
      <c r="B11627" s="77"/>
      <c r="C11627" s="76"/>
      <c r="D11627" s="78"/>
      <c r="E11627" s="12"/>
      <c r="F11627" s="79"/>
      <c r="G11627" s="78"/>
      <c r="H11627" s="80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6"/>
      <c r="B11628" s="77"/>
      <c r="C11628" s="76"/>
      <c r="D11628" s="78"/>
      <c r="E11628" s="12"/>
      <c r="F11628" s="79"/>
      <c r="G11628" s="78"/>
      <c r="H11628" s="80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6"/>
      <c r="B11629" s="77"/>
      <c r="C11629" s="76"/>
      <c r="D11629" s="78"/>
      <c r="E11629" s="12"/>
      <c r="F11629" s="79"/>
      <c r="G11629" s="78"/>
      <c r="H11629" s="80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6"/>
      <c r="B11630" s="77"/>
      <c r="C11630" s="76"/>
      <c r="D11630" s="78"/>
      <c r="E11630" s="12"/>
      <c r="F11630" s="79"/>
      <c r="G11630" s="78"/>
      <c r="H11630" s="80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6"/>
      <c r="B11631" s="77"/>
      <c r="C11631" s="76"/>
      <c r="D11631" s="78"/>
      <c r="E11631" s="12"/>
      <c r="F11631" s="79"/>
      <c r="G11631" s="78"/>
      <c r="H11631" s="80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6"/>
      <c r="B11632" s="77"/>
      <c r="C11632" s="76"/>
      <c r="D11632" s="78"/>
      <c r="E11632" s="12"/>
      <c r="F11632" s="79"/>
      <c r="G11632" s="78"/>
      <c r="H11632" s="80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6"/>
      <c r="B11633" s="77"/>
      <c r="C11633" s="76"/>
      <c r="D11633" s="78"/>
      <c r="E11633" s="12"/>
      <c r="F11633" s="79"/>
      <c r="G11633" s="78"/>
      <c r="H11633" s="80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6"/>
      <c r="B11634" s="77"/>
      <c r="C11634" s="76"/>
      <c r="D11634" s="78"/>
      <c r="E11634" s="12"/>
      <c r="F11634" s="79"/>
      <c r="G11634" s="78"/>
      <c r="H11634" s="80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6"/>
      <c r="B11635" s="77"/>
      <c r="C11635" s="76"/>
      <c r="D11635" s="78"/>
      <c r="E11635" s="12"/>
      <c r="F11635" s="79"/>
      <c r="G11635" s="78"/>
      <c r="H11635" s="80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6"/>
      <c r="B11636" s="77"/>
      <c r="C11636" s="76"/>
      <c r="D11636" s="78"/>
      <c r="E11636" s="12"/>
      <c r="F11636" s="79"/>
      <c r="G11636" s="78"/>
      <c r="H11636" s="80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6"/>
      <c r="B11637" s="77"/>
      <c r="C11637" s="76"/>
      <c r="D11637" s="78"/>
      <c r="E11637" s="12"/>
      <c r="F11637" s="79"/>
      <c r="G11637" s="78"/>
      <c r="H11637" s="80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6"/>
      <c r="B11638" s="77"/>
      <c r="C11638" s="76"/>
      <c r="D11638" s="78"/>
      <c r="E11638" s="12"/>
      <c r="F11638" s="79"/>
      <c r="G11638" s="78"/>
      <c r="H11638" s="80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6"/>
      <c r="B11639" s="77"/>
      <c r="C11639" s="76"/>
      <c r="D11639" s="78"/>
      <c r="E11639" s="12"/>
      <c r="F11639" s="79"/>
      <c r="G11639" s="78"/>
      <c r="H11639" s="80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6"/>
      <c r="B11640" s="77"/>
      <c r="C11640" s="76"/>
      <c r="D11640" s="78"/>
      <c r="E11640" s="12"/>
      <c r="F11640" s="79"/>
      <c r="G11640" s="78"/>
      <c r="H11640" s="80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6"/>
      <c r="B11641" s="77"/>
      <c r="C11641" s="76"/>
      <c r="D11641" s="78"/>
      <c r="E11641" s="12"/>
      <c r="F11641" s="79"/>
      <c r="G11641" s="78"/>
      <c r="H11641" s="80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6"/>
      <c r="B11642" s="77"/>
      <c r="C11642" s="76"/>
      <c r="D11642" s="78"/>
      <c r="E11642" s="12"/>
      <c r="F11642" s="79"/>
      <c r="G11642" s="78"/>
      <c r="H11642" s="80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6"/>
      <c r="B11643" s="77"/>
      <c r="C11643" s="76"/>
      <c r="D11643" s="78"/>
      <c r="E11643" s="12"/>
      <c r="F11643" s="79"/>
      <c r="G11643" s="78"/>
      <c r="H11643" s="80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6"/>
      <c r="B11644" s="77"/>
      <c r="C11644" s="76"/>
      <c r="D11644" s="78"/>
      <c r="E11644" s="12"/>
      <c r="F11644" s="79"/>
      <c r="G11644" s="78"/>
      <c r="H11644" s="80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6"/>
      <c r="B11645" s="77"/>
      <c r="C11645" s="76"/>
      <c r="D11645" s="78"/>
      <c r="E11645" s="12"/>
      <c r="F11645" s="79"/>
      <c r="G11645" s="78"/>
      <c r="H11645" s="80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6"/>
      <c r="B11646" s="77"/>
      <c r="C11646" s="76"/>
      <c r="D11646" s="78"/>
      <c r="E11646" s="12"/>
      <c r="F11646" s="79"/>
      <c r="G11646" s="78"/>
      <c r="H11646" s="80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6"/>
      <c r="B11647" s="77"/>
      <c r="C11647" s="76"/>
      <c r="D11647" s="78"/>
      <c r="E11647" s="12"/>
      <c r="F11647" s="79"/>
      <c r="G11647" s="78"/>
      <c r="H11647" s="80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6"/>
      <c r="B11648" s="77"/>
      <c r="C11648" s="76"/>
      <c r="D11648" s="78"/>
      <c r="E11648" s="12"/>
      <c r="F11648" s="79"/>
      <c r="G11648" s="78"/>
      <c r="H11648" s="80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6"/>
      <c r="B11649" s="77"/>
      <c r="C11649" s="76"/>
      <c r="D11649" s="78"/>
      <c r="E11649" s="12"/>
      <c r="F11649" s="79"/>
      <c r="G11649" s="78"/>
      <c r="H11649" s="80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6"/>
      <c r="B11650" s="77"/>
      <c r="C11650" s="76"/>
      <c r="D11650" s="78"/>
      <c r="E11650" s="12"/>
      <c r="F11650" s="79"/>
      <c r="G11650" s="78"/>
      <c r="H11650" s="80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6"/>
      <c r="B11651" s="77"/>
      <c r="C11651" s="76"/>
      <c r="D11651" s="78"/>
      <c r="E11651" s="12"/>
      <c r="F11651" s="79"/>
      <c r="G11651" s="78"/>
      <c r="H11651" s="80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6"/>
      <c r="B11652" s="77"/>
      <c r="C11652" s="76"/>
      <c r="D11652" s="78"/>
      <c r="E11652" s="12"/>
      <c r="F11652" s="79"/>
      <c r="G11652" s="78"/>
      <c r="H11652" s="80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6"/>
      <c r="B11653" s="77"/>
      <c r="C11653" s="76"/>
      <c r="D11653" s="78"/>
      <c r="E11653" s="12"/>
      <c r="F11653" s="79"/>
      <c r="G11653" s="78"/>
      <c r="H11653" s="80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6"/>
      <c r="B11654" s="77"/>
      <c r="C11654" s="76"/>
      <c r="D11654" s="78"/>
      <c r="E11654" s="12"/>
      <c r="F11654" s="79"/>
      <c r="G11654" s="78"/>
      <c r="H11654" s="80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6"/>
      <c r="B11655" s="77"/>
      <c r="C11655" s="76"/>
      <c r="D11655" s="78"/>
      <c r="E11655" s="12"/>
      <c r="F11655" s="79"/>
      <c r="G11655" s="78"/>
      <c r="H11655" s="80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6"/>
      <c r="B11656" s="77"/>
      <c r="C11656" s="76"/>
      <c r="D11656" s="78"/>
      <c r="E11656" s="12"/>
      <c r="F11656" s="79"/>
      <c r="G11656" s="78"/>
      <c r="H11656" s="80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6"/>
      <c r="B11657" s="77"/>
      <c r="C11657" s="76"/>
      <c r="D11657" s="78"/>
      <c r="E11657" s="12"/>
      <c r="F11657" s="79"/>
      <c r="G11657" s="78"/>
      <c r="H11657" s="80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6"/>
      <c r="B11658" s="77"/>
      <c r="C11658" s="76"/>
      <c r="D11658" s="78"/>
      <c r="E11658" s="12"/>
      <c r="F11658" s="79"/>
      <c r="G11658" s="78"/>
      <c r="H11658" s="80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6"/>
      <c r="B11659" s="77"/>
      <c r="C11659" s="76"/>
      <c r="D11659" s="78"/>
      <c r="E11659" s="12"/>
      <c r="F11659" s="79"/>
      <c r="G11659" s="78"/>
      <c r="H11659" s="80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6"/>
      <c r="B11660" s="77"/>
      <c r="C11660" s="76"/>
      <c r="D11660" s="78"/>
      <c r="E11660" s="12"/>
      <c r="F11660" s="79"/>
      <c r="G11660" s="78"/>
      <c r="H11660" s="80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6"/>
      <c r="B11661" s="77"/>
      <c r="C11661" s="76"/>
      <c r="D11661" s="78"/>
      <c r="E11661" s="12"/>
      <c r="F11661" s="79"/>
      <c r="G11661" s="78"/>
      <c r="H11661" s="80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6"/>
      <c r="B11662" s="77"/>
      <c r="C11662" s="76"/>
      <c r="D11662" s="78"/>
      <c r="E11662" s="12"/>
      <c r="F11662" s="79"/>
      <c r="G11662" s="78"/>
      <c r="H11662" s="80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6"/>
      <c r="B11663" s="77"/>
      <c r="C11663" s="76"/>
      <c r="D11663" s="78"/>
      <c r="E11663" s="12"/>
      <c r="F11663" s="79"/>
      <c r="G11663" s="78"/>
      <c r="H11663" s="80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6"/>
      <c r="B11664" s="77"/>
      <c r="C11664" s="76"/>
      <c r="D11664" s="78"/>
      <c r="E11664" s="12"/>
      <c r="F11664" s="79"/>
      <c r="G11664" s="78"/>
      <c r="H11664" s="80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6"/>
      <c r="B11665" s="77"/>
      <c r="C11665" s="76"/>
      <c r="D11665" s="78"/>
      <c r="E11665" s="12"/>
      <c r="F11665" s="79"/>
      <c r="G11665" s="78"/>
      <c r="H11665" s="80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6"/>
      <c r="B11666" s="77"/>
      <c r="C11666" s="76"/>
      <c r="D11666" s="78"/>
      <c r="E11666" s="12"/>
      <c r="F11666" s="79"/>
      <c r="G11666" s="78"/>
      <c r="H11666" s="80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6"/>
      <c r="B11667" s="77"/>
      <c r="C11667" s="76"/>
      <c r="D11667" s="78"/>
      <c r="E11667" s="12"/>
      <c r="F11667" s="79"/>
      <c r="G11667" s="78"/>
      <c r="H11667" s="80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6"/>
      <c r="B11668" s="77"/>
      <c r="C11668" s="76"/>
      <c r="D11668" s="78"/>
      <c r="E11668" s="12"/>
      <c r="F11668" s="79"/>
      <c r="G11668" s="78"/>
      <c r="H11668" s="80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6"/>
      <c r="B11669" s="77"/>
      <c r="C11669" s="76"/>
      <c r="D11669" s="78"/>
      <c r="E11669" s="12"/>
      <c r="F11669" s="79"/>
      <c r="G11669" s="78"/>
      <c r="H11669" s="80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6"/>
      <c r="B11670" s="77"/>
      <c r="C11670" s="76"/>
      <c r="D11670" s="78"/>
      <c r="E11670" s="12"/>
      <c r="F11670" s="79"/>
      <c r="G11670" s="78"/>
      <c r="H11670" s="80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6"/>
      <c r="B11671" s="77"/>
      <c r="C11671" s="76"/>
      <c r="D11671" s="78"/>
      <c r="E11671" s="12"/>
      <c r="F11671" s="79"/>
      <c r="G11671" s="78"/>
      <c r="H11671" s="80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6"/>
      <c r="B11672" s="77"/>
      <c r="C11672" s="76"/>
      <c r="D11672" s="78"/>
      <c r="E11672" s="12"/>
      <c r="F11672" s="79"/>
      <c r="G11672" s="78"/>
      <c r="H11672" s="80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6"/>
      <c r="B11673" s="77"/>
      <c r="C11673" s="76"/>
      <c r="D11673" s="78"/>
      <c r="E11673" s="12"/>
      <c r="F11673" s="79"/>
      <c r="G11673" s="78"/>
      <c r="H11673" s="80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6"/>
      <c r="B11674" s="77"/>
      <c r="C11674" s="76"/>
      <c r="D11674" s="78"/>
      <c r="E11674" s="12"/>
      <c r="F11674" s="79"/>
      <c r="G11674" s="78"/>
      <c r="H11674" s="80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6"/>
      <c r="B11675" s="77"/>
      <c r="C11675" s="76"/>
      <c r="D11675" s="78"/>
      <c r="E11675" s="12"/>
      <c r="F11675" s="79"/>
      <c r="G11675" s="78"/>
      <c r="H11675" s="80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6"/>
      <c r="B11676" s="77"/>
      <c r="C11676" s="76"/>
      <c r="D11676" s="78"/>
      <c r="E11676" s="12"/>
      <c r="F11676" s="79"/>
      <c r="G11676" s="78"/>
      <c r="H11676" s="80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6"/>
      <c r="B11677" s="77"/>
      <c r="C11677" s="76"/>
      <c r="D11677" s="78"/>
      <c r="E11677" s="12"/>
      <c r="F11677" s="79"/>
      <c r="G11677" s="78"/>
      <c r="H11677" s="80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6"/>
      <c r="B11678" s="77"/>
      <c r="C11678" s="76"/>
      <c r="D11678" s="78"/>
      <c r="E11678" s="12"/>
      <c r="F11678" s="79"/>
      <c r="G11678" s="78"/>
      <c r="H11678" s="80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6"/>
      <c r="B11679" s="77"/>
      <c r="C11679" s="76"/>
      <c r="D11679" s="78"/>
      <c r="E11679" s="12"/>
      <c r="F11679" s="79"/>
      <c r="G11679" s="78"/>
      <c r="H11679" s="80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6"/>
      <c r="B11680" s="77"/>
      <c r="C11680" s="76"/>
      <c r="D11680" s="78"/>
      <c r="E11680" s="12"/>
      <c r="F11680" s="79"/>
      <c r="G11680" s="78"/>
      <c r="H11680" s="80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6"/>
      <c r="B11681" s="77"/>
      <c r="C11681" s="76"/>
      <c r="D11681" s="78"/>
      <c r="E11681" s="12"/>
      <c r="F11681" s="79"/>
      <c r="G11681" s="78"/>
      <c r="H11681" s="80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6"/>
      <c r="B11682" s="77"/>
      <c r="C11682" s="76"/>
      <c r="D11682" s="78"/>
      <c r="E11682" s="12"/>
      <c r="F11682" s="79"/>
      <c r="G11682" s="78"/>
      <c r="H11682" s="80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6"/>
      <c r="B11683" s="77"/>
      <c r="C11683" s="76"/>
      <c r="D11683" s="78"/>
      <c r="E11683" s="12"/>
      <c r="F11683" s="79"/>
      <c r="G11683" s="78"/>
      <c r="H11683" s="80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6"/>
      <c r="B11684" s="77"/>
      <c r="C11684" s="76"/>
      <c r="D11684" s="78"/>
      <c r="E11684" s="12"/>
      <c r="F11684" s="79"/>
      <c r="G11684" s="78"/>
      <c r="H11684" s="80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6"/>
      <c r="B11685" s="77"/>
      <c r="C11685" s="76"/>
      <c r="D11685" s="78"/>
      <c r="E11685" s="12"/>
      <c r="F11685" s="79"/>
      <c r="G11685" s="78"/>
      <c r="H11685" s="80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6"/>
      <c r="B11686" s="77"/>
      <c r="C11686" s="76"/>
      <c r="D11686" s="78"/>
      <c r="E11686" s="12"/>
      <c r="F11686" s="79"/>
      <c r="G11686" s="78"/>
      <c r="H11686" s="80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6"/>
      <c r="B11687" s="77"/>
      <c r="C11687" s="76"/>
      <c r="D11687" s="78"/>
      <c r="E11687" s="12"/>
      <c r="F11687" s="79"/>
      <c r="G11687" s="78"/>
      <c r="H11687" s="80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6"/>
      <c r="B11688" s="77"/>
      <c r="C11688" s="76"/>
      <c r="D11688" s="78"/>
      <c r="E11688" s="12"/>
      <c r="F11688" s="79"/>
      <c r="G11688" s="78"/>
      <c r="H11688" s="80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6"/>
      <c r="B11689" s="77"/>
      <c r="C11689" s="76"/>
      <c r="D11689" s="78"/>
      <c r="E11689" s="12"/>
      <c r="F11689" s="79"/>
      <c r="G11689" s="78"/>
      <c r="H11689" s="80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6"/>
      <c r="B11690" s="77"/>
      <c r="C11690" s="76"/>
      <c r="D11690" s="78"/>
      <c r="E11690" s="12"/>
      <c r="F11690" s="79"/>
      <c r="G11690" s="78"/>
      <c r="H11690" s="80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6"/>
      <c r="B11691" s="77"/>
      <c r="C11691" s="76"/>
      <c r="D11691" s="78"/>
      <c r="E11691" s="12"/>
      <c r="F11691" s="79"/>
      <c r="G11691" s="78"/>
      <c r="H11691" s="80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6"/>
      <c r="B11692" s="77"/>
      <c r="C11692" s="76"/>
      <c r="D11692" s="78"/>
      <c r="E11692" s="12"/>
      <c r="F11692" s="79"/>
      <c r="G11692" s="78"/>
      <c r="H11692" s="80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6"/>
      <c r="B11693" s="77"/>
      <c r="C11693" s="76"/>
      <c r="D11693" s="78"/>
      <c r="E11693" s="12"/>
      <c r="F11693" s="79"/>
      <c r="G11693" s="78"/>
      <c r="H11693" s="80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6"/>
      <c r="B11694" s="77"/>
      <c r="C11694" s="76"/>
      <c r="D11694" s="78"/>
      <c r="E11694" s="12"/>
      <c r="F11694" s="79"/>
      <c r="G11694" s="78"/>
      <c r="H11694" s="80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6"/>
      <c r="B11695" s="77"/>
      <c r="C11695" s="76"/>
      <c r="D11695" s="78"/>
      <c r="E11695" s="12"/>
      <c r="F11695" s="79"/>
      <c r="G11695" s="78"/>
      <c r="H11695" s="80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6"/>
      <c r="B11696" s="77"/>
      <c r="C11696" s="76"/>
      <c r="D11696" s="78"/>
      <c r="E11696" s="12"/>
      <c r="F11696" s="79"/>
      <c r="G11696" s="78"/>
      <c r="H11696" s="80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6"/>
      <c r="B11697" s="77"/>
      <c r="C11697" s="76"/>
      <c r="D11697" s="78"/>
      <c r="E11697" s="12"/>
      <c r="F11697" s="79"/>
      <c r="G11697" s="78"/>
      <c r="H11697" s="80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6"/>
      <c r="B11698" s="77"/>
      <c r="C11698" s="76"/>
      <c r="D11698" s="78"/>
      <c r="E11698" s="12"/>
      <c r="F11698" s="79"/>
      <c r="G11698" s="78"/>
      <c r="H11698" s="80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6"/>
      <c r="B11699" s="77"/>
      <c r="C11699" s="76"/>
      <c r="D11699" s="78"/>
      <c r="E11699" s="12"/>
      <c r="F11699" s="79"/>
      <c r="G11699" s="78"/>
      <c r="H11699" s="80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6"/>
      <c r="B11700" s="77"/>
      <c r="C11700" s="76"/>
      <c r="D11700" s="78"/>
      <c r="E11700" s="12"/>
      <c r="F11700" s="79"/>
      <c r="G11700" s="78"/>
      <c r="H11700" s="80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6"/>
      <c r="B11701" s="77"/>
      <c r="C11701" s="76"/>
      <c r="D11701" s="78"/>
      <c r="E11701" s="12"/>
      <c r="F11701" s="79"/>
      <c r="G11701" s="78"/>
      <c r="H11701" s="80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6"/>
      <c r="B11702" s="77"/>
      <c r="C11702" s="76"/>
      <c r="D11702" s="78"/>
      <c r="E11702" s="12"/>
      <c r="F11702" s="79"/>
      <c r="G11702" s="78"/>
      <c r="H11702" s="80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6"/>
      <c r="B11703" s="77"/>
      <c r="C11703" s="76"/>
      <c r="D11703" s="78"/>
      <c r="E11703" s="12"/>
      <c r="F11703" s="79"/>
      <c r="G11703" s="78"/>
      <c r="H11703" s="80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6"/>
      <c r="B11704" s="77"/>
      <c r="C11704" s="76"/>
      <c r="D11704" s="78"/>
      <c r="E11704" s="12"/>
      <c r="F11704" s="79"/>
      <c r="G11704" s="78"/>
      <c r="H11704" s="80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6"/>
      <c r="B11705" s="77"/>
      <c r="C11705" s="76"/>
      <c r="D11705" s="78"/>
      <c r="E11705" s="12"/>
      <c r="F11705" s="79"/>
      <c r="G11705" s="78"/>
      <c r="H11705" s="80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6"/>
      <c r="B11706" s="77"/>
      <c r="C11706" s="76"/>
      <c r="D11706" s="78"/>
      <c r="E11706" s="12"/>
      <c r="F11706" s="79"/>
      <c r="G11706" s="78"/>
      <c r="H11706" s="80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6"/>
      <c r="B11707" s="77"/>
      <c r="C11707" s="76"/>
      <c r="D11707" s="78"/>
      <c r="E11707" s="12"/>
      <c r="F11707" s="79"/>
      <c r="G11707" s="78"/>
      <c r="H11707" s="80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6"/>
      <c r="B11708" s="77"/>
      <c r="C11708" s="76"/>
      <c r="D11708" s="78"/>
      <c r="E11708" s="12"/>
      <c r="F11708" s="79"/>
      <c r="G11708" s="78"/>
      <c r="H11708" s="80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6"/>
      <c r="B11709" s="77"/>
      <c r="C11709" s="76"/>
      <c r="D11709" s="78"/>
      <c r="E11709" s="12"/>
      <c r="F11709" s="79"/>
      <c r="G11709" s="78"/>
      <c r="H11709" s="80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6"/>
      <c r="B11710" s="77"/>
      <c r="C11710" s="76"/>
      <c r="D11710" s="78"/>
      <c r="E11710" s="12"/>
      <c r="F11710" s="79"/>
      <c r="G11710" s="78"/>
      <c r="H11710" s="80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6"/>
      <c r="B11711" s="77"/>
      <c r="C11711" s="76"/>
      <c r="D11711" s="78"/>
      <c r="E11711" s="12"/>
      <c r="F11711" s="79"/>
      <c r="G11711" s="78"/>
      <c r="H11711" s="80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6"/>
      <c r="B11712" s="77"/>
      <c r="C11712" s="76"/>
      <c r="D11712" s="78"/>
      <c r="E11712" s="12"/>
      <c r="F11712" s="79"/>
      <c r="G11712" s="78"/>
      <c r="H11712" s="80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6"/>
      <c r="B11713" s="77"/>
      <c r="C11713" s="76"/>
      <c r="D11713" s="78"/>
      <c r="E11713" s="12"/>
      <c r="F11713" s="79"/>
      <c r="G11713" s="78"/>
      <c r="H11713" s="80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6"/>
      <c r="B11714" s="77"/>
      <c r="C11714" s="76"/>
      <c r="D11714" s="78"/>
      <c r="E11714" s="12"/>
      <c r="F11714" s="79"/>
      <c r="G11714" s="78"/>
      <c r="H11714" s="80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6"/>
      <c r="B11715" s="77"/>
      <c r="C11715" s="76"/>
      <c r="D11715" s="78"/>
      <c r="E11715" s="12"/>
      <c r="F11715" s="79"/>
      <c r="G11715" s="78"/>
      <c r="H11715" s="80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6"/>
      <c r="B11716" s="77"/>
      <c r="C11716" s="76"/>
      <c r="D11716" s="78"/>
      <c r="E11716" s="12"/>
      <c r="F11716" s="79"/>
      <c r="G11716" s="78"/>
      <c r="H11716" s="80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6"/>
      <c r="B11717" s="77"/>
      <c r="C11717" s="76"/>
      <c r="D11717" s="78"/>
      <c r="E11717" s="12"/>
      <c r="F11717" s="79"/>
      <c r="G11717" s="78"/>
      <c r="H11717" s="80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6"/>
      <c r="B11718" s="77"/>
      <c r="C11718" s="76"/>
      <c r="D11718" s="78"/>
      <c r="E11718" s="12"/>
      <c r="F11718" s="79"/>
      <c r="G11718" s="78"/>
      <c r="H11718" s="80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6"/>
      <c r="B11719" s="77"/>
      <c r="C11719" s="76"/>
      <c r="D11719" s="78"/>
      <c r="E11719" s="12"/>
      <c r="F11719" s="79"/>
      <c r="G11719" s="78"/>
      <c r="H11719" s="80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6"/>
      <c r="B11720" s="77"/>
      <c r="C11720" s="76"/>
      <c r="D11720" s="78"/>
      <c r="E11720" s="12"/>
      <c r="F11720" s="79"/>
      <c r="G11720" s="78"/>
      <c r="H11720" s="80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6"/>
      <c r="B11721" s="77"/>
      <c r="C11721" s="76"/>
      <c r="D11721" s="78"/>
      <c r="E11721" s="12"/>
      <c r="F11721" s="79"/>
      <c r="G11721" s="78"/>
      <c r="H11721" s="80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6"/>
      <c r="B11722" s="77"/>
      <c r="C11722" s="76"/>
      <c r="D11722" s="78"/>
      <c r="E11722" s="12"/>
      <c r="F11722" s="79"/>
      <c r="G11722" s="78"/>
      <c r="H11722" s="80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6"/>
      <c r="B11723" s="77"/>
      <c r="C11723" s="76"/>
      <c r="D11723" s="78"/>
      <c r="E11723" s="12"/>
      <c r="F11723" s="79"/>
      <c r="G11723" s="78"/>
      <c r="H11723" s="80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6"/>
      <c r="B11724" s="77"/>
      <c r="C11724" s="76"/>
      <c r="D11724" s="78"/>
      <c r="E11724" s="12"/>
      <c r="F11724" s="79"/>
      <c r="G11724" s="78"/>
      <c r="H11724" s="80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6"/>
      <c r="B11725" s="77"/>
      <c r="C11725" s="76"/>
      <c r="D11725" s="78"/>
      <c r="E11725" s="12"/>
      <c r="F11725" s="79"/>
      <c r="G11725" s="78"/>
      <c r="H11725" s="80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6"/>
      <c r="B11726" s="77"/>
      <c r="C11726" s="76"/>
      <c r="D11726" s="78"/>
      <c r="E11726" s="12"/>
      <c r="F11726" s="79"/>
      <c r="G11726" s="78"/>
      <c r="H11726" s="80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6"/>
      <c r="B11727" s="77"/>
      <c r="C11727" s="76"/>
      <c r="D11727" s="78"/>
      <c r="E11727" s="12"/>
      <c r="F11727" s="79"/>
      <c r="G11727" s="78"/>
      <c r="H11727" s="80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6"/>
      <c r="B11728" s="77"/>
      <c r="C11728" s="76"/>
      <c r="D11728" s="78"/>
      <c r="E11728" s="12"/>
      <c r="F11728" s="79"/>
      <c r="G11728" s="78"/>
      <c r="H11728" s="80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6"/>
      <c r="B11729" s="77"/>
      <c r="C11729" s="76"/>
      <c r="D11729" s="78"/>
      <c r="E11729" s="12"/>
      <c r="F11729" s="79"/>
      <c r="G11729" s="78"/>
      <c r="H11729" s="80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6"/>
      <c r="B11730" s="77"/>
      <c r="C11730" s="76"/>
      <c r="D11730" s="78"/>
      <c r="E11730" s="12"/>
      <c r="F11730" s="79"/>
      <c r="G11730" s="78"/>
      <c r="H11730" s="80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6"/>
      <c r="B11731" s="77"/>
      <c r="C11731" s="76"/>
      <c r="D11731" s="78"/>
      <c r="E11731" s="12"/>
      <c r="F11731" s="79"/>
      <c r="G11731" s="78"/>
      <c r="H11731" s="80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6"/>
      <c r="B11732" s="77"/>
      <c r="C11732" s="76"/>
      <c r="D11732" s="78"/>
      <c r="E11732" s="12"/>
      <c r="F11732" s="79"/>
      <c r="G11732" s="78"/>
      <c r="H11732" s="80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6"/>
      <c r="B11733" s="77"/>
      <c r="C11733" s="76"/>
      <c r="D11733" s="78"/>
      <c r="E11733" s="12"/>
      <c r="F11733" s="79"/>
      <c r="G11733" s="78"/>
      <c r="H11733" s="80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6"/>
      <c r="B11734" s="77"/>
      <c r="C11734" s="76"/>
      <c r="D11734" s="78"/>
      <c r="E11734" s="12"/>
      <c r="F11734" s="79"/>
      <c r="G11734" s="78"/>
      <c r="H11734" s="80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6"/>
      <c r="B11735" s="77"/>
      <c r="C11735" s="76"/>
      <c r="D11735" s="78"/>
      <c r="E11735" s="12"/>
      <c r="F11735" s="79"/>
      <c r="G11735" s="78"/>
      <c r="H11735" s="80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6"/>
      <c r="B11736" s="77"/>
      <c r="C11736" s="76"/>
      <c r="D11736" s="78"/>
      <c r="E11736" s="12"/>
      <c r="F11736" s="79"/>
      <c r="G11736" s="78"/>
      <c r="H11736" s="80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6"/>
      <c r="B11737" s="77"/>
      <c r="C11737" s="76"/>
      <c r="D11737" s="78"/>
      <c r="E11737" s="12"/>
      <c r="F11737" s="79"/>
      <c r="G11737" s="78"/>
      <c r="H11737" s="80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6"/>
      <c r="B11738" s="77"/>
      <c r="C11738" s="76"/>
      <c r="D11738" s="78"/>
      <c r="E11738" s="12"/>
      <c r="F11738" s="79"/>
      <c r="G11738" s="78"/>
      <c r="H11738" s="80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6"/>
      <c r="B11739" s="77"/>
      <c r="C11739" s="76"/>
      <c r="D11739" s="78"/>
      <c r="E11739" s="12"/>
      <c r="F11739" s="79"/>
      <c r="G11739" s="78"/>
      <c r="H11739" s="80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6"/>
      <c r="B11740" s="77"/>
      <c r="C11740" s="76"/>
      <c r="D11740" s="78"/>
      <c r="E11740" s="12"/>
      <c r="F11740" s="79"/>
      <c r="G11740" s="78"/>
      <c r="H11740" s="80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6"/>
      <c r="B11741" s="77"/>
      <c r="C11741" s="76"/>
      <c r="D11741" s="78"/>
      <c r="E11741" s="12"/>
      <c r="F11741" s="79"/>
      <c r="G11741" s="78"/>
      <c r="H11741" s="80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6"/>
      <c r="B11742" s="77"/>
      <c r="C11742" s="76"/>
      <c r="D11742" s="78"/>
      <c r="E11742" s="12"/>
      <c r="F11742" s="79"/>
      <c r="G11742" s="78"/>
      <c r="H11742" s="80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6"/>
      <c r="B11743" s="77"/>
      <c r="C11743" s="76"/>
      <c r="D11743" s="78"/>
      <c r="E11743" s="12"/>
      <c r="F11743" s="79"/>
      <c r="G11743" s="78"/>
      <c r="H11743" s="80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6"/>
      <c r="B11744" s="77"/>
      <c r="C11744" s="76"/>
      <c r="D11744" s="78"/>
      <c r="E11744" s="12"/>
      <c r="F11744" s="79"/>
      <c r="G11744" s="78"/>
      <c r="H11744" s="80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6"/>
      <c r="B11745" s="77"/>
      <c r="C11745" s="76"/>
      <c r="D11745" s="78"/>
      <c r="E11745" s="12"/>
      <c r="F11745" s="79"/>
      <c r="G11745" s="78"/>
      <c r="H11745" s="80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6"/>
      <c r="B11746" s="77"/>
      <c r="C11746" s="76"/>
      <c r="D11746" s="78"/>
      <c r="E11746" s="12"/>
      <c r="F11746" s="79"/>
      <c r="G11746" s="78"/>
      <c r="H11746" s="80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6"/>
      <c r="B11747" s="77"/>
      <c r="C11747" s="76"/>
      <c r="D11747" s="78"/>
      <c r="E11747" s="12"/>
      <c r="F11747" s="79"/>
      <c r="G11747" s="78"/>
      <c r="H11747" s="80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6"/>
      <c r="B11748" s="77"/>
      <c r="C11748" s="76"/>
      <c r="D11748" s="78"/>
      <c r="E11748" s="12"/>
      <c r="F11748" s="79"/>
      <c r="G11748" s="78"/>
      <c r="H11748" s="80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6"/>
      <c r="B11749" s="77"/>
      <c r="C11749" s="76"/>
      <c r="D11749" s="78"/>
      <c r="E11749" s="12"/>
      <c r="F11749" s="79"/>
      <c r="G11749" s="78"/>
      <c r="H11749" s="80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6"/>
      <c r="B11750" s="77"/>
      <c r="C11750" s="76"/>
      <c r="D11750" s="78"/>
      <c r="E11750" s="12"/>
      <c r="F11750" s="79"/>
      <c r="G11750" s="78"/>
      <c r="H11750" s="80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6"/>
      <c r="B11751" s="77"/>
      <c r="C11751" s="76"/>
      <c r="D11751" s="78"/>
      <c r="E11751" s="12"/>
      <c r="F11751" s="79"/>
      <c r="G11751" s="78"/>
      <c r="H11751" s="80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6"/>
      <c r="B11752" s="77"/>
      <c r="C11752" s="76"/>
      <c r="D11752" s="78"/>
      <c r="E11752" s="12"/>
      <c r="F11752" s="79"/>
      <c r="G11752" s="78"/>
      <c r="H11752" s="80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6"/>
      <c r="B11753" s="77"/>
      <c r="C11753" s="76"/>
      <c r="D11753" s="78"/>
      <c r="E11753" s="12"/>
      <c r="F11753" s="79"/>
      <c r="G11753" s="78"/>
      <c r="H11753" s="80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6"/>
      <c r="B11754" s="77"/>
      <c r="C11754" s="76"/>
      <c r="D11754" s="78"/>
      <c r="E11754" s="12"/>
      <c r="F11754" s="79"/>
      <c r="G11754" s="78"/>
      <c r="H11754" s="80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6"/>
      <c r="B11755" s="77"/>
      <c r="C11755" s="76"/>
      <c r="D11755" s="78"/>
      <c r="E11755" s="12"/>
      <c r="F11755" s="79"/>
      <c r="G11755" s="78"/>
      <c r="H11755" s="80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6"/>
      <c r="B11756" s="77"/>
      <c r="C11756" s="76"/>
      <c r="D11756" s="78"/>
      <c r="E11756" s="12"/>
      <c r="F11756" s="79"/>
      <c r="G11756" s="78"/>
      <c r="H11756" s="80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6"/>
      <c r="B11757" s="77"/>
      <c r="C11757" s="76"/>
      <c r="D11757" s="78"/>
      <c r="E11757" s="12"/>
      <c r="F11757" s="79"/>
      <c r="G11757" s="78"/>
      <c r="H11757" s="80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6"/>
      <c r="B11758" s="77"/>
      <c r="C11758" s="76"/>
      <c r="D11758" s="78"/>
      <c r="E11758" s="12"/>
      <c r="F11758" s="79"/>
      <c r="G11758" s="78"/>
      <c r="H11758" s="80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6"/>
      <c r="B11759" s="77"/>
      <c r="C11759" s="76"/>
      <c r="D11759" s="78"/>
      <c r="E11759" s="12"/>
      <c r="F11759" s="79"/>
      <c r="G11759" s="78"/>
      <c r="H11759" s="80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6"/>
      <c r="B11760" s="77"/>
      <c r="C11760" s="76"/>
      <c r="D11760" s="78"/>
      <c r="E11760" s="12"/>
      <c r="F11760" s="79"/>
      <c r="G11760" s="78"/>
      <c r="H11760" s="80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6"/>
      <c r="B11761" s="77"/>
      <c r="C11761" s="76"/>
      <c r="D11761" s="78"/>
      <c r="E11761" s="12"/>
      <c r="F11761" s="79"/>
      <c r="G11761" s="78"/>
      <c r="H11761" s="80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6"/>
      <c r="B11762" s="77"/>
      <c r="C11762" s="76"/>
      <c r="D11762" s="78"/>
      <c r="E11762" s="12"/>
      <c r="F11762" s="79"/>
      <c r="G11762" s="78"/>
      <c r="H11762" s="80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6"/>
      <c r="B11763" s="77"/>
      <c r="C11763" s="76"/>
      <c r="D11763" s="78"/>
      <c r="E11763" s="12"/>
      <c r="F11763" s="79"/>
      <c r="G11763" s="78"/>
      <c r="H11763" s="80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6"/>
      <c r="B11764" s="77"/>
      <c r="C11764" s="76"/>
      <c r="D11764" s="78"/>
      <c r="E11764" s="12"/>
      <c r="F11764" s="79"/>
      <c r="G11764" s="78"/>
      <c r="H11764" s="80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6"/>
      <c r="B11765" s="77"/>
      <c r="C11765" s="76"/>
      <c r="D11765" s="78"/>
      <c r="E11765" s="12"/>
      <c r="F11765" s="79"/>
      <c r="G11765" s="78"/>
      <c r="H11765" s="80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6"/>
      <c r="B11766" s="77"/>
      <c r="C11766" s="76"/>
      <c r="D11766" s="78"/>
      <c r="E11766" s="12"/>
      <c r="F11766" s="79"/>
      <c r="G11766" s="78"/>
      <c r="H11766" s="80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6"/>
      <c r="B11767" s="77"/>
      <c r="C11767" s="76"/>
      <c r="D11767" s="78"/>
      <c r="E11767" s="12"/>
      <c r="F11767" s="79"/>
      <c r="G11767" s="78"/>
      <c r="H11767" s="80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6"/>
      <c r="B11768" s="77"/>
      <c r="C11768" s="76"/>
      <c r="D11768" s="78"/>
      <c r="E11768" s="12"/>
      <c r="F11768" s="79"/>
      <c r="G11768" s="78"/>
      <c r="H11768" s="80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6"/>
      <c r="B11769" s="77"/>
      <c r="C11769" s="76"/>
      <c r="D11769" s="78"/>
      <c r="E11769" s="12"/>
      <c r="F11769" s="79"/>
      <c r="G11769" s="78"/>
      <c r="H11769" s="80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6"/>
      <c r="B11770" s="77"/>
      <c r="C11770" s="76"/>
      <c r="D11770" s="78"/>
      <c r="E11770" s="12"/>
      <c r="F11770" s="79"/>
      <c r="G11770" s="78"/>
      <c r="H11770" s="80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6"/>
      <c r="B11771" s="77"/>
      <c r="C11771" s="76"/>
      <c r="D11771" s="78"/>
      <c r="E11771" s="12"/>
      <c r="F11771" s="79"/>
      <c r="G11771" s="78"/>
      <c r="H11771" s="80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6"/>
      <c r="B11772" s="77"/>
      <c r="C11772" s="76"/>
      <c r="D11772" s="78"/>
      <c r="E11772" s="12"/>
      <c r="F11772" s="79"/>
      <c r="G11772" s="78"/>
      <c r="H11772" s="80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6"/>
      <c r="B11773" s="77"/>
      <c r="C11773" s="76"/>
      <c r="D11773" s="78"/>
      <c r="E11773" s="12"/>
      <c r="F11773" s="79"/>
      <c r="G11773" s="78"/>
      <c r="H11773" s="80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6"/>
      <c r="B11774" s="77"/>
      <c r="C11774" s="76"/>
      <c r="D11774" s="78"/>
      <c r="E11774" s="12"/>
      <c r="F11774" s="79"/>
      <c r="G11774" s="78"/>
      <c r="H11774" s="80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6"/>
      <c r="B11775" s="77"/>
      <c r="C11775" s="76"/>
      <c r="D11775" s="78"/>
      <c r="E11775" s="12"/>
      <c r="F11775" s="79"/>
      <c r="G11775" s="78"/>
      <c r="H11775" s="80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6"/>
      <c r="B11776" s="77"/>
      <c r="C11776" s="76"/>
      <c r="D11776" s="78"/>
      <c r="E11776" s="12"/>
      <c r="F11776" s="79"/>
      <c r="G11776" s="78"/>
      <c r="H11776" s="80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6"/>
      <c r="B11777" s="77"/>
      <c r="C11777" s="76"/>
      <c r="D11777" s="78"/>
      <c r="E11777" s="12"/>
      <c r="F11777" s="79"/>
      <c r="G11777" s="78"/>
      <c r="H11777" s="80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6"/>
      <c r="B11778" s="77"/>
      <c r="C11778" s="76"/>
      <c r="D11778" s="78"/>
      <c r="E11778" s="12"/>
      <c r="F11778" s="79"/>
      <c r="G11778" s="78"/>
      <c r="H11778" s="80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6"/>
      <c r="B11779" s="77"/>
      <c r="C11779" s="76"/>
      <c r="D11779" s="78"/>
      <c r="E11779" s="12"/>
      <c r="F11779" s="79"/>
      <c r="G11779" s="78"/>
      <c r="H11779" s="80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6"/>
      <c r="B11780" s="77"/>
      <c r="C11780" s="76"/>
      <c r="D11780" s="78"/>
      <c r="E11780" s="12"/>
      <c r="F11780" s="79"/>
      <c r="G11780" s="78"/>
      <c r="H11780" s="80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6"/>
      <c r="B11781" s="77"/>
      <c r="C11781" s="76"/>
      <c r="D11781" s="78"/>
      <c r="E11781" s="12"/>
      <c r="F11781" s="79"/>
      <c r="G11781" s="78"/>
      <c r="H11781" s="80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6"/>
      <c r="B11782" s="77"/>
      <c r="C11782" s="76"/>
      <c r="D11782" s="78"/>
      <c r="E11782" s="12"/>
      <c r="F11782" s="79"/>
      <c r="G11782" s="78"/>
      <c r="H11782" s="80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6"/>
      <c r="B11783" s="77"/>
      <c r="C11783" s="76"/>
      <c r="D11783" s="78"/>
      <c r="E11783" s="12"/>
      <c r="F11783" s="79"/>
      <c r="G11783" s="78"/>
      <c r="H11783" s="80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6"/>
      <c r="B11784" s="77"/>
      <c r="C11784" s="76"/>
      <c r="D11784" s="78"/>
      <c r="E11784" s="12"/>
      <c r="F11784" s="79"/>
      <c r="G11784" s="78"/>
      <c r="H11784" s="80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6"/>
      <c r="B11785" s="77"/>
      <c r="C11785" s="76"/>
      <c r="D11785" s="78"/>
      <c r="E11785" s="12"/>
      <c r="F11785" s="79"/>
      <c r="G11785" s="78"/>
      <c r="H11785" s="80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6"/>
      <c r="B11786" s="77"/>
      <c r="C11786" s="76"/>
      <c r="D11786" s="78"/>
      <c r="E11786" s="12"/>
      <c r="F11786" s="79"/>
      <c r="G11786" s="78"/>
      <c r="H11786" s="80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6"/>
      <c r="B11787" s="77"/>
      <c r="C11787" s="76"/>
      <c r="D11787" s="78"/>
      <c r="E11787" s="12"/>
      <c r="F11787" s="79"/>
      <c r="G11787" s="78"/>
      <c r="H11787" s="80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6"/>
      <c r="B11788" s="77"/>
      <c r="C11788" s="76"/>
      <c r="D11788" s="78"/>
      <c r="E11788" s="12"/>
      <c r="F11788" s="79"/>
      <c r="G11788" s="78"/>
      <c r="H11788" s="80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6"/>
      <c r="B11789" s="77"/>
      <c r="C11789" s="76"/>
      <c r="D11789" s="78"/>
      <c r="E11789" s="12"/>
      <c r="F11789" s="79"/>
      <c r="G11789" s="78"/>
      <c r="H11789" s="80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6"/>
      <c r="B11790" s="77"/>
      <c r="C11790" s="76"/>
      <c r="D11790" s="78"/>
      <c r="E11790" s="12"/>
      <c r="F11790" s="79"/>
      <c r="G11790" s="78"/>
      <c r="H11790" s="80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6"/>
      <c r="B11791" s="77"/>
      <c r="C11791" s="76"/>
      <c r="D11791" s="78"/>
      <c r="E11791" s="12"/>
      <c r="F11791" s="79"/>
      <c r="G11791" s="78"/>
      <c r="H11791" s="80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6"/>
      <c r="B11792" s="77"/>
      <c r="C11792" s="76"/>
      <c r="D11792" s="78"/>
      <c r="E11792" s="12"/>
      <c r="F11792" s="79"/>
      <c r="G11792" s="78"/>
      <c r="H11792" s="80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6"/>
      <c r="B11793" s="77"/>
      <c r="C11793" s="76"/>
      <c r="D11793" s="78"/>
      <c r="E11793" s="12"/>
      <c r="F11793" s="79"/>
      <c r="G11793" s="78"/>
      <c r="H11793" s="80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6"/>
      <c r="B11794" s="77"/>
      <c r="C11794" s="76"/>
      <c r="D11794" s="78"/>
      <c r="E11794" s="12"/>
      <c r="F11794" s="79"/>
      <c r="G11794" s="78"/>
      <c r="H11794" s="80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6"/>
      <c r="B11795" s="77"/>
      <c r="C11795" s="76"/>
      <c r="D11795" s="78"/>
      <c r="E11795" s="12"/>
      <c r="F11795" s="79"/>
      <c r="G11795" s="78"/>
      <c r="H11795" s="80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6"/>
      <c r="B11796" s="77"/>
      <c r="C11796" s="76"/>
      <c r="D11796" s="78"/>
      <c r="E11796" s="12"/>
      <c r="F11796" s="79"/>
      <c r="G11796" s="78"/>
      <c r="H11796" s="80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6"/>
      <c r="B11797" s="77"/>
      <c r="C11797" s="76"/>
      <c r="D11797" s="78"/>
      <c r="E11797" s="12"/>
      <c r="F11797" s="79"/>
      <c r="G11797" s="78"/>
      <c r="H11797" s="80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6"/>
      <c r="B11798" s="77"/>
      <c r="C11798" s="76"/>
      <c r="D11798" s="78"/>
      <c r="E11798" s="12"/>
      <c r="F11798" s="79"/>
      <c r="G11798" s="78"/>
      <c r="H11798" s="80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6"/>
      <c r="B11799" s="77"/>
      <c r="C11799" s="76"/>
      <c r="D11799" s="78"/>
      <c r="E11799" s="12"/>
      <c r="F11799" s="79"/>
      <c r="G11799" s="78"/>
      <c r="H11799" s="80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6"/>
      <c r="B11800" s="77"/>
      <c r="C11800" s="76"/>
      <c r="D11800" s="78"/>
      <c r="E11800" s="12"/>
      <c r="F11800" s="79"/>
      <c r="G11800" s="78"/>
      <c r="H11800" s="80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6"/>
      <c r="B11801" s="77"/>
      <c r="C11801" s="76"/>
      <c r="D11801" s="78"/>
      <c r="E11801" s="12"/>
      <c r="F11801" s="79"/>
      <c r="G11801" s="78"/>
      <c r="H11801" s="80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6"/>
      <c r="B11802" s="77"/>
      <c r="C11802" s="76"/>
      <c r="D11802" s="78"/>
      <c r="E11802" s="12"/>
      <c r="F11802" s="79"/>
      <c r="G11802" s="78"/>
      <c r="H11802" s="80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6"/>
      <c r="B11803" s="77"/>
      <c r="C11803" s="76"/>
      <c r="D11803" s="78"/>
      <c r="E11803" s="12"/>
      <c r="F11803" s="79"/>
      <c r="G11803" s="78"/>
      <c r="H11803" s="80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6"/>
      <c r="B11804" s="77"/>
      <c r="C11804" s="76"/>
      <c r="D11804" s="78"/>
      <c r="E11804" s="12"/>
      <c r="F11804" s="79"/>
      <c r="G11804" s="78"/>
      <c r="H11804" s="80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6"/>
      <c r="B11805" s="77"/>
      <c r="C11805" s="76"/>
      <c r="D11805" s="78"/>
      <c r="E11805" s="12"/>
      <c r="F11805" s="79"/>
      <c r="G11805" s="78"/>
      <c r="H11805" s="80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6"/>
      <c r="B11806" s="77"/>
      <c r="C11806" s="76"/>
      <c r="D11806" s="78"/>
      <c r="E11806" s="12"/>
      <c r="F11806" s="79"/>
      <c r="G11806" s="78"/>
      <c r="H11806" s="80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6"/>
      <c r="B11807" s="77"/>
      <c r="C11807" s="76"/>
      <c r="D11807" s="78"/>
      <c r="E11807" s="12"/>
      <c r="F11807" s="79"/>
      <c r="G11807" s="78"/>
      <c r="H11807" s="80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6"/>
      <c r="B11808" s="77"/>
      <c r="C11808" s="76"/>
      <c r="D11808" s="78"/>
      <c r="E11808" s="12"/>
      <c r="F11808" s="79"/>
      <c r="G11808" s="78"/>
      <c r="H11808" s="80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6"/>
      <c r="B11809" s="77"/>
      <c r="C11809" s="76"/>
      <c r="D11809" s="78"/>
      <c r="E11809" s="12"/>
      <c r="F11809" s="79"/>
      <c r="G11809" s="78"/>
      <c r="H11809" s="80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6"/>
      <c r="B11810" s="77"/>
      <c r="C11810" s="76"/>
      <c r="D11810" s="78"/>
      <c r="E11810" s="12"/>
      <c r="F11810" s="79"/>
      <c r="G11810" s="78"/>
      <c r="H11810" s="80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6"/>
      <c r="B11811" s="77"/>
      <c r="C11811" s="76"/>
      <c r="D11811" s="78"/>
      <c r="E11811" s="12"/>
      <c r="F11811" s="79"/>
      <c r="G11811" s="78"/>
      <c r="H11811" s="80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6"/>
      <c r="B11812" s="77"/>
      <c r="C11812" s="76"/>
      <c r="D11812" s="78"/>
      <c r="E11812" s="12"/>
      <c r="F11812" s="79"/>
      <c r="G11812" s="78"/>
      <c r="H11812" s="80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6"/>
      <c r="B11813" s="77"/>
      <c r="C11813" s="76"/>
      <c r="D11813" s="78"/>
      <c r="E11813" s="12"/>
      <c r="F11813" s="79"/>
      <c r="G11813" s="78"/>
      <c r="H11813" s="80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6"/>
      <c r="B11814" s="77"/>
      <c r="C11814" s="76"/>
      <c r="D11814" s="78"/>
      <c r="E11814" s="12"/>
      <c r="F11814" s="79"/>
      <c r="G11814" s="78"/>
      <c r="H11814" s="80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6"/>
      <c r="B11815" s="77"/>
      <c r="C11815" s="76"/>
      <c r="D11815" s="78"/>
      <c r="E11815" s="12"/>
      <c r="F11815" s="79"/>
      <c r="G11815" s="78"/>
      <c r="H11815" s="80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6"/>
      <c r="B11816" s="77"/>
      <c r="C11816" s="76"/>
      <c r="D11816" s="78"/>
      <c r="E11816" s="12"/>
      <c r="F11816" s="79"/>
      <c r="G11816" s="78"/>
      <c r="H11816" s="80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6"/>
      <c r="B11817" s="77"/>
      <c r="C11817" s="76"/>
      <c r="D11817" s="78"/>
      <c r="E11817" s="12"/>
      <c r="F11817" s="79"/>
      <c r="G11817" s="78"/>
      <c r="H11817" s="80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6"/>
      <c r="B11818" s="77"/>
      <c r="C11818" s="76"/>
      <c r="D11818" s="78"/>
      <c r="E11818" s="12"/>
      <c r="F11818" s="79"/>
      <c r="G11818" s="78"/>
      <c r="H11818" s="80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6"/>
      <c r="B11819" s="77"/>
      <c r="C11819" s="76"/>
      <c r="D11819" s="78"/>
      <c r="E11819" s="12"/>
      <c r="F11819" s="79"/>
      <c r="G11819" s="78"/>
      <c r="H11819" s="80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6"/>
      <c r="B11820" s="77"/>
      <c r="C11820" s="76"/>
      <c r="D11820" s="78"/>
      <c r="E11820" s="12"/>
      <c r="F11820" s="79"/>
      <c r="G11820" s="78"/>
      <c r="H11820" s="80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6"/>
      <c r="B11821" s="77"/>
      <c r="C11821" s="76"/>
      <c r="D11821" s="78"/>
      <c r="E11821" s="12"/>
      <c r="F11821" s="79"/>
      <c r="G11821" s="78"/>
      <c r="H11821" s="80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6"/>
      <c r="B11822" s="77"/>
      <c r="C11822" s="76"/>
      <c r="D11822" s="78"/>
      <c r="E11822" s="12"/>
      <c r="F11822" s="79"/>
      <c r="G11822" s="78"/>
      <c r="H11822" s="80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6"/>
      <c r="B11823" s="77"/>
      <c r="C11823" s="76"/>
      <c r="D11823" s="78"/>
      <c r="E11823" s="12"/>
      <c r="F11823" s="79"/>
      <c r="G11823" s="78"/>
      <c r="H11823" s="80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6"/>
      <c r="B11824" s="77"/>
      <c r="C11824" s="76"/>
      <c r="D11824" s="78"/>
      <c r="E11824" s="12"/>
      <c r="F11824" s="79"/>
      <c r="G11824" s="78"/>
      <c r="H11824" s="80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6"/>
      <c r="B11825" s="77"/>
      <c r="C11825" s="76"/>
      <c r="D11825" s="78"/>
      <c r="E11825" s="12"/>
      <c r="F11825" s="79"/>
      <c r="G11825" s="78"/>
      <c r="H11825" s="80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6"/>
      <c r="B11826" s="77"/>
      <c r="C11826" s="76"/>
      <c r="D11826" s="78"/>
      <c r="E11826" s="12"/>
      <c r="F11826" s="79"/>
      <c r="G11826" s="78"/>
      <c r="H11826" s="80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6"/>
      <c r="B11827" s="77"/>
      <c r="C11827" s="76"/>
      <c r="D11827" s="78"/>
      <c r="E11827" s="12"/>
      <c r="F11827" s="79"/>
      <c r="G11827" s="78"/>
      <c r="H11827" s="80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6"/>
      <c r="B11828" s="77"/>
      <c r="C11828" s="76"/>
      <c r="D11828" s="78"/>
      <c r="E11828" s="12"/>
      <c r="F11828" s="79"/>
      <c r="G11828" s="78"/>
      <c r="H11828" s="80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6"/>
      <c r="B11829" s="77"/>
      <c r="C11829" s="76"/>
      <c r="D11829" s="78"/>
      <c r="E11829" s="12"/>
      <c r="F11829" s="79"/>
      <c r="G11829" s="78"/>
      <c r="H11829" s="80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6"/>
      <c r="B11830" s="77"/>
      <c r="C11830" s="76"/>
      <c r="D11830" s="78"/>
      <c r="E11830" s="12"/>
      <c r="F11830" s="79"/>
      <c r="G11830" s="78"/>
      <c r="H11830" s="80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6"/>
      <c r="B11831" s="77"/>
      <c r="C11831" s="76"/>
      <c r="D11831" s="78"/>
      <c r="E11831" s="12"/>
      <c r="F11831" s="79"/>
      <c r="G11831" s="78"/>
      <c r="H11831" s="80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6"/>
      <c r="B11832" s="77"/>
      <c r="C11832" s="76"/>
      <c r="D11832" s="78"/>
      <c r="E11832" s="12"/>
      <c r="F11832" s="79"/>
      <c r="G11832" s="78"/>
      <c r="H11832" s="80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6"/>
      <c r="B11833" s="77"/>
      <c r="C11833" s="76"/>
      <c r="D11833" s="78"/>
      <c r="E11833" s="12"/>
      <c r="F11833" s="79"/>
      <c r="G11833" s="78"/>
      <c r="H11833" s="80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6"/>
      <c r="B11834" s="77"/>
      <c r="C11834" s="76"/>
      <c r="D11834" s="78"/>
      <c r="E11834" s="12"/>
      <c r="F11834" s="79"/>
      <c r="G11834" s="78"/>
      <c r="H11834" s="80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6"/>
      <c r="B11835" s="77"/>
      <c r="C11835" s="76"/>
      <c r="D11835" s="78"/>
      <c r="E11835" s="12"/>
      <c r="F11835" s="79"/>
      <c r="G11835" s="78"/>
      <c r="H11835" s="80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6"/>
      <c r="B11836" s="77"/>
      <c r="C11836" s="76"/>
      <c r="D11836" s="78"/>
      <c r="E11836" s="12"/>
      <c r="F11836" s="79"/>
      <c r="G11836" s="78"/>
      <c r="H11836" s="80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6"/>
      <c r="B11837" s="77"/>
      <c r="C11837" s="76"/>
      <c r="D11837" s="78"/>
      <c r="E11837" s="12"/>
      <c r="F11837" s="79"/>
      <c r="G11837" s="78"/>
      <c r="H11837" s="80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6"/>
      <c r="B11838" s="77"/>
      <c r="C11838" s="76"/>
      <c r="D11838" s="78"/>
      <c r="E11838" s="12"/>
      <c r="F11838" s="79"/>
      <c r="G11838" s="78"/>
      <c r="H11838" s="80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6"/>
      <c r="B11839" s="77"/>
      <c r="C11839" s="76"/>
      <c r="D11839" s="78"/>
      <c r="E11839" s="12"/>
      <c r="F11839" s="79"/>
      <c r="G11839" s="78"/>
      <c r="H11839" s="80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6"/>
      <c r="B11840" s="77"/>
      <c r="C11840" s="76"/>
      <c r="D11840" s="78"/>
      <c r="E11840" s="12"/>
      <c r="F11840" s="79"/>
      <c r="G11840" s="78"/>
      <c r="H11840" s="80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6"/>
      <c r="B11841" s="77"/>
      <c r="C11841" s="76"/>
      <c r="D11841" s="78"/>
      <c r="E11841" s="12"/>
      <c r="F11841" s="79"/>
      <c r="G11841" s="78"/>
      <c r="H11841" s="80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6"/>
      <c r="B11842" s="77"/>
      <c r="C11842" s="76"/>
      <c r="D11842" s="78"/>
      <c r="E11842" s="12"/>
      <c r="F11842" s="79"/>
      <c r="G11842" s="78"/>
      <c r="H11842" s="80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6"/>
      <c r="B11843" s="77"/>
      <c r="C11843" s="76"/>
      <c r="D11843" s="78"/>
      <c r="E11843" s="12"/>
      <c r="F11843" s="79"/>
      <c r="G11843" s="78"/>
      <c r="H11843" s="80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6"/>
      <c r="B11844" s="77"/>
      <c r="C11844" s="76"/>
      <c r="D11844" s="78"/>
      <c r="E11844" s="12"/>
      <c r="F11844" s="79"/>
      <c r="G11844" s="78"/>
      <c r="H11844" s="80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6"/>
      <c r="B11845" s="77"/>
      <c r="C11845" s="76"/>
      <c r="D11845" s="78"/>
      <c r="E11845" s="12"/>
      <c r="F11845" s="79"/>
      <c r="G11845" s="78"/>
      <c r="H11845" s="80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6"/>
      <c r="B11846" s="77"/>
      <c r="C11846" s="76"/>
      <c r="D11846" s="78"/>
      <c r="E11846" s="12"/>
      <c r="F11846" s="79"/>
      <c r="G11846" s="78"/>
      <c r="H11846" s="80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6"/>
      <c r="B11847" s="77"/>
      <c r="C11847" s="76"/>
      <c r="D11847" s="78"/>
      <c r="E11847" s="12"/>
      <c r="F11847" s="79"/>
      <c r="G11847" s="78"/>
      <c r="H11847" s="80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6"/>
      <c r="B11848" s="77"/>
      <c r="C11848" s="76"/>
      <c r="D11848" s="78"/>
      <c r="E11848" s="12"/>
      <c r="F11848" s="79"/>
      <c r="G11848" s="78"/>
      <c r="H11848" s="80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6"/>
      <c r="B11849" s="77"/>
      <c r="C11849" s="76"/>
      <c r="D11849" s="78"/>
      <c r="E11849" s="12"/>
      <c r="F11849" s="79"/>
      <c r="G11849" s="78"/>
      <c r="H11849" s="80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6"/>
      <c r="B11850" s="77"/>
      <c r="C11850" s="76"/>
      <c r="D11850" s="78"/>
      <c r="E11850" s="12"/>
      <c r="F11850" s="79"/>
      <c r="G11850" s="78"/>
      <c r="H11850" s="80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6"/>
      <c r="B11851" s="77"/>
      <c r="C11851" s="76"/>
      <c r="D11851" s="78"/>
      <c r="E11851" s="12"/>
      <c r="F11851" s="79"/>
      <c r="G11851" s="78"/>
      <c r="H11851" s="80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6"/>
      <c r="B11852" s="77"/>
      <c r="C11852" s="76"/>
      <c r="D11852" s="78"/>
      <c r="E11852" s="12"/>
      <c r="F11852" s="79"/>
      <c r="G11852" s="78"/>
      <c r="H11852" s="80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6"/>
      <c r="B11853" s="77"/>
      <c r="C11853" s="76"/>
      <c r="D11853" s="78"/>
      <c r="E11853" s="12"/>
      <c r="F11853" s="79"/>
      <c r="G11853" s="78"/>
      <c r="H11853" s="80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6"/>
      <c r="B11854" s="77"/>
      <c r="C11854" s="76"/>
      <c r="D11854" s="78"/>
      <c r="E11854" s="12"/>
      <c r="F11854" s="79"/>
      <c r="G11854" s="78"/>
      <c r="H11854" s="80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6"/>
      <c r="B11855" s="77"/>
      <c r="C11855" s="76"/>
      <c r="D11855" s="78"/>
      <c r="E11855" s="12"/>
      <c r="F11855" s="79"/>
      <c r="G11855" s="78"/>
      <c r="H11855" s="80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6"/>
      <c r="B11856" s="77"/>
      <c r="C11856" s="76"/>
      <c r="D11856" s="78"/>
      <c r="E11856" s="12"/>
      <c r="F11856" s="79"/>
      <c r="G11856" s="78"/>
      <c r="H11856" s="80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6"/>
      <c r="B11857" s="77"/>
      <c r="C11857" s="76"/>
      <c r="D11857" s="78"/>
      <c r="E11857" s="12"/>
      <c r="F11857" s="79"/>
      <c r="G11857" s="78"/>
      <c r="H11857" s="80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6"/>
      <c r="B11858" s="77"/>
      <c r="C11858" s="76"/>
      <c r="D11858" s="78"/>
      <c r="E11858" s="12"/>
      <c r="F11858" s="79"/>
      <c r="G11858" s="78"/>
      <c r="H11858" s="80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6"/>
      <c r="B11859" s="77"/>
      <c r="C11859" s="76"/>
      <c r="D11859" s="78"/>
      <c r="E11859" s="12"/>
      <c r="F11859" s="79"/>
      <c r="G11859" s="78"/>
      <c r="H11859" s="80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6"/>
      <c r="B11860" s="77"/>
      <c r="C11860" s="76"/>
      <c r="D11860" s="78"/>
      <c r="E11860" s="12"/>
      <c r="F11860" s="79"/>
      <c r="G11860" s="78"/>
      <c r="H11860" s="80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6"/>
      <c r="B11861" s="77"/>
      <c r="C11861" s="76"/>
      <c r="D11861" s="78"/>
      <c r="E11861" s="12"/>
      <c r="F11861" s="79"/>
      <c r="G11861" s="78"/>
      <c r="H11861" s="80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6"/>
      <c r="B11862" s="77"/>
      <c r="C11862" s="76"/>
      <c r="D11862" s="78"/>
      <c r="E11862" s="12"/>
      <c r="F11862" s="79"/>
      <c r="G11862" s="78"/>
      <c r="H11862" s="80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6"/>
      <c r="B11863" s="77"/>
      <c r="C11863" s="76"/>
      <c r="D11863" s="78"/>
      <c r="E11863" s="12"/>
      <c r="F11863" s="79"/>
      <c r="G11863" s="78"/>
      <c r="H11863" s="80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6"/>
      <c r="B11864" s="77"/>
      <c r="C11864" s="76"/>
      <c r="D11864" s="78"/>
      <c r="E11864" s="12"/>
      <c r="F11864" s="79"/>
      <c r="G11864" s="78"/>
      <c r="H11864" s="80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6"/>
      <c r="B11865" s="77"/>
      <c r="C11865" s="76"/>
      <c r="D11865" s="78"/>
      <c r="E11865" s="12"/>
      <c r="F11865" s="79"/>
      <c r="G11865" s="78"/>
      <c r="H11865" s="80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6"/>
      <c r="B11866" s="77"/>
      <c r="C11866" s="76"/>
      <c r="D11866" s="78"/>
      <c r="E11866" s="12"/>
      <c r="F11866" s="79"/>
      <c r="G11866" s="78"/>
      <c r="H11866" s="80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6"/>
      <c r="B11867" s="77"/>
      <c r="C11867" s="76"/>
      <c r="D11867" s="78"/>
      <c r="E11867" s="12"/>
      <c r="F11867" s="79"/>
      <c r="G11867" s="78"/>
      <c r="H11867" s="80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6"/>
      <c r="B11868" s="77"/>
      <c r="C11868" s="76"/>
      <c r="D11868" s="78"/>
      <c r="E11868" s="12"/>
      <c r="F11868" s="79"/>
      <c r="G11868" s="78"/>
      <c r="H11868" s="80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6"/>
      <c r="B11869" s="77"/>
      <c r="C11869" s="76"/>
      <c r="D11869" s="78"/>
      <c r="E11869" s="12"/>
      <c r="F11869" s="79"/>
      <c r="G11869" s="78"/>
      <c r="H11869" s="80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6"/>
      <c r="B11870" s="77"/>
      <c r="C11870" s="76"/>
      <c r="D11870" s="78"/>
      <c r="E11870" s="12"/>
      <c r="F11870" s="79"/>
      <c r="G11870" s="78"/>
      <c r="H11870" s="80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6"/>
      <c r="B11871" s="77"/>
      <c r="C11871" s="76"/>
      <c r="D11871" s="78"/>
      <c r="E11871" s="12"/>
      <c r="F11871" s="79"/>
      <c r="G11871" s="78"/>
      <c r="H11871" s="80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6"/>
      <c r="B11872" s="77"/>
      <c r="C11872" s="76"/>
      <c r="D11872" s="78"/>
      <c r="E11872" s="12"/>
      <c r="F11872" s="79"/>
      <c r="G11872" s="78"/>
      <c r="H11872" s="80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6"/>
      <c r="B11873" s="77"/>
      <c r="C11873" s="76"/>
      <c r="D11873" s="78"/>
      <c r="E11873" s="12"/>
      <c r="F11873" s="79"/>
      <c r="G11873" s="78"/>
      <c r="H11873" s="80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6"/>
      <c r="B11874" s="77"/>
      <c r="C11874" s="76"/>
      <c r="D11874" s="78"/>
      <c r="E11874" s="12"/>
      <c r="F11874" s="79"/>
      <c r="G11874" s="78"/>
      <c r="H11874" s="80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6"/>
      <c r="B11875" s="77"/>
      <c r="C11875" s="76"/>
      <c r="D11875" s="78"/>
      <c r="E11875" s="12"/>
      <c r="F11875" s="79"/>
      <c r="G11875" s="78"/>
      <c r="H11875" s="80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6"/>
      <c r="B11876" s="77"/>
      <c r="C11876" s="76"/>
      <c r="D11876" s="78"/>
      <c r="E11876" s="12"/>
      <c r="F11876" s="79"/>
      <c r="G11876" s="78"/>
      <c r="H11876" s="80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6"/>
      <c r="B11877" s="77"/>
      <c r="C11877" s="76"/>
      <c r="D11877" s="78"/>
      <c r="E11877" s="12"/>
      <c r="F11877" s="79"/>
      <c r="G11877" s="78"/>
      <c r="H11877" s="80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6"/>
      <c r="B11878" s="77"/>
      <c r="C11878" s="76"/>
      <c r="D11878" s="78"/>
      <c r="E11878" s="12"/>
      <c r="F11878" s="79"/>
      <c r="G11878" s="78"/>
      <c r="H11878" s="80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6"/>
      <c r="B11879" s="77"/>
      <c r="C11879" s="76"/>
      <c r="D11879" s="78"/>
      <c r="E11879" s="12"/>
      <c r="F11879" s="79"/>
      <c r="G11879" s="78"/>
      <c r="H11879" s="80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6"/>
      <c r="B11880" s="77"/>
      <c r="C11880" s="76"/>
      <c r="D11880" s="78"/>
      <c r="E11880" s="12"/>
      <c r="F11880" s="79"/>
      <c r="G11880" s="78"/>
      <c r="H11880" s="80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6"/>
      <c r="B11881" s="77"/>
      <c r="C11881" s="76"/>
      <c r="D11881" s="78"/>
      <c r="E11881" s="12"/>
      <c r="F11881" s="79"/>
      <c r="G11881" s="78"/>
      <c r="H11881" s="80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6"/>
      <c r="B11882" s="77"/>
      <c r="C11882" s="76"/>
      <c r="D11882" s="78"/>
      <c r="E11882" s="12"/>
      <c r="F11882" s="79"/>
      <c r="G11882" s="78"/>
      <c r="H11882" s="80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6"/>
      <c r="B11883" s="77"/>
      <c r="C11883" s="76"/>
      <c r="D11883" s="78"/>
      <c r="E11883" s="12"/>
      <c r="F11883" s="79"/>
      <c r="G11883" s="78"/>
      <c r="H11883" s="80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6"/>
      <c r="B11884" s="77"/>
      <c r="C11884" s="76"/>
      <c r="D11884" s="78"/>
      <c r="E11884" s="12"/>
      <c r="F11884" s="79"/>
      <c r="G11884" s="78"/>
      <c r="H11884" s="80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6"/>
      <c r="B11885" s="77"/>
      <c r="C11885" s="76"/>
      <c r="D11885" s="78"/>
      <c r="E11885" s="12"/>
      <c r="F11885" s="79"/>
      <c r="G11885" s="78"/>
      <c r="H11885" s="80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6"/>
      <c r="B11886" s="77"/>
      <c r="C11886" s="76"/>
      <c r="D11886" s="78"/>
      <c r="E11886" s="12"/>
      <c r="F11886" s="79"/>
      <c r="G11886" s="78"/>
      <c r="H11886" s="80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6"/>
      <c r="B11887" s="77"/>
      <c r="C11887" s="76"/>
      <c r="D11887" s="78"/>
      <c r="E11887" s="12"/>
      <c r="F11887" s="79"/>
      <c r="G11887" s="78"/>
      <c r="H11887" s="80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6"/>
      <c r="B11888" s="77"/>
      <c r="C11888" s="76"/>
      <c r="D11888" s="78"/>
      <c r="E11888" s="12"/>
      <c r="F11888" s="79"/>
      <c r="G11888" s="78"/>
      <c r="H11888" s="80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6"/>
      <c r="B11889" s="77"/>
      <c r="C11889" s="76"/>
      <c r="D11889" s="78"/>
      <c r="E11889" s="12"/>
      <c r="F11889" s="79"/>
      <c r="G11889" s="78"/>
      <c r="H11889" s="80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6"/>
      <c r="B11890" s="77"/>
      <c r="C11890" s="76"/>
      <c r="D11890" s="78"/>
      <c r="E11890" s="12"/>
      <c r="F11890" s="79"/>
      <c r="G11890" s="78"/>
      <c r="H11890" s="80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6"/>
      <c r="B11891" s="77"/>
      <c r="C11891" s="76"/>
      <c r="D11891" s="78"/>
      <c r="E11891" s="12"/>
      <c r="F11891" s="79"/>
      <c r="G11891" s="78"/>
      <c r="H11891" s="80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6"/>
      <c r="B11892" s="77"/>
      <c r="C11892" s="76"/>
      <c r="D11892" s="78"/>
      <c r="E11892" s="12"/>
      <c r="F11892" s="79"/>
      <c r="G11892" s="78"/>
      <c r="H11892" s="80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6"/>
      <c r="B11893" s="77"/>
      <c r="C11893" s="76"/>
      <c r="D11893" s="78"/>
      <c r="E11893" s="12"/>
      <c r="F11893" s="79"/>
      <c r="G11893" s="78"/>
      <c r="H11893" s="80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6"/>
      <c r="B11894" s="77"/>
      <c r="C11894" s="76"/>
      <c r="D11894" s="78"/>
      <c r="E11894" s="12"/>
      <c r="F11894" s="79"/>
      <c r="G11894" s="78"/>
      <c r="H11894" s="80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6"/>
      <c r="B11895" s="77"/>
      <c r="C11895" s="76"/>
      <c r="D11895" s="78"/>
      <c r="E11895" s="12"/>
      <c r="F11895" s="79"/>
      <c r="G11895" s="78"/>
      <c r="H11895" s="80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6"/>
      <c r="B11896" s="77"/>
      <c r="C11896" s="76"/>
      <c r="D11896" s="78"/>
      <c r="E11896" s="12"/>
      <c r="F11896" s="79"/>
      <c r="G11896" s="78"/>
      <c r="H11896" s="80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6"/>
      <c r="B11897" s="77"/>
      <c r="C11897" s="76"/>
      <c r="D11897" s="78"/>
      <c r="E11897" s="12"/>
      <c r="F11897" s="79"/>
      <c r="G11897" s="78"/>
      <c r="H11897" s="80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6"/>
      <c r="B11898" s="77"/>
      <c r="C11898" s="76"/>
      <c r="D11898" s="78"/>
      <c r="E11898" s="12"/>
      <c r="F11898" s="79"/>
      <c r="G11898" s="78"/>
      <c r="H11898" s="80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6"/>
      <c r="B11899" s="77"/>
      <c r="C11899" s="76"/>
      <c r="D11899" s="78"/>
      <c r="E11899" s="12"/>
      <c r="F11899" s="79"/>
      <c r="G11899" s="78"/>
      <c r="H11899" s="80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6"/>
      <c r="B11900" s="77"/>
      <c r="C11900" s="76"/>
      <c r="D11900" s="78"/>
      <c r="E11900" s="12"/>
      <c r="F11900" s="79"/>
      <c r="G11900" s="78"/>
      <c r="H11900" s="80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6"/>
      <c r="B11901" s="77"/>
      <c r="C11901" s="76"/>
      <c r="D11901" s="78"/>
      <c r="E11901" s="12"/>
      <c r="F11901" s="79"/>
      <c r="G11901" s="78"/>
      <c r="H11901" s="80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6"/>
      <c r="B11902" s="77"/>
      <c r="C11902" s="76"/>
      <c r="D11902" s="78"/>
      <c r="E11902" s="12"/>
      <c r="F11902" s="79"/>
      <c r="G11902" s="78"/>
      <c r="H11902" s="80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6"/>
      <c r="B11903" s="77"/>
      <c r="C11903" s="76"/>
      <c r="D11903" s="78"/>
      <c r="E11903" s="12"/>
      <c r="F11903" s="79"/>
      <c r="G11903" s="78"/>
      <c r="H11903" s="80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6"/>
      <c r="B11904" s="77"/>
      <c r="C11904" s="76"/>
      <c r="D11904" s="78"/>
      <c r="E11904" s="12"/>
      <c r="F11904" s="79"/>
      <c r="G11904" s="78"/>
      <c r="H11904" s="80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6"/>
      <c r="B11905" s="77"/>
      <c r="C11905" s="76"/>
      <c r="D11905" s="78"/>
      <c r="E11905" s="12"/>
      <c r="F11905" s="79"/>
      <c r="G11905" s="78"/>
      <c r="H11905" s="80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6"/>
      <c r="B11906" s="77"/>
      <c r="C11906" s="76"/>
      <c r="D11906" s="78"/>
      <c r="E11906" s="12"/>
      <c r="F11906" s="79"/>
      <c r="G11906" s="78"/>
      <c r="H11906" s="80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6"/>
      <c r="B11907" s="77"/>
      <c r="C11907" s="76"/>
      <c r="D11907" s="78"/>
      <c r="E11907" s="12"/>
      <c r="F11907" s="79"/>
      <c r="G11907" s="78"/>
      <c r="H11907" s="80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6"/>
      <c r="B11908" s="77"/>
      <c r="C11908" s="76"/>
      <c r="D11908" s="78"/>
      <c r="E11908" s="12"/>
      <c r="F11908" s="79"/>
      <c r="G11908" s="78"/>
      <c r="H11908" s="80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6"/>
      <c r="B11909" s="77"/>
      <c r="C11909" s="76"/>
      <c r="D11909" s="78"/>
      <c r="E11909" s="12"/>
      <c r="F11909" s="79"/>
      <c r="G11909" s="78"/>
      <c r="H11909" s="80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6"/>
      <c r="B11910" s="77"/>
      <c r="C11910" s="76"/>
      <c r="D11910" s="78"/>
      <c r="E11910" s="12"/>
      <c r="F11910" s="79"/>
      <c r="G11910" s="78"/>
      <c r="H11910" s="80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6"/>
      <c r="B11911" s="77"/>
      <c r="C11911" s="76"/>
      <c r="D11911" s="78"/>
      <c r="E11911" s="12"/>
      <c r="F11911" s="79"/>
      <c r="G11911" s="78"/>
      <c r="H11911" s="80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6"/>
      <c r="B11912" s="77"/>
      <c r="C11912" s="76"/>
      <c r="D11912" s="78"/>
      <c r="E11912" s="12"/>
      <c r="F11912" s="79"/>
      <c r="G11912" s="78"/>
      <c r="H11912" s="80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6"/>
      <c r="B11913" s="77"/>
      <c r="C11913" s="76"/>
      <c r="D11913" s="78"/>
      <c r="E11913" s="12"/>
      <c r="F11913" s="79"/>
      <c r="G11913" s="78"/>
      <c r="H11913" s="80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6"/>
      <c r="B11914" s="77"/>
      <c r="C11914" s="76"/>
      <c r="D11914" s="78"/>
      <c r="E11914" s="12"/>
      <c r="F11914" s="79"/>
      <c r="G11914" s="78"/>
      <c r="H11914" s="80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6"/>
      <c r="B11915" s="77"/>
      <c r="C11915" s="76"/>
      <c r="D11915" s="78"/>
      <c r="E11915" s="12"/>
      <c r="F11915" s="79"/>
      <c r="G11915" s="78"/>
      <c r="H11915" s="80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6"/>
      <c r="B11916" s="77"/>
      <c r="C11916" s="76"/>
      <c r="D11916" s="78"/>
      <c r="E11916" s="12"/>
      <c r="F11916" s="79"/>
      <c r="G11916" s="78"/>
      <c r="H11916" s="80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6"/>
      <c r="B11917" s="77"/>
      <c r="C11917" s="76"/>
      <c r="D11917" s="78"/>
      <c r="E11917" s="12"/>
      <c r="F11917" s="79"/>
      <c r="G11917" s="78"/>
      <c r="H11917" s="80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6"/>
      <c r="B11918" s="77"/>
      <c r="C11918" s="76"/>
      <c r="D11918" s="78"/>
      <c r="E11918" s="12"/>
      <c r="F11918" s="79"/>
      <c r="G11918" s="78"/>
      <c r="H11918" s="80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6"/>
      <c r="B11919" s="77"/>
      <c r="C11919" s="76"/>
      <c r="D11919" s="78"/>
      <c r="E11919" s="12"/>
      <c r="F11919" s="79"/>
      <c r="G11919" s="78"/>
      <c r="H11919" s="80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6"/>
      <c r="B11920" s="77"/>
      <c r="C11920" s="76"/>
      <c r="D11920" s="78"/>
      <c r="E11920" s="12"/>
      <c r="F11920" s="79"/>
      <c r="G11920" s="78"/>
      <c r="H11920" s="80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6"/>
      <c r="B11921" s="77"/>
      <c r="C11921" s="76"/>
      <c r="D11921" s="78"/>
      <c r="E11921" s="12"/>
      <c r="F11921" s="79"/>
      <c r="G11921" s="78"/>
      <c r="H11921" s="80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6"/>
      <c r="B11922" s="77"/>
      <c r="C11922" s="76"/>
      <c r="D11922" s="78"/>
      <c r="E11922" s="12"/>
      <c r="F11922" s="79"/>
      <c r="G11922" s="78"/>
      <c r="H11922" s="80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6"/>
      <c r="B11923" s="77"/>
      <c r="C11923" s="76"/>
      <c r="D11923" s="78"/>
      <c r="E11923" s="12"/>
      <c r="F11923" s="79"/>
      <c r="G11923" s="78"/>
      <c r="H11923" s="80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6"/>
      <c r="B11924" s="77"/>
      <c r="C11924" s="76"/>
      <c r="D11924" s="78"/>
      <c r="E11924" s="12"/>
      <c r="F11924" s="79"/>
      <c r="G11924" s="78"/>
      <c r="H11924" s="80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6"/>
      <c r="B11925" s="77"/>
      <c r="C11925" s="76"/>
      <c r="D11925" s="78"/>
      <c r="E11925" s="12"/>
      <c r="F11925" s="79"/>
      <c r="G11925" s="78"/>
      <c r="H11925" s="80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6"/>
      <c r="B11926" s="77"/>
      <c r="C11926" s="76"/>
      <c r="D11926" s="78"/>
      <c r="E11926" s="12"/>
      <c r="F11926" s="79"/>
      <c r="G11926" s="78"/>
      <c r="H11926" s="80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6"/>
      <c r="B11927" s="77"/>
      <c r="C11927" s="76"/>
      <c r="D11927" s="78"/>
      <c r="E11927" s="12"/>
      <c r="F11927" s="79"/>
      <c r="G11927" s="78"/>
      <c r="H11927" s="80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6"/>
      <c r="B11928" s="77"/>
      <c r="C11928" s="76"/>
      <c r="D11928" s="78"/>
      <c r="E11928" s="12"/>
      <c r="F11928" s="79"/>
      <c r="G11928" s="78"/>
      <c r="H11928" s="80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6"/>
      <c r="B11929" s="77"/>
      <c r="C11929" s="76"/>
      <c r="D11929" s="78"/>
      <c r="E11929" s="12"/>
      <c r="F11929" s="79"/>
      <c r="G11929" s="78"/>
      <c r="H11929" s="80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6"/>
      <c r="B11930" s="77"/>
      <c r="C11930" s="76"/>
      <c r="D11930" s="78"/>
      <c r="E11930" s="12"/>
      <c r="F11930" s="79"/>
      <c r="G11930" s="78"/>
      <c r="H11930" s="80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6"/>
      <c r="B11931" s="77"/>
      <c r="C11931" s="76"/>
      <c r="D11931" s="78"/>
      <c r="E11931" s="12"/>
      <c r="F11931" s="79"/>
      <c r="G11931" s="78"/>
      <c r="H11931" s="80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6"/>
      <c r="B11932" s="77"/>
      <c r="C11932" s="76"/>
      <c r="D11932" s="78"/>
      <c r="E11932" s="12"/>
      <c r="F11932" s="79"/>
      <c r="G11932" s="78"/>
      <c r="H11932" s="80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6"/>
      <c r="B11933" s="77"/>
      <c r="C11933" s="76"/>
      <c r="D11933" s="78"/>
      <c r="E11933" s="12"/>
      <c r="F11933" s="79"/>
      <c r="G11933" s="78"/>
      <c r="H11933" s="80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6"/>
      <c r="B11934" s="77"/>
      <c r="C11934" s="76"/>
      <c r="D11934" s="78"/>
      <c r="E11934" s="12"/>
      <c r="F11934" s="79"/>
      <c r="G11934" s="78"/>
      <c r="H11934" s="80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6"/>
      <c r="B11935" s="77"/>
      <c r="C11935" s="76"/>
      <c r="D11935" s="78"/>
      <c r="E11935" s="12"/>
      <c r="F11935" s="79"/>
      <c r="G11935" s="78"/>
      <c r="H11935" s="80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6"/>
      <c r="B11936" s="77"/>
      <c r="C11936" s="76"/>
      <c r="D11936" s="78"/>
      <c r="E11936" s="12"/>
      <c r="F11936" s="79"/>
      <c r="G11936" s="78"/>
      <c r="H11936" s="80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6"/>
      <c r="B11937" s="77"/>
      <c r="C11937" s="76"/>
      <c r="D11937" s="78"/>
      <c r="E11937" s="12"/>
      <c r="F11937" s="79"/>
      <c r="G11937" s="78"/>
      <c r="H11937" s="80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6"/>
      <c r="B11938" s="77"/>
      <c r="C11938" s="76"/>
      <c r="D11938" s="78"/>
      <c r="E11938" s="12"/>
      <c r="F11938" s="79"/>
      <c r="G11938" s="78"/>
      <c r="H11938" s="80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6"/>
      <c r="B11939" s="77"/>
      <c r="C11939" s="76"/>
      <c r="D11939" s="78"/>
      <c r="E11939" s="12"/>
      <c r="F11939" s="79"/>
      <c r="G11939" s="78"/>
      <c r="H11939" s="80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6"/>
      <c r="B11940" s="77"/>
      <c r="C11940" s="76"/>
      <c r="D11940" s="78"/>
      <c r="E11940" s="12"/>
      <c r="F11940" s="79"/>
      <c r="G11940" s="78"/>
      <c r="H11940" s="80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6"/>
      <c r="B11941" s="77"/>
      <c r="C11941" s="76"/>
      <c r="D11941" s="78"/>
      <c r="E11941" s="12"/>
      <c r="F11941" s="79"/>
      <c r="G11941" s="78"/>
      <c r="H11941" s="80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6"/>
      <c r="B11942" s="77"/>
      <c r="C11942" s="76"/>
      <c r="D11942" s="78"/>
      <c r="E11942" s="12"/>
      <c r="F11942" s="79"/>
      <c r="G11942" s="78"/>
      <c r="H11942" s="80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6"/>
      <c r="B11943" s="77"/>
      <c r="C11943" s="76"/>
      <c r="D11943" s="78"/>
      <c r="E11943" s="12"/>
      <c r="F11943" s="79"/>
      <c r="G11943" s="78"/>
      <c r="H11943" s="80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6"/>
      <c r="B11944" s="77"/>
      <c r="C11944" s="76"/>
      <c r="D11944" s="78"/>
      <c r="E11944" s="12"/>
      <c r="F11944" s="79"/>
      <c r="G11944" s="78"/>
      <c r="H11944" s="80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6"/>
      <c r="B11945" s="77"/>
      <c r="C11945" s="76"/>
      <c r="D11945" s="78"/>
      <c r="E11945" s="12"/>
      <c r="F11945" s="79"/>
      <c r="G11945" s="78"/>
      <c r="H11945" s="80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6"/>
      <c r="B11946" s="77"/>
      <c r="C11946" s="76"/>
      <c r="D11946" s="78"/>
      <c r="E11946" s="12"/>
      <c r="F11946" s="79"/>
      <c r="G11946" s="78"/>
      <c r="H11946" s="80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6"/>
      <c r="B11947" s="77"/>
      <c r="C11947" s="76"/>
      <c r="D11947" s="78"/>
      <c r="E11947" s="12"/>
      <c r="F11947" s="79"/>
      <c r="G11947" s="78"/>
      <c r="H11947" s="80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6"/>
      <c r="B11948" s="77"/>
      <c r="C11948" s="76"/>
      <c r="D11948" s="78"/>
      <c r="E11948" s="12"/>
      <c r="F11948" s="79"/>
      <c r="G11948" s="78"/>
      <c r="H11948" s="80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6"/>
      <c r="B11949" s="77"/>
      <c r="C11949" s="76"/>
      <c r="D11949" s="78"/>
      <c r="E11949" s="12"/>
      <c r="F11949" s="79"/>
      <c r="G11949" s="78"/>
      <c r="H11949" s="80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6"/>
      <c r="B11950" s="77"/>
      <c r="C11950" s="76"/>
      <c r="D11950" s="78"/>
      <c r="E11950" s="12"/>
      <c r="F11950" s="79"/>
      <c r="G11950" s="78"/>
      <c r="H11950" s="80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6"/>
      <c r="B11951" s="77"/>
      <c r="C11951" s="76"/>
      <c r="D11951" s="78"/>
      <c r="E11951" s="12"/>
      <c r="F11951" s="79"/>
      <c r="G11951" s="78"/>
      <c r="H11951" s="80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6"/>
      <c r="B11952" s="77"/>
      <c r="C11952" s="76"/>
      <c r="D11952" s="78"/>
      <c r="E11952" s="12"/>
      <c r="F11952" s="79"/>
      <c r="G11952" s="78"/>
      <c r="H11952" s="80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6"/>
      <c r="B11953" s="77"/>
      <c r="C11953" s="76"/>
      <c r="D11953" s="78"/>
      <c r="E11953" s="12"/>
      <c r="F11953" s="79"/>
      <c r="G11953" s="78"/>
      <c r="H11953" s="80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6"/>
      <c r="B11954" s="77"/>
      <c r="C11954" s="76"/>
      <c r="D11954" s="78"/>
      <c r="E11954" s="12"/>
      <c r="F11954" s="79"/>
      <c r="G11954" s="78"/>
      <c r="H11954" s="80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6"/>
      <c r="B11955" s="77"/>
      <c r="C11955" s="76"/>
      <c r="D11955" s="78"/>
      <c r="E11955" s="12"/>
      <c r="F11955" s="79"/>
      <c r="G11955" s="78"/>
      <c r="H11955" s="80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6"/>
      <c r="B11956" s="77"/>
      <c r="C11956" s="76"/>
      <c r="D11956" s="78"/>
      <c r="E11956" s="12"/>
      <c r="F11956" s="79"/>
      <c r="G11956" s="78"/>
      <c r="H11956" s="80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6"/>
      <c r="B11957" s="77"/>
      <c r="C11957" s="76"/>
      <c r="D11957" s="78"/>
      <c r="E11957" s="12"/>
      <c r="F11957" s="79"/>
      <c r="G11957" s="78"/>
      <c r="H11957" s="80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6"/>
      <c r="B11958" s="77"/>
      <c r="C11958" s="76"/>
      <c r="D11958" s="78"/>
      <c r="E11958" s="12"/>
      <c r="F11958" s="79"/>
      <c r="G11958" s="78"/>
      <c r="H11958" s="80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6"/>
      <c r="B11959" s="77"/>
      <c r="C11959" s="76"/>
      <c r="D11959" s="78"/>
      <c r="E11959" s="12"/>
      <c r="F11959" s="79"/>
      <c r="G11959" s="78"/>
      <c r="H11959" s="80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6"/>
      <c r="B11960" s="77"/>
      <c r="C11960" s="76"/>
      <c r="D11960" s="78"/>
      <c r="E11960" s="12"/>
      <c r="F11960" s="79"/>
      <c r="G11960" s="78"/>
      <c r="H11960" s="80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6"/>
      <c r="B11961" s="77"/>
      <c r="C11961" s="76"/>
      <c r="D11961" s="78"/>
      <c r="E11961" s="12"/>
      <c r="F11961" s="79"/>
      <c r="G11961" s="78"/>
      <c r="H11961" s="80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6"/>
      <c r="B11962" s="77"/>
      <c r="C11962" s="76"/>
      <c r="D11962" s="78"/>
      <c r="E11962" s="12"/>
      <c r="F11962" s="79"/>
      <c r="G11962" s="78"/>
      <c r="H11962" s="80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6"/>
      <c r="B11963" s="77"/>
      <c r="C11963" s="76"/>
      <c r="D11963" s="78"/>
      <c r="E11963" s="12"/>
      <c r="F11963" s="79"/>
      <c r="G11963" s="78"/>
      <c r="H11963" s="80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6"/>
      <c r="B11964" s="77"/>
      <c r="C11964" s="76"/>
      <c r="D11964" s="78"/>
      <c r="E11964" s="12"/>
      <c r="F11964" s="79"/>
      <c r="G11964" s="78"/>
      <c r="H11964" s="80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6"/>
      <c r="B11965" s="77"/>
      <c r="C11965" s="76"/>
      <c r="D11965" s="78"/>
      <c r="E11965" s="12"/>
      <c r="F11965" s="79"/>
      <c r="G11965" s="78"/>
      <c r="H11965" s="80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6"/>
      <c r="B11966" s="77"/>
      <c r="C11966" s="76"/>
      <c r="D11966" s="78"/>
      <c r="E11966" s="12"/>
      <c r="F11966" s="79"/>
      <c r="G11966" s="78"/>
      <c r="H11966" s="80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6"/>
      <c r="B11967" s="77"/>
      <c r="C11967" s="76"/>
      <c r="D11967" s="78"/>
      <c r="E11967" s="12"/>
      <c r="F11967" s="79"/>
      <c r="G11967" s="78"/>
      <c r="H11967" s="80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6"/>
      <c r="B11968" s="77"/>
      <c r="C11968" s="76"/>
      <c r="D11968" s="78"/>
      <c r="E11968" s="12"/>
      <c r="F11968" s="79"/>
      <c r="G11968" s="78"/>
      <c r="H11968" s="80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6"/>
      <c r="B11969" s="77"/>
      <c r="C11969" s="76"/>
      <c r="D11969" s="78"/>
      <c r="E11969" s="12"/>
      <c r="F11969" s="79"/>
      <c r="G11969" s="78"/>
      <c r="H11969" s="80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6"/>
      <c r="B11970" s="77"/>
      <c r="C11970" s="76"/>
      <c r="D11970" s="78"/>
      <c r="E11970" s="12"/>
      <c r="F11970" s="79"/>
      <c r="G11970" s="78"/>
      <c r="H11970" s="80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6"/>
      <c r="B11971" s="77"/>
      <c r="C11971" s="76"/>
      <c r="D11971" s="78"/>
      <c r="E11971" s="12"/>
      <c r="F11971" s="79"/>
      <c r="G11971" s="78"/>
      <c r="H11971" s="80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6"/>
      <c r="B11972" s="77"/>
      <c r="C11972" s="76"/>
      <c r="D11972" s="78"/>
      <c r="E11972" s="12"/>
      <c r="F11972" s="79"/>
      <c r="G11972" s="78"/>
      <c r="H11972" s="80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6"/>
      <c r="B11973" s="77"/>
      <c r="C11973" s="76"/>
      <c r="D11973" s="78"/>
      <c r="E11973" s="12"/>
      <c r="F11973" s="79"/>
      <c r="G11973" s="78"/>
      <c r="H11973" s="80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6"/>
      <c r="B11974" s="77"/>
      <c r="C11974" s="76"/>
      <c r="D11974" s="78"/>
      <c r="E11974" s="12"/>
      <c r="F11974" s="79"/>
      <c r="G11974" s="78"/>
      <c r="H11974" s="80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6"/>
      <c r="B11975" s="77"/>
      <c r="C11975" s="76"/>
      <c r="D11975" s="78"/>
      <c r="E11975" s="12"/>
      <c r="F11975" s="79"/>
      <c r="G11975" s="78"/>
      <c r="H11975" s="80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6"/>
      <c r="B11976" s="77"/>
      <c r="C11976" s="76"/>
      <c r="D11976" s="78"/>
      <c r="E11976" s="12"/>
      <c r="F11976" s="79"/>
      <c r="G11976" s="78"/>
      <c r="H11976" s="80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6"/>
      <c r="B11977" s="77"/>
      <c r="C11977" s="76"/>
      <c r="D11977" s="78"/>
      <c r="E11977" s="12"/>
      <c r="F11977" s="79"/>
      <c r="G11977" s="78"/>
      <c r="H11977" s="80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6"/>
      <c r="B11978" s="77"/>
      <c r="C11978" s="76"/>
      <c r="D11978" s="78"/>
      <c r="E11978" s="12"/>
      <c r="F11978" s="79"/>
      <c r="G11978" s="78"/>
      <c r="H11978" s="80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6"/>
      <c r="B11979" s="77"/>
      <c r="C11979" s="76"/>
      <c r="D11979" s="78"/>
      <c r="E11979" s="12"/>
      <c r="F11979" s="79"/>
      <c r="G11979" s="78"/>
      <c r="H11979" s="80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6"/>
      <c r="B11980" s="77"/>
      <c r="C11980" s="76"/>
      <c r="D11980" s="78"/>
      <c r="E11980" s="12"/>
      <c r="F11980" s="79"/>
      <c r="G11980" s="78"/>
      <c r="H11980" s="80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6"/>
      <c r="B11981" s="77"/>
      <c r="C11981" s="76"/>
      <c r="D11981" s="78"/>
      <c r="E11981" s="12"/>
      <c r="F11981" s="79"/>
      <c r="G11981" s="78"/>
      <c r="H11981" s="80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6"/>
      <c r="B11982" s="77"/>
      <c r="C11982" s="76"/>
      <c r="D11982" s="78"/>
      <c r="E11982" s="12"/>
      <c r="F11982" s="79"/>
      <c r="G11982" s="78"/>
      <c r="H11982" s="80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6"/>
      <c r="B11983" s="77"/>
      <c r="C11983" s="76"/>
      <c r="D11983" s="78"/>
      <c r="E11983" s="12"/>
      <c r="F11983" s="79"/>
      <c r="G11983" s="78"/>
      <c r="H11983" s="80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6"/>
      <c r="B11984" s="77"/>
      <c r="C11984" s="76"/>
      <c r="D11984" s="78"/>
      <c r="E11984" s="12"/>
      <c r="F11984" s="79"/>
      <c r="G11984" s="78"/>
      <c r="H11984" s="80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6"/>
      <c r="B11985" s="77"/>
      <c r="C11985" s="76"/>
      <c r="D11985" s="78"/>
      <c r="E11985" s="12"/>
      <c r="F11985" s="79"/>
      <c r="G11985" s="78"/>
      <c r="H11985" s="80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6"/>
      <c r="B11986" s="77"/>
      <c r="C11986" s="76"/>
      <c r="D11986" s="78"/>
      <c r="E11986" s="12"/>
      <c r="F11986" s="79"/>
      <c r="G11986" s="78"/>
      <c r="H11986" s="80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6"/>
      <c r="B11987" s="77"/>
      <c r="C11987" s="76"/>
      <c r="D11987" s="78"/>
      <c r="E11987" s="12"/>
      <c r="F11987" s="79"/>
      <c r="G11987" s="78"/>
      <c r="H11987" s="80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6"/>
      <c r="B11988" s="77"/>
      <c r="C11988" s="76"/>
      <c r="D11988" s="78"/>
      <c r="E11988" s="12"/>
      <c r="F11988" s="79"/>
      <c r="G11988" s="78"/>
      <c r="H11988" s="80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6"/>
      <c r="B11989" s="77"/>
      <c r="C11989" s="76"/>
      <c r="D11989" s="78"/>
      <c r="E11989" s="12"/>
      <c r="F11989" s="79"/>
      <c r="G11989" s="78"/>
      <c r="H11989" s="80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6"/>
      <c r="B11990" s="77"/>
      <c r="C11990" s="76"/>
      <c r="D11990" s="78"/>
      <c r="E11990" s="12"/>
      <c r="F11990" s="79"/>
      <c r="G11990" s="78"/>
      <c r="H11990" s="80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6"/>
      <c r="B11991" s="77"/>
      <c r="C11991" s="76"/>
      <c r="D11991" s="78"/>
      <c r="E11991" s="12"/>
      <c r="F11991" s="79"/>
      <c r="G11991" s="78"/>
      <c r="H11991" s="80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6"/>
      <c r="B11992" s="77"/>
      <c r="C11992" s="76"/>
      <c r="D11992" s="78"/>
      <c r="E11992" s="12"/>
      <c r="F11992" s="79"/>
      <c r="G11992" s="78"/>
      <c r="H11992" s="80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6"/>
      <c r="B11993" s="77"/>
      <c r="C11993" s="76"/>
      <c r="D11993" s="78"/>
      <c r="E11993" s="12"/>
      <c r="F11993" s="79"/>
      <c r="G11993" s="78"/>
      <c r="H11993" s="80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6"/>
      <c r="B11994" s="77"/>
      <c r="C11994" s="76"/>
      <c r="D11994" s="78"/>
      <c r="E11994" s="12"/>
      <c r="F11994" s="79"/>
      <c r="G11994" s="78"/>
      <c r="H11994" s="80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6"/>
      <c r="B11995" s="77"/>
      <c r="C11995" s="76"/>
      <c r="D11995" s="78"/>
      <c r="E11995" s="12"/>
      <c r="F11995" s="79"/>
      <c r="G11995" s="78"/>
      <c r="H11995" s="80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6"/>
      <c r="B11996" s="77"/>
      <c r="C11996" s="76"/>
      <c r="D11996" s="78"/>
      <c r="E11996" s="12"/>
      <c r="F11996" s="79"/>
      <c r="G11996" s="78"/>
      <c r="H11996" s="80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6"/>
      <c r="B11997" s="77"/>
      <c r="C11997" s="76"/>
      <c r="D11997" s="78"/>
      <c r="E11997" s="12"/>
      <c r="F11997" s="79"/>
      <c r="G11997" s="78"/>
      <c r="H11997" s="80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6"/>
      <c r="B11998" s="77"/>
      <c r="C11998" s="76"/>
      <c r="D11998" s="78"/>
      <c r="E11998" s="12"/>
      <c r="F11998" s="79"/>
      <c r="G11998" s="78"/>
      <c r="H11998" s="80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6"/>
      <c r="B11999" s="77"/>
      <c r="C11999" s="76"/>
      <c r="D11999" s="78"/>
      <c r="E11999" s="12"/>
      <c r="F11999" s="79"/>
      <c r="G11999" s="78"/>
      <c r="H11999" s="80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6"/>
      <c r="B12000" s="77"/>
      <c r="C12000" s="76"/>
      <c r="D12000" s="78"/>
      <c r="E12000" s="12"/>
      <c r="F12000" s="79"/>
      <c r="G12000" s="78"/>
      <c r="H12000" s="80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6"/>
      <c r="B12001" s="77"/>
      <c r="C12001" s="76"/>
      <c r="D12001" s="78"/>
      <c r="E12001" s="12"/>
      <c r="F12001" s="79"/>
      <c r="G12001" s="78"/>
      <c r="H12001" s="80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6"/>
      <c r="B12002" s="77"/>
      <c r="C12002" s="76"/>
      <c r="D12002" s="78"/>
      <c r="E12002" s="12"/>
      <c r="F12002" s="79"/>
      <c r="G12002" s="78"/>
      <c r="H12002" s="80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6"/>
      <c r="B12003" s="77"/>
      <c r="C12003" s="76"/>
      <c r="D12003" s="78"/>
      <c r="E12003" s="12"/>
      <c r="F12003" s="79"/>
      <c r="G12003" s="78"/>
      <c r="H12003" s="80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6"/>
      <c r="B12004" s="77"/>
      <c r="C12004" s="76"/>
      <c r="D12004" s="78"/>
      <c r="E12004" s="12"/>
      <c r="F12004" s="79"/>
      <c r="G12004" s="78"/>
      <c r="H12004" s="80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6"/>
      <c r="B12005" s="77"/>
      <c r="C12005" s="76"/>
      <c r="D12005" s="78"/>
      <c r="E12005" s="12"/>
      <c r="F12005" s="79"/>
      <c r="G12005" s="78"/>
      <c r="H12005" s="80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6"/>
      <c r="B12006" s="77"/>
      <c r="C12006" s="76"/>
      <c r="D12006" s="78"/>
      <c r="E12006" s="12"/>
      <c r="F12006" s="79"/>
      <c r="G12006" s="78"/>
      <c r="H12006" s="80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6"/>
      <c r="B12007" s="77"/>
      <c r="C12007" s="76"/>
      <c r="D12007" s="78"/>
      <c r="E12007" s="12"/>
      <c r="F12007" s="79"/>
      <c r="G12007" s="78"/>
      <c r="H12007" s="80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6"/>
      <c r="B12008" s="77"/>
      <c r="C12008" s="76"/>
      <c r="D12008" s="78"/>
      <c r="E12008" s="12"/>
      <c r="F12008" s="79"/>
      <c r="G12008" s="78"/>
      <c r="H12008" s="80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6"/>
      <c r="B12009" s="77"/>
      <c r="C12009" s="76"/>
      <c r="D12009" s="78"/>
      <c r="E12009" s="12"/>
      <c r="F12009" s="79"/>
      <c r="G12009" s="78"/>
      <c r="H12009" s="80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6"/>
      <c r="B12010" s="77"/>
      <c r="C12010" s="76"/>
      <c r="D12010" s="78"/>
      <c r="E12010" s="12"/>
      <c r="F12010" s="79"/>
      <c r="G12010" s="78"/>
      <c r="H12010" s="80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6"/>
      <c r="B12011" s="77"/>
      <c r="C12011" s="76"/>
      <c r="D12011" s="78"/>
      <c r="E12011" s="12"/>
      <c r="F12011" s="79"/>
      <c r="G12011" s="78"/>
      <c r="H12011" s="80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6"/>
      <c r="B12012" s="77"/>
      <c r="C12012" s="76"/>
      <c r="D12012" s="78"/>
      <c r="E12012" s="12"/>
      <c r="F12012" s="79"/>
      <c r="G12012" s="78"/>
      <c r="H12012" s="80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6"/>
      <c r="B12013" s="77"/>
      <c r="C12013" s="76"/>
      <c r="D12013" s="78"/>
      <c r="E12013" s="12"/>
      <c r="F12013" s="79"/>
      <c r="G12013" s="78"/>
      <c r="H12013" s="80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6"/>
      <c r="B12014" s="77"/>
      <c r="C12014" s="76"/>
      <c r="D12014" s="78"/>
      <c r="E12014" s="12"/>
      <c r="F12014" s="79"/>
      <c r="G12014" s="78"/>
      <c r="H12014" s="80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6"/>
      <c r="B12015" s="77"/>
      <c r="C12015" s="76"/>
      <c r="D12015" s="78"/>
      <c r="E12015" s="12"/>
      <c r="F12015" s="79"/>
      <c r="G12015" s="78"/>
      <c r="H12015" s="80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6"/>
      <c r="B12016" s="77"/>
      <c r="C12016" s="76"/>
      <c r="D12016" s="78"/>
      <c r="E12016" s="12"/>
      <c r="F12016" s="79"/>
      <c r="G12016" s="78"/>
      <c r="H12016" s="80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6"/>
      <c r="B12017" s="77"/>
      <c r="C12017" s="76"/>
      <c r="D12017" s="78"/>
      <c r="E12017" s="12"/>
      <c r="F12017" s="79"/>
      <c r="G12017" s="78"/>
      <c r="H12017" s="80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6"/>
      <c r="B12018" s="77"/>
      <c r="C12018" s="76"/>
      <c r="D12018" s="78"/>
      <c r="E12018" s="12"/>
      <c r="F12018" s="79"/>
      <c r="G12018" s="78"/>
      <c r="H12018" s="80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6"/>
      <c r="B12019" s="77"/>
      <c r="C12019" s="76"/>
      <c r="D12019" s="78"/>
      <c r="E12019" s="12"/>
      <c r="F12019" s="79"/>
      <c r="G12019" s="78"/>
      <c r="H12019" s="80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6"/>
      <c r="B12020" s="77"/>
      <c r="C12020" s="76"/>
      <c r="D12020" s="78"/>
      <c r="E12020" s="12"/>
      <c r="F12020" s="79"/>
      <c r="G12020" s="78"/>
      <c r="H12020" s="80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6"/>
      <c r="B12021" s="77"/>
      <c r="C12021" s="76"/>
      <c r="D12021" s="78"/>
      <c r="E12021" s="12"/>
      <c r="F12021" s="79"/>
      <c r="G12021" s="78"/>
      <c r="H12021" s="80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6"/>
      <c r="B12022" s="77"/>
      <c r="C12022" s="76"/>
      <c r="D12022" s="78"/>
      <c r="E12022" s="12"/>
      <c r="F12022" s="79"/>
      <c r="G12022" s="78"/>
      <c r="H12022" s="80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6"/>
      <c r="B12023" s="77"/>
      <c r="C12023" s="76"/>
      <c r="D12023" s="78"/>
      <c r="E12023" s="12"/>
      <c r="F12023" s="79"/>
      <c r="G12023" s="78"/>
      <c r="H12023" s="80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6"/>
      <c r="B12024" s="77"/>
      <c r="C12024" s="76"/>
      <c r="D12024" s="78"/>
      <c r="E12024" s="12"/>
      <c r="F12024" s="79"/>
      <c r="G12024" s="78"/>
      <c r="H12024" s="80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6"/>
      <c r="B12025" s="77"/>
      <c r="C12025" s="76"/>
      <c r="D12025" s="78"/>
      <c r="E12025" s="12"/>
      <c r="F12025" s="79"/>
      <c r="G12025" s="78"/>
      <c r="H12025" s="80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6"/>
      <c r="B12026" s="77"/>
      <c r="C12026" s="76"/>
      <c r="D12026" s="78"/>
      <c r="E12026" s="12"/>
      <c r="F12026" s="79"/>
      <c r="G12026" s="78"/>
      <c r="H12026" s="80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6"/>
      <c r="B12027" s="77"/>
      <c r="C12027" s="76"/>
      <c r="D12027" s="78"/>
      <c r="E12027" s="12"/>
      <c r="F12027" s="79"/>
      <c r="G12027" s="78"/>
      <c r="H12027" s="80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6"/>
      <c r="B12028" s="77"/>
      <c r="C12028" s="76"/>
      <c r="D12028" s="78"/>
      <c r="E12028" s="12"/>
      <c r="F12028" s="79"/>
      <c r="G12028" s="78"/>
      <c r="H12028" s="80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6"/>
      <c r="B12029" s="77"/>
      <c r="C12029" s="76"/>
      <c r="D12029" s="78"/>
      <c r="E12029" s="12"/>
      <c r="F12029" s="79"/>
      <c r="G12029" s="78"/>
      <c r="H12029" s="80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6"/>
      <c r="B12030" s="77"/>
      <c r="C12030" s="76"/>
      <c r="D12030" s="78"/>
      <c r="E12030" s="12"/>
      <c r="F12030" s="79"/>
      <c r="G12030" s="78"/>
      <c r="H12030" s="80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6"/>
      <c r="B12031" s="77"/>
      <c r="C12031" s="76"/>
      <c r="D12031" s="78"/>
      <c r="E12031" s="12"/>
      <c r="F12031" s="79"/>
      <c r="G12031" s="78"/>
      <c r="H12031" s="80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6"/>
      <c r="B12032" s="77"/>
      <c r="C12032" s="76"/>
      <c r="D12032" s="78"/>
      <c r="E12032" s="12"/>
      <c r="F12032" s="79"/>
      <c r="G12032" s="78"/>
      <c r="H12032" s="80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6"/>
      <c r="B12033" s="77"/>
      <c r="C12033" s="76"/>
      <c r="D12033" s="78"/>
      <c r="E12033" s="12"/>
      <c r="F12033" s="79"/>
      <c r="G12033" s="78"/>
      <c r="H12033" s="80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6"/>
      <c r="B12034" s="77"/>
      <c r="C12034" s="76"/>
      <c r="D12034" s="78"/>
      <c r="E12034" s="12"/>
      <c r="F12034" s="79"/>
      <c r="G12034" s="78"/>
      <c r="H12034" s="80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6"/>
      <c r="B12035" s="77"/>
      <c r="C12035" s="76"/>
      <c r="D12035" s="78"/>
      <c r="E12035" s="12"/>
      <c r="F12035" s="79"/>
      <c r="G12035" s="78"/>
      <c r="H12035" s="80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6"/>
      <c r="B12036" s="77"/>
      <c r="C12036" s="76"/>
      <c r="D12036" s="78"/>
      <c r="E12036" s="12"/>
      <c r="F12036" s="79"/>
      <c r="G12036" s="78"/>
      <c r="H12036" s="80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6"/>
      <c r="B12037" s="77"/>
      <c r="C12037" s="76"/>
      <c r="D12037" s="78"/>
      <c r="E12037" s="12"/>
      <c r="F12037" s="79"/>
      <c r="G12037" s="78"/>
      <c r="H12037" s="80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6"/>
      <c r="B12038" s="77"/>
      <c r="C12038" s="76"/>
      <c r="D12038" s="78"/>
      <c r="E12038" s="12"/>
      <c r="F12038" s="79"/>
      <c r="G12038" s="78"/>
      <c r="H12038" s="80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6"/>
      <c r="B12039" s="77"/>
      <c r="C12039" s="76"/>
      <c r="D12039" s="78"/>
      <c r="E12039" s="12"/>
      <c r="F12039" s="79"/>
      <c r="G12039" s="78"/>
      <c r="H12039" s="80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6"/>
      <c r="B12040" s="77"/>
      <c r="C12040" s="76"/>
      <c r="D12040" s="78"/>
      <c r="E12040" s="12"/>
      <c r="F12040" s="79"/>
      <c r="G12040" s="78"/>
      <c r="H12040" s="80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6"/>
      <c r="B12041" s="77"/>
      <c r="C12041" s="76"/>
      <c r="D12041" s="78"/>
      <c r="E12041" s="12"/>
      <c r="F12041" s="79"/>
      <c r="G12041" s="78"/>
      <c r="H12041" s="80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6"/>
      <c r="B12042" s="77"/>
      <c r="C12042" s="76"/>
      <c r="D12042" s="78"/>
      <c r="E12042" s="12"/>
      <c r="F12042" s="79"/>
      <c r="G12042" s="78"/>
      <c r="H12042" s="80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6"/>
      <c r="B12043" s="77"/>
      <c r="C12043" s="76"/>
      <c r="D12043" s="78"/>
      <c r="E12043" s="12"/>
      <c r="F12043" s="79"/>
      <c r="G12043" s="78"/>
      <c r="H12043" s="80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6"/>
      <c r="B12044" s="77"/>
      <c r="C12044" s="76"/>
      <c r="D12044" s="78"/>
      <c r="E12044" s="12"/>
      <c r="F12044" s="79"/>
      <c r="G12044" s="78"/>
      <c r="H12044" s="80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6"/>
      <c r="B12045" s="77"/>
      <c r="C12045" s="76"/>
      <c r="D12045" s="78"/>
      <c r="E12045" s="12"/>
      <c r="F12045" s="79"/>
      <c r="G12045" s="78"/>
      <c r="H12045" s="80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6"/>
      <c r="B12046" s="77"/>
      <c r="C12046" s="76"/>
      <c r="D12046" s="78"/>
      <c r="E12046" s="12"/>
      <c r="F12046" s="79"/>
      <c r="G12046" s="78"/>
      <c r="H12046" s="80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6"/>
      <c r="B12047" s="77"/>
      <c r="C12047" s="76"/>
      <c r="D12047" s="78"/>
      <c r="E12047" s="12"/>
      <c r="F12047" s="79"/>
      <c r="G12047" s="78"/>
      <c r="H12047" s="80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6"/>
      <c r="B12048" s="77"/>
      <c r="C12048" s="76"/>
      <c r="D12048" s="78"/>
      <c r="E12048" s="12"/>
      <c r="F12048" s="79"/>
      <c r="G12048" s="78"/>
      <c r="H12048" s="80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6"/>
      <c r="B12049" s="77"/>
      <c r="C12049" s="76"/>
      <c r="D12049" s="78"/>
      <c r="E12049" s="12"/>
      <c r="F12049" s="79"/>
      <c r="G12049" s="78"/>
      <c r="H12049" s="80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6"/>
      <c r="B12050" s="77"/>
      <c r="C12050" s="76"/>
      <c r="D12050" s="78"/>
      <c r="E12050" s="12"/>
      <c r="F12050" s="79"/>
      <c r="G12050" s="78"/>
      <c r="H12050" s="80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6"/>
      <c r="B12051" s="77"/>
      <c r="C12051" s="76"/>
      <c r="D12051" s="78"/>
      <c r="E12051" s="12"/>
      <c r="F12051" s="79"/>
      <c r="G12051" s="78"/>
      <c r="H12051" s="80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6"/>
      <c r="B12052" s="77"/>
      <c r="C12052" s="76"/>
      <c r="D12052" s="78"/>
      <c r="E12052" s="12"/>
      <c r="F12052" s="79"/>
      <c r="G12052" s="78"/>
      <c r="H12052" s="80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6"/>
      <c r="B12053" s="77"/>
      <c r="C12053" s="76"/>
      <c r="D12053" s="78"/>
      <c r="E12053" s="12"/>
      <c r="F12053" s="79"/>
      <c r="G12053" s="78"/>
      <c r="H12053" s="80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6"/>
      <c r="B12054" s="77"/>
      <c r="C12054" s="76"/>
      <c r="D12054" s="78"/>
      <c r="E12054" s="12"/>
      <c r="F12054" s="79"/>
      <c r="G12054" s="78"/>
      <c r="H12054" s="80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6"/>
      <c r="B12055" s="77"/>
      <c r="C12055" s="76"/>
      <c r="D12055" s="78"/>
      <c r="E12055" s="12"/>
      <c r="F12055" s="79"/>
      <c r="G12055" s="78"/>
      <c r="H12055" s="80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6"/>
      <c r="B12056" s="77"/>
      <c r="C12056" s="76"/>
      <c r="D12056" s="78"/>
      <c r="E12056" s="12"/>
      <c r="F12056" s="79"/>
      <c r="G12056" s="78"/>
      <c r="H12056" s="80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6"/>
      <c r="B12057" s="77"/>
      <c r="C12057" s="76"/>
      <c r="D12057" s="78"/>
      <c r="E12057" s="12"/>
      <c r="F12057" s="79"/>
      <c r="G12057" s="78"/>
      <c r="H12057" s="80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6"/>
      <c r="B12058" s="77"/>
      <c r="C12058" s="76"/>
      <c r="D12058" s="78"/>
      <c r="E12058" s="12"/>
      <c r="F12058" s="79"/>
      <c r="G12058" s="78"/>
      <c r="H12058" s="80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6"/>
      <c r="B12059" s="77"/>
      <c r="C12059" s="76"/>
      <c r="D12059" s="78"/>
      <c r="E12059" s="12"/>
      <c r="F12059" s="79"/>
      <c r="G12059" s="78"/>
      <c r="H12059" s="80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6"/>
      <c r="B12060" s="77"/>
      <c r="C12060" s="76"/>
      <c r="D12060" s="78"/>
      <c r="E12060" s="12"/>
      <c r="F12060" s="79"/>
      <c r="G12060" s="78"/>
      <c r="H12060" s="80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6"/>
      <c r="B12061" s="77"/>
      <c r="C12061" s="76"/>
      <c r="D12061" s="78"/>
      <c r="E12061" s="12"/>
      <c r="F12061" s="79"/>
      <c r="G12061" s="78"/>
      <c r="H12061" s="80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6"/>
      <c r="B12062" s="77"/>
      <c r="C12062" s="76"/>
      <c r="D12062" s="78"/>
      <c r="E12062" s="12"/>
      <c r="F12062" s="79"/>
      <c r="G12062" s="78"/>
      <c r="H12062" s="80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6"/>
      <c r="B12063" s="77"/>
      <c r="C12063" s="76"/>
      <c r="D12063" s="78"/>
      <c r="E12063" s="12"/>
      <c r="F12063" s="79"/>
      <c r="G12063" s="78"/>
      <c r="H12063" s="80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6"/>
      <c r="B12064" s="77"/>
      <c r="C12064" s="76"/>
      <c r="D12064" s="78"/>
      <c r="E12064" s="12"/>
      <c r="F12064" s="79"/>
      <c r="G12064" s="78"/>
      <c r="H12064" s="80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6"/>
      <c r="B12065" s="77"/>
      <c r="C12065" s="76"/>
      <c r="D12065" s="78"/>
      <c r="E12065" s="12"/>
      <c r="F12065" s="79"/>
      <c r="G12065" s="78"/>
      <c r="H12065" s="80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6"/>
      <c r="B12066" s="77"/>
      <c r="C12066" s="76"/>
      <c r="D12066" s="78"/>
      <c r="E12066" s="12"/>
      <c r="F12066" s="79"/>
      <c r="G12066" s="78"/>
      <c r="H12066" s="80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6"/>
      <c r="B12067" s="77"/>
      <c r="C12067" s="76"/>
      <c r="D12067" s="78"/>
      <c r="E12067" s="12"/>
      <c r="F12067" s="79"/>
      <c r="G12067" s="78"/>
      <c r="H12067" s="80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6"/>
      <c r="B12068" s="77"/>
      <c r="C12068" s="76"/>
      <c r="D12068" s="78"/>
      <c r="E12068" s="12"/>
      <c r="F12068" s="79"/>
      <c r="G12068" s="78"/>
      <c r="H12068" s="80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6"/>
      <c r="B12069" s="77"/>
      <c r="C12069" s="76"/>
      <c r="D12069" s="78"/>
      <c r="E12069" s="12"/>
      <c r="F12069" s="79"/>
      <c r="G12069" s="78"/>
      <c r="H12069" s="80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6"/>
      <c r="B12070" s="77"/>
      <c r="C12070" s="76"/>
      <c r="D12070" s="78"/>
      <c r="E12070" s="12"/>
      <c r="F12070" s="79"/>
      <c r="G12070" s="78"/>
      <c r="H12070" s="80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6"/>
      <c r="B12071" s="77"/>
      <c r="C12071" s="76"/>
      <c r="D12071" s="78"/>
      <c r="E12071" s="12"/>
      <c r="F12071" s="79"/>
      <c r="G12071" s="78"/>
      <c r="H12071" s="80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6"/>
      <c r="B12072" s="77"/>
      <c r="C12072" s="76"/>
      <c r="D12072" s="78"/>
      <c r="E12072" s="12"/>
      <c r="F12072" s="79"/>
      <c r="G12072" s="78"/>
      <c r="H12072" s="80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6"/>
      <c r="B12073" s="77"/>
      <c r="C12073" s="76"/>
      <c r="D12073" s="78"/>
      <c r="E12073" s="12"/>
      <c r="F12073" s="79"/>
      <c r="G12073" s="78"/>
      <c r="H12073" s="80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6"/>
      <c r="B12074" s="77"/>
      <c r="C12074" s="76"/>
      <c r="D12074" s="78"/>
      <c r="E12074" s="12"/>
      <c r="F12074" s="79"/>
      <c r="G12074" s="78"/>
      <c r="H12074" s="80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6"/>
      <c r="B12075" s="77"/>
      <c r="C12075" s="76"/>
      <c r="D12075" s="78"/>
      <c r="E12075" s="12"/>
      <c r="F12075" s="79"/>
      <c r="G12075" s="78"/>
      <c r="H12075" s="80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6"/>
      <c r="B12076" s="77"/>
      <c r="C12076" s="76"/>
      <c r="D12076" s="78"/>
      <c r="E12076" s="12"/>
      <c r="F12076" s="79"/>
      <c r="G12076" s="78"/>
      <c r="H12076" s="80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6"/>
      <c r="B12077" s="77"/>
      <c r="C12077" s="76"/>
      <c r="D12077" s="78"/>
      <c r="E12077" s="12"/>
      <c r="F12077" s="79"/>
      <c r="G12077" s="78"/>
      <c r="H12077" s="80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6"/>
      <c r="B12078" s="77"/>
      <c r="C12078" s="76"/>
      <c r="D12078" s="78"/>
      <c r="E12078" s="12"/>
      <c r="F12078" s="79"/>
      <c r="G12078" s="78"/>
      <c r="H12078" s="80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6"/>
      <c r="B12079" s="77"/>
      <c r="C12079" s="76"/>
      <c r="D12079" s="78"/>
      <c r="E12079" s="12"/>
      <c r="F12079" s="79"/>
      <c r="G12079" s="78"/>
      <c r="H12079" s="80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6"/>
      <c r="B12080" s="77"/>
      <c r="C12080" s="76"/>
      <c r="D12080" s="78"/>
      <c r="E12080" s="12"/>
      <c r="F12080" s="79"/>
      <c r="G12080" s="78"/>
      <c r="H12080" s="80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6"/>
      <c r="B12081" s="77"/>
      <c r="C12081" s="76"/>
      <c r="D12081" s="78"/>
      <c r="E12081" s="12"/>
      <c r="F12081" s="79"/>
      <c r="G12081" s="78"/>
      <c r="H12081" s="80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6"/>
      <c r="B12082" s="77"/>
      <c r="C12082" s="76"/>
      <c r="D12082" s="78"/>
      <c r="E12082" s="12"/>
      <c r="F12082" s="79"/>
      <c r="G12082" s="78"/>
      <c r="H12082" s="80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6"/>
      <c r="B12083" s="77"/>
      <c r="C12083" s="76"/>
      <c r="D12083" s="78"/>
      <c r="E12083" s="12"/>
      <c r="F12083" s="79"/>
      <c r="G12083" s="78"/>
      <c r="H12083" s="80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6"/>
      <c r="B12084" s="77"/>
      <c r="C12084" s="76"/>
      <c r="D12084" s="78"/>
      <c r="E12084" s="12"/>
      <c r="F12084" s="79"/>
      <c r="G12084" s="78"/>
      <c r="H12084" s="80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6"/>
      <c r="B12085" s="77"/>
      <c r="C12085" s="76"/>
      <c r="D12085" s="78"/>
      <c r="E12085" s="12"/>
      <c r="F12085" s="79"/>
      <c r="G12085" s="78"/>
      <c r="H12085" s="80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6"/>
      <c r="B12086" s="77"/>
      <c r="C12086" s="76"/>
      <c r="D12086" s="78"/>
      <c r="E12086" s="12"/>
      <c r="F12086" s="79"/>
      <c r="G12086" s="78"/>
      <c r="H12086" s="80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6"/>
      <c r="B12087" s="77"/>
      <c r="C12087" s="76"/>
      <c r="D12087" s="78"/>
      <c r="E12087" s="12"/>
      <c r="F12087" s="79"/>
      <c r="G12087" s="78"/>
      <c r="H12087" s="80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6"/>
      <c r="B12088" s="77"/>
      <c r="C12088" s="76"/>
      <c r="D12088" s="78"/>
      <c r="E12088" s="12"/>
      <c r="F12088" s="79"/>
      <c r="G12088" s="78"/>
      <c r="H12088" s="80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6"/>
      <c r="B12089" s="77"/>
      <c r="C12089" s="76"/>
      <c r="D12089" s="78"/>
      <c r="E12089" s="12"/>
      <c r="F12089" s="79"/>
      <c r="G12089" s="78"/>
      <c r="H12089" s="80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6"/>
      <c r="B12090" s="77"/>
      <c r="C12090" s="76"/>
      <c r="D12090" s="78"/>
      <c r="E12090" s="12"/>
      <c r="F12090" s="79"/>
      <c r="G12090" s="78"/>
      <c r="H12090" s="80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6"/>
      <c r="B12091" s="77"/>
      <c r="C12091" s="76"/>
      <c r="D12091" s="78"/>
      <c r="E12091" s="12"/>
      <c r="F12091" s="79"/>
      <c r="G12091" s="78"/>
      <c r="H12091" s="80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6"/>
      <c r="B12092" s="77"/>
      <c r="C12092" s="76"/>
      <c r="D12092" s="78"/>
      <c r="E12092" s="12"/>
      <c r="F12092" s="79"/>
      <c r="G12092" s="78"/>
      <c r="H12092" s="80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6"/>
      <c r="B12093" s="77"/>
      <c r="C12093" s="76"/>
      <c r="D12093" s="78"/>
      <c r="E12093" s="12"/>
      <c r="F12093" s="79"/>
      <c r="G12093" s="78"/>
      <c r="H12093" s="80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6"/>
      <c r="B12094" s="77"/>
      <c r="C12094" s="76"/>
      <c r="D12094" s="78"/>
      <c r="E12094" s="12"/>
      <c r="F12094" s="79"/>
      <c r="G12094" s="78"/>
      <c r="H12094" s="80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6"/>
      <c r="B12095" s="77"/>
      <c r="C12095" s="76"/>
      <c r="D12095" s="78"/>
      <c r="E12095" s="12"/>
      <c r="F12095" s="79"/>
      <c r="G12095" s="78"/>
      <c r="H12095" s="80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6"/>
      <c r="B12096" s="77"/>
      <c r="C12096" s="76"/>
      <c r="D12096" s="78"/>
      <c r="E12096" s="12"/>
      <c r="F12096" s="79"/>
      <c r="G12096" s="78"/>
      <c r="H12096" s="80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6"/>
      <c r="B12097" s="77"/>
      <c r="C12097" s="76"/>
      <c r="D12097" s="78"/>
      <c r="E12097" s="12"/>
      <c r="F12097" s="79"/>
      <c r="G12097" s="78"/>
      <c r="H12097" s="80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6"/>
      <c r="B12098" s="77"/>
      <c r="C12098" s="76"/>
      <c r="D12098" s="78"/>
      <c r="E12098" s="12"/>
      <c r="F12098" s="79"/>
      <c r="G12098" s="78"/>
      <c r="H12098" s="80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6"/>
      <c r="B12099" s="77"/>
      <c r="C12099" s="76"/>
      <c r="D12099" s="78"/>
      <c r="E12099" s="12"/>
      <c r="F12099" s="79"/>
      <c r="G12099" s="78"/>
      <c r="H12099" s="80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6"/>
      <c r="B12100" s="77"/>
      <c r="C12100" s="76"/>
      <c r="D12100" s="78"/>
      <c r="E12100" s="12"/>
      <c r="F12100" s="79"/>
      <c r="G12100" s="78"/>
      <c r="H12100" s="80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6"/>
      <c r="B12101" s="77"/>
      <c r="C12101" s="76"/>
      <c r="D12101" s="78"/>
      <c r="E12101" s="12"/>
      <c r="F12101" s="79"/>
      <c r="G12101" s="78"/>
      <c r="H12101" s="80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6"/>
      <c r="B12102" s="77"/>
      <c r="C12102" s="76"/>
      <c r="D12102" s="78"/>
      <c r="E12102" s="12"/>
      <c r="F12102" s="79"/>
      <c r="G12102" s="78"/>
      <c r="H12102" s="80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6"/>
      <c r="B12103" s="77"/>
      <c r="C12103" s="76"/>
      <c r="D12103" s="78"/>
      <c r="E12103" s="12"/>
      <c r="F12103" s="79"/>
      <c r="G12103" s="78"/>
      <c r="H12103" s="80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6"/>
      <c r="B12104" s="77"/>
      <c r="C12104" s="76"/>
      <c r="D12104" s="78"/>
      <c r="E12104" s="12"/>
      <c r="F12104" s="79"/>
      <c r="G12104" s="78"/>
      <c r="H12104" s="80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6"/>
      <c r="B12105" s="77"/>
      <c r="C12105" s="76"/>
      <c r="D12105" s="78"/>
      <c r="E12105" s="12"/>
      <c r="F12105" s="79"/>
      <c r="G12105" s="78"/>
      <c r="H12105" s="80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6"/>
      <c r="B12106" s="77"/>
      <c r="C12106" s="76"/>
      <c r="D12106" s="78"/>
      <c r="E12106" s="12"/>
      <c r="F12106" s="79"/>
      <c r="G12106" s="78"/>
      <c r="H12106" s="80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6"/>
      <c r="B12107" s="77"/>
      <c r="C12107" s="76"/>
      <c r="D12107" s="78"/>
      <c r="E12107" s="12"/>
      <c r="F12107" s="79"/>
      <c r="G12107" s="78"/>
      <c r="H12107" s="80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6"/>
      <c r="B12108" s="77"/>
      <c r="C12108" s="76"/>
      <c r="D12108" s="78"/>
      <c r="E12108" s="12"/>
      <c r="F12108" s="79"/>
      <c r="G12108" s="78"/>
      <c r="H12108" s="80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6"/>
      <c r="B12109" s="77"/>
      <c r="C12109" s="76"/>
      <c r="D12109" s="78"/>
      <c r="E12109" s="12"/>
      <c r="F12109" s="79"/>
      <c r="G12109" s="78"/>
      <c r="H12109" s="80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6"/>
      <c r="B12110" s="77"/>
      <c r="C12110" s="76"/>
      <c r="D12110" s="78"/>
      <c r="E12110" s="12"/>
      <c r="F12110" s="79"/>
      <c r="G12110" s="78"/>
      <c r="H12110" s="80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6"/>
      <c r="B12111" s="77"/>
      <c r="C12111" s="76"/>
      <c r="D12111" s="78"/>
      <c r="E12111" s="12"/>
      <c r="F12111" s="79"/>
      <c r="G12111" s="78"/>
      <c r="H12111" s="80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6"/>
      <c r="B12112" s="77"/>
      <c r="C12112" s="76"/>
      <c r="D12112" s="78"/>
      <c r="E12112" s="12"/>
      <c r="F12112" s="79"/>
      <c r="G12112" s="78"/>
      <c r="H12112" s="80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6"/>
      <c r="B12113" s="77"/>
      <c r="C12113" s="76"/>
      <c r="D12113" s="78"/>
      <c r="E12113" s="12"/>
      <c r="F12113" s="79"/>
      <c r="G12113" s="78"/>
      <c r="H12113" s="80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6"/>
      <c r="B12114" s="77"/>
      <c r="C12114" s="76"/>
      <c r="D12114" s="78"/>
      <c r="E12114" s="12"/>
      <c r="F12114" s="79"/>
      <c r="G12114" s="78"/>
      <c r="H12114" s="80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6"/>
      <c r="B12115" s="77"/>
      <c r="C12115" s="76"/>
      <c r="D12115" s="78"/>
      <c r="E12115" s="12"/>
      <c r="F12115" s="79"/>
      <c r="G12115" s="78"/>
      <c r="H12115" s="80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6"/>
      <c r="B12116" s="77"/>
      <c r="C12116" s="76"/>
      <c r="D12116" s="78"/>
      <c r="E12116" s="12"/>
      <c r="F12116" s="79"/>
      <c r="G12116" s="78"/>
      <c r="H12116" s="80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6"/>
      <c r="B12117" s="77"/>
      <c r="C12117" s="76"/>
      <c r="D12117" s="78"/>
      <c r="E12117" s="12"/>
      <c r="F12117" s="79"/>
      <c r="G12117" s="78"/>
      <c r="H12117" s="80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6"/>
      <c r="B12118" s="77"/>
      <c r="C12118" s="76"/>
      <c r="D12118" s="78"/>
      <c r="E12118" s="12"/>
      <c r="F12118" s="79"/>
      <c r="G12118" s="78"/>
      <c r="H12118" s="80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6"/>
      <c r="B12119" s="77"/>
      <c r="C12119" s="76"/>
      <c r="D12119" s="78"/>
      <c r="E12119" s="12"/>
      <c r="F12119" s="79"/>
      <c r="G12119" s="78"/>
      <c r="H12119" s="80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6"/>
      <c r="B12120" s="77"/>
      <c r="C12120" s="76"/>
      <c r="D12120" s="78"/>
      <c r="E12120" s="12"/>
      <c r="F12120" s="79"/>
      <c r="G12120" s="78"/>
      <c r="H12120" s="80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6"/>
      <c r="B12121" s="77"/>
      <c r="C12121" s="76"/>
      <c r="D12121" s="78"/>
      <c r="E12121" s="12"/>
      <c r="F12121" s="79"/>
      <c r="G12121" s="78"/>
      <c r="H12121" s="80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6"/>
      <c r="B12122" s="77"/>
      <c r="C12122" s="76"/>
      <c r="D12122" s="78"/>
      <c r="E12122" s="12"/>
      <c r="F12122" s="79"/>
      <c r="G12122" s="78"/>
      <c r="H12122" s="80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6"/>
      <c r="B12123" s="77"/>
      <c r="C12123" s="76"/>
      <c r="D12123" s="78"/>
      <c r="E12123" s="12"/>
      <c r="F12123" s="79"/>
      <c r="G12123" s="78"/>
      <c r="H12123" s="80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6"/>
      <c r="B12124" s="77"/>
      <c r="C12124" s="76"/>
      <c r="D12124" s="78"/>
      <c r="E12124" s="12"/>
      <c r="F12124" s="79"/>
      <c r="G12124" s="78"/>
      <c r="H12124" s="80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6"/>
      <c r="B12125" s="77"/>
      <c r="C12125" s="76"/>
      <c r="D12125" s="78"/>
      <c r="E12125" s="12"/>
      <c r="F12125" s="79"/>
      <c r="G12125" s="78"/>
      <c r="H12125" s="80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6"/>
      <c r="B12126" s="77"/>
      <c r="C12126" s="76"/>
      <c r="D12126" s="78"/>
      <c r="E12126" s="12"/>
      <c r="F12126" s="79"/>
      <c r="G12126" s="78"/>
      <c r="H12126" s="80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6"/>
      <c r="B12127" s="77"/>
      <c r="C12127" s="76"/>
      <c r="D12127" s="78"/>
      <c r="E12127" s="12"/>
      <c r="F12127" s="79"/>
      <c r="G12127" s="78"/>
      <c r="H12127" s="80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6"/>
      <c r="B12128" s="77"/>
      <c r="C12128" s="76"/>
      <c r="D12128" s="78"/>
      <c r="E12128" s="12"/>
      <c r="F12128" s="79"/>
      <c r="G12128" s="78"/>
      <c r="H12128" s="80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6"/>
      <c r="B12129" s="77"/>
      <c r="C12129" s="76"/>
      <c r="D12129" s="78"/>
      <c r="E12129" s="12"/>
      <c r="F12129" s="79"/>
      <c r="G12129" s="78"/>
      <c r="H12129" s="80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6"/>
      <c r="B12130" s="77"/>
      <c r="C12130" s="76"/>
      <c r="D12130" s="78"/>
      <c r="E12130" s="12"/>
      <c r="F12130" s="79"/>
      <c r="G12130" s="78"/>
      <c r="H12130" s="80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6"/>
      <c r="B12131" s="77"/>
      <c r="C12131" s="76"/>
      <c r="D12131" s="78"/>
      <c r="E12131" s="12"/>
      <c r="F12131" s="79"/>
      <c r="G12131" s="78"/>
      <c r="H12131" s="80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6"/>
      <c r="B12132" s="77"/>
      <c r="C12132" s="76"/>
      <c r="D12132" s="78"/>
      <c r="E12132" s="12"/>
      <c r="F12132" s="79"/>
      <c r="G12132" s="78"/>
      <c r="H12132" s="80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6"/>
      <c r="B12133" s="77"/>
      <c r="C12133" s="76"/>
      <c r="D12133" s="78"/>
      <c r="E12133" s="12"/>
      <c r="F12133" s="79"/>
      <c r="G12133" s="78"/>
      <c r="H12133" s="80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6"/>
      <c r="B12134" s="77"/>
      <c r="C12134" s="76"/>
      <c r="D12134" s="78"/>
      <c r="E12134" s="12"/>
      <c r="F12134" s="79"/>
      <c r="G12134" s="78"/>
      <c r="H12134" s="80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6"/>
      <c r="B12135" s="77"/>
      <c r="C12135" s="76"/>
      <c r="D12135" s="78"/>
      <c r="E12135" s="12"/>
      <c r="F12135" s="79"/>
      <c r="G12135" s="78"/>
      <c r="H12135" s="80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6"/>
      <c r="B12136" s="77"/>
      <c r="C12136" s="76"/>
      <c r="D12136" s="78"/>
      <c r="E12136" s="12"/>
      <c r="F12136" s="79"/>
      <c r="G12136" s="78"/>
      <c r="H12136" s="80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6"/>
      <c r="B12137" s="77"/>
      <c r="C12137" s="76"/>
      <c r="D12137" s="78"/>
      <c r="E12137" s="12"/>
      <c r="F12137" s="79"/>
      <c r="G12137" s="78"/>
      <c r="H12137" s="80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6"/>
      <c r="B12138" s="77"/>
      <c r="C12138" s="76"/>
      <c r="D12138" s="78"/>
      <c r="E12138" s="12"/>
      <c r="F12138" s="79"/>
      <c r="G12138" s="78"/>
      <c r="H12138" s="80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6"/>
      <c r="B12139" s="77"/>
      <c r="C12139" s="76"/>
      <c r="D12139" s="78"/>
      <c r="E12139" s="12"/>
      <c r="F12139" s="79"/>
      <c r="G12139" s="78"/>
      <c r="H12139" s="80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6"/>
      <c r="B12140" s="77"/>
      <c r="C12140" s="76"/>
      <c r="D12140" s="78"/>
      <c r="E12140" s="12"/>
      <c r="F12140" s="79"/>
      <c r="G12140" s="78"/>
      <c r="H12140" s="80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6"/>
      <c r="B12141" s="77"/>
      <c r="C12141" s="76"/>
      <c r="D12141" s="78"/>
      <c r="E12141" s="12"/>
      <c r="F12141" s="79"/>
      <c r="G12141" s="78"/>
      <c r="H12141" s="80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6"/>
      <c r="B12142" s="77"/>
      <c r="C12142" s="76"/>
      <c r="D12142" s="78"/>
      <c r="E12142" s="12"/>
      <c r="F12142" s="79"/>
      <c r="G12142" s="78"/>
      <c r="H12142" s="80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6"/>
      <c r="B12143" s="77"/>
      <c r="C12143" s="76"/>
      <c r="D12143" s="78"/>
      <c r="E12143" s="12"/>
      <c r="F12143" s="79"/>
      <c r="G12143" s="78"/>
      <c r="H12143" s="80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6"/>
      <c r="B12144" s="77"/>
      <c r="C12144" s="76"/>
      <c r="D12144" s="78"/>
      <c r="E12144" s="12"/>
      <c r="F12144" s="79"/>
      <c r="G12144" s="78"/>
      <c r="H12144" s="80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6"/>
      <c r="B12145" s="77"/>
      <c r="C12145" s="76"/>
      <c r="D12145" s="78"/>
      <c r="E12145" s="12"/>
      <c r="F12145" s="79"/>
      <c r="G12145" s="78"/>
      <c r="H12145" s="80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6"/>
      <c r="B12146" s="77"/>
      <c r="C12146" s="76"/>
      <c r="D12146" s="78"/>
      <c r="E12146" s="12"/>
      <c r="F12146" s="79"/>
      <c r="G12146" s="78"/>
      <c r="H12146" s="80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6"/>
      <c r="B12147" s="77"/>
      <c r="C12147" s="76"/>
      <c r="D12147" s="78"/>
      <c r="E12147" s="12"/>
      <c r="F12147" s="79"/>
      <c r="G12147" s="78"/>
      <c r="H12147" s="80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6"/>
      <c r="B12148" s="77"/>
      <c r="C12148" s="76"/>
      <c r="D12148" s="78"/>
      <c r="E12148" s="12"/>
      <c r="F12148" s="79"/>
      <c r="G12148" s="78"/>
      <c r="H12148" s="80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6"/>
      <c r="B12149" s="77"/>
      <c r="C12149" s="76"/>
      <c r="D12149" s="78"/>
      <c r="E12149" s="12"/>
      <c r="F12149" s="79"/>
      <c r="G12149" s="78"/>
      <c r="H12149" s="80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6"/>
      <c r="B12150" s="77"/>
      <c r="C12150" s="76"/>
      <c r="D12150" s="78"/>
      <c r="E12150" s="12"/>
      <c r="F12150" s="79"/>
      <c r="G12150" s="78"/>
      <c r="H12150" s="80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6"/>
      <c r="B12151" s="77"/>
      <c r="C12151" s="76"/>
      <c r="D12151" s="78"/>
      <c r="E12151" s="12"/>
      <c r="F12151" s="79"/>
      <c r="G12151" s="78"/>
      <c r="H12151" s="80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6"/>
      <c r="B12152" s="77"/>
      <c r="C12152" s="76"/>
      <c r="D12152" s="78"/>
      <c r="E12152" s="12"/>
      <c r="F12152" s="79"/>
      <c r="G12152" s="78"/>
      <c r="H12152" s="80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6"/>
      <c r="B12153" s="77"/>
      <c r="C12153" s="76"/>
      <c r="D12153" s="78"/>
      <c r="E12153" s="12"/>
      <c r="F12153" s="79"/>
      <c r="G12153" s="78"/>
      <c r="H12153" s="80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6"/>
      <c r="B12154" s="77"/>
      <c r="C12154" s="76"/>
      <c r="D12154" s="78"/>
      <c r="E12154" s="12"/>
      <c r="F12154" s="79"/>
      <c r="G12154" s="78"/>
      <c r="H12154" s="80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6"/>
      <c r="B12155" s="77"/>
      <c r="C12155" s="76"/>
      <c r="D12155" s="78"/>
      <c r="E12155" s="12"/>
      <c r="F12155" s="79"/>
      <c r="G12155" s="78"/>
      <c r="H12155" s="80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6"/>
      <c r="B12156" s="77"/>
      <c r="C12156" s="76"/>
      <c r="D12156" s="78"/>
      <c r="E12156" s="12"/>
      <c r="F12156" s="79"/>
      <c r="G12156" s="78"/>
      <c r="H12156" s="80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6"/>
      <c r="B12157" s="77"/>
      <c r="C12157" s="76"/>
      <c r="D12157" s="78"/>
      <c r="E12157" s="12"/>
      <c r="F12157" s="79"/>
      <c r="G12157" s="78"/>
      <c r="H12157" s="80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6"/>
      <c r="B12158" s="77"/>
      <c r="C12158" s="76"/>
      <c r="D12158" s="78"/>
      <c r="E12158" s="12"/>
      <c r="F12158" s="79"/>
      <c r="G12158" s="78"/>
      <c r="H12158" s="80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6"/>
      <c r="B12159" s="77"/>
      <c r="C12159" s="76"/>
      <c r="D12159" s="78"/>
      <c r="E12159" s="12"/>
      <c r="F12159" s="79"/>
      <c r="G12159" s="78"/>
      <c r="H12159" s="80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6"/>
      <c r="B12160" s="77"/>
      <c r="C12160" s="76"/>
      <c r="D12160" s="78"/>
      <c r="E12160" s="12"/>
      <c r="F12160" s="79"/>
      <c r="G12160" s="78"/>
      <c r="H12160" s="80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6"/>
      <c r="B12161" s="77"/>
      <c r="C12161" s="76"/>
      <c r="D12161" s="78"/>
      <c r="E12161" s="12"/>
      <c r="F12161" s="79"/>
      <c r="G12161" s="78"/>
      <c r="H12161" s="80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6"/>
      <c r="B12162" s="77"/>
      <c r="C12162" s="76"/>
      <c r="D12162" s="78"/>
      <c r="E12162" s="12"/>
      <c r="F12162" s="79"/>
      <c r="G12162" s="78"/>
      <c r="H12162" s="80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6"/>
      <c r="B12163" s="77"/>
      <c r="C12163" s="76"/>
      <c r="D12163" s="78"/>
      <c r="E12163" s="12"/>
      <c r="F12163" s="79"/>
      <c r="G12163" s="78"/>
      <c r="H12163" s="80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6"/>
      <c r="B12164" s="77"/>
      <c r="C12164" s="76"/>
      <c r="D12164" s="78"/>
      <c r="E12164" s="12"/>
      <c r="F12164" s="79"/>
      <c r="G12164" s="78"/>
      <c r="H12164" s="80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6"/>
      <c r="B12165" s="77"/>
      <c r="C12165" s="76"/>
      <c r="D12165" s="78"/>
      <c r="E12165" s="12"/>
      <c r="F12165" s="79"/>
      <c r="G12165" s="78"/>
      <c r="H12165" s="80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6"/>
      <c r="B12166" s="77"/>
      <c r="C12166" s="76"/>
      <c r="D12166" s="78"/>
      <c r="E12166" s="12"/>
      <c r="F12166" s="79"/>
      <c r="G12166" s="78"/>
      <c r="H12166" s="80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6"/>
      <c r="B12167" s="77"/>
      <c r="C12167" s="76"/>
      <c r="D12167" s="78"/>
      <c r="E12167" s="12"/>
      <c r="F12167" s="79"/>
      <c r="G12167" s="78"/>
      <c r="H12167" s="80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6"/>
      <c r="B12168" s="77"/>
      <c r="C12168" s="76"/>
      <c r="D12168" s="78"/>
      <c r="E12168" s="12"/>
      <c r="F12168" s="79"/>
      <c r="G12168" s="78"/>
      <c r="H12168" s="80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6"/>
      <c r="B12169" s="77"/>
      <c r="C12169" s="76"/>
      <c r="D12169" s="78"/>
      <c r="E12169" s="12"/>
      <c r="F12169" s="79"/>
      <c r="G12169" s="78"/>
      <c r="H12169" s="80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6"/>
      <c r="B12170" s="77"/>
      <c r="C12170" s="76"/>
      <c r="D12170" s="78"/>
      <c r="E12170" s="12"/>
      <c r="F12170" s="79"/>
      <c r="G12170" s="78"/>
      <c r="H12170" s="80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6"/>
      <c r="B12171" s="77"/>
      <c r="C12171" s="76"/>
      <c r="D12171" s="78"/>
      <c r="E12171" s="12"/>
      <c r="F12171" s="79"/>
      <c r="G12171" s="78"/>
      <c r="H12171" s="80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6"/>
      <c r="B12172" s="77"/>
      <c r="C12172" s="76"/>
      <c r="D12172" s="78"/>
      <c r="E12172" s="12"/>
      <c r="F12172" s="79"/>
      <c r="G12172" s="78"/>
      <c r="H12172" s="80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6"/>
      <c r="B12173" s="77"/>
      <c r="C12173" s="76"/>
      <c r="D12173" s="78"/>
      <c r="E12173" s="12"/>
      <c r="F12173" s="79"/>
      <c r="G12173" s="78"/>
      <c r="H12173" s="80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6"/>
      <c r="B12174" s="77"/>
      <c r="C12174" s="76"/>
      <c r="D12174" s="78"/>
      <c r="E12174" s="12"/>
      <c r="F12174" s="79"/>
      <c r="G12174" s="78"/>
      <c r="H12174" s="80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6"/>
      <c r="B12175" s="77"/>
      <c r="C12175" s="76"/>
      <c r="D12175" s="78"/>
      <c r="E12175" s="12"/>
      <c r="F12175" s="79"/>
      <c r="G12175" s="78"/>
      <c r="H12175" s="80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6"/>
      <c r="B12176" s="77"/>
      <c r="C12176" s="76"/>
      <c r="D12176" s="78"/>
      <c r="E12176" s="12"/>
      <c r="F12176" s="79"/>
      <c r="G12176" s="78"/>
      <c r="H12176" s="80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6"/>
      <c r="B12177" s="77"/>
      <c r="C12177" s="76"/>
      <c r="D12177" s="78"/>
      <c r="E12177" s="12"/>
      <c r="F12177" s="79"/>
      <c r="G12177" s="78"/>
      <c r="H12177" s="80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6"/>
      <c r="B12178" s="77"/>
      <c r="C12178" s="76"/>
      <c r="D12178" s="78"/>
      <c r="E12178" s="12"/>
      <c r="F12178" s="79"/>
      <c r="G12178" s="78"/>
      <c r="H12178" s="80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6"/>
      <c r="B12179" s="77"/>
      <c r="C12179" s="76"/>
      <c r="D12179" s="78"/>
      <c r="E12179" s="12"/>
      <c r="F12179" s="79"/>
      <c r="G12179" s="78"/>
      <c r="H12179" s="80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6"/>
      <c r="B12180" s="77"/>
      <c r="C12180" s="76"/>
      <c r="D12180" s="78"/>
      <c r="E12180" s="12"/>
      <c r="F12180" s="79"/>
      <c r="G12180" s="78"/>
      <c r="H12180" s="80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6"/>
      <c r="B12181" s="77"/>
      <c r="C12181" s="76"/>
      <c r="D12181" s="78"/>
      <c r="E12181" s="12"/>
      <c r="F12181" s="79"/>
      <c r="G12181" s="78"/>
      <c r="H12181" s="80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6"/>
      <c r="B12182" s="77"/>
      <c r="C12182" s="76"/>
      <c r="D12182" s="78"/>
      <c r="E12182" s="12"/>
      <c r="F12182" s="79"/>
      <c r="G12182" s="78"/>
      <c r="H12182" s="80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6"/>
      <c r="B12183" s="77"/>
      <c r="C12183" s="76"/>
      <c r="D12183" s="78"/>
      <c r="E12183" s="12"/>
      <c r="F12183" s="79"/>
      <c r="G12183" s="78"/>
      <c r="H12183" s="80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6"/>
      <c r="B12184" s="77"/>
      <c r="C12184" s="76"/>
      <c r="D12184" s="78"/>
      <c r="E12184" s="12"/>
      <c r="F12184" s="79"/>
      <c r="G12184" s="78"/>
      <c r="H12184" s="80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6"/>
      <c r="B12185" s="77"/>
      <c r="C12185" s="76"/>
      <c r="D12185" s="78"/>
      <c r="E12185" s="12"/>
      <c r="F12185" s="79"/>
      <c r="G12185" s="78"/>
      <c r="H12185" s="80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6"/>
      <c r="B12186" s="77"/>
      <c r="C12186" s="76"/>
      <c r="D12186" s="78"/>
      <c r="E12186" s="12"/>
      <c r="F12186" s="79"/>
      <c r="G12186" s="78"/>
      <c r="H12186" s="80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6"/>
      <c r="B12187" s="77"/>
      <c r="C12187" s="76"/>
      <c r="D12187" s="78"/>
      <c r="E12187" s="12"/>
      <c r="F12187" s="79"/>
      <c r="G12187" s="78"/>
      <c r="H12187" s="80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6"/>
      <c r="B12188" s="77"/>
      <c r="C12188" s="76"/>
      <c r="D12188" s="78"/>
      <c r="E12188" s="12"/>
      <c r="F12188" s="79"/>
      <c r="G12188" s="78"/>
      <c r="H12188" s="80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6"/>
      <c r="B12189" s="77"/>
      <c r="C12189" s="76"/>
      <c r="D12189" s="78"/>
      <c r="E12189" s="12"/>
      <c r="F12189" s="79"/>
      <c r="G12189" s="78"/>
      <c r="H12189" s="80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6"/>
      <c r="B12190" s="77"/>
      <c r="C12190" s="76"/>
      <c r="D12190" s="78"/>
      <c r="E12190" s="12"/>
      <c r="F12190" s="79"/>
      <c r="G12190" s="78"/>
      <c r="H12190" s="80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6"/>
      <c r="B12191" s="77"/>
      <c r="C12191" s="76"/>
      <c r="D12191" s="78"/>
      <c r="E12191" s="12"/>
      <c r="F12191" s="79"/>
      <c r="G12191" s="78"/>
      <c r="H12191" s="80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6"/>
      <c r="B12192" s="77"/>
      <c r="C12192" s="76"/>
      <c r="D12192" s="78"/>
      <c r="E12192" s="12"/>
      <c r="F12192" s="79"/>
      <c r="G12192" s="78"/>
      <c r="H12192" s="80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6"/>
      <c r="B12193" s="77"/>
      <c r="C12193" s="76"/>
      <c r="D12193" s="78"/>
      <c r="E12193" s="12"/>
      <c r="F12193" s="79"/>
      <c r="G12193" s="78"/>
      <c r="H12193" s="80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6"/>
      <c r="B12194" s="77"/>
      <c r="C12194" s="76"/>
      <c r="D12194" s="78"/>
      <c r="E12194" s="12"/>
      <c r="F12194" s="79"/>
      <c r="G12194" s="78"/>
      <c r="H12194" s="80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6"/>
      <c r="B12195" s="77"/>
      <c r="C12195" s="76"/>
      <c r="D12195" s="78"/>
      <c r="E12195" s="12"/>
      <c r="F12195" s="79"/>
      <c r="G12195" s="78"/>
      <c r="H12195" s="80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6"/>
      <c r="B12196" s="77"/>
      <c r="C12196" s="76"/>
      <c r="D12196" s="78"/>
      <c r="E12196" s="12"/>
      <c r="F12196" s="79"/>
      <c r="G12196" s="78"/>
      <c r="H12196" s="80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6"/>
      <c r="B12197" s="77"/>
      <c r="C12197" s="76"/>
      <c r="D12197" s="78"/>
      <c r="E12197" s="12"/>
      <c r="F12197" s="79"/>
      <c r="G12197" s="78"/>
      <c r="H12197" s="80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6"/>
      <c r="B12198" s="77"/>
      <c r="C12198" s="76"/>
      <c r="D12198" s="78"/>
      <c r="E12198" s="12"/>
      <c r="F12198" s="79"/>
      <c r="G12198" s="78"/>
      <c r="H12198" s="80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6"/>
      <c r="B12199" s="77"/>
      <c r="C12199" s="76"/>
      <c r="D12199" s="78"/>
      <c r="E12199" s="12"/>
      <c r="F12199" s="79"/>
      <c r="G12199" s="78"/>
      <c r="H12199" s="80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6"/>
      <c r="B12200" s="77"/>
      <c r="C12200" s="76"/>
      <c r="D12200" s="78"/>
      <c r="E12200" s="12"/>
      <c r="F12200" s="79"/>
      <c r="G12200" s="78"/>
      <c r="H12200" s="80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6"/>
      <c r="B12201" s="77"/>
      <c r="C12201" s="76"/>
      <c r="D12201" s="78"/>
      <c r="E12201" s="12"/>
      <c r="F12201" s="79"/>
      <c r="G12201" s="78"/>
      <c r="H12201" s="80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6"/>
      <c r="B12202" s="77"/>
      <c r="C12202" s="76"/>
      <c r="D12202" s="78"/>
      <c r="E12202" s="12"/>
      <c r="F12202" s="79"/>
      <c r="G12202" s="78"/>
      <c r="H12202" s="80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6"/>
      <c r="B12203" s="77"/>
      <c r="C12203" s="76"/>
      <c r="D12203" s="78"/>
      <c r="E12203" s="12"/>
      <c r="F12203" s="79"/>
      <c r="G12203" s="78"/>
      <c r="H12203" s="80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6"/>
      <c r="B12204" s="77"/>
      <c r="C12204" s="76"/>
      <c r="D12204" s="78"/>
      <c r="E12204" s="12"/>
      <c r="F12204" s="79"/>
      <c r="G12204" s="78"/>
      <c r="H12204" s="80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6"/>
      <c r="B12205" s="77"/>
      <c r="C12205" s="76"/>
      <c r="D12205" s="78"/>
      <c r="E12205" s="12"/>
      <c r="F12205" s="79"/>
      <c r="G12205" s="78"/>
      <c r="H12205" s="80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6"/>
      <c r="B12206" s="77"/>
      <c r="C12206" s="76"/>
      <c r="D12206" s="78"/>
      <c r="E12206" s="12"/>
      <c r="F12206" s="79"/>
      <c r="G12206" s="78"/>
      <c r="H12206" s="80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6"/>
      <c r="B12207" s="77"/>
      <c r="C12207" s="76"/>
      <c r="D12207" s="78"/>
      <c r="E12207" s="12"/>
      <c r="F12207" s="79"/>
      <c r="G12207" s="78"/>
      <c r="H12207" s="80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6"/>
      <c r="B12208" s="77"/>
      <c r="C12208" s="76"/>
      <c r="D12208" s="78"/>
      <c r="E12208" s="12"/>
      <c r="F12208" s="79"/>
      <c r="G12208" s="78"/>
      <c r="H12208" s="80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6"/>
      <c r="B12209" s="77"/>
      <c r="C12209" s="76"/>
      <c r="D12209" s="78"/>
      <c r="E12209" s="12"/>
      <c r="F12209" s="79"/>
      <c r="G12209" s="78"/>
      <c r="H12209" s="80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6"/>
      <c r="B12210" s="77"/>
      <c r="C12210" s="76"/>
      <c r="D12210" s="78"/>
      <c r="E12210" s="12"/>
      <c r="F12210" s="79"/>
      <c r="G12210" s="78"/>
      <c r="H12210" s="80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6"/>
      <c r="B12211" s="77"/>
      <c r="C12211" s="76"/>
      <c r="D12211" s="78"/>
      <c r="E12211" s="12"/>
      <c r="F12211" s="79"/>
      <c r="G12211" s="78"/>
      <c r="H12211" s="80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6"/>
      <c r="B12212" s="77"/>
      <c r="C12212" s="76"/>
      <c r="D12212" s="78"/>
      <c r="E12212" s="12"/>
      <c r="F12212" s="79"/>
      <c r="G12212" s="78"/>
      <c r="H12212" s="80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6"/>
      <c r="B12213" s="77"/>
      <c r="C12213" s="76"/>
      <c r="D12213" s="78"/>
      <c r="E12213" s="12"/>
      <c r="F12213" s="79"/>
      <c r="G12213" s="78"/>
      <c r="H12213" s="80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6"/>
      <c r="B12214" s="77"/>
      <c r="C12214" s="76"/>
      <c r="D12214" s="78"/>
      <c r="E12214" s="12"/>
      <c r="F12214" s="79"/>
      <c r="G12214" s="78"/>
      <c r="H12214" s="80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6"/>
      <c r="B12215" s="77"/>
      <c r="C12215" s="76"/>
      <c r="D12215" s="78"/>
      <c r="E12215" s="12"/>
      <c r="F12215" s="79"/>
      <c r="G12215" s="78"/>
      <c r="H12215" s="80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6"/>
      <c r="B12216" s="77"/>
      <c r="C12216" s="76"/>
      <c r="D12216" s="78"/>
      <c r="E12216" s="12"/>
      <c r="F12216" s="79"/>
      <c r="G12216" s="78"/>
      <c r="H12216" s="80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6"/>
      <c r="B12217" s="77"/>
      <c r="C12217" s="76"/>
      <c r="D12217" s="78"/>
      <c r="E12217" s="12"/>
      <c r="F12217" s="79"/>
      <c r="G12217" s="78"/>
      <c r="H12217" s="80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6"/>
      <c r="B12218" s="77"/>
      <c r="C12218" s="76"/>
      <c r="D12218" s="78"/>
      <c r="E12218" s="12"/>
      <c r="F12218" s="79"/>
      <c r="G12218" s="78"/>
      <c r="H12218" s="80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6"/>
      <c r="B12219" s="77"/>
      <c r="C12219" s="76"/>
      <c r="D12219" s="78"/>
      <c r="E12219" s="12"/>
      <c r="F12219" s="79"/>
      <c r="G12219" s="78"/>
      <c r="H12219" s="80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6"/>
      <c r="B12220" s="77"/>
      <c r="C12220" s="76"/>
      <c r="D12220" s="78"/>
      <c r="E12220" s="12"/>
      <c r="F12220" s="79"/>
      <c r="G12220" s="78"/>
      <c r="H12220" s="80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6"/>
      <c r="B12221" s="77"/>
      <c r="C12221" s="76"/>
      <c r="D12221" s="78"/>
      <c r="E12221" s="12"/>
      <c r="F12221" s="79"/>
      <c r="G12221" s="78"/>
      <c r="H12221" s="80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6"/>
      <c r="B12222" s="77"/>
      <c r="C12222" s="76"/>
      <c r="D12222" s="78"/>
      <c r="E12222" s="12"/>
      <c r="F12222" s="79"/>
      <c r="G12222" s="78"/>
      <c r="H12222" s="80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6"/>
      <c r="B12223" s="77"/>
      <c r="C12223" s="76"/>
      <c r="D12223" s="78"/>
      <c r="E12223" s="12"/>
      <c r="F12223" s="79"/>
      <c r="G12223" s="78"/>
      <c r="H12223" s="80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6"/>
      <c r="B12224" s="77"/>
      <c r="C12224" s="76"/>
      <c r="D12224" s="78"/>
      <c r="E12224" s="12"/>
      <c r="F12224" s="79"/>
      <c r="G12224" s="78"/>
      <c r="H12224" s="80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6"/>
      <c r="B12225" s="77"/>
      <c r="C12225" s="76"/>
      <c r="D12225" s="78"/>
      <c r="E12225" s="12"/>
      <c r="F12225" s="79"/>
      <c r="G12225" s="78"/>
      <c r="H12225" s="80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6"/>
      <c r="B12226" s="77"/>
      <c r="C12226" s="76"/>
      <c r="D12226" s="78"/>
      <c r="E12226" s="12"/>
      <c r="F12226" s="79"/>
      <c r="G12226" s="78"/>
      <c r="H12226" s="80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6"/>
      <c r="B12227" s="77"/>
      <c r="C12227" s="76"/>
      <c r="D12227" s="78"/>
      <c r="E12227" s="12"/>
      <c r="F12227" s="79"/>
      <c r="G12227" s="78"/>
      <c r="H12227" s="80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6"/>
      <c r="B12228" s="77"/>
      <c r="C12228" s="76"/>
      <c r="D12228" s="78"/>
      <c r="E12228" s="12"/>
      <c r="F12228" s="79"/>
      <c r="G12228" s="78"/>
      <c r="H12228" s="80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6"/>
      <c r="B12229" s="77"/>
      <c r="C12229" s="76"/>
      <c r="D12229" s="78"/>
      <c r="E12229" s="12"/>
      <c r="F12229" s="79"/>
      <c r="G12229" s="78"/>
      <c r="H12229" s="80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6"/>
      <c r="B12230" s="77"/>
      <c r="C12230" s="76"/>
      <c r="D12230" s="78"/>
      <c r="E12230" s="12"/>
      <c r="F12230" s="79"/>
      <c r="G12230" s="78"/>
      <c r="H12230" s="80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6"/>
      <c r="B12231" s="77"/>
      <c r="C12231" s="76"/>
      <c r="D12231" s="78"/>
      <c r="E12231" s="12"/>
      <c r="F12231" s="79"/>
      <c r="G12231" s="78"/>
      <c r="H12231" s="80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6"/>
      <c r="B12232" s="77"/>
      <c r="C12232" s="76"/>
      <c r="D12232" s="78"/>
      <c r="E12232" s="12"/>
      <c r="F12232" s="79"/>
      <c r="G12232" s="78"/>
      <c r="H12232" s="80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6"/>
      <c r="B12233" s="77"/>
      <c r="C12233" s="76"/>
      <c r="D12233" s="78"/>
      <c r="E12233" s="12"/>
      <c r="F12233" s="79"/>
      <c r="G12233" s="78"/>
      <c r="H12233" s="80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6"/>
      <c r="B12234" s="77"/>
      <c r="C12234" s="76"/>
      <c r="D12234" s="78"/>
      <c r="E12234" s="12"/>
      <c r="F12234" s="79"/>
      <c r="G12234" s="78"/>
      <c r="H12234" s="80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6"/>
      <c r="B12235" s="77"/>
      <c r="C12235" s="76"/>
      <c r="D12235" s="78"/>
      <c r="E12235" s="12"/>
      <c r="F12235" s="79"/>
      <c r="G12235" s="78"/>
      <c r="H12235" s="80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6"/>
      <c r="B12236" s="77"/>
      <c r="C12236" s="76"/>
      <c r="D12236" s="78"/>
      <c r="E12236" s="12"/>
      <c r="F12236" s="79"/>
      <c r="G12236" s="78"/>
      <c r="H12236" s="80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6"/>
      <c r="B12237" s="77"/>
      <c r="C12237" s="76"/>
      <c r="D12237" s="78"/>
      <c r="E12237" s="12"/>
      <c r="F12237" s="79"/>
      <c r="G12237" s="78"/>
      <c r="H12237" s="80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6"/>
      <c r="B12238" s="77"/>
      <c r="C12238" s="76"/>
      <c r="D12238" s="78"/>
      <c r="E12238" s="12"/>
      <c r="F12238" s="79"/>
      <c r="G12238" s="78"/>
      <c r="H12238" s="80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6"/>
      <c r="B12239" s="77"/>
      <c r="C12239" s="76"/>
      <c r="D12239" s="78"/>
      <c r="E12239" s="12"/>
      <c r="F12239" s="79"/>
      <c r="G12239" s="78"/>
      <c r="H12239" s="80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6"/>
      <c r="B12240" s="77"/>
      <c r="C12240" s="76"/>
      <c r="D12240" s="78"/>
      <c r="E12240" s="12"/>
      <c r="F12240" s="79"/>
      <c r="G12240" s="78"/>
      <c r="H12240" s="80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6"/>
      <c r="B12241" s="77"/>
      <c r="C12241" s="76"/>
      <c r="D12241" s="78"/>
      <c r="E12241" s="12"/>
      <c r="F12241" s="79"/>
      <c r="G12241" s="78"/>
      <c r="H12241" s="80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6"/>
      <c r="B12242" s="77"/>
      <c r="C12242" s="76"/>
      <c r="D12242" s="78"/>
      <c r="E12242" s="12"/>
      <c r="F12242" s="79"/>
      <c r="G12242" s="78"/>
      <c r="H12242" s="80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6"/>
      <c r="B12243" s="77"/>
      <c r="C12243" s="76"/>
      <c r="D12243" s="78"/>
      <c r="E12243" s="12"/>
      <c r="F12243" s="79"/>
      <c r="G12243" s="78"/>
      <c r="H12243" s="80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6"/>
      <c r="B12244" s="77"/>
      <c r="C12244" s="76"/>
      <c r="D12244" s="78"/>
      <c r="E12244" s="12"/>
      <c r="F12244" s="79"/>
      <c r="G12244" s="78"/>
      <c r="H12244" s="80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6"/>
      <c r="B12245" s="77"/>
      <c r="C12245" s="76"/>
      <c r="D12245" s="78"/>
      <c r="E12245" s="12"/>
      <c r="F12245" s="79"/>
      <c r="G12245" s="78"/>
      <c r="H12245" s="80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6"/>
      <c r="B12246" s="77"/>
      <c r="C12246" s="76"/>
      <c r="D12246" s="78"/>
      <c r="E12246" s="12"/>
      <c r="F12246" s="79"/>
      <c r="G12246" s="78"/>
      <c r="H12246" s="80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6"/>
      <c r="B12247" s="77"/>
      <c r="C12247" s="76"/>
      <c r="D12247" s="78"/>
      <c r="E12247" s="12"/>
      <c r="F12247" s="79"/>
      <c r="G12247" s="78"/>
      <c r="H12247" s="80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6"/>
      <c r="B12248" s="77"/>
      <c r="C12248" s="76"/>
      <c r="D12248" s="78"/>
      <c r="E12248" s="12"/>
      <c r="F12248" s="79"/>
      <c r="G12248" s="78"/>
      <c r="H12248" s="80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6"/>
      <c r="B12249" s="77"/>
      <c r="C12249" s="76"/>
      <c r="D12249" s="78"/>
      <c r="E12249" s="12"/>
      <c r="F12249" s="79"/>
      <c r="G12249" s="78"/>
      <c r="H12249" s="80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6"/>
      <c r="B12250" s="77"/>
      <c r="C12250" s="76"/>
      <c r="D12250" s="78"/>
      <c r="E12250" s="12"/>
      <c r="F12250" s="79"/>
      <c r="G12250" s="78"/>
      <c r="H12250" s="80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6"/>
      <c r="B12251" s="77"/>
      <c r="C12251" s="76"/>
      <c r="D12251" s="78"/>
      <c r="E12251" s="12"/>
      <c r="F12251" s="79"/>
      <c r="G12251" s="78"/>
      <c r="H12251" s="80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6"/>
      <c r="B12252" s="77"/>
      <c r="C12252" s="76"/>
      <c r="D12252" s="78"/>
      <c r="E12252" s="12"/>
      <c r="F12252" s="79"/>
      <c r="G12252" s="78"/>
      <c r="H12252" s="80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6"/>
      <c r="B12253" s="77"/>
      <c r="C12253" s="76"/>
      <c r="D12253" s="78"/>
      <c r="E12253" s="12"/>
      <c r="F12253" s="79"/>
      <c r="G12253" s="78"/>
      <c r="H12253" s="80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6"/>
      <c r="B12254" s="77"/>
      <c r="C12254" s="76"/>
      <c r="D12254" s="78"/>
      <c r="E12254" s="12"/>
      <c r="F12254" s="79"/>
      <c r="G12254" s="78"/>
      <c r="H12254" s="80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6"/>
      <c r="B12255" s="77"/>
      <c r="C12255" s="76"/>
      <c r="D12255" s="78"/>
      <c r="E12255" s="12"/>
      <c r="F12255" s="79"/>
      <c r="G12255" s="78"/>
      <c r="H12255" s="80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6"/>
      <c r="B12256" s="77"/>
      <c r="C12256" s="76"/>
      <c r="D12256" s="78"/>
      <c r="E12256" s="12"/>
      <c r="F12256" s="79"/>
      <c r="G12256" s="78"/>
      <c r="H12256" s="80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6"/>
      <c r="B12257" s="77"/>
      <c r="C12257" s="76"/>
      <c r="D12257" s="78"/>
      <c r="E12257" s="12"/>
      <c r="F12257" s="79"/>
      <c r="G12257" s="78"/>
      <c r="H12257" s="80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6"/>
      <c r="B12258" s="77"/>
      <c r="C12258" s="76"/>
      <c r="D12258" s="78"/>
      <c r="E12258" s="12"/>
      <c r="F12258" s="79"/>
      <c r="G12258" s="78"/>
      <c r="H12258" s="80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6"/>
      <c r="B12259" s="77"/>
      <c r="C12259" s="76"/>
      <c r="D12259" s="78"/>
      <c r="E12259" s="12"/>
      <c r="F12259" s="79"/>
      <c r="G12259" s="78"/>
      <c r="H12259" s="80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6"/>
      <c r="B12260" s="77"/>
      <c r="C12260" s="76"/>
      <c r="D12260" s="78"/>
      <c r="E12260" s="12"/>
      <c r="F12260" s="79"/>
      <c r="G12260" s="78"/>
      <c r="H12260" s="80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6"/>
      <c r="B12261" s="77"/>
      <c r="C12261" s="76"/>
      <c r="D12261" s="78"/>
      <c r="E12261" s="12"/>
      <c r="F12261" s="79"/>
      <c r="G12261" s="78"/>
      <c r="H12261" s="80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6"/>
      <c r="B12262" s="77"/>
      <c r="C12262" s="76"/>
      <c r="D12262" s="78"/>
      <c r="E12262" s="12"/>
      <c r="F12262" s="79"/>
      <c r="G12262" s="78"/>
      <c r="H12262" s="80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6"/>
      <c r="B12263" s="77"/>
      <c r="C12263" s="76"/>
      <c r="D12263" s="78"/>
      <c r="E12263" s="12"/>
      <c r="F12263" s="79"/>
      <c r="G12263" s="78"/>
      <c r="H12263" s="80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6"/>
      <c r="B12264" s="77"/>
      <c r="C12264" s="76"/>
      <c r="D12264" s="78"/>
      <c r="E12264" s="12"/>
      <c r="F12264" s="79"/>
      <c r="G12264" s="78"/>
      <c r="H12264" s="80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6"/>
      <c r="B12265" s="77"/>
      <c r="C12265" s="76"/>
      <c r="D12265" s="78"/>
      <c r="E12265" s="12"/>
      <c r="F12265" s="79"/>
      <c r="G12265" s="78"/>
      <c r="H12265" s="80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6"/>
      <c r="B12266" s="77"/>
      <c r="C12266" s="76"/>
      <c r="D12266" s="78"/>
      <c r="E12266" s="12"/>
      <c r="F12266" s="79"/>
      <c r="G12266" s="78"/>
      <c r="H12266" s="80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6"/>
      <c r="B12267" s="77"/>
      <c r="C12267" s="76"/>
      <c r="D12267" s="78"/>
      <c r="E12267" s="12"/>
      <c r="F12267" s="79"/>
      <c r="G12267" s="78"/>
      <c r="H12267" s="80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6"/>
      <c r="B12268" s="77"/>
      <c r="C12268" s="76"/>
      <c r="D12268" s="78"/>
      <c r="E12268" s="12"/>
      <c r="F12268" s="79"/>
      <c r="G12268" s="78"/>
      <c r="H12268" s="80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6"/>
      <c r="B12269" s="77"/>
      <c r="C12269" s="76"/>
      <c r="D12269" s="78"/>
      <c r="E12269" s="12"/>
      <c r="F12269" s="79"/>
      <c r="G12269" s="78"/>
      <c r="H12269" s="80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6"/>
      <c r="B12270" s="77"/>
      <c r="C12270" s="76"/>
      <c r="D12270" s="78"/>
      <c r="E12270" s="12"/>
      <c r="F12270" s="79"/>
      <c r="G12270" s="78"/>
      <c r="H12270" s="80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6"/>
      <c r="B12271" s="77"/>
      <c r="C12271" s="76"/>
      <c r="D12271" s="78"/>
      <c r="E12271" s="12"/>
      <c r="F12271" s="79"/>
      <c r="G12271" s="78"/>
      <c r="H12271" s="80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6"/>
      <c r="B12272" s="77"/>
      <c r="C12272" s="76"/>
      <c r="D12272" s="78"/>
      <c r="E12272" s="12"/>
      <c r="F12272" s="79"/>
      <c r="G12272" s="78"/>
      <c r="H12272" s="80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6"/>
      <c r="B12273" s="77"/>
      <c r="C12273" s="76"/>
      <c r="D12273" s="78"/>
      <c r="E12273" s="12"/>
      <c r="F12273" s="79"/>
      <c r="G12273" s="78"/>
      <c r="H12273" s="80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6"/>
      <c r="B12274" s="77"/>
      <c r="C12274" s="76"/>
      <c r="D12274" s="78"/>
      <c r="E12274" s="12"/>
      <c r="F12274" s="79"/>
      <c r="G12274" s="78"/>
      <c r="H12274" s="80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6"/>
      <c r="B12275" s="77"/>
      <c r="C12275" s="76"/>
      <c r="D12275" s="78"/>
      <c r="E12275" s="12"/>
      <c r="F12275" s="79"/>
      <c r="G12275" s="78"/>
      <c r="H12275" s="80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6"/>
      <c r="B12276" s="77"/>
      <c r="C12276" s="76"/>
      <c r="D12276" s="78"/>
      <c r="E12276" s="12"/>
      <c r="F12276" s="79"/>
      <c r="G12276" s="78"/>
      <c r="H12276" s="80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6"/>
      <c r="B12277" s="77"/>
      <c r="C12277" s="76"/>
      <c r="D12277" s="78"/>
      <c r="E12277" s="12"/>
      <c r="F12277" s="79"/>
      <c r="G12277" s="78"/>
      <c r="H12277" s="80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6"/>
      <c r="B12278" s="77"/>
      <c r="C12278" s="76"/>
      <c r="D12278" s="78"/>
      <c r="E12278" s="12"/>
      <c r="F12278" s="79"/>
      <c r="G12278" s="78"/>
      <c r="H12278" s="80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6"/>
      <c r="B12279" s="77"/>
      <c r="C12279" s="76"/>
      <c r="D12279" s="78"/>
      <c r="E12279" s="12"/>
      <c r="F12279" s="79"/>
      <c r="G12279" s="78"/>
      <c r="H12279" s="80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6"/>
      <c r="B12280" s="77"/>
      <c r="C12280" s="76"/>
      <c r="D12280" s="78"/>
      <c r="E12280" s="12"/>
      <c r="F12280" s="79"/>
      <c r="G12280" s="78"/>
      <c r="H12280" s="80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6"/>
      <c r="B12281" s="77"/>
      <c r="C12281" s="76"/>
      <c r="D12281" s="78"/>
      <c r="E12281" s="12"/>
      <c r="F12281" s="79"/>
      <c r="G12281" s="78"/>
      <c r="H12281" s="80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6"/>
      <c r="B12282" s="77"/>
      <c r="C12282" s="76"/>
      <c r="D12282" s="78"/>
      <c r="E12282" s="12"/>
      <c r="F12282" s="79"/>
      <c r="G12282" s="78"/>
      <c r="H12282" s="80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6"/>
      <c r="B12283" s="77"/>
      <c r="C12283" s="76"/>
      <c r="D12283" s="78"/>
      <c r="E12283" s="12"/>
      <c r="F12283" s="79"/>
      <c r="G12283" s="78"/>
      <c r="H12283" s="80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6"/>
      <c r="B12284" s="77"/>
      <c r="C12284" s="76"/>
      <c r="D12284" s="78"/>
      <c r="E12284" s="12"/>
      <c r="F12284" s="79"/>
      <c r="G12284" s="78"/>
      <c r="H12284" s="80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6"/>
      <c r="B12285" s="77"/>
      <c r="C12285" s="76"/>
      <c r="D12285" s="78"/>
      <c r="E12285" s="12"/>
      <c r="F12285" s="79"/>
      <c r="G12285" s="78"/>
      <c r="H12285" s="80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6"/>
      <c r="B12286" s="77"/>
      <c r="C12286" s="76"/>
      <c r="D12286" s="78"/>
      <c r="E12286" s="12"/>
      <c r="F12286" s="79"/>
      <c r="G12286" s="78"/>
      <c r="H12286" s="80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6"/>
      <c r="B12287" s="77"/>
      <c r="C12287" s="76"/>
      <c r="D12287" s="78"/>
      <c r="E12287" s="12"/>
      <c r="F12287" s="79"/>
      <c r="G12287" s="78"/>
      <c r="H12287" s="80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6"/>
      <c r="B12288" s="77"/>
      <c r="C12288" s="76"/>
      <c r="D12288" s="78"/>
      <c r="E12288" s="12"/>
      <c r="F12288" s="79"/>
      <c r="G12288" s="78"/>
      <c r="H12288" s="80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6"/>
      <c r="B12289" s="77"/>
      <c r="C12289" s="76"/>
      <c r="D12289" s="78"/>
      <c r="E12289" s="12"/>
      <c r="F12289" s="79"/>
      <c r="G12289" s="78"/>
      <c r="H12289" s="80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6"/>
      <c r="B12290" s="77"/>
      <c r="C12290" s="76"/>
      <c r="D12290" s="78"/>
      <c r="E12290" s="12"/>
      <c r="F12290" s="79"/>
      <c r="G12290" s="78"/>
      <c r="H12290" s="80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6"/>
      <c r="B12291" s="77"/>
      <c r="C12291" s="76"/>
      <c r="D12291" s="78"/>
      <c r="E12291" s="12"/>
      <c r="F12291" s="79"/>
      <c r="G12291" s="78"/>
      <c r="H12291" s="80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6"/>
      <c r="B12292" s="77"/>
      <c r="C12292" s="76"/>
      <c r="D12292" s="78"/>
      <c r="E12292" s="12"/>
      <c r="F12292" s="79"/>
      <c r="G12292" s="78"/>
      <c r="H12292" s="80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6"/>
      <c r="B12293" s="77"/>
      <c r="C12293" s="76"/>
      <c r="D12293" s="78"/>
      <c r="E12293" s="12"/>
      <c r="F12293" s="79"/>
      <c r="G12293" s="78"/>
      <c r="H12293" s="80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6"/>
      <c r="B12294" s="77"/>
      <c r="C12294" s="76"/>
      <c r="D12294" s="78"/>
      <c r="E12294" s="12"/>
      <c r="F12294" s="79"/>
      <c r="G12294" s="78"/>
      <c r="H12294" s="80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6"/>
      <c r="B12295" s="77"/>
      <c r="C12295" s="76"/>
      <c r="D12295" s="78"/>
      <c r="E12295" s="12"/>
      <c r="F12295" s="79"/>
      <c r="G12295" s="78"/>
      <c r="H12295" s="80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6"/>
      <c r="B12296" s="77"/>
      <c r="C12296" s="76"/>
      <c r="D12296" s="78"/>
      <c r="E12296" s="12"/>
      <c r="F12296" s="79"/>
      <c r="G12296" s="78"/>
      <c r="H12296" s="80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6"/>
      <c r="B12297" s="77"/>
      <c r="C12297" s="76"/>
      <c r="D12297" s="78"/>
      <c r="E12297" s="12"/>
      <c r="F12297" s="79"/>
      <c r="G12297" s="78"/>
      <c r="H12297" s="80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6"/>
      <c r="B12298" s="77"/>
      <c r="C12298" s="76"/>
      <c r="D12298" s="78"/>
      <c r="E12298" s="12"/>
      <c r="F12298" s="79"/>
      <c r="G12298" s="78"/>
      <c r="H12298" s="80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6"/>
      <c r="B12299" s="77"/>
      <c r="C12299" s="76"/>
      <c r="D12299" s="78"/>
      <c r="E12299" s="12"/>
      <c r="F12299" s="79"/>
      <c r="G12299" s="78"/>
      <c r="H12299" s="80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6"/>
      <c r="B12300" s="77"/>
      <c r="C12300" s="76"/>
      <c r="D12300" s="78"/>
      <c r="E12300" s="12"/>
      <c r="F12300" s="79"/>
      <c r="G12300" s="78"/>
      <c r="H12300" s="80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6"/>
      <c r="B12301" s="77"/>
      <c r="C12301" s="76"/>
      <c r="D12301" s="78"/>
      <c r="E12301" s="12"/>
      <c r="F12301" s="79"/>
      <c r="G12301" s="78"/>
      <c r="H12301" s="80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6"/>
      <c r="B12302" s="77"/>
      <c r="C12302" s="76"/>
      <c r="D12302" s="78"/>
      <c r="E12302" s="12"/>
      <c r="F12302" s="79"/>
      <c r="G12302" s="78"/>
      <c r="H12302" s="80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6"/>
      <c r="B12303" s="77"/>
      <c r="C12303" s="76"/>
      <c r="D12303" s="78"/>
      <c r="E12303" s="12"/>
      <c r="F12303" s="79"/>
      <c r="G12303" s="78"/>
      <c r="H12303" s="80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6"/>
      <c r="B12304" s="77"/>
      <c r="C12304" s="76"/>
      <c r="D12304" s="78"/>
      <c r="E12304" s="12"/>
      <c r="F12304" s="79"/>
      <c r="G12304" s="78"/>
      <c r="H12304" s="80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6"/>
      <c r="B12305" s="77"/>
      <c r="C12305" s="76"/>
      <c r="D12305" s="78"/>
      <c r="E12305" s="12"/>
      <c r="F12305" s="79"/>
      <c r="G12305" s="78"/>
      <c r="H12305" s="80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6"/>
      <c r="B12306" s="77"/>
      <c r="C12306" s="76"/>
      <c r="D12306" s="78"/>
      <c r="E12306" s="12"/>
      <c r="F12306" s="79"/>
      <c r="G12306" s="78"/>
      <c r="H12306" s="80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6"/>
      <c r="B12307" s="77"/>
      <c r="C12307" s="76"/>
      <c r="D12307" s="78"/>
      <c r="E12307" s="12"/>
      <c r="F12307" s="79"/>
      <c r="G12307" s="78"/>
      <c r="H12307" s="80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6"/>
      <c r="B12308" s="77"/>
      <c r="C12308" s="76"/>
      <c r="D12308" s="78"/>
      <c r="E12308" s="12"/>
      <c r="F12308" s="79"/>
      <c r="G12308" s="78"/>
      <c r="H12308" s="80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6"/>
      <c r="B12309" s="77"/>
      <c r="C12309" s="76"/>
      <c r="D12309" s="78"/>
      <c r="E12309" s="12"/>
      <c r="F12309" s="79"/>
      <c r="G12309" s="78"/>
      <c r="H12309" s="80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6"/>
      <c r="B12310" s="77"/>
      <c r="C12310" s="76"/>
      <c r="D12310" s="78"/>
      <c r="E12310" s="12"/>
      <c r="F12310" s="79"/>
      <c r="G12310" s="78"/>
      <c r="H12310" s="80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6"/>
      <c r="B12311" s="77"/>
      <c r="C12311" s="76"/>
      <c r="D12311" s="78"/>
      <c r="E12311" s="12"/>
      <c r="F12311" s="79"/>
      <c r="G12311" s="78"/>
      <c r="H12311" s="80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6"/>
      <c r="B12312" s="77"/>
      <c r="C12312" s="76"/>
      <c r="D12312" s="78"/>
      <c r="E12312" s="12"/>
      <c r="F12312" s="79"/>
      <c r="G12312" s="78"/>
      <c r="H12312" s="80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6"/>
      <c r="B12313" s="77"/>
      <c r="C12313" s="76"/>
      <c r="D12313" s="78"/>
      <c r="E12313" s="12"/>
      <c r="F12313" s="79"/>
      <c r="G12313" s="78"/>
      <c r="H12313" s="80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6"/>
      <c r="B12314" s="77"/>
      <c r="C12314" s="76"/>
      <c r="D12314" s="78"/>
      <c r="E12314" s="12"/>
      <c r="F12314" s="79"/>
      <c r="G12314" s="78"/>
      <c r="H12314" s="80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6"/>
      <c r="B12315" s="77"/>
      <c r="C12315" s="76"/>
      <c r="D12315" s="78"/>
      <c r="E12315" s="12"/>
      <c r="F12315" s="79"/>
      <c r="G12315" s="78"/>
      <c r="H12315" s="80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6"/>
      <c r="B12316" s="77"/>
      <c r="C12316" s="76"/>
      <c r="D12316" s="78"/>
      <c r="E12316" s="12"/>
      <c r="F12316" s="79"/>
      <c r="G12316" s="78"/>
      <c r="H12316" s="80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6"/>
      <c r="B12317" s="77"/>
      <c r="C12317" s="76"/>
      <c r="D12317" s="78"/>
      <c r="E12317" s="12"/>
      <c r="F12317" s="79"/>
      <c r="G12317" s="78"/>
      <c r="H12317" s="80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6"/>
      <c r="B12318" s="77"/>
      <c r="C12318" s="76"/>
      <c r="D12318" s="78"/>
      <c r="E12318" s="12"/>
      <c r="F12318" s="79"/>
      <c r="G12318" s="78"/>
      <c r="H12318" s="80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6"/>
      <c r="B12319" s="77"/>
      <c r="C12319" s="76"/>
      <c r="D12319" s="78"/>
      <c r="E12319" s="12"/>
      <c r="F12319" s="79"/>
      <c r="G12319" s="78"/>
      <c r="H12319" s="80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6"/>
      <c r="B12320" s="77"/>
      <c r="C12320" s="76"/>
      <c r="D12320" s="78"/>
      <c r="E12320" s="12"/>
      <c r="F12320" s="79"/>
      <c r="G12320" s="78"/>
      <c r="H12320" s="80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6"/>
      <c r="B12321" s="77"/>
      <c r="C12321" s="76"/>
      <c r="D12321" s="78"/>
      <c r="E12321" s="12"/>
      <c r="F12321" s="79"/>
      <c r="G12321" s="78"/>
      <c r="H12321" s="80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6"/>
      <c r="B12322" s="77"/>
      <c r="C12322" s="76"/>
      <c r="D12322" s="78"/>
      <c r="E12322" s="12"/>
      <c r="F12322" s="79"/>
      <c r="G12322" s="78"/>
      <c r="H12322" s="80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6"/>
      <c r="B12323" s="77"/>
      <c r="C12323" s="76"/>
      <c r="D12323" s="78"/>
      <c r="E12323" s="12"/>
      <c r="F12323" s="79"/>
      <c r="G12323" s="78"/>
      <c r="H12323" s="80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6"/>
      <c r="B12324" s="77"/>
      <c r="C12324" s="76"/>
      <c r="D12324" s="78"/>
      <c r="E12324" s="12"/>
      <c r="F12324" s="79"/>
      <c r="G12324" s="78"/>
      <c r="H12324" s="80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6"/>
      <c r="B12325" s="77"/>
      <c r="C12325" s="76"/>
      <c r="D12325" s="78"/>
      <c r="E12325" s="12"/>
      <c r="F12325" s="79"/>
      <c r="G12325" s="78"/>
      <c r="H12325" s="80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6"/>
      <c r="B12326" s="77"/>
      <c r="C12326" s="76"/>
      <c r="D12326" s="78"/>
      <c r="E12326" s="12"/>
      <c r="F12326" s="79"/>
      <c r="G12326" s="78"/>
      <c r="H12326" s="80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6"/>
      <c r="B12327" s="77"/>
      <c r="C12327" s="76"/>
      <c r="D12327" s="78"/>
      <c r="E12327" s="12"/>
      <c r="F12327" s="79"/>
      <c r="G12327" s="78"/>
      <c r="H12327" s="80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6"/>
      <c r="B12328" s="77"/>
      <c r="C12328" s="76"/>
      <c r="D12328" s="78"/>
      <c r="E12328" s="12"/>
      <c r="F12328" s="79"/>
      <c r="G12328" s="78"/>
      <c r="H12328" s="80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6"/>
      <c r="B12329" s="77"/>
      <c r="C12329" s="76"/>
      <c r="D12329" s="78"/>
      <c r="E12329" s="12"/>
      <c r="F12329" s="79"/>
      <c r="G12329" s="78"/>
      <c r="H12329" s="80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6"/>
      <c r="B12330" s="77"/>
      <c r="C12330" s="76"/>
      <c r="D12330" s="78"/>
      <c r="E12330" s="12"/>
      <c r="F12330" s="79"/>
      <c r="G12330" s="78"/>
      <c r="H12330" s="80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6"/>
      <c r="B12331" s="77"/>
      <c r="C12331" s="76"/>
      <c r="D12331" s="78"/>
      <c r="E12331" s="12"/>
      <c r="F12331" s="79"/>
      <c r="G12331" s="78"/>
      <c r="H12331" s="80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6"/>
      <c r="B12332" s="77"/>
      <c r="C12332" s="76"/>
      <c r="D12332" s="78"/>
      <c r="E12332" s="12"/>
      <c r="F12332" s="79"/>
      <c r="G12332" s="78"/>
      <c r="H12332" s="80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6"/>
      <c r="B12333" s="77"/>
      <c r="C12333" s="76"/>
      <c r="D12333" s="78"/>
      <c r="E12333" s="12"/>
      <c r="F12333" s="79"/>
      <c r="G12333" s="78"/>
      <c r="H12333" s="80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6"/>
      <c r="B12334" s="77"/>
      <c r="C12334" s="76"/>
      <c r="D12334" s="78"/>
      <c r="E12334" s="12"/>
      <c r="F12334" s="79"/>
      <c r="G12334" s="78"/>
      <c r="H12334" s="80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6"/>
      <c r="B12335" s="77"/>
      <c r="C12335" s="76"/>
      <c r="D12335" s="78"/>
      <c r="E12335" s="12"/>
      <c r="F12335" s="79"/>
      <c r="G12335" s="78"/>
      <c r="H12335" s="80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6"/>
      <c r="B12336" s="77"/>
      <c r="C12336" s="76"/>
      <c r="D12336" s="78"/>
      <c r="E12336" s="12"/>
      <c r="F12336" s="79"/>
      <c r="G12336" s="78"/>
      <c r="H12336" s="80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6"/>
      <c r="B12337" s="77"/>
      <c r="C12337" s="76"/>
      <c r="D12337" s="78"/>
      <c r="E12337" s="12"/>
      <c r="F12337" s="79"/>
      <c r="G12337" s="78"/>
      <c r="H12337" s="80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6"/>
      <c r="B12338" s="77"/>
      <c r="C12338" s="76"/>
      <c r="D12338" s="78"/>
      <c r="E12338" s="12"/>
      <c r="F12338" s="79"/>
      <c r="G12338" s="78"/>
      <c r="H12338" s="80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6"/>
      <c r="B12339" s="77"/>
      <c r="C12339" s="76"/>
      <c r="D12339" s="78"/>
      <c r="E12339" s="12"/>
      <c r="F12339" s="79"/>
      <c r="G12339" s="78"/>
      <c r="H12339" s="80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6"/>
      <c r="B12340" s="77"/>
      <c r="C12340" s="76"/>
      <c r="D12340" s="78"/>
      <c r="E12340" s="12"/>
      <c r="F12340" s="79"/>
      <c r="G12340" s="78"/>
      <c r="H12340" s="80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6"/>
      <c r="B12341" s="77"/>
      <c r="C12341" s="76"/>
      <c r="D12341" s="78"/>
      <c r="E12341" s="12"/>
      <c r="F12341" s="79"/>
      <c r="G12341" s="78"/>
      <c r="H12341" s="80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6"/>
      <c r="B12342" s="77"/>
      <c r="C12342" s="76"/>
      <c r="D12342" s="78"/>
      <c r="E12342" s="12"/>
      <c r="F12342" s="79"/>
      <c r="G12342" s="78"/>
      <c r="H12342" s="80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6"/>
      <c r="B12343" s="77"/>
      <c r="C12343" s="76"/>
      <c r="D12343" s="78"/>
      <c r="E12343" s="12"/>
      <c r="F12343" s="79"/>
      <c r="G12343" s="78"/>
      <c r="H12343" s="80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6"/>
      <c r="B12344" s="77"/>
      <c r="C12344" s="76"/>
      <c r="D12344" s="78"/>
      <c r="E12344" s="12"/>
      <c r="F12344" s="79"/>
      <c r="G12344" s="78"/>
      <c r="H12344" s="80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6"/>
      <c r="B12345" s="77"/>
      <c r="C12345" s="76"/>
      <c r="D12345" s="78"/>
      <c r="E12345" s="12"/>
      <c r="F12345" s="79"/>
      <c r="G12345" s="78"/>
      <c r="H12345" s="80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6"/>
      <c r="B12346" s="77"/>
      <c r="C12346" s="76"/>
      <c r="D12346" s="78"/>
      <c r="E12346" s="12"/>
      <c r="F12346" s="79"/>
      <c r="G12346" s="78"/>
      <c r="H12346" s="80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6"/>
      <c r="B12347" s="77"/>
      <c r="C12347" s="76"/>
      <c r="D12347" s="78"/>
      <c r="E12347" s="12"/>
      <c r="F12347" s="79"/>
      <c r="G12347" s="78"/>
      <c r="H12347" s="80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6"/>
      <c r="B12348" s="77"/>
      <c r="C12348" s="76"/>
      <c r="D12348" s="78"/>
      <c r="E12348" s="12"/>
      <c r="F12348" s="79"/>
      <c r="G12348" s="78"/>
      <c r="H12348" s="80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6"/>
      <c r="B12349" s="77"/>
      <c r="C12349" s="76"/>
      <c r="D12349" s="78"/>
      <c r="E12349" s="12"/>
      <c r="F12349" s="79"/>
      <c r="G12349" s="78"/>
      <c r="H12349" s="80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6"/>
      <c r="B12350" s="77"/>
      <c r="C12350" s="76"/>
      <c r="D12350" s="78"/>
      <c r="E12350" s="12"/>
      <c r="F12350" s="79"/>
      <c r="G12350" s="78"/>
      <c r="H12350" s="80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6"/>
      <c r="B12351" s="77"/>
      <c r="C12351" s="76"/>
      <c r="D12351" s="78"/>
      <c r="E12351" s="12"/>
      <c r="F12351" s="79"/>
      <c r="G12351" s="78"/>
      <c r="H12351" s="80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6"/>
      <c r="B12352" s="77"/>
      <c r="C12352" s="76"/>
      <c r="D12352" s="78"/>
      <c r="E12352" s="12"/>
      <c r="F12352" s="79"/>
      <c r="G12352" s="78"/>
      <c r="H12352" s="80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6"/>
      <c r="B12353" s="77"/>
      <c r="C12353" s="76"/>
      <c r="D12353" s="78"/>
      <c r="E12353" s="12"/>
      <c r="F12353" s="79"/>
      <c r="G12353" s="78"/>
      <c r="H12353" s="80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6"/>
      <c r="B12354" s="77"/>
      <c r="C12354" s="76"/>
      <c r="D12354" s="78"/>
      <c r="E12354" s="12"/>
      <c r="F12354" s="79"/>
      <c r="G12354" s="78"/>
      <c r="H12354" s="80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6"/>
      <c r="B12355" s="77"/>
      <c r="C12355" s="76"/>
      <c r="D12355" s="78"/>
      <c r="E12355" s="12"/>
      <c r="F12355" s="79"/>
      <c r="G12355" s="78"/>
      <c r="H12355" s="80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6"/>
      <c r="B12356" s="77"/>
      <c r="C12356" s="76"/>
      <c r="D12356" s="78"/>
      <c r="E12356" s="12"/>
      <c r="F12356" s="79"/>
      <c r="G12356" s="78"/>
      <c r="H12356" s="80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6"/>
      <c r="B12357" s="77"/>
      <c r="C12357" s="76"/>
      <c r="D12357" s="78"/>
      <c r="E12357" s="12"/>
      <c r="F12357" s="79"/>
      <c r="G12357" s="78"/>
      <c r="H12357" s="80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6"/>
      <c r="B12358" s="77"/>
      <c r="C12358" s="76"/>
      <c r="D12358" s="78"/>
      <c r="E12358" s="12"/>
      <c r="F12358" s="79"/>
      <c r="G12358" s="78"/>
      <c r="H12358" s="80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6"/>
      <c r="B12359" s="77"/>
      <c r="C12359" s="76"/>
      <c r="D12359" s="78"/>
      <c r="E12359" s="12"/>
      <c r="F12359" s="79"/>
      <c r="G12359" s="78"/>
      <c r="H12359" s="80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6"/>
      <c r="B12360" s="77"/>
      <c r="C12360" s="76"/>
      <c r="D12360" s="78"/>
      <c r="E12360" s="12"/>
      <c r="F12360" s="79"/>
      <c r="G12360" s="78"/>
      <c r="H12360" s="80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6"/>
      <c r="B12361" s="77"/>
      <c r="C12361" s="76"/>
      <c r="D12361" s="78"/>
      <c r="E12361" s="12"/>
      <c r="F12361" s="79"/>
      <c r="G12361" s="78"/>
      <c r="H12361" s="80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6"/>
      <c r="B12362" s="77"/>
      <c r="C12362" s="76"/>
      <c r="D12362" s="78"/>
      <c r="E12362" s="12"/>
      <c r="F12362" s="79"/>
      <c r="G12362" s="78"/>
      <c r="H12362" s="80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6"/>
      <c r="B12363" s="77"/>
      <c r="C12363" s="76"/>
      <c r="D12363" s="78"/>
      <c r="E12363" s="12"/>
      <c r="F12363" s="79"/>
      <c r="G12363" s="78"/>
      <c r="H12363" s="80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6"/>
      <c r="B12364" s="77"/>
      <c r="C12364" s="76"/>
      <c r="D12364" s="78"/>
      <c r="E12364" s="12"/>
      <c r="F12364" s="79"/>
      <c r="G12364" s="78"/>
      <c r="H12364" s="80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6"/>
      <c r="B12365" s="77"/>
      <c r="C12365" s="76"/>
      <c r="D12365" s="78"/>
      <c r="E12365" s="12"/>
      <c r="F12365" s="79"/>
      <c r="G12365" s="78"/>
      <c r="H12365" s="80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6"/>
      <c r="B12366" s="77"/>
      <c r="C12366" s="76"/>
      <c r="D12366" s="78"/>
      <c r="E12366" s="12"/>
      <c r="F12366" s="79"/>
      <c r="G12366" s="78"/>
      <c r="H12366" s="80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6"/>
      <c r="B12367" s="77"/>
      <c r="C12367" s="76"/>
      <c r="D12367" s="78"/>
      <c r="E12367" s="12"/>
      <c r="F12367" s="79"/>
      <c r="G12367" s="78"/>
      <c r="H12367" s="80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6"/>
      <c r="B12368" s="77"/>
      <c r="C12368" s="76"/>
      <c r="D12368" s="78"/>
      <c r="E12368" s="12"/>
      <c r="F12368" s="79"/>
      <c r="G12368" s="78"/>
      <c r="H12368" s="80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6"/>
      <c r="B12369" s="77"/>
      <c r="C12369" s="76"/>
      <c r="D12369" s="78"/>
      <c r="E12369" s="12"/>
      <c r="F12369" s="79"/>
      <c r="G12369" s="78"/>
      <c r="H12369" s="80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6"/>
      <c r="B12370" s="77"/>
      <c r="C12370" s="76"/>
      <c r="D12370" s="78"/>
      <c r="E12370" s="12"/>
      <c r="F12370" s="79"/>
      <c r="G12370" s="78"/>
      <c r="H12370" s="80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6"/>
      <c r="B12371" s="77"/>
      <c r="C12371" s="76"/>
      <c r="D12371" s="78"/>
      <c r="E12371" s="12"/>
      <c r="F12371" s="79"/>
      <c r="G12371" s="78"/>
      <c r="H12371" s="80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6"/>
      <c r="B12372" s="77"/>
      <c r="C12372" s="76"/>
      <c r="D12372" s="78"/>
      <c r="E12372" s="12"/>
      <c r="F12372" s="79"/>
      <c r="G12372" s="78"/>
      <c r="H12372" s="80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6"/>
      <c r="B12373" s="77"/>
      <c r="C12373" s="76"/>
      <c r="D12373" s="78"/>
      <c r="E12373" s="12"/>
      <c r="F12373" s="79"/>
      <c r="G12373" s="78"/>
      <c r="H12373" s="80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6"/>
      <c r="B12374" s="77"/>
      <c r="C12374" s="76"/>
      <c r="D12374" s="78"/>
      <c r="E12374" s="12"/>
      <c r="F12374" s="79"/>
      <c r="G12374" s="78"/>
      <c r="H12374" s="80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6"/>
      <c r="B12375" s="77"/>
      <c r="C12375" s="76"/>
      <c r="D12375" s="78"/>
      <c r="E12375" s="12"/>
      <c r="F12375" s="79"/>
      <c r="G12375" s="78"/>
      <c r="H12375" s="80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6"/>
      <c r="B12376" s="77"/>
      <c r="C12376" s="76"/>
      <c r="D12376" s="78"/>
      <c r="E12376" s="12"/>
      <c r="F12376" s="79"/>
      <c r="G12376" s="78"/>
      <c r="H12376" s="80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6"/>
      <c r="B12377" s="77"/>
      <c r="C12377" s="76"/>
      <c r="D12377" s="78"/>
      <c r="E12377" s="12"/>
      <c r="F12377" s="79"/>
      <c r="G12377" s="78"/>
      <c r="H12377" s="80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6"/>
      <c r="B12378" s="77"/>
      <c r="C12378" s="76"/>
      <c r="D12378" s="78"/>
      <c r="E12378" s="12"/>
      <c r="F12378" s="79"/>
      <c r="G12378" s="78"/>
      <c r="H12378" s="80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6"/>
      <c r="B12379" s="77"/>
      <c r="C12379" s="76"/>
      <c r="D12379" s="78"/>
      <c r="E12379" s="12"/>
      <c r="F12379" s="79"/>
      <c r="G12379" s="78"/>
      <c r="H12379" s="80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6"/>
      <c r="B12380" s="77"/>
      <c r="C12380" s="76"/>
      <c r="D12380" s="78"/>
      <c r="E12380" s="12"/>
      <c r="F12380" s="79"/>
      <c r="G12380" s="78"/>
      <c r="H12380" s="80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6"/>
      <c r="B12381" s="77"/>
      <c r="C12381" s="76"/>
      <c r="D12381" s="78"/>
      <c r="E12381" s="12"/>
      <c r="F12381" s="79"/>
      <c r="G12381" s="78"/>
      <c r="H12381" s="80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6"/>
      <c r="B12382" s="77"/>
      <c r="C12382" s="76"/>
      <c r="D12382" s="78"/>
      <c r="E12382" s="12"/>
      <c r="F12382" s="79"/>
      <c r="G12382" s="78"/>
      <c r="H12382" s="80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6"/>
      <c r="B12383" s="77"/>
      <c r="C12383" s="76"/>
      <c r="D12383" s="78"/>
      <c r="E12383" s="12"/>
      <c r="F12383" s="79"/>
      <c r="G12383" s="78"/>
      <c r="H12383" s="80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6"/>
      <c r="B12384" s="77"/>
      <c r="C12384" s="76"/>
      <c r="D12384" s="78"/>
      <c r="E12384" s="12"/>
      <c r="F12384" s="79"/>
      <c r="G12384" s="78"/>
      <c r="H12384" s="80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6"/>
      <c r="B12385" s="77"/>
      <c r="C12385" s="76"/>
      <c r="D12385" s="78"/>
      <c r="E12385" s="12"/>
      <c r="F12385" s="79"/>
      <c r="G12385" s="78"/>
      <c r="H12385" s="80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6"/>
      <c r="B12386" s="77"/>
      <c r="C12386" s="76"/>
      <c r="D12386" s="78"/>
      <c r="E12386" s="12"/>
      <c r="F12386" s="79"/>
      <c r="G12386" s="78"/>
      <c r="H12386" s="80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6"/>
      <c r="B12387" s="77"/>
      <c r="C12387" s="76"/>
      <c r="D12387" s="78"/>
      <c r="E12387" s="12"/>
      <c r="F12387" s="79"/>
      <c r="G12387" s="78"/>
      <c r="H12387" s="80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6"/>
      <c r="B12388" s="77"/>
      <c r="C12388" s="76"/>
      <c r="D12388" s="78"/>
      <c r="E12388" s="12"/>
      <c r="F12388" s="79"/>
      <c r="G12388" s="78"/>
      <c r="H12388" s="80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6"/>
      <c r="B12389" s="77"/>
      <c r="C12389" s="76"/>
      <c r="D12389" s="78"/>
      <c r="E12389" s="12"/>
      <c r="F12389" s="79"/>
      <c r="G12389" s="78"/>
      <c r="H12389" s="80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6"/>
      <c r="B12390" s="77"/>
      <c r="C12390" s="76"/>
      <c r="D12390" s="78"/>
      <c r="E12390" s="12"/>
      <c r="F12390" s="79"/>
      <c r="G12390" s="78"/>
      <c r="H12390" s="80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6"/>
      <c r="B12391" s="77"/>
      <c r="C12391" s="76"/>
      <c r="D12391" s="78"/>
      <c r="E12391" s="12"/>
      <c r="F12391" s="79"/>
      <c r="G12391" s="78"/>
      <c r="H12391" s="80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6"/>
      <c r="B12392" s="77"/>
      <c r="C12392" s="76"/>
      <c r="D12392" s="78"/>
      <c r="E12392" s="12"/>
      <c r="F12392" s="79"/>
      <c r="G12392" s="78"/>
      <c r="H12392" s="80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6"/>
      <c r="B12393" s="77"/>
      <c r="C12393" s="76"/>
      <c r="D12393" s="78"/>
      <c r="E12393" s="12"/>
      <c r="F12393" s="79"/>
      <c r="G12393" s="78"/>
      <c r="H12393" s="80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6"/>
      <c r="B12394" s="77"/>
      <c r="C12394" s="76"/>
      <c r="D12394" s="78"/>
      <c r="E12394" s="12"/>
      <c r="F12394" s="79"/>
      <c r="G12394" s="78"/>
      <c r="H12394" s="80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6"/>
      <c r="B12395" s="77"/>
      <c r="C12395" s="76"/>
      <c r="D12395" s="78"/>
      <c r="E12395" s="12"/>
      <c r="F12395" s="79"/>
      <c r="G12395" s="78"/>
      <c r="H12395" s="80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6"/>
      <c r="B12396" s="77"/>
      <c r="C12396" s="76"/>
      <c r="D12396" s="78"/>
      <c r="E12396" s="12"/>
      <c r="F12396" s="79"/>
      <c r="G12396" s="78"/>
      <c r="H12396" s="80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6"/>
      <c r="B12397" s="77"/>
      <c r="C12397" s="76"/>
      <c r="D12397" s="78"/>
      <c r="E12397" s="12"/>
      <c r="F12397" s="79"/>
      <c r="G12397" s="78"/>
      <c r="H12397" s="80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6"/>
      <c r="B12398" s="77"/>
      <c r="C12398" s="76"/>
      <c r="D12398" s="78"/>
      <c r="E12398" s="12"/>
      <c r="F12398" s="79"/>
      <c r="G12398" s="78"/>
      <c r="H12398" s="80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6"/>
      <c r="B12399" s="77"/>
      <c r="C12399" s="76"/>
      <c r="D12399" s="78"/>
      <c r="E12399" s="12"/>
      <c r="F12399" s="79"/>
      <c r="G12399" s="78"/>
      <c r="H12399" s="80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6"/>
      <c r="B12400" s="77"/>
      <c r="C12400" s="76"/>
      <c r="D12400" s="78"/>
      <c r="E12400" s="12"/>
      <c r="F12400" s="79"/>
      <c r="G12400" s="78"/>
      <c r="H12400" s="80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6"/>
      <c r="B12401" s="77"/>
      <c r="C12401" s="76"/>
      <c r="D12401" s="78"/>
      <c r="E12401" s="12"/>
      <c r="F12401" s="79"/>
      <c r="G12401" s="78"/>
      <c r="H12401" s="80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6"/>
      <c r="B12402" s="77"/>
      <c r="C12402" s="76"/>
      <c r="D12402" s="78"/>
      <c r="E12402" s="12"/>
      <c r="F12402" s="79"/>
      <c r="G12402" s="78"/>
      <c r="H12402" s="80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6"/>
      <c r="B12403" s="77"/>
      <c r="C12403" s="76"/>
      <c r="D12403" s="78"/>
      <c r="E12403" s="12"/>
      <c r="F12403" s="79"/>
      <c r="G12403" s="78"/>
      <c r="H12403" s="80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6"/>
      <c r="B12404" s="77"/>
      <c r="C12404" s="76"/>
      <c r="D12404" s="78"/>
      <c r="E12404" s="12"/>
      <c r="F12404" s="79"/>
      <c r="G12404" s="78"/>
      <c r="H12404" s="80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6"/>
      <c r="B12405" s="77"/>
      <c r="C12405" s="76"/>
      <c r="D12405" s="78"/>
      <c r="E12405" s="12"/>
      <c r="F12405" s="79"/>
      <c r="G12405" s="78"/>
      <c r="H12405" s="80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6"/>
      <c r="B12406" s="77"/>
      <c r="C12406" s="76"/>
      <c r="D12406" s="78"/>
      <c r="E12406" s="12"/>
      <c r="F12406" s="79"/>
      <c r="G12406" s="78"/>
      <c r="H12406" s="80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6"/>
      <c r="B12407" s="77"/>
      <c r="C12407" s="76"/>
      <c r="D12407" s="78"/>
      <c r="E12407" s="12"/>
      <c r="F12407" s="79"/>
      <c r="G12407" s="78"/>
      <c r="H12407" s="80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6"/>
      <c r="B12408" s="77"/>
      <c r="C12408" s="76"/>
      <c r="D12408" s="78"/>
      <c r="E12408" s="12"/>
      <c r="F12408" s="79"/>
      <c r="G12408" s="78"/>
      <c r="H12408" s="80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6"/>
      <c r="B12409" s="77"/>
      <c r="C12409" s="76"/>
      <c r="D12409" s="78"/>
      <c r="E12409" s="12"/>
      <c r="F12409" s="79"/>
      <c r="G12409" s="78"/>
      <c r="H12409" s="80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6"/>
      <c r="B12410" s="77"/>
      <c r="C12410" s="76"/>
      <c r="D12410" s="78"/>
      <c r="E12410" s="12"/>
      <c r="F12410" s="79"/>
      <c r="G12410" s="78"/>
      <c r="H12410" s="80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6"/>
      <c r="B12411" s="77"/>
      <c r="C12411" s="76"/>
      <c r="D12411" s="78"/>
      <c r="E12411" s="12"/>
      <c r="F12411" s="79"/>
      <c r="G12411" s="78"/>
      <c r="H12411" s="80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6"/>
      <c r="B12412" s="77"/>
      <c r="C12412" s="76"/>
      <c r="D12412" s="78"/>
      <c r="E12412" s="12"/>
      <c r="F12412" s="79"/>
      <c r="G12412" s="78"/>
      <c r="H12412" s="80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6"/>
      <c r="B12413" s="77"/>
      <c r="C12413" s="76"/>
      <c r="D12413" s="78"/>
      <c r="E12413" s="12"/>
      <c r="F12413" s="79"/>
      <c r="G12413" s="78"/>
      <c r="H12413" s="80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6"/>
      <c r="B12414" s="77"/>
      <c r="C12414" s="76"/>
      <c r="D12414" s="78"/>
      <c r="E12414" s="12"/>
      <c r="F12414" s="79"/>
      <c r="G12414" s="78"/>
      <c r="H12414" s="80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6"/>
      <c r="B12415" s="77"/>
      <c r="C12415" s="76"/>
      <c r="D12415" s="78"/>
      <c r="E12415" s="12"/>
      <c r="F12415" s="79"/>
      <c r="G12415" s="78"/>
      <c r="H12415" s="80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6"/>
      <c r="B12416" s="77"/>
      <c r="C12416" s="76"/>
      <c r="D12416" s="78"/>
      <c r="E12416" s="12"/>
      <c r="F12416" s="79"/>
      <c r="G12416" s="78"/>
      <c r="H12416" s="80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6"/>
      <c r="B12417" s="77"/>
      <c r="C12417" s="76"/>
      <c r="D12417" s="78"/>
      <c r="E12417" s="12"/>
      <c r="F12417" s="79"/>
      <c r="G12417" s="78"/>
      <c r="H12417" s="80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6"/>
      <c r="B12418" s="77"/>
      <c r="C12418" s="76"/>
      <c r="D12418" s="78"/>
      <c r="E12418" s="12"/>
      <c r="F12418" s="79"/>
      <c r="G12418" s="78"/>
      <c r="H12418" s="80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6"/>
      <c r="B12419" s="77"/>
      <c r="C12419" s="76"/>
      <c r="D12419" s="78"/>
      <c r="E12419" s="12"/>
      <c r="F12419" s="79"/>
      <c r="G12419" s="78"/>
      <c r="H12419" s="80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6"/>
      <c r="B12420" s="77"/>
      <c r="C12420" s="76"/>
      <c r="D12420" s="78"/>
      <c r="E12420" s="12"/>
      <c r="F12420" s="79"/>
      <c r="G12420" s="78"/>
      <c r="H12420" s="80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6"/>
      <c r="B12421" s="77"/>
      <c r="C12421" s="76"/>
      <c r="D12421" s="78"/>
      <c r="E12421" s="12"/>
      <c r="F12421" s="79"/>
      <c r="G12421" s="78"/>
      <c r="H12421" s="80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6"/>
      <c r="B12422" s="77"/>
      <c r="C12422" s="76"/>
      <c r="D12422" s="78"/>
      <c r="E12422" s="12"/>
      <c r="F12422" s="79"/>
      <c r="G12422" s="78"/>
      <c r="H12422" s="80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6"/>
      <c r="B12423" s="77"/>
      <c r="C12423" s="76"/>
      <c r="D12423" s="78"/>
      <c r="E12423" s="12"/>
      <c r="F12423" s="79"/>
      <c r="G12423" s="78"/>
      <c r="H12423" s="80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6"/>
      <c r="B12424" s="77"/>
      <c r="C12424" s="76"/>
      <c r="D12424" s="78"/>
      <c r="E12424" s="12"/>
      <c r="F12424" s="79"/>
      <c r="G12424" s="78"/>
      <c r="H12424" s="80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6"/>
      <c r="B12425" s="77"/>
      <c r="C12425" s="76"/>
      <c r="D12425" s="78"/>
      <c r="E12425" s="12"/>
      <c r="F12425" s="79"/>
      <c r="G12425" s="78"/>
      <c r="H12425" s="80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6"/>
      <c r="B12426" s="77"/>
      <c r="C12426" s="76"/>
      <c r="D12426" s="78"/>
      <c r="E12426" s="12"/>
      <c r="F12426" s="79"/>
      <c r="G12426" s="78"/>
      <c r="H12426" s="80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6"/>
      <c r="B12427" s="77"/>
      <c r="C12427" s="76"/>
      <c r="D12427" s="78"/>
      <c r="E12427" s="12"/>
      <c r="F12427" s="79"/>
      <c r="G12427" s="78"/>
      <c r="H12427" s="80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6"/>
      <c r="B12428" s="77"/>
      <c r="C12428" s="76"/>
      <c r="D12428" s="78"/>
      <c r="E12428" s="12"/>
      <c r="F12428" s="79"/>
      <c r="G12428" s="78"/>
      <c r="H12428" s="80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6"/>
      <c r="B12429" s="77"/>
      <c r="C12429" s="76"/>
      <c r="D12429" s="78"/>
      <c r="E12429" s="12"/>
      <c r="F12429" s="79"/>
      <c r="G12429" s="78"/>
      <c r="H12429" s="80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6"/>
      <c r="B12430" s="77"/>
      <c r="C12430" s="76"/>
      <c r="D12430" s="78"/>
      <c r="E12430" s="12"/>
      <c r="F12430" s="79"/>
      <c r="G12430" s="78"/>
      <c r="H12430" s="80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6"/>
      <c r="B12431" s="77"/>
      <c r="C12431" s="76"/>
      <c r="D12431" s="78"/>
      <c r="E12431" s="12"/>
      <c r="F12431" s="79"/>
      <c r="G12431" s="78"/>
      <c r="H12431" s="80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6"/>
      <c r="B12432" s="77"/>
      <c r="C12432" s="76"/>
      <c r="D12432" s="78"/>
      <c r="E12432" s="12"/>
      <c r="F12432" s="79"/>
      <c r="G12432" s="78"/>
      <c r="H12432" s="80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6"/>
      <c r="B12433" s="77"/>
      <c r="C12433" s="76"/>
      <c r="D12433" s="78"/>
      <c r="E12433" s="12"/>
      <c r="F12433" s="79"/>
      <c r="G12433" s="78"/>
      <c r="H12433" s="80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6"/>
      <c r="B12434" s="77"/>
      <c r="C12434" s="76"/>
      <c r="D12434" s="78"/>
      <c r="E12434" s="12"/>
      <c r="F12434" s="79"/>
      <c r="G12434" s="78"/>
      <c r="H12434" s="80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6"/>
      <c r="B12435" s="77"/>
      <c r="C12435" s="76"/>
      <c r="D12435" s="78"/>
      <c r="E12435" s="12"/>
      <c r="F12435" s="79"/>
      <c r="G12435" s="78"/>
      <c r="H12435" s="80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6"/>
      <c r="B12436" s="77"/>
      <c r="C12436" s="76"/>
      <c r="D12436" s="78"/>
      <c r="E12436" s="12"/>
      <c r="F12436" s="79"/>
      <c r="G12436" s="78"/>
      <c r="H12436" s="80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6"/>
      <c r="B12437" s="77"/>
      <c r="C12437" s="76"/>
      <c r="D12437" s="78"/>
      <c r="E12437" s="12"/>
      <c r="F12437" s="79"/>
      <c r="G12437" s="78"/>
      <c r="H12437" s="80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6"/>
      <c r="B12438" s="77"/>
      <c r="C12438" s="76"/>
      <c r="D12438" s="78"/>
      <c r="E12438" s="12"/>
      <c r="F12438" s="79"/>
      <c r="G12438" s="78"/>
      <c r="H12438" s="80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6"/>
      <c r="B12439" s="77"/>
      <c r="C12439" s="76"/>
      <c r="D12439" s="78"/>
      <c r="E12439" s="12"/>
      <c r="F12439" s="79"/>
      <c r="G12439" s="78"/>
      <c r="H12439" s="80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6"/>
      <c r="B12440" s="77"/>
      <c r="C12440" s="76"/>
      <c r="D12440" s="78"/>
      <c r="E12440" s="12"/>
      <c r="F12440" s="79"/>
      <c r="G12440" s="78"/>
      <c r="H12440" s="80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6"/>
      <c r="B12441" s="77"/>
      <c r="C12441" s="76"/>
      <c r="D12441" s="78"/>
      <c r="E12441" s="12"/>
      <c r="F12441" s="79"/>
      <c r="G12441" s="78"/>
      <c r="H12441" s="80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6"/>
      <c r="B12442" s="77"/>
      <c r="C12442" s="76"/>
      <c r="D12442" s="78"/>
      <c r="E12442" s="12"/>
      <c r="F12442" s="79"/>
      <c r="G12442" s="78"/>
      <c r="H12442" s="80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6"/>
      <c r="B12443" s="77"/>
      <c r="C12443" s="76"/>
      <c r="D12443" s="78"/>
      <c r="E12443" s="12"/>
      <c r="F12443" s="79"/>
      <c r="G12443" s="78"/>
      <c r="H12443" s="80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6"/>
      <c r="B12444" s="77"/>
      <c r="C12444" s="76"/>
      <c r="D12444" s="78"/>
      <c r="E12444" s="12"/>
      <c r="F12444" s="79"/>
      <c r="G12444" s="78"/>
      <c r="H12444" s="80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6"/>
      <c r="B12445" s="77"/>
      <c r="C12445" s="76"/>
      <c r="D12445" s="78"/>
      <c r="E12445" s="12"/>
      <c r="F12445" s="79"/>
      <c r="G12445" s="78"/>
      <c r="H12445" s="80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6"/>
      <c r="B12446" s="77"/>
      <c r="C12446" s="76"/>
      <c r="D12446" s="78"/>
      <c r="E12446" s="12"/>
      <c r="F12446" s="79"/>
      <c r="G12446" s="78"/>
      <c r="H12446" s="80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6"/>
      <c r="B12447" s="77"/>
      <c r="C12447" s="76"/>
      <c r="D12447" s="78"/>
      <c r="E12447" s="12"/>
      <c r="F12447" s="79"/>
      <c r="G12447" s="78"/>
      <c r="H12447" s="80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6"/>
      <c r="B12448" s="77"/>
      <c r="C12448" s="76"/>
      <c r="D12448" s="78"/>
      <c r="E12448" s="12"/>
      <c r="F12448" s="79"/>
      <c r="G12448" s="78"/>
      <c r="H12448" s="80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6"/>
      <c r="B12449" s="77"/>
      <c r="C12449" s="76"/>
      <c r="D12449" s="78"/>
      <c r="E12449" s="12"/>
      <c r="F12449" s="79"/>
      <c r="G12449" s="78"/>
      <c r="H12449" s="80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6"/>
      <c r="B12450" s="77"/>
      <c r="C12450" s="76"/>
      <c r="D12450" s="78"/>
      <c r="E12450" s="12"/>
      <c r="F12450" s="79"/>
      <c r="G12450" s="78"/>
      <c r="H12450" s="80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6"/>
      <c r="B12451" s="77"/>
      <c r="C12451" s="76"/>
      <c r="D12451" s="78"/>
      <c r="E12451" s="12"/>
      <c r="F12451" s="79"/>
      <c r="G12451" s="78"/>
      <c r="H12451" s="80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6"/>
      <c r="B12452" s="77"/>
      <c r="C12452" s="76"/>
      <c r="D12452" s="78"/>
      <c r="E12452" s="12"/>
      <c r="F12452" s="79"/>
      <c r="G12452" s="78"/>
      <c r="H12452" s="80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6"/>
      <c r="B12453" s="77"/>
      <c r="C12453" s="76"/>
      <c r="D12453" s="78"/>
      <c r="E12453" s="12"/>
      <c r="F12453" s="79"/>
      <c r="G12453" s="78"/>
      <c r="H12453" s="80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6"/>
      <c r="B12454" s="77"/>
      <c r="C12454" s="76"/>
      <c r="D12454" s="78"/>
      <c r="E12454" s="12"/>
      <c r="F12454" s="79"/>
      <c r="G12454" s="78"/>
      <c r="H12454" s="80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6"/>
      <c r="B12455" s="77"/>
      <c r="C12455" s="76"/>
      <c r="D12455" s="78"/>
      <c r="E12455" s="12"/>
      <c r="F12455" s="79"/>
      <c r="G12455" s="78"/>
      <c r="H12455" s="80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6"/>
      <c r="B12456" s="77"/>
      <c r="C12456" s="76"/>
      <c r="D12456" s="78"/>
      <c r="E12456" s="12"/>
      <c r="F12456" s="79"/>
      <c r="G12456" s="78"/>
      <c r="H12456" s="80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6"/>
      <c r="B12457" s="77"/>
      <c r="C12457" s="76"/>
      <c r="D12457" s="78"/>
      <c r="E12457" s="12"/>
      <c r="F12457" s="79"/>
      <c r="G12457" s="78"/>
      <c r="H12457" s="80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6"/>
      <c r="B12458" s="77"/>
      <c r="C12458" s="76"/>
      <c r="D12458" s="78"/>
      <c r="E12458" s="12"/>
      <c r="F12458" s="79"/>
      <c r="G12458" s="78"/>
      <c r="H12458" s="80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6"/>
      <c r="B12459" s="77"/>
      <c r="C12459" s="76"/>
      <c r="D12459" s="78"/>
      <c r="E12459" s="12"/>
      <c r="F12459" s="79"/>
      <c r="G12459" s="78"/>
      <c r="H12459" s="80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6"/>
      <c r="B12460" s="77"/>
      <c r="C12460" s="76"/>
      <c r="D12460" s="78"/>
      <c r="E12460" s="12"/>
      <c r="F12460" s="79"/>
      <c r="G12460" s="78"/>
      <c r="H12460" s="80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6"/>
      <c r="B12461" s="77"/>
      <c r="C12461" s="76"/>
      <c r="D12461" s="78"/>
      <c r="E12461" s="12"/>
      <c r="F12461" s="79"/>
      <c r="G12461" s="78"/>
      <c r="H12461" s="80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6"/>
      <c r="B12462" s="77"/>
      <c r="C12462" s="76"/>
      <c r="D12462" s="78"/>
      <c r="E12462" s="12"/>
      <c r="F12462" s="79"/>
      <c r="G12462" s="78"/>
      <c r="H12462" s="80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6"/>
      <c r="B12463" s="77"/>
      <c r="C12463" s="76"/>
      <c r="D12463" s="78"/>
      <c r="E12463" s="12"/>
      <c r="F12463" s="79"/>
      <c r="G12463" s="78"/>
      <c r="H12463" s="80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6"/>
      <c r="B12464" s="77"/>
      <c r="C12464" s="76"/>
      <c r="D12464" s="78"/>
      <c r="E12464" s="12"/>
      <c r="F12464" s="79"/>
      <c r="G12464" s="78"/>
      <c r="H12464" s="80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6"/>
      <c r="B12465" s="77"/>
      <c r="C12465" s="76"/>
      <c r="D12465" s="78"/>
      <c r="E12465" s="12"/>
      <c r="F12465" s="79"/>
      <c r="G12465" s="78"/>
      <c r="H12465" s="80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6"/>
      <c r="B12466" s="77"/>
      <c r="C12466" s="76"/>
      <c r="D12466" s="78"/>
      <c r="E12466" s="12"/>
      <c r="F12466" s="79"/>
      <c r="G12466" s="78"/>
      <c r="H12466" s="80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6"/>
      <c r="B12467" s="77"/>
      <c r="C12467" s="76"/>
      <c r="D12467" s="78"/>
      <c r="E12467" s="12"/>
      <c r="F12467" s="79"/>
      <c r="G12467" s="78"/>
      <c r="H12467" s="80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6"/>
      <c r="B12468" s="77"/>
      <c r="C12468" s="76"/>
      <c r="D12468" s="78"/>
      <c r="E12468" s="12"/>
      <c r="F12468" s="79"/>
      <c r="G12468" s="78"/>
      <c r="H12468" s="80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6"/>
      <c r="B12469" s="77"/>
      <c r="C12469" s="76"/>
      <c r="D12469" s="78"/>
      <c r="E12469" s="12"/>
      <c r="F12469" s="79"/>
      <c r="G12469" s="78"/>
      <c r="H12469" s="80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6"/>
      <c r="B12470" s="77"/>
      <c r="C12470" s="76"/>
      <c r="D12470" s="78"/>
      <c r="E12470" s="12"/>
      <c r="F12470" s="79"/>
      <c r="G12470" s="78"/>
      <c r="H12470" s="80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6"/>
      <c r="B12471" s="77"/>
      <c r="C12471" s="76"/>
      <c r="D12471" s="78"/>
      <c r="E12471" s="12"/>
      <c r="F12471" s="79"/>
      <c r="G12471" s="78"/>
      <c r="H12471" s="80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6"/>
      <c r="B12472" s="77"/>
      <c r="C12472" s="76"/>
      <c r="D12472" s="78"/>
      <c r="E12472" s="12"/>
      <c r="F12472" s="79"/>
      <c r="G12472" s="78"/>
      <c r="H12472" s="80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6"/>
      <c r="B12473" s="77"/>
      <c r="C12473" s="76"/>
      <c r="D12473" s="78"/>
      <c r="E12473" s="12"/>
      <c r="F12473" s="79"/>
      <c r="G12473" s="78"/>
      <c r="H12473" s="80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6"/>
      <c r="B12474" s="77"/>
      <c r="C12474" s="76"/>
      <c r="D12474" s="78"/>
      <c r="E12474" s="12"/>
      <c r="F12474" s="79"/>
      <c r="G12474" s="78"/>
      <c r="H12474" s="80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6"/>
      <c r="B12475" s="77"/>
      <c r="C12475" s="76"/>
      <c r="D12475" s="78"/>
      <c r="E12475" s="12"/>
      <c r="F12475" s="79"/>
      <c r="G12475" s="78"/>
      <c r="H12475" s="80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6"/>
      <c r="B12476" s="77"/>
      <c r="C12476" s="76"/>
      <c r="D12476" s="78"/>
      <c r="E12476" s="12"/>
      <c r="F12476" s="79"/>
      <c r="G12476" s="78"/>
      <c r="H12476" s="80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6"/>
      <c r="B12477" s="77"/>
      <c r="C12477" s="76"/>
      <c r="D12477" s="78"/>
      <c r="E12477" s="12"/>
      <c r="F12477" s="79"/>
      <c r="G12477" s="78"/>
      <c r="H12477" s="80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6"/>
      <c r="B12478" s="77"/>
      <c r="C12478" s="76"/>
      <c r="D12478" s="78"/>
      <c r="E12478" s="12"/>
      <c r="F12478" s="79"/>
      <c r="G12478" s="78"/>
      <c r="H12478" s="80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6"/>
      <c r="B12479" s="77"/>
      <c r="C12479" s="76"/>
      <c r="D12479" s="78"/>
      <c r="E12479" s="12"/>
      <c r="F12479" s="79"/>
      <c r="G12479" s="78"/>
      <c r="H12479" s="80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6"/>
      <c r="B12480" s="77"/>
      <c r="C12480" s="76"/>
      <c r="D12480" s="78"/>
      <c r="E12480" s="12"/>
      <c r="F12480" s="79"/>
      <c r="G12480" s="78"/>
      <c r="H12480" s="80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6"/>
      <c r="B12481" s="77"/>
      <c r="C12481" s="76"/>
      <c r="D12481" s="78"/>
      <c r="E12481" s="12"/>
      <c r="F12481" s="79"/>
      <c r="G12481" s="78"/>
      <c r="H12481" s="80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6"/>
      <c r="B12482" s="77"/>
      <c r="C12482" s="76"/>
      <c r="D12482" s="78"/>
      <c r="E12482" s="12"/>
      <c r="F12482" s="79"/>
      <c r="G12482" s="78"/>
      <c r="H12482" s="80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6"/>
      <c r="B12483" s="77"/>
      <c r="C12483" s="76"/>
      <c r="D12483" s="78"/>
      <c r="E12483" s="12"/>
      <c r="F12483" s="79"/>
      <c r="G12483" s="78"/>
      <c r="H12483" s="80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6"/>
      <c r="B12484" s="77"/>
      <c r="C12484" s="76"/>
      <c r="D12484" s="78"/>
      <c r="E12484" s="12"/>
      <c r="F12484" s="79"/>
      <c r="G12484" s="78"/>
      <c r="H12484" s="80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6"/>
      <c r="B12485" s="77"/>
      <c r="C12485" s="76"/>
      <c r="D12485" s="78"/>
      <c r="E12485" s="12"/>
      <c r="F12485" s="79"/>
      <c r="G12485" s="78"/>
      <c r="H12485" s="80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6"/>
      <c r="B12486" s="77"/>
      <c r="C12486" s="76"/>
      <c r="D12486" s="78"/>
      <c r="E12486" s="12"/>
      <c r="F12486" s="79"/>
      <c r="G12486" s="78"/>
      <c r="H12486" s="80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6"/>
      <c r="B12487" s="77"/>
      <c r="C12487" s="76"/>
      <c r="D12487" s="78"/>
      <c r="E12487" s="12"/>
      <c r="F12487" s="79"/>
      <c r="G12487" s="78"/>
      <c r="H12487" s="80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6"/>
      <c r="B12488" s="77"/>
      <c r="C12488" s="76"/>
      <c r="D12488" s="78"/>
      <c r="E12488" s="12"/>
      <c r="F12488" s="79"/>
      <c r="G12488" s="78"/>
      <c r="H12488" s="80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6"/>
      <c r="B12489" s="77"/>
      <c r="C12489" s="76"/>
      <c r="D12489" s="78"/>
      <c r="E12489" s="12"/>
      <c r="F12489" s="79"/>
      <c r="G12489" s="78"/>
      <c r="H12489" s="80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6"/>
      <c r="B12490" s="77"/>
      <c r="C12490" s="76"/>
      <c r="D12490" s="78"/>
      <c r="E12490" s="12"/>
      <c r="F12490" s="79"/>
      <c r="G12490" s="78"/>
      <c r="H12490" s="80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6"/>
      <c r="B12491" s="77"/>
      <c r="C12491" s="76"/>
      <c r="D12491" s="78"/>
      <c r="E12491" s="12"/>
      <c r="F12491" s="79"/>
      <c r="G12491" s="78"/>
      <c r="H12491" s="80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6"/>
      <c r="B12492" s="77"/>
      <c r="C12492" s="76"/>
      <c r="D12492" s="78"/>
      <c r="E12492" s="12"/>
      <c r="F12492" s="79"/>
      <c r="G12492" s="78"/>
      <c r="H12492" s="80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6"/>
      <c r="B12493" s="77"/>
      <c r="C12493" s="76"/>
      <c r="D12493" s="78"/>
      <c r="E12493" s="12"/>
      <c r="F12493" s="79"/>
      <c r="G12493" s="78"/>
      <c r="H12493" s="80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6"/>
      <c r="B12494" s="77"/>
      <c r="C12494" s="76"/>
      <c r="D12494" s="78"/>
      <c r="E12494" s="12"/>
      <c r="F12494" s="79"/>
      <c r="G12494" s="78"/>
      <c r="H12494" s="80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6"/>
      <c r="B12495" s="77"/>
      <c r="C12495" s="76"/>
      <c r="D12495" s="78"/>
      <c r="E12495" s="12"/>
      <c r="F12495" s="79"/>
      <c r="G12495" s="78"/>
      <c r="H12495" s="80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6"/>
      <c r="B12496" s="77"/>
      <c r="C12496" s="76"/>
      <c r="D12496" s="78"/>
      <c r="E12496" s="12"/>
      <c r="F12496" s="79"/>
      <c r="G12496" s="78"/>
      <c r="H12496" s="80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6"/>
      <c r="B12497" s="77"/>
      <c r="C12497" s="76"/>
      <c r="D12497" s="78"/>
      <c r="E12497" s="12"/>
      <c r="F12497" s="79"/>
      <c r="G12497" s="78"/>
      <c r="H12497" s="80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6"/>
      <c r="B12498" s="77"/>
      <c r="C12498" s="76"/>
      <c r="D12498" s="78"/>
      <c r="E12498" s="12"/>
      <c r="F12498" s="79"/>
      <c r="G12498" s="78"/>
      <c r="H12498" s="80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6"/>
      <c r="B12499" s="77"/>
      <c r="C12499" s="76"/>
      <c r="D12499" s="78"/>
      <c r="E12499" s="12"/>
      <c r="F12499" s="79"/>
      <c r="G12499" s="78"/>
      <c r="H12499" s="80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6"/>
      <c r="B12500" s="77"/>
      <c r="C12500" s="76"/>
      <c r="D12500" s="78"/>
      <c r="E12500" s="12"/>
      <c r="F12500" s="79"/>
      <c r="G12500" s="78"/>
      <c r="H12500" s="80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6"/>
      <c r="B12501" s="77"/>
      <c r="C12501" s="76"/>
      <c r="D12501" s="78"/>
      <c r="E12501" s="12"/>
      <c r="F12501" s="79"/>
      <c r="G12501" s="78"/>
      <c r="H12501" s="80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6"/>
      <c r="B12502" s="77"/>
      <c r="C12502" s="76"/>
      <c r="D12502" s="78"/>
      <c r="E12502" s="12"/>
      <c r="F12502" s="79"/>
      <c r="G12502" s="78"/>
      <c r="H12502" s="80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6"/>
      <c r="B12503" s="77"/>
      <c r="C12503" s="76"/>
      <c r="D12503" s="78"/>
      <c r="E12503" s="12"/>
      <c r="F12503" s="79"/>
      <c r="G12503" s="78"/>
      <c r="H12503" s="80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6"/>
      <c r="B12504" s="77"/>
      <c r="C12504" s="76"/>
      <c r="D12504" s="78"/>
      <c r="E12504" s="12"/>
      <c r="F12504" s="79"/>
      <c r="G12504" s="78"/>
      <c r="H12504" s="80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6"/>
      <c r="B12505" s="77"/>
      <c r="C12505" s="76"/>
      <c r="D12505" s="78"/>
      <c r="E12505" s="12"/>
      <c r="F12505" s="79"/>
      <c r="G12505" s="78"/>
      <c r="H12505" s="80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6"/>
      <c r="B12506" s="77"/>
      <c r="C12506" s="76"/>
      <c r="D12506" s="78"/>
      <c r="E12506" s="12"/>
      <c r="F12506" s="79"/>
      <c r="G12506" s="78"/>
      <c r="H12506" s="80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6"/>
      <c r="B12507" s="77"/>
      <c r="C12507" s="76"/>
      <c r="D12507" s="78"/>
      <c r="E12507" s="12"/>
      <c r="F12507" s="79"/>
      <c r="G12507" s="78"/>
      <c r="H12507" s="80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6"/>
      <c r="B12508" s="77"/>
      <c r="C12508" s="76"/>
      <c r="D12508" s="78"/>
      <c r="E12508" s="12"/>
      <c r="F12508" s="79"/>
      <c r="G12508" s="78"/>
      <c r="H12508" s="80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6"/>
      <c r="B12509" s="77"/>
      <c r="C12509" s="76"/>
      <c r="D12509" s="78"/>
      <c r="E12509" s="12"/>
      <c r="F12509" s="79"/>
      <c r="G12509" s="78"/>
      <c r="H12509" s="80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6"/>
      <c r="B12510" s="77"/>
      <c r="C12510" s="76"/>
      <c r="D12510" s="78"/>
      <c r="E12510" s="12"/>
      <c r="F12510" s="79"/>
      <c r="G12510" s="78"/>
      <c r="H12510" s="80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6"/>
      <c r="B12511" s="77"/>
      <c r="C12511" s="76"/>
      <c r="D12511" s="78"/>
      <c r="E12511" s="12"/>
      <c r="F12511" s="79"/>
      <c r="G12511" s="78"/>
      <c r="H12511" s="80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6"/>
      <c r="B12512" s="77"/>
      <c r="C12512" s="76"/>
      <c r="D12512" s="78"/>
      <c r="E12512" s="12"/>
      <c r="F12512" s="79"/>
      <c r="G12512" s="78"/>
      <c r="H12512" s="80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6"/>
      <c r="B12513" s="77"/>
      <c r="C12513" s="76"/>
      <c r="D12513" s="78"/>
      <c r="E12513" s="12"/>
      <c r="F12513" s="79"/>
      <c r="G12513" s="78"/>
      <c r="H12513" s="80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6"/>
      <c r="B12514" s="77"/>
      <c r="C12514" s="76"/>
      <c r="D12514" s="78"/>
      <c r="E12514" s="12"/>
      <c r="F12514" s="79"/>
      <c r="G12514" s="78"/>
      <c r="H12514" s="80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6"/>
      <c r="B12515" s="77"/>
      <c r="C12515" s="76"/>
      <c r="D12515" s="78"/>
      <c r="E12515" s="12"/>
      <c r="F12515" s="79"/>
      <c r="G12515" s="78"/>
      <c r="H12515" s="80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6"/>
      <c r="B12516" s="77"/>
      <c r="C12516" s="76"/>
      <c r="D12516" s="78"/>
      <c r="E12516" s="12"/>
      <c r="F12516" s="79"/>
      <c r="G12516" s="78"/>
      <c r="H12516" s="80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6"/>
      <c r="B12517" s="77"/>
      <c r="C12517" s="76"/>
      <c r="D12517" s="78"/>
      <c r="E12517" s="12"/>
      <c r="F12517" s="79"/>
      <c r="G12517" s="78"/>
      <c r="H12517" s="80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6"/>
      <c r="B12518" s="77"/>
      <c r="C12518" s="76"/>
      <c r="D12518" s="78"/>
      <c r="E12518" s="12"/>
      <c r="F12518" s="79"/>
      <c r="G12518" s="78"/>
      <c r="H12518" s="80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6"/>
      <c r="B12519" s="77"/>
      <c r="C12519" s="76"/>
      <c r="D12519" s="78"/>
      <c r="E12519" s="12"/>
      <c r="F12519" s="79"/>
      <c r="G12519" s="78"/>
      <c r="H12519" s="80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6"/>
      <c r="B12520" s="77"/>
      <c r="C12520" s="76"/>
      <c r="D12520" s="78"/>
      <c r="E12520" s="12"/>
      <c r="F12520" s="79"/>
      <c r="G12520" s="78"/>
      <c r="H12520" s="80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6"/>
      <c r="B12521" s="77"/>
      <c r="C12521" s="76"/>
      <c r="D12521" s="78"/>
      <c r="E12521" s="12"/>
      <c r="F12521" s="79"/>
      <c r="G12521" s="78"/>
      <c r="H12521" s="80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6"/>
      <c r="B12522" s="77"/>
      <c r="C12522" s="76"/>
      <c r="D12522" s="78"/>
      <c r="E12522" s="12"/>
      <c r="F12522" s="79"/>
      <c r="G12522" s="78"/>
      <c r="H12522" s="80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6"/>
      <c r="B12523" s="77"/>
      <c r="C12523" s="76"/>
      <c r="D12523" s="78"/>
      <c r="E12523" s="12"/>
      <c r="F12523" s="79"/>
      <c r="G12523" s="78"/>
      <c r="H12523" s="80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6"/>
      <c r="B12524" s="77"/>
      <c r="C12524" s="76"/>
      <c r="D12524" s="78"/>
      <c r="E12524" s="12"/>
      <c r="F12524" s="79"/>
      <c r="G12524" s="78"/>
      <c r="H12524" s="80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6"/>
      <c r="B12525" s="77"/>
      <c r="C12525" s="76"/>
      <c r="D12525" s="78"/>
      <c r="E12525" s="12"/>
      <c r="F12525" s="79"/>
      <c r="G12525" s="78"/>
      <c r="H12525" s="80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6"/>
      <c r="B12526" s="77"/>
      <c r="C12526" s="76"/>
      <c r="D12526" s="78"/>
      <c r="E12526" s="12"/>
      <c r="F12526" s="79"/>
      <c r="G12526" s="78"/>
      <c r="H12526" s="80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6"/>
      <c r="B12527" s="77"/>
      <c r="C12527" s="76"/>
      <c r="D12527" s="78"/>
      <c r="E12527" s="12"/>
      <c r="F12527" s="79"/>
      <c r="G12527" s="78"/>
      <c r="H12527" s="80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6"/>
      <c r="B12528" s="77"/>
      <c r="C12528" s="76"/>
      <c r="D12528" s="78"/>
      <c r="E12528" s="12"/>
      <c r="F12528" s="79"/>
      <c r="G12528" s="78"/>
      <c r="H12528" s="80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6"/>
      <c r="B12529" s="77"/>
      <c r="C12529" s="76"/>
      <c r="D12529" s="78"/>
      <c r="E12529" s="12"/>
      <c r="F12529" s="79"/>
      <c r="G12529" s="78"/>
      <c r="H12529" s="80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6"/>
      <c r="B12530" s="77"/>
      <c r="C12530" s="76"/>
      <c r="D12530" s="78"/>
      <c r="E12530" s="12"/>
      <c r="F12530" s="79"/>
      <c r="G12530" s="78"/>
      <c r="H12530" s="80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6"/>
      <c r="B12531" s="77"/>
      <c r="C12531" s="76"/>
      <c r="D12531" s="78"/>
      <c r="E12531" s="12"/>
      <c r="F12531" s="79"/>
      <c r="G12531" s="78"/>
      <c r="H12531" s="80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6"/>
      <c r="B12532" s="77"/>
      <c r="C12532" s="76"/>
      <c r="D12532" s="78"/>
      <c r="E12532" s="12"/>
      <c r="F12532" s="79"/>
      <c r="G12532" s="78"/>
      <c r="H12532" s="80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6"/>
      <c r="B12533" s="77"/>
      <c r="C12533" s="76"/>
      <c r="D12533" s="78"/>
      <c r="E12533" s="12"/>
      <c r="F12533" s="79"/>
      <c r="G12533" s="78"/>
      <c r="H12533" s="80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6"/>
      <c r="B12534" s="77"/>
      <c r="C12534" s="76"/>
      <c r="D12534" s="78"/>
      <c r="E12534" s="12"/>
      <c r="F12534" s="79"/>
      <c r="G12534" s="78"/>
      <c r="H12534" s="80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6"/>
      <c r="B12535" s="77"/>
      <c r="C12535" s="76"/>
      <c r="D12535" s="78"/>
      <c r="E12535" s="12"/>
      <c r="F12535" s="79"/>
      <c r="G12535" s="78"/>
      <c r="H12535" s="80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6"/>
      <c r="B12536" s="77"/>
      <c r="C12536" s="76"/>
      <c r="D12536" s="78"/>
      <c r="E12536" s="12"/>
      <c r="F12536" s="79"/>
      <c r="G12536" s="78"/>
      <c r="H12536" s="80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6"/>
      <c r="B12537" s="77"/>
      <c r="C12537" s="76"/>
      <c r="D12537" s="78"/>
      <c r="E12537" s="12"/>
      <c r="F12537" s="79"/>
      <c r="G12537" s="78"/>
      <c r="H12537" s="80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6"/>
      <c r="B12538" s="77"/>
      <c r="C12538" s="76"/>
      <c r="D12538" s="78"/>
      <c r="E12538" s="12"/>
      <c r="F12538" s="79"/>
      <c r="G12538" s="78"/>
      <c r="H12538" s="80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6"/>
      <c r="B12539" s="77"/>
      <c r="C12539" s="76"/>
      <c r="D12539" s="78"/>
      <c r="E12539" s="12"/>
      <c r="F12539" s="79"/>
      <c r="G12539" s="78"/>
      <c r="H12539" s="80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6"/>
      <c r="B12540" s="77"/>
      <c r="C12540" s="76"/>
      <c r="D12540" s="78"/>
      <c r="E12540" s="12"/>
      <c r="F12540" s="79"/>
      <c r="G12540" s="78"/>
      <c r="H12540" s="80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6"/>
      <c r="B12541" s="77"/>
      <c r="C12541" s="76"/>
      <c r="D12541" s="78"/>
      <c r="E12541" s="12"/>
      <c r="F12541" s="79"/>
      <c r="G12541" s="78"/>
      <c r="H12541" s="80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6"/>
      <c r="B12542" s="77"/>
      <c r="C12542" s="76"/>
      <c r="D12542" s="78"/>
      <c r="E12542" s="12"/>
      <c r="F12542" s="79"/>
      <c r="G12542" s="78"/>
      <c r="H12542" s="80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6"/>
      <c r="B12543" s="77"/>
      <c r="C12543" s="76"/>
      <c r="D12543" s="78"/>
      <c r="E12543" s="12"/>
      <c r="F12543" s="79"/>
      <c r="G12543" s="78"/>
      <c r="H12543" s="80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6"/>
      <c r="B12544" s="77"/>
      <c r="C12544" s="76"/>
      <c r="D12544" s="78"/>
      <c r="E12544" s="12"/>
      <c r="F12544" s="79"/>
      <c r="G12544" s="78"/>
      <c r="H12544" s="80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6"/>
      <c r="B12545" s="77"/>
      <c r="C12545" s="76"/>
      <c r="D12545" s="78"/>
      <c r="E12545" s="12"/>
      <c r="F12545" s="79"/>
      <c r="G12545" s="78"/>
      <c r="H12545" s="80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6"/>
      <c r="B12546" s="77"/>
      <c r="C12546" s="76"/>
      <c r="D12546" s="78"/>
      <c r="E12546" s="12"/>
      <c r="F12546" s="79"/>
      <c r="G12546" s="78"/>
      <c r="H12546" s="80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6"/>
      <c r="B12547" s="77"/>
      <c r="C12547" s="76"/>
      <c r="D12547" s="78"/>
      <c r="E12547" s="12"/>
      <c r="F12547" s="79"/>
      <c r="G12547" s="78"/>
      <c r="H12547" s="80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6"/>
      <c r="B12548" s="77"/>
      <c r="C12548" s="76"/>
      <c r="D12548" s="78"/>
      <c r="E12548" s="12"/>
      <c r="F12548" s="79"/>
      <c r="G12548" s="78"/>
      <c r="H12548" s="80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6"/>
      <c r="B12549" s="77"/>
      <c r="C12549" s="76"/>
      <c r="D12549" s="78"/>
      <c r="E12549" s="12"/>
      <c r="F12549" s="79"/>
      <c r="G12549" s="78"/>
      <c r="H12549" s="80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6"/>
      <c r="B12550" s="77"/>
      <c r="C12550" s="76"/>
      <c r="D12550" s="78"/>
      <c r="E12550" s="12"/>
      <c r="F12550" s="79"/>
      <c r="G12550" s="78"/>
      <c r="H12550" s="80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6"/>
      <c r="B12551" s="77"/>
      <c r="C12551" s="76"/>
      <c r="D12551" s="78"/>
      <c r="E12551" s="12"/>
      <c r="F12551" s="79"/>
      <c r="G12551" s="78"/>
      <c r="H12551" s="80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6"/>
      <c r="B12552" s="77"/>
      <c r="C12552" s="76"/>
      <c r="D12552" s="78"/>
      <c r="E12552" s="12"/>
      <c r="F12552" s="79"/>
      <c r="G12552" s="78"/>
      <c r="H12552" s="80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6"/>
      <c r="B12553" s="77"/>
      <c r="C12553" s="76"/>
      <c r="D12553" s="78"/>
      <c r="E12553" s="12"/>
      <c r="F12553" s="79"/>
      <c r="G12553" s="78"/>
      <c r="H12553" s="80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6"/>
      <c r="B12554" s="77"/>
      <c r="C12554" s="76"/>
      <c r="D12554" s="78"/>
      <c r="E12554" s="12"/>
      <c r="F12554" s="79"/>
      <c r="G12554" s="78"/>
      <c r="H12554" s="80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6"/>
      <c r="B12555" s="77"/>
      <c r="C12555" s="76"/>
      <c r="D12555" s="78"/>
      <c r="E12555" s="12"/>
      <c r="F12555" s="79"/>
      <c r="G12555" s="78"/>
      <c r="H12555" s="80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6"/>
      <c r="B12556" s="77"/>
      <c r="C12556" s="76"/>
      <c r="D12556" s="78"/>
      <c r="E12556" s="12"/>
      <c r="F12556" s="79"/>
      <c r="G12556" s="78"/>
      <c r="H12556" s="80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6"/>
      <c r="B12557" s="77"/>
      <c r="C12557" s="76"/>
      <c r="D12557" s="78"/>
      <c r="E12557" s="12"/>
      <c r="F12557" s="79"/>
      <c r="G12557" s="78"/>
      <c r="H12557" s="80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6"/>
      <c r="B12558" s="77"/>
      <c r="C12558" s="76"/>
      <c r="D12558" s="78"/>
      <c r="E12558" s="12"/>
      <c r="F12558" s="79"/>
      <c r="G12558" s="78"/>
      <c r="H12558" s="80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6"/>
      <c r="B12559" s="77"/>
      <c r="C12559" s="76"/>
      <c r="D12559" s="78"/>
      <c r="E12559" s="12"/>
      <c r="F12559" s="79"/>
      <c r="G12559" s="78"/>
      <c r="H12559" s="80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6"/>
      <c r="B12560" s="77"/>
      <c r="C12560" s="76"/>
      <c r="D12560" s="78"/>
      <c r="E12560" s="12"/>
      <c r="F12560" s="79"/>
      <c r="G12560" s="78"/>
      <c r="H12560" s="80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6"/>
      <c r="B12561" s="77"/>
      <c r="C12561" s="76"/>
      <c r="D12561" s="78"/>
      <c r="E12561" s="12"/>
      <c r="F12561" s="79"/>
      <c r="G12561" s="78"/>
      <c r="H12561" s="80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6"/>
      <c r="B12562" s="77"/>
      <c r="C12562" s="76"/>
      <c r="D12562" s="78"/>
      <c r="E12562" s="12"/>
      <c r="F12562" s="79"/>
      <c r="G12562" s="78"/>
      <c r="H12562" s="80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6"/>
      <c r="B12563" s="77"/>
      <c r="C12563" s="76"/>
      <c r="D12563" s="78"/>
      <c r="E12563" s="12"/>
      <c r="F12563" s="79"/>
      <c r="G12563" s="78"/>
      <c r="H12563" s="80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6"/>
      <c r="B12564" s="77"/>
      <c r="C12564" s="76"/>
      <c r="D12564" s="78"/>
      <c r="E12564" s="12"/>
      <c r="F12564" s="79"/>
      <c r="G12564" s="78"/>
      <c r="H12564" s="80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6"/>
      <c r="B12565" s="77"/>
      <c r="C12565" s="76"/>
      <c r="D12565" s="78"/>
      <c r="E12565" s="12"/>
      <c r="F12565" s="79"/>
      <c r="G12565" s="78"/>
      <c r="H12565" s="80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6"/>
      <c r="B12566" s="77"/>
      <c r="C12566" s="76"/>
      <c r="D12566" s="78"/>
      <c r="E12566" s="12"/>
      <c r="F12566" s="79"/>
      <c r="G12566" s="78"/>
      <c r="H12566" s="80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6"/>
      <c r="B12567" s="77"/>
      <c r="C12567" s="76"/>
      <c r="D12567" s="78"/>
      <c r="E12567" s="12"/>
      <c r="F12567" s="79"/>
      <c r="G12567" s="78"/>
      <c r="H12567" s="80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6"/>
      <c r="B12568" s="77"/>
      <c r="C12568" s="76"/>
      <c r="D12568" s="78"/>
      <c r="E12568" s="12"/>
      <c r="F12568" s="79"/>
      <c r="G12568" s="78"/>
      <c r="H12568" s="80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6"/>
      <c r="B12569" s="77"/>
      <c r="C12569" s="76"/>
      <c r="D12569" s="78"/>
      <c r="E12569" s="12"/>
      <c r="F12569" s="79"/>
      <c r="G12569" s="78"/>
      <c r="H12569" s="80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6"/>
      <c r="B12570" s="77"/>
      <c r="C12570" s="76"/>
      <c r="D12570" s="78"/>
      <c r="E12570" s="12"/>
      <c r="F12570" s="79"/>
      <c r="G12570" s="78"/>
      <c r="H12570" s="80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6"/>
      <c r="B12571" s="77"/>
      <c r="C12571" s="76"/>
      <c r="D12571" s="78"/>
      <c r="E12571" s="12"/>
      <c r="F12571" s="79"/>
      <c r="G12571" s="78"/>
      <c r="H12571" s="80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6"/>
      <c r="B12572" s="77"/>
      <c r="C12572" s="76"/>
      <c r="D12572" s="78"/>
      <c r="E12572" s="12"/>
      <c r="F12572" s="79"/>
      <c r="G12572" s="78"/>
      <c r="H12572" s="80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6"/>
      <c r="B12573" s="77"/>
      <c r="C12573" s="76"/>
      <c r="D12573" s="78"/>
      <c r="E12573" s="12"/>
      <c r="F12573" s="79"/>
      <c r="G12573" s="78"/>
      <c r="H12573" s="80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6"/>
      <c r="B12574" s="77"/>
      <c r="C12574" s="76"/>
      <c r="D12574" s="78"/>
      <c r="E12574" s="12"/>
      <c r="F12574" s="79"/>
      <c r="G12574" s="78"/>
      <c r="H12574" s="80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6"/>
      <c r="B12575" s="77"/>
      <c r="C12575" s="76"/>
      <c r="D12575" s="78"/>
      <c r="E12575" s="12"/>
      <c r="F12575" s="79"/>
      <c r="G12575" s="78"/>
      <c r="H12575" s="80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6"/>
      <c r="B12576" s="77"/>
      <c r="C12576" s="76"/>
      <c r="D12576" s="78"/>
      <c r="E12576" s="12"/>
      <c r="F12576" s="79"/>
      <c r="G12576" s="78"/>
      <c r="H12576" s="80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6"/>
      <c r="B12577" s="77"/>
      <c r="C12577" s="76"/>
      <c r="D12577" s="78"/>
      <c r="E12577" s="12"/>
      <c r="F12577" s="79"/>
      <c r="G12577" s="78"/>
      <c r="H12577" s="80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6"/>
      <c r="B12578" s="77"/>
      <c r="C12578" s="76"/>
      <c r="D12578" s="78"/>
      <c r="E12578" s="12"/>
      <c r="F12578" s="79"/>
      <c r="G12578" s="78"/>
      <c r="H12578" s="80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6"/>
      <c r="B12579" s="77"/>
      <c r="C12579" s="76"/>
      <c r="D12579" s="78"/>
      <c r="E12579" s="12"/>
      <c r="F12579" s="79"/>
      <c r="G12579" s="78"/>
      <c r="H12579" s="80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6"/>
      <c r="B12580" s="77"/>
      <c r="C12580" s="76"/>
      <c r="D12580" s="78"/>
      <c r="E12580" s="12"/>
      <c r="F12580" s="79"/>
      <c r="G12580" s="78"/>
      <c r="H12580" s="80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6"/>
      <c r="B12581" s="77"/>
      <c r="C12581" s="76"/>
      <c r="D12581" s="78"/>
      <c r="E12581" s="12"/>
      <c r="F12581" s="79"/>
      <c r="G12581" s="78"/>
      <c r="H12581" s="80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6"/>
      <c r="B12582" s="77"/>
      <c r="C12582" s="76"/>
      <c r="D12582" s="78"/>
      <c r="E12582" s="12"/>
      <c r="F12582" s="79"/>
      <c r="G12582" s="78"/>
      <c r="H12582" s="80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6"/>
      <c r="B12583" s="77"/>
      <c r="C12583" s="76"/>
      <c r="D12583" s="78"/>
      <c r="E12583" s="12"/>
      <c r="F12583" s="79"/>
      <c r="G12583" s="78"/>
      <c r="H12583" s="80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6"/>
      <c r="B12584" s="77"/>
      <c r="C12584" s="76"/>
      <c r="D12584" s="78"/>
      <c r="E12584" s="12"/>
      <c r="F12584" s="79"/>
      <c r="G12584" s="78"/>
      <c r="H12584" s="80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6"/>
      <c r="B12585" s="77"/>
      <c r="C12585" s="76"/>
      <c r="D12585" s="78"/>
      <c r="E12585" s="12"/>
      <c r="F12585" s="79"/>
      <c r="G12585" s="78"/>
      <c r="H12585" s="80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6"/>
      <c r="B12586" s="77"/>
      <c r="C12586" s="76"/>
      <c r="D12586" s="78"/>
      <c r="E12586" s="12"/>
      <c r="F12586" s="79"/>
      <c r="G12586" s="78"/>
      <c r="H12586" s="80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6"/>
      <c r="B12587" s="77"/>
      <c r="C12587" s="76"/>
      <c r="D12587" s="78"/>
      <c r="E12587" s="12"/>
      <c r="F12587" s="79"/>
      <c r="G12587" s="78"/>
      <c r="H12587" s="80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6"/>
      <c r="B12588" s="77"/>
      <c r="C12588" s="76"/>
      <c r="D12588" s="78"/>
      <c r="E12588" s="12"/>
      <c r="F12588" s="79"/>
      <c r="G12588" s="78"/>
      <c r="H12588" s="80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6"/>
      <c r="B12589" s="77"/>
      <c r="C12589" s="76"/>
      <c r="D12589" s="78"/>
      <c r="E12589" s="12"/>
      <c r="F12589" s="79"/>
      <c r="G12589" s="78"/>
      <c r="H12589" s="80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6"/>
      <c r="B12590" s="77"/>
      <c r="C12590" s="76"/>
      <c r="D12590" s="78"/>
      <c r="E12590" s="12"/>
      <c r="F12590" s="79"/>
      <c r="G12590" s="78"/>
      <c r="H12590" s="80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6"/>
      <c r="B12591" s="77"/>
      <c r="C12591" s="76"/>
      <c r="D12591" s="78"/>
      <c r="E12591" s="12"/>
      <c r="F12591" s="79"/>
      <c r="G12591" s="78"/>
      <c r="H12591" s="80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6"/>
      <c r="B12592" s="77"/>
      <c r="C12592" s="76"/>
      <c r="D12592" s="78"/>
      <c r="E12592" s="12"/>
      <c r="F12592" s="79"/>
      <c r="G12592" s="78"/>
      <c r="H12592" s="80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6"/>
      <c r="B12593" s="77"/>
      <c r="C12593" s="76"/>
      <c r="D12593" s="78"/>
      <c r="E12593" s="12"/>
      <c r="F12593" s="79"/>
      <c r="G12593" s="78"/>
      <c r="H12593" s="80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6"/>
      <c r="B12594" s="77"/>
      <c r="C12594" s="76"/>
      <c r="D12594" s="78"/>
      <c r="E12594" s="12"/>
      <c r="F12594" s="79"/>
      <c r="G12594" s="78"/>
      <c r="H12594" s="80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6"/>
      <c r="B12595" s="77"/>
      <c r="C12595" s="76"/>
      <c r="D12595" s="78"/>
      <c r="E12595" s="12"/>
      <c r="F12595" s="79"/>
      <c r="G12595" s="78"/>
      <c r="H12595" s="80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6"/>
      <c r="B12596" s="77"/>
      <c r="C12596" s="76"/>
      <c r="D12596" s="78"/>
      <c r="E12596" s="12"/>
      <c r="F12596" s="79"/>
      <c r="G12596" s="78"/>
      <c r="H12596" s="80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6"/>
      <c r="B12597" s="77"/>
      <c r="C12597" s="76"/>
      <c r="D12597" s="78"/>
      <c r="E12597" s="12"/>
      <c r="F12597" s="79"/>
      <c r="G12597" s="78"/>
      <c r="H12597" s="80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6"/>
      <c r="B12598" s="77"/>
      <c r="C12598" s="76"/>
      <c r="D12598" s="78"/>
      <c r="E12598" s="12"/>
      <c r="F12598" s="79"/>
      <c r="G12598" s="78"/>
      <c r="H12598" s="80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6"/>
      <c r="B12599" s="77"/>
      <c r="C12599" s="76"/>
      <c r="D12599" s="78"/>
      <c r="E12599" s="12"/>
      <c r="F12599" s="79"/>
      <c r="G12599" s="78"/>
      <c r="H12599" s="80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6"/>
      <c r="B12600" s="77"/>
      <c r="C12600" s="76"/>
      <c r="D12600" s="78"/>
      <c r="E12600" s="12"/>
      <c r="F12600" s="79"/>
      <c r="G12600" s="78"/>
      <c r="H12600" s="80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6"/>
      <c r="B12601" s="77"/>
      <c r="C12601" s="76"/>
      <c r="D12601" s="78"/>
      <c r="E12601" s="12"/>
      <c r="F12601" s="79"/>
      <c r="G12601" s="78"/>
      <c r="H12601" s="80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6"/>
      <c r="B12602" s="77"/>
      <c r="C12602" s="76"/>
      <c r="D12602" s="78"/>
      <c r="E12602" s="12"/>
      <c r="F12602" s="79"/>
      <c r="G12602" s="78"/>
      <c r="H12602" s="80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6"/>
      <c r="B12603" s="77"/>
      <c r="C12603" s="76"/>
      <c r="D12603" s="78"/>
      <c r="E12603" s="12"/>
      <c r="F12603" s="79"/>
      <c r="G12603" s="78"/>
      <c r="H12603" s="80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6"/>
      <c r="B12604" s="77"/>
      <c r="C12604" s="76"/>
      <c r="D12604" s="78"/>
      <c r="E12604" s="12"/>
      <c r="F12604" s="79"/>
      <c r="G12604" s="78"/>
      <c r="H12604" s="80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6"/>
      <c r="B12605" s="77"/>
      <c r="C12605" s="76"/>
      <c r="D12605" s="78"/>
      <c r="E12605" s="12"/>
      <c r="F12605" s="79"/>
      <c r="G12605" s="78"/>
      <c r="H12605" s="80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6"/>
      <c r="B12606" s="77"/>
      <c r="C12606" s="76"/>
      <c r="D12606" s="78"/>
      <c r="E12606" s="12"/>
      <c r="F12606" s="79"/>
      <c r="G12606" s="78"/>
      <c r="H12606" s="80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6"/>
      <c r="B12607" s="77"/>
      <c r="C12607" s="76"/>
      <c r="D12607" s="78"/>
      <c r="E12607" s="12"/>
      <c r="F12607" s="79"/>
      <c r="G12607" s="78"/>
      <c r="H12607" s="80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6"/>
      <c r="B12608" s="77"/>
      <c r="C12608" s="76"/>
      <c r="D12608" s="78"/>
      <c r="E12608" s="12"/>
      <c r="F12608" s="79"/>
      <c r="G12608" s="78"/>
      <c r="H12608" s="80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6"/>
      <c r="B12609" s="77"/>
      <c r="C12609" s="76"/>
      <c r="D12609" s="78"/>
      <c r="E12609" s="12"/>
      <c r="F12609" s="79"/>
      <c r="G12609" s="78"/>
      <c r="H12609" s="80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6"/>
      <c r="B12610" s="77"/>
      <c r="C12610" s="76"/>
      <c r="D12610" s="78"/>
      <c r="E12610" s="12"/>
      <c r="F12610" s="79"/>
      <c r="G12610" s="78"/>
      <c r="H12610" s="80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6"/>
      <c r="B12611" s="77"/>
      <c r="C12611" s="76"/>
      <c r="D12611" s="78"/>
      <c r="E12611" s="12"/>
      <c r="F12611" s="79"/>
      <c r="G12611" s="78"/>
      <c r="H12611" s="80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6"/>
      <c r="B12612" s="77"/>
      <c r="C12612" s="76"/>
      <c r="D12612" s="78"/>
      <c r="E12612" s="12"/>
      <c r="F12612" s="79"/>
      <c r="G12612" s="78"/>
      <c r="H12612" s="80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6"/>
      <c r="B12613" s="77"/>
      <c r="C12613" s="76"/>
      <c r="D12613" s="78"/>
      <c r="E12613" s="12"/>
      <c r="F12613" s="79"/>
      <c r="G12613" s="78"/>
      <c r="H12613" s="80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6"/>
      <c r="B12614" s="77"/>
      <c r="C12614" s="76"/>
      <c r="D12614" s="78"/>
      <c r="E12614" s="12"/>
      <c r="F12614" s="79"/>
      <c r="G12614" s="78"/>
      <c r="H12614" s="80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6"/>
      <c r="B12615" s="77"/>
      <c r="C12615" s="76"/>
      <c r="D12615" s="78"/>
      <c r="E12615" s="12"/>
      <c r="F12615" s="79"/>
      <c r="G12615" s="78"/>
      <c r="H12615" s="80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6"/>
      <c r="B12616" s="77"/>
      <c r="C12616" s="76"/>
      <c r="D12616" s="78"/>
      <c r="E12616" s="12"/>
      <c r="F12616" s="79"/>
      <c r="G12616" s="78"/>
      <c r="H12616" s="80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6"/>
      <c r="B12617" s="77"/>
      <c r="C12617" s="76"/>
      <c r="D12617" s="78"/>
      <c r="E12617" s="12"/>
      <c r="F12617" s="79"/>
      <c r="G12617" s="78"/>
      <c r="H12617" s="80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6"/>
      <c r="B12618" s="77"/>
      <c r="C12618" s="76"/>
      <c r="D12618" s="78"/>
      <c r="E12618" s="12"/>
      <c r="F12618" s="79"/>
      <c r="G12618" s="78"/>
      <c r="H12618" s="80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6"/>
      <c r="B12619" s="77"/>
      <c r="C12619" s="76"/>
      <c r="D12619" s="78"/>
      <c r="E12619" s="12"/>
      <c r="F12619" s="79"/>
      <c r="G12619" s="78"/>
      <c r="H12619" s="80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6"/>
      <c r="B12620" s="77"/>
      <c r="C12620" s="76"/>
      <c r="D12620" s="78"/>
      <c r="E12620" s="12"/>
      <c r="F12620" s="79"/>
      <c r="G12620" s="78"/>
      <c r="H12620" s="80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6"/>
      <c r="B12621" s="77"/>
      <c r="C12621" s="76"/>
      <c r="D12621" s="78"/>
      <c r="E12621" s="12"/>
      <c r="F12621" s="79"/>
      <c r="G12621" s="78"/>
      <c r="H12621" s="80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6"/>
      <c r="B12622" s="77"/>
      <c r="C12622" s="76"/>
      <c r="D12622" s="78"/>
      <c r="E12622" s="12"/>
      <c r="F12622" s="79"/>
      <c r="G12622" s="78"/>
      <c r="H12622" s="80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6"/>
      <c r="B12623" s="77"/>
      <c r="C12623" s="76"/>
      <c r="D12623" s="78"/>
      <c r="E12623" s="12"/>
      <c r="F12623" s="79"/>
      <c r="G12623" s="78"/>
      <c r="H12623" s="80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6"/>
      <c r="B12624" s="77"/>
      <c r="C12624" s="76"/>
      <c r="D12624" s="78"/>
      <c r="E12624" s="12"/>
      <c r="F12624" s="79"/>
      <c r="G12624" s="78"/>
      <c r="H12624" s="80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6"/>
      <c r="B12625" s="77"/>
      <c r="C12625" s="76"/>
      <c r="D12625" s="78"/>
      <c r="E12625" s="12"/>
      <c r="F12625" s="79"/>
      <c r="G12625" s="78"/>
      <c r="H12625" s="80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6"/>
      <c r="B12626" s="77"/>
      <c r="C12626" s="76"/>
      <c r="D12626" s="78"/>
      <c r="E12626" s="12"/>
      <c r="F12626" s="79"/>
      <c r="G12626" s="78"/>
      <c r="H12626" s="80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6"/>
      <c r="B12627" s="77"/>
      <c r="C12627" s="76"/>
      <c r="D12627" s="78"/>
      <c r="E12627" s="12"/>
      <c r="F12627" s="79"/>
      <c r="G12627" s="78"/>
      <c r="H12627" s="80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6"/>
      <c r="B12628" s="77"/>
      <c r="C12628" s="76"/>
      <c r="D12628" s="78"/>
      <c r="E12628" s="12"/>
      <c r="F12628" s="79"/>
      <c r="G12628" s="78"/>
      <c r="H12628" s="80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6"/>
      <c r="B12629" s="77"/>
      <c r="C12629" s="76"/>
      <c r="D12629" s="78"/>
      <c r="E12629" s="12"/>
      <c r="F12629" s="79"/>
      <c r="G12629" s="78"/>
      <c r="H12629" s="80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6"/>
      <c r="B12630" s="77"/>
      <c r="C12630" s="76"/>
      <c r="D12630" s="78"/>
      <c r="E12630" s="12"/>
      <c r="F12630" s="79"/>
      <c r="G12630" s="78"/>
      <c r="H12630" s="80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6"/>
      <c r="B12631" s="77"/>
      <c r="C12631" s="76"/>
      <c r="D12631" s="78"/>
      <c r="E12631" s="12"/>
      <c r="F12631" s="79"/>
      <c r="G12631" s="78"/>
      <c r="H12631" s="80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6"/>
      <c r="B12632" s="77"/>
      <c r="C12632" s="76"/>
      <c r="D12632" s="78"/>
      <c r="E12632" s="12"/>
      <c r="F12632" s="79"/>
      <c r="G12632" s="78"/>
      <c r="H12632" s="80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6"/>
      <c r="B12633" s="77"/>
      <c r="C12633" s="76"/>
      <c r="D12633" s="78"/>
      <c r="E12633" s="12"/>
      <c r="F12633" s="79"/>
      <c r="G12633" s="78"/>
      <c r="H12633" s="80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6"/>
      <c r="B12634" s="77"/>
      <c r="C12634" s="76"/>
      <c r="D12634" s="78"/>
      <c r="E12634" s="12"/>
      <c r="F12634" s="79"/>
      <c r="G12634" s="78"/>
      <c r="H12634" s="80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6"/>
      <c r="B12635" s="77"/>
      <c r="C12635" s="76"/>
      <c r="D12635" s="78"/>
      <c r="E12635" s="12"/>
      <c r="F12635" s="79"/>
      <c r="G12635" s="78"/>
      <c r="H12635" s="80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6"/>
      <c r="B12636" s="77"/>
      <c r="C12636" s="76"/>
      <c r="D12636" s="78"/>
      <c r="E12636" s="12"/>
      <c r="F12636" s="79"/>
      <c r="G12636" s="78"/>
      <c r="H12636" s="80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6"/>
      <c r="B12637" s="77"/>
      <c r="C12637" s="76"/>
      <c r="D12637" s="78"/>
      <c r="E12637" s="12"/>
      <c r="F12637" s="79"/>
      <c r="G12637" s="78"/>
      <c r="H12637" s="80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6"/>
      <c r="B12638" s="77"/>
      <c r="C12638" s="76"/>
      <c r="D12638" s="78"/>
      <c r="E12638" s="12"/>
      <c r="F12638" s="79"/>
      <c r="G12638" s="78"/>
      <c r="H12638" s="80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6"/>
      <c r="B12639" s="77"/>
      <c r="C12639" s="76"/>
      <c r="D12639" s="78"/>
      <c r="E12639" s="12"/>
      <c r="F12639" s="79"/>
      <c r="G12639" s="78"/>
      <c r="H12639" s="80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6"/>
      <c r="B12640" s="77"/>
      <c r="C12640" s="76"/>
      <c r="D12640" s="78"/>
      <c r="E12640" s="12"/>
      <c r="F12640" s="79"/>
      <c r="G12640" s="78"/>
      <c r="H12640" s="80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6"/>
      <c r="B12641" s="77"/>
      <c r="C12641" s="76"/>
      <c r="D12641" s="78"/>
      <c r="E12641" s="12"/>
      <c r="F12641" s="79"/>
      <c r="G12641" s="78"/>
      <c r="H12641" s="80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6"/>
      <c r="B12642" s="77"/>
      <c r="C12642" s="76"/>
      <c r="D12642" s="78"/>
      <c r="E12642" s="12"/>
      <c r="F12642" s="79"/>
      <c r="G12642" s="78"/>
      <c r="H12642" s="80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6"/>
      <c r="B12643" s="77"/>
      <c r="C12643" s="76"/>
      <c r="D12643" s="78"/>
      <c r="E12643" s="12"/>
      <c r="F12643" s="79"/>
      <c r="G12643" s="78"/>
      <c r="H12643" s="80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6"/>
      <c r="B12644" s="77"/>
      <c r="C12644" s="76"/>
      <c r="D12644" s="78"/>
      <c r="E12644" s="12"/>
      <c r="F12644" s="79"/>
      <c r="G12644" s="78"/>
      <c r="H12644" s="80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6"/>
      <c r="B12645" s="77"/>
      <c r="C12645" s="76"/>
      <c r="D12645" s="78"/>
      <c r="E12645" s="12"/>
      <c r="F12645" s="79"/>
      <c r="G12645" s="78"/>
      <c r="H12645" s="80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6"/>
      <c r="B12646" s="77"/>
      <c r="C12646" s="76"/>
      <c r="D12646" s="78"/>
      <c r="E12646" s="12"/>
      <c r="F12646" s="79"/>
      <c r="G12646" s="78"/>
      <c r="H12646" s="80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6"/>
      <c r="B12647" s="77"/>
      <c r="C12647" s="76"/>
      <c r="D12647" s="78"/>
      <c r="E12647" s="12"/>
      <c r="F12647" s="79"/>
      <c r="G12647" s="78"/>
      <c r="H12647" s="80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6"/>
      <c r="B12648" s="77"/>
      <c r="C12648" s="76"/>
      <c r="D12648" s="78"/>
      <c r="E12648" s="12"/>
      <c r="F12648" s="79"/>
      <c r="G12648" s="78"/>
      <c r="H12648" s="80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6"/>
      <c r="B12649" s="77"/>
      <c r="C12649" s="76"/>
      <c r="D12649" s="78"/>
      <c r="E12649" s="12"/>
      <c r="F12649" s="79"/>
      <c r="G12649" s="78"/>
      <c r="H12649" s="80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6"/>
      <c r="B12650" s="77"/>
      <c r="C12650" s="76"/>
      <c r="D12650" s="78"/>
      <c r="E12650" s="12"/>
      <c r="F12650" s="79"/>
      <c r="G12650" s="78"/>
      <c r="H12650" s="80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6"/>
      <c r="B12651" s="77"/>
      <c r="C12651" s="76"/>
      <c r="D12651" s="78"/>
      <c r="E12651" s="12"/>
      <c r="F12651" s="79"/>
      <c r="G12651" s="78"/>
      <c r="H12651" s="80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6"/>
      <c r="B12652" s="77"/>
      <c r="C12652" s="76"/>
      <c r="D12652" s="78"/>
      <c r="E12652" s="12"/>
      <c r="F12652" s="79"/>
      <c r="G12652" s="78"/>
      <c r="H12652" s="80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6"/>
      <c r="B12653" s="77"/>
      <c r="C12653" s="76"/>
      <c r="D12653" s="78"/>
      <c r="E12653" s="12"/>
      <c r="F12653" s="79"/>
      <c r="G12653" s="78"/>
      <c r="H12653" s="80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6"/>
      <c r="B12654" s="77"/>
      <c r="C12654" s="76"/>
      <c r="D12654" s="78"/>
      <c r="E12654" s="12"/>
      <c r="F12654" s="79"/>
      <c r="G12654" s="78"/>
      <c r="H12654" s="80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6"/>
      <c r="B12655" s="77"/>
      <c r="C12655" s="76"/>
      <c r="D12655" s="78"/>
      <c r="E12655" s="12"/>
      <c r="F12655" s="79"/>
      <c r="G12655" s="78"/>
      <c r="H12655" s="80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6"/>
      <c r="B12656" s="77"/>
      <c r="C12656" s="76"/>
      <c r="D12656" s="78"/>
      <c r="E12656" s="12"/>
      <c r="F12656" s="79"/>
      <c r="G12656" s="78"/>
      <c r="H12656" s="80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6"/>
      <c r="B12657" s="77"/>
      <c r="C12657" s="76"/>
      <c r="D12657" s="78"/>
      <c r="E12657" s="12"/>
      <c r="F12657" s="79"/>
      <c r="G12657" s="78"/>
      <c r="H12657" s="80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6"/>
      <c r="B12658" s="77"/>
      <c r="C12658" s="76"/>
      <c r="D12658" s="78"/>
      <c r="E12658" s="12"/>
      <c r="F12658" s="79"/>
      <c r="G12658" s="78"/>
      <c r="H12658" s="80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6"/>
      <c r="B12659" s="77"/>
      <c r="C12659" s="76"/>
      <c r="D12659" s="78"/>
      <c r="E12659" s="12"/>
      <c r="F12659" s="79"/>
      <c r="G12659" s="78"/>
      <c r="H12659" s="80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6"/>
      <c r="B12660" s="77"/>
      <c r="C12660" s="76"/>
      <c r="D12660" s="78"/>
      <c r="E12660" s="12"/>
      <c r="F12660" s="79"/>
      <c r="G12660" s="78"/>
      <c r="H12660" s="80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6"/>
      <c r="B12661" s="77"/>
      <c r="C12661" s="76"/>
      <c r="D12661" s="78"/>
      <c r="E12661" s="12"/>
      <c r="F12661" s="79"/>
      <c r="G12661" s="78"/>
      <c r="H12661" s="80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6"/>
      <c r="B12662" s="77"/>
      <c r="C12662" s="76"/>
      <c r="D12662" s="78"/>
      <c r="E12662" s="12"/>
      <c r="F12662" s="79"/>
      <c r="G12662" s="78"/>
      <c r="H12662" s="80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6"/>
      <c r="B12663" s="77"/>
      <c r="C12663" s="76"/>
      <c r="D12663" s="78"/>
      <c r="E12663" s="12"/>
      <c r="F12663" s="79"/>
      <c r="G12663" s="78"/>
      <c r="H12663" s="80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6"/>
      <c r="B12664" s="77"/>
      <c r="C12664" s="76"/>
      <c r="D12664" s="78"/>
      <c r="E12664" s="12"/>
      <c r="F12664" s="79"/>
      <c r="G12664" s="78"/>
      <c r="H12664" s="80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6"/>
      <c r="B12665" s="77"/>
      <c r="C12665" s="76"/>
      <c r="D12665" s="78"/>
      <c r="E12665" s="12"/>
      <c r="F12665" s="79"/>
      <c r="G12665" s="78"/>
      <c r="H12665" s="80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6"/>
      <c r="B12666" s="77"/>
      <c r="C12666" s="76"/>
      <c r="D12666" s="78"/>
      <c r="E12666" s="12"/>
      <c r="F12666" s="79"/>
      <c r="G12666" s="78"/>
      <c r="H12666" s="80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6"/>
      <c r="B12667" s="77"/>
      <c r="C12667" s="76"/>
      <c r="D12667" s="78"/>
      <c r="E12667" s="12"/>
      <c r="F12667" s="79"/>
      <c r="G12667" s="78"/>
      <c r="H12667" s="80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6"/>
      <c r="B12668" s="77"/>
      <c r="C12668" s="76"/>
      <c r="D12668" s="78"/>
      <c r="E12668" s="12"/>
      <c r="F12668" s="79"/>
      <c r="G12668" s="78"/>
      <c r="H12668" s="80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6"/>
      <c r="B12669" s="77"/>
      <c r="C12669" s="76"/>
      <c r="D12669" s="78"/>
      <c r="E12669" s="12"/>
      <c r="F12669" s="79"/>
      <c r="G12669" s="78"/>
      <c r="H12669" s="80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6"/>
      <c r="B12670" s="77"/>
      <c r="C12670" s="76"/>
      <c r="D12670" s="78"/>
      <c r="E12670" s="12"/>
      <c r="F12670" s="79"/>
      <c r="G12670" s="78"/>
      <c r="H12670" s="80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6"/>
      <c r="B12671" s="77"/>
      <c r="C12671" s="76"/>
      <c r="D12671" s="78"/>
      <c r="E12671" s="12"/>
      <c r="F12671" s="79"/>
      <c r="G12671" s="78"/>
      <c r="H12671" s="80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6"/>
      <c r="B12672" s="77"/>
      <c r="C12672" s="76"/>
      <c r="D12672" s="78"/>
      <c r="E12672" s="12"/>
      <c r="F12672" s="79"/>
      <c r="G12672" s="78"/>
      <c r="H12672" s="80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6"/>
      <c r="B12673" s="77"/>
      <c r="C12673" s="76"/>
      <c r="D12673" s="78"/>
      <c r="E12673" s="12"/>
      <c r="F12673" s="79"/>
      <c r="G12673" s="78"/>
      <c r="H12673" s="80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6"/>
      <c r="B12674" s="77"/>
      <c r="C12674" s="76"/>
      <c r="D12674" s="78"/>
      <c r="E12674" s="12"/>
      <c r="F12674" s="79"/>
      <c r="G12674" s="78"/>
      <c r="H12674" s="80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6"/>
      <c r="B12675" s="77"/>
      <c r="C12675" s="76"/>
      <c r="D12675" s="78"/>
      <c r="E12675" s="12"/>
      <c r="F12675" s="79"/>
      <c r="G12675" s="78"/>
      <c r="H12675" s="80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6"/>
      <c r="B12676" s="77"/>
      <c r="C12676" s="76"/>
      <c r="D12676" s="78"/>
      <c r="E12676" s="12"/>
      <c r="F12676" s="79"/>
      <c r="G12676" s="78"/>
      <c r="H12676" s="80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6"/>
      <c r="B12677" s="77"/>
      <c r="C12677" s="76"/>
      <c r="D12677" s="78"/>
      <c r="E12677" s="12"/>
      <c r="F12677" s="79"/>
      <c r="G12677" s="78"/>
      <c r="H12677" s="80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6"/>
      <c r="B12678" s="77"/>
      <c r="C12678" s="76"/>
      <c r="D12678" s="78"/>
      <c r="E12678" s="12"/>
      <c r="F12678" s="79"/>
      <c r="G12678" s="78"/>
      <c r="H12678" s="80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6"/>
      <c r="B12679" s="77"/>
      <c r="C12679" s="76"/>
      <c r="D12679" s="78"/>
      <c r="E12679" s="12"/>
      <c r="F12679" s="79"/>
      <c r="G12679" s="78"/>
      <c r="H12679" s="80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6"/>
      <c r="B12680" s="77"/>
      <c r="C12680" s="76"/>
      <c r="D12680" s="78"/>
      <c r="E12680" s="12"/>
      <c r="F12680" s="79"/>
      <c r="G12680" s="78"/>
      <c r="H12680" s="80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6"/>
      <c r="B12681" s="77"/>
      <c r="C12681" s="76"/>
      <c r="D12681" s="78"/>
      <c r="E12681" s="12"/>
      <c r="F12681" s="79"/>
      <c r="G12681" s="78"/>
      <c r="H12681" s="80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6"/>
      <c r="B12682" s="77"/>
      <c r="C12682" s="76"/>
      <c r="D12682" s="78"/>
      <c r="E12682" s="12"/>
      <c r="F12682" s="79"/>
      <c r="G12682" s="78"/>
      <c r="H12682" s="80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6"/>
      <c r="B12683" s="77"/>
      <c r="C12683" s="76"/>
      <c r="D12683" s="78"/>
      <c r="E12683" s="12"/>
      <c r="F12683" s="79"/>
      <c r="G12683" s="78"/>
      <c r="H12683" s="80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6"/>
      <c r="B12684" s="77"/>
      <c r="C12684" s="76"/>
      <c r="D12684" s="78"/>
      <c r="E12684" s="12"/>
      <c r="F12684" s="79"/>
      <c r="G12684" s="78"/>
      <c r="H12684" s="80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6"/>
      <c r="B12685" s="77"/>
      <c r="C12685" s="76"/>
      <c r="D12685" s="78"/>
      <c r="E12685" s="12"/>
      <c r="F12685" s="79"/>
      <c r="G12685" s="78"/>
      <c r="H12685" s="80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6"/>
      <c r="B12686" s="77"/>
      <c r="C12686" s="76"/>
      <c r="D12686" s="78"/>
      <c r="E12686" s="12"/>
      <c r="F12686" s="79"/>
      <c r="G12686" s="78"/>
      <c r="H12686" s="80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6"/>
      <c r="B12687" s="77"/>
      <c r="C12687" s="76"/>
      <c r="D12687" s="78"/>
      <c r="E12687" s="12"/>
      <c r="F12687" s="79"/>
      <c r="G12687" s="78"/>
      <c r="H12687" s="80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6"/>
      <c r="B12688" s="77"/>
      <c r="C12688" s="76"/>
      <c r="D12688" s="78"/>
      <c r="E12688" s="12"/>
      <c r="F12688" s="79"/>
      <c r="G12688" s="78"/>
      <c r="H12688" s="80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6"/>
      <c r="B12689" s="77"/>
      <c r="C12689" s="76"/>
      <c r="D12689" s="78"/>
      <c r="E12689" s="12"/>
      <c r="F12689" s="79"/>
      <c r="G12689" s="78"/>
      <c r="H12689" s="80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6"/>
      <c r="B12690" s="77"/>
      <c r="C12690" s="76"/>
      <c r="D12690" s="78"/>
      <c r="E12690" s="12"/>
      <c r="F12690" s="79"/>
      <c r="G12690" s="78"/>
      <c r="H12690" s="80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6"/>
      <c r="B12691" s="77"/>
      <c r="C12691" s="76"/>
      <c r="D12691" s="78"/>
      <c r="E12691" s="12"/>
      <c r="F12691" s="79"/>
      <c r="G12691" s="78"/>
      <c r="H12691" s="80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6"/>
      <c r="B12692" s="77"/>
      <c r="C12692" s="76"/>
      <c r="D12692" s="78"/>
      <c r="E12692" s="12"/>
      <c r="F12692" s="79"/>
      <c r="G12692" s="78"/>
      <c r="H12692" s="80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6"/>
      <c r="B12693" s="77"/>
      <c r="C12693" s="76"/>
      <c r="D12693" s="78"/>
      <c r="E12693" s="12"/>
      <c r="F12693" s="79"/>
      <c r="G12693" s="78"/>
      <c r="H12693" s="80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6"/>
      <c r="B12694" s="77"/>
      <c r="C12694" s="76"/>
      <c r="D12694" s="78"/>
      <c r="E12694" s="12"/>
      <c r="F12694" s="79"/>
      <c r="G12694" s="78"/>
      <c r="H12694" s="80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6"/>
      <c r="B12695" s="77"/>
      <c r="C12695" s="76"/>
      <c r="D12695" s="78"/>
      <c r="E12695" s="12"/>
      <c r="F12695" s="79"/>
      <c r="G12695" s="78"/>
      <c r="H12695" s="80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6"/>
      <c r="B12696" s="77"/>
      <c r="C12696" s="76"/>
      <c r="D12696" s="78"/>
      <c r="E12696" s="12"/>
      <c r="F12696" s="79"/>
      <c r="G12696" s="78"/>
      <c r="H12696" s="80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6"/>
      <c r="B12697" s="77"/>
      <c r="C12697" s="76"/>
      <c r="D12697" s="78"/>
      <c r="E12697" s="12"/>
      <c r="F12697" s="79"/>
      <c r="G12697" s="78"/>
      <c r="H12697" s="80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6"/>
      <c r="B12698" s="77"/>
      <c r="C12698" s="76"/>
      <c r="D12698" s="78"/>
      <c r="E12698" s="12"/>
      <c r="F12698" s="79"/>
      <c r="G12698" s="78"/>
      <c r="H12698" s="80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6"/>
      <c r="B12699" s="77"/>
      <c r="C12699" s="76"/>
      <c r="D12699" s="78"/>
      <c r="E12699" s="12"/>
      <c r="F12699" s="79"/>
      <c r="G12699" s="78"/>
      <c r="H12699" s="80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6"/>
      <c r="B12700" s="77"/>
      <c r="C12700" s="76"/>
      <c r="D12700" s="78"/>
      <c r="E12700" s="12"/>
      <c r="F12700" s="79"/>
      <c r="G12700" s="78"/>
      <c r="H12700" s="80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6"/>
      <c r="B12701" s="77"/>
      <c r="C12701" s="76"/>
      <c r="D12701" s="78"/>
      <c r="E12701" s="12"/>
      <c r="F12701" s="79"/>
      <c r="G12701" s="78"/>
      <c r="H12701" s="80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6"/>
      <c r="B12702" s="77"/>
      <c r="C12702" s="76"/>
      <c r="D12702" s="78"/>
      <c r="E12702" s="12"/>
      <c r="F12702" s="79"/>
      <c r="G12702" s="78"/>
      <c r="H12702" s="80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6"/>
      <c r="B12703" s="77"/>
      <c r="C12703" s="76"/>
      <c r="D12703" s="78"/>
      <c r="E12703" s="12"/>
      <c r="F12703" s="79"/>
      <c r="G12703" s="78"/>
      <c r="H12703" s="80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6"/>
      <c r="B12704" s="77"/>
      <c r="C12704" s="76"/>
      <c r="D12704" s="78"/>
      <c r="E12704" s="12"/>
      <c r="F12704" s="79"/>
      <c r="G12704" s="78"/>
      <c r="H12704" s="80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6"/>
      <c r="B12705" s="77"/>
      <c r="C12705" s="76"/>
      <c r="D12705" s="78"/>
      <c r="E12705" s="12"/>
      <c r="F12705" s="79"/>
      <c r="G12705" s="78"/>
      <c r="H12705" s="80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6"/>
      <c r="B12706" s="77"/>
      <c r="C12706" s="76"/>
      <c r="D12706" s="78"/>
      <c r="E12706" s="12"/>
      <c r="F12706" s="79"/>
      <c r="G12706" s="78"/>
      <c r="H12706" s="80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6"/>
      <c r="B12707" s="77"/>
      <c r="C12707" s="76"/>
      <c r="D12707" s="78"/>
      <c r="E12707" s="12"/>
      <c r="F12707" s="79"/>
      <c r="G12707" s="78"/>
      <c r="H12707" s="80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6"/>
      <c r="B12708" s="77"/>
      <c r="C12708" s="76"/>
      <c r="D12708" s="78"/>
      <c r="E12708" s="12"/>
      <c r="F12708" s="79"/>
      <c r="G12708" s="78"/>
      <c r="H12708" s="80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6"/>
      <c r="B12709" s="77"/>
      <c r="C12709" s="76"/>
      <c r="D12709" s="78"/>
      <c r="E12709" s="12"/>
      <c r="F12709" s="79"/>
      <c r="G12709" s="78"/>
      <c r="H12709" s="80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6"/>
      <c r="B12710" s="77"/>
      <c r="C12710" s="76"/>
      <c r="D12710" s="78"/>
      <c r="E12710" s="12"/>
      <c r="F12710" s="79"/>
      <c r="G12710" s="78"/>
      <c r="H12710" s="80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6"/>
      <c r="B12711" s="77"/>
      <c r="C12711" s="76"/>
      <c r="D12711" s="78"/>
      <c r="E12711" s="12"/>
      <c r="F12711" s="79"/>
      <c r="G12711" s="78"/>
      <c r="H12711" s="80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6"/>
      <c r="B12712" s="77"/>
      <c r="C12712" s="76"/>
      <c r="D12712" s="78"/>
      <c r="E12712" s="12"/>
      <c r="F12712" s="79"/>
      <c r="G12712" s="78"/>
      <c r="H12712" s="80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6"/>
      <c r="B12713" s="77"/>
      <c r="C12713" s="76"/>
      <c r="D12713" s="78"/>
      <c r="E12713" s="12"/>
      <c r="F12713" s="79"/>
      <c r="G12713" s="78"/>
      <c r="H12713" s="80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6"/>
      <c r="B12714" s="77"/>
      <c r="C12714" s="76"/>
      <c r="D12714" s="78"/>
      <c r="E12714" s="12"/>
      <c r="F12714" s="79"/>
      <c r="G12714" s="78"/>
      <c r="H12714" s="80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6"/>
      <c r="B12715" s="77"/>
      <c r="C12715" s="76"/>
      <c r="D12715" s="78"/>
      <c r="E12715" s="12"/>
      <c r="F12715" s="79"/>
      <c r="G12715" s="78"/>
      <c r="H12715" s="80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6"/>
      <c r="B12716" s="77"/>
      <c r="C12716" s="76"/>
      <c r="D12716" s="78"/>
      <c r="E12716" s="12"/>
      <c r="F12716" s="79"/>
      <c r="G12716" s="78"/>
      <c r="H12716" s="80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6"/>
      <c r="B12717" s="77"/>
      <c r="C12717" s="76"/>
      <c r="D12717" s="78"/>
      <c r="E12717" s="12"/>
      <c r="F12717" s="79"/>
      <c r="G12717" s="78"/>
      <c r="H12717" s="80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6"/>
      <c r="B12718" s="77"/>
      <c r="C12718" s="76"/>
      <c r="D12718" s="78"/>
      <c r="E12718" s="12"/>
      <c r="F12718" s="79"/>
      <c r="G12718" s="78"/>
      <c r="H12718" s="80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6"/>
      <c r="B12719" s="77"/>
      <c r="C12719" s="76"/>
      <c r="D12719" s="78"/>
      <c r="E12719" s="12"/>
      <c r="F12719" s="79"/>
      <c r="G12719" s="78"/>
      <c r="H12719" s="80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6"/>
      <c r="B12720" s="77"/>
      <c r="C12720" s="76"/>
      <c r="D12720" s="78"/>
      <c r="E12720" s="12"/>
      <c r="F12720" s="79"/>
      <c r="G12720" s="78"/>
      <c r="H12720" s="80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6"/>
      <c r="B12721" s="77"/>
      <c r="C12721" s="76"/>
      <c r="D12721" s="78"/>
      <c r="E12721" s="12"/>
      <c r="F12721" s="79"/>
      <c r="G12721" s="78"/>
      <c r="H12721" s="80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6"/>
      <c r="B12722" s="77"/>
      <c r="C12722" s="76"/>
      <c r="D12722" s="78"/>
      <c r="E12722" s="12"/>
      <c r="F12722" s="79"/>
      <c r="G12722" s="78"/>
      <c r="H12722" s="80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6"/>
      <c r="B12723" s="77"/>
      <c r="C12723" s="76"/>
      <c r="D12723" s="78"/>
      <c r="E12723" s="12"/>
      <c r="F12723" s="79"/>
      <c r="G12723" s="78"/>
      <c r="H12723" s="80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6"/>
      <c r="B12724" s="77"/>
      <c r="C12724" s="76"/>
      <c r="D12724" s="78"/>
      <c r="E12724" s="12"/>
      <c r="F12724" s="79"/>
      <c r="G12724" s="78"/>
      <c r="H12724" s="80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6"/>
      <c r="B12725" s="77"/>
      <c r="C12725" s="76"/>
      <c r="D12725" s="78"/>
      <c r="E12725" s="12"/>
      <c r="F12725" s="79"/>
      <c r="G12725" s="78"/>
      <c r="H12725" s="80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6"/>
      <c r="B12726" s="77"/>
      <c r="C12726" s="76"/>
      <c r="D12726" s="78"/>
      <c r="E12726" s="12"/>
      <c r="F12726" s="79"/>
      <c r="G12726" s="78"/>
      <c r="H12726" s="80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6"/>
      <c r="B12727" s="77"/>
      <c r="C12727" s="76"/>
      <c r="D12727" s="78"/>
      <c r="E12727" s="12"/>
      <c r="F12727" s="79"/>
      <c r="G12727" s="78"/>
      <c r="H12727" s="80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6"/>
      <c r="B12728" s="77"/>
      <c r="C12728" s="76"/>
      <c r="D12728" s="78"/>
      <c r="E12728" s="12"/>
      <c r="F12728" s="79"/>
      <c r="G12728" s="78"/>
      <c r="H12728" s="80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6"/>
      <c r="B12729" s="77"/>
      <c r="C12729" s="76"/>
      <c r="D12729" s="78"/>
      <c r="E12729" s="12"/>
      <c r="F12729" s="79"/>
      <c r="G12729" s="78"/>
      <c r="H12729" s="80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6"/>
      <c r="B12730" s="77"/>
      <c r="C12730" s="76"/>
      <c r="D12730" s="78"/>
      <c r="E12730" s="12"/>
      <c r="F12730" s="79"/>
      <c r="G12730" s="78"/>
      <c r="H12730" s="80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6"/>
      <c r="B12731" s="77"/>
      <c r="C12731" s="76"/>
      <c r="D12731" s="78"/>
      <c r="E12731" s="12"/>
      <c r="F12731" s="79"/>
      <c r="G12731" s="78"/>
      <c r="H12731" s="80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6"/>
      <c r="B12732" s="77"/>
      <c r="C12732" s="76"/>
      <c r="D12732" s="78"/>
      <c r="E12732" s="12"/>
      <c r="F12732" s="79"/>
      <c r="G12732" s="78"/>
      <c r="H12732" s="80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6"/>
      <c r="B12733" s="77"/>
      <c r="C12733" s="76"/>
      <c r="D12733" s="78"/>
      <c r="E12733" s="12"/>
      <c r="F12733" s="79"/>
      <c r="G12733" s="78"/>
      <c r="H12733" s="80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6"/>
      <c r="B12734" s="77"/>
      <c r="C12734" s="76"/>
      <c r="D12734" s="78"/>
      <c r="E12734" s="12"/>
      <c r="F12734" s="79"/>
      <c r="G12734" s="78"/>
      <c r="H12734" s="80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6"/>
      <c r="B12735" s="77"/>
      <c r="C12735" s="76"/>
      <c r="D12735" s="78"/>
      <c r="E12735" s="12"/>
      <c r="F12735" s="79"/>
      <c r="G12735" s="78"/>
      <c r="H12735" s="80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6"/>
      <c r="B12736" s="77"/>
      <c r="C12736" s="76"/>
      <c r="D12736" s="78"/>
      <c r="E12736" s="12"/>
      <c r="F12736" s="79"/>
      <c r="G12736" s="78"/>
      <c r="H12736" s="80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6"/>
      <c r="B12737" s="77"/>
      <c r="C12737" s="76"/>
      <c r="D12737" s="78"/>
      <c r="E12737" s="12"/>
      <c r="F12737" s="79"/>
      <c r="G12737" s="78"/>
      <c r="H12737" s="80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6"/>
      <c r="B12738" s="77"/>
      <c r="C12738" s="76"/>
      <c r="D12738" s="78"/>
      <c r="E12738" s="12"/>
      <c r="F12738" s="79"/>
      <c r="G12738" s="78"/>
      <c r="H12738" s="80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6"/>
      <c r="B12739" s="77"/>
      <c r="C12739" s="76"/>
      <c r="D12739" s="78"/>
      <c r="E12739" s="12"/>
      <c r="F12739" s="79"/>
      <c r="G12739" s="78"/>
      <c r="H12739" s="80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6"/>
      <c r="B12740" s="77"/>
      <c r="C12740" s="76"/>
      <c r="D12740" s="78"/>
      <c r="E12740" s="12"/>
      <c r="F12740" s="79"/>
      <c r="G12740" s="78"/>
      <c r="H12740" s="80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6"/>
      <c r="B12741" s="77"/>
      <c r="C12741" s="76"/>
      <c r="D12741" s="78"/>
      <c r="E12741" s="12"/>
      <c r="F12741" s="79"/>
      <c r="G12741" s="78"/>
      <c r="H12741" s="80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6"/>
      <c r="B12742" s="77"/>
      <c r="C12742" s="76"/>
      <c r="D12742" s="78"/>
      <c r="E12742" s="12"/>
      <c r="F12742" s="79"/>
      <c r="G12742" s="78"/>
      <c r="H12742" s="80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6"/>
      <c r="B12743" s="77"/>
      <c r="C12743" s="76"/>
      <c r="D12743" s="78"/>
      <c r="E12743" s="12"/>
      <c r="F12743" s="79"/>
      <c r="G12743" s="78"/>
      <c r="H12743" s="80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6"/>
      <c r="B12744" s="77"/>
      <c r="C12744" s="76"/>
      <c r="D12744" s="78"/>
      <c r="E12744" s="12"/>
      <c r="F12744" s="79"/>
      <c r="G12744" s="78"/>
      <c r="H12744" s="80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6"/>
      <c r="B12745" s="77"/>
      <c r="C12745" s="76"/>
      <c r="D12745" s="78"/>
      <c r="E12745" s="12"/>
      <c r="F12745" s="79"/>
      <c r="G12745" s="78"/>
      <c r="H12745" s="80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6"/>
      <c r="B12746" s="77"/>
      <c r="C12746" s="76"/>
      <c r="D12746" s="78"/>
      <c r="E12746" s="12"/>
      <c r="F12746" s="79"/>
      <c r="G12746" s="78"/>
      <c r="H12746" s="80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6"/>
      <c r="B12747" s="77"/>
      <c r="C12747" s="76"/>
      <c r="D12747" s="78"/>
      <c r="E12747" s="12"/>
      <c r="F12747" s="79"/>
      <c r="G12747" s="78"/>
      <c r="H12747" s="80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6"/>
      <c r="B12748" s="77"/>
      <c r="C12748" s="76"/>
      <c r="D12748" s="78"/>
      <c r="E12748" s="12"/>
      <c r="F12748" s="79"/>
      <c r="G12748" s="78"/>
      <c r="H12748" s="80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6"/>
      <c r="B12749" s="77"/>
      <c r="C12749" s="76"/>
      <c r="D12749" s="78"/>
      <c r="E12749" s="12"/>
      <c r="F12749" s="79"/>
      <c r="G12749" s="78"/>
      <c r="H12749" s="80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6"/>
      <c r="B12750" s="77"/>
      <c r="C12750" s="76"/>
      <c r="D12750" s="78"/>
      <c r="E12750" s="12"/>
      <c r="F12750" s="79"/>
      <c r="G12750" s="78"/>
      <c r="H12750" s="80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6"/>
      <c r="B12751" s="77"/>
      <c r="C12751" s="76"/>
      <c r="D12751" s="78"/>
      <c r="E12751" s="12"/>
      <c r="F12751" s="79"/>
      <c r="G12751" s="78"/>
      <c r="H12751" s="80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6"/>
      <c r="B12752" s="77"/>
      <c r="C12752" s="76"/>
      <c r="D12752" s="78"/>
      <c r="E12752" s="12"/>
      <c r="F12752" s="79"/>
      <c r="G12752" s="78"/>
      <c r="H12752" s="80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6"/>
      <c r="B12753" s="77"/>
      <c r="C12753" s="76"/>
      <c r="D12753" s="78"/>
      <c r="E12753" s="12"/>
      <c r="F12753" s="79"/>
      <c r="G12753" s="78"/>
      <c r="H12753" s="80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6"/>
      <c r="B12754" s="77"/>
      <c r="C12754" s="76"/>
      <c r="D12754" s="78"/>
      <c r="E12754" s="12"/>
      <c r="F12754" s="79"/>
      <c r="G12754" s="78"/>
      <c r="H12754" s="80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6"/>
      <c r="B12755" s="77"/>
      <c r="C12755" s="76"/>
      <c r="D12755" s="78"/>
      <c r="E12755" s="12"/>
      <c r="F12755" s="79"/>
      <c r="G12755" s="78"/>
      <c r="H12755" s="80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6"/>
      <c r="B12756" s="77"/>
      <c r="C12756" s="76"/>
      <c r="D12756" s="78"/>
      <c r="E12756" s="12"/>
      <c r="F12756" s="79"/>
      <c r="G12756" s="78"/>
      <c r="H12756" s="80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6"/>
      <c r="B12757" s="77"/>
      <c r="C12757" s="76"/>
      <c r="D12757" s="78"/>
      <c r="E12757" s="12"/>
      <c r="F12757" s="79"/>
      <c r="G12757" s="78"/>
      <c r="H12757" s="80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6"/>
      <c r="B12758" s="77"/>
      <c r="C12758" s="76"/>
      <c r="D12758" s="78"/>
      <c r="E12758" s="12"/>
      <c r="F12758" s="79"/>
      <c r="G12758" s="78"/>
      <c r="H12758" s="80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6"/>
      <c r="B12759" s="77"/>
      <c r="C12759" s="76"/>
      <c r="D12759" s="78"/>
      <c r="E12759" s="12"/>
      <c r="F12759" s="79"/>
      <c r="G12759" s="78"/>
      <c r="H12759" s="80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6"/>
      <c r="B12760" s="77"/>
      <c r="C12760" s="76"/>
      <c r="D12760" s="78"/>
      <c r="E12760" s="12"/>
      <c r="F12760" s="79"/>
      <c r="G12760" s="78"/>
      <c r="H12760" s="80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6"/>
      <c r="B12761" s="77"/>
      <c r="C12761" s="76"/>
      <c r="D12761" s="78"/>
      <c r="E12761" s="12"/>
      <c r="F12761" s="79"/>
      <c r="G12761" s="78"/>
      <c r="H12761" s="80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6"/>
      <c r="B12762" s="77"/>
      <c r="C12762" s="76"/>
      <c r="D12762" s="78"/>
      <c r="E12762" s="12"/>
      <c r="F12762" s="79"/>
      <c r="G12762" s="78"/>
      <c r="H12762" s="80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6"/>
      <c r="B12763" s="77"/>
      <c r="C12763" s="76"/>
      <c r="D12763" s="78"/>
      <c r="E12763" s="12"/>
      <c r="F12763" s="79"/>
      <c r="G12763" s="78"/>
      <c r="H12763" s="80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6"/>
      <c r="B12764" s="77"/>
      <c r="C12764" s="76"/>
      <c r="D12764" s="78"/>
      <c r="E12764" s="12"/>
      <c r="F12764" s="79"/>
      <c r="G12764" s="78"/>
      <c r="H12764" s="80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6"/>
      <c r="B12765" s="77"/>
      <c r="C12765" s="76"/>
      <c r="D12765" s="78"/>
      <c r="E12765" s="12"/>
      <c r="F12765" s="79"/>
      <c r="G12765" s="78"/>
      <c r="H12765" s="80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6"/>
      <c r="B12766" s="77"/>
      <c r="C12766" s="76"/>
      <c r="D12766" s="78"/>
      <c r="E12766" s="12"/>
      <c r="F12766" s="79"/>
      <c r="G12766" s="78"/>
      <c r="H12766" s="80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6"/>
      <c r="B12767" s="77"/>
      <c r="C12767" s="76"/>
      <c r="D12767" s="78"/>
      <c r="E12767" s="12"/>
      <c r="F12767" s="79"/>
      <c r="G12767" s="78"/>
      <c r="H12767" s="80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6"/>
      <c r="B12768" s="77"/>
      <c r="C12768" s="76"/>
      <c r="D12768" s="78"/>
      <c r="E12768" s="12"/>
      <c r="F12768" s="79"/>
      <c r="G12768" s="78"/>
      <c r="H12768" s="80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6"/>
      <c r="B12769" s="77"/>
      <c r="C12769" s="76"/>
      <c r="D12769" s="78"/>
      <c r="E12769" s="12"/>
      <c r="F12769" s="79"/>
      <c r="G12769" s="78"/>
      <c r="H12769" s="80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6"/>
      <c r="B12770" s="77"/>
      <c r="C12770" s="76"/>
      <c r="D12770" s="78"/>
      <c r="E12770" s="12"/>
      <c r="F12770" s="79"/>
      <c r="G12770" s="78"/>
      <c r="H12770" s="80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6"/>
      <c r="B12771" s="77"/>
      <c r="C12771" s="76"/>
      <c r="D12771" s="78"/>
      <c r="E12771" s="12"/>
      <c r="F12771" s="79"/>
      <c r="G12771" s="78"/>
      <c r="H12771" s="80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6"/>
      <c r="B12772" s="77"/>
      <c r="C12772" s="76"/>
      <c r="D12772" s="78"/>
      <c r="E12772" s="12"/>
      <c r="F12772" s="79"/>
      <c r="G12772" s="78"/>
      <c r="H12772" s="80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6"/>
      <c r="B12773" s="77"/>
      <c r="C12773" s="76"/>
      <c r="D12773" s="78"/>
      <c r="E12773" s="12"/>
      <c r="F12773" s="79"/>
      <c r="G12773" s="78"/>
      <c r="H12773" s="80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6"/>
      <c r="B12774" s="77"/>
      <c r="C12774" s="76"/>
      <c r="D12774" s="78"/>
      <c r="E12774" s="12"/>
      <c r="F12774" s="79"/>
      <c r="G12774" s="78"/>
      <c r="H12774" s="80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6"/>
      <c r="B12775" s="77"/>
      <c r="C12775" s="76"/>
      <c r="D12775" s="78"/>
      <c r="E12775" s="12"/>
      <c r="F12775" s="79"/>
      <c r="G12775" s="78"/>
      <c r="H12775" s="80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6"/>
      <c r="B12776" s="77"/>
      <c r="C12776" s="76"/>
      <c r="D12776" s="78"/>
      <c r="E12776" s="12"/>
      <c r="F12776" s="79"/>
      <c r="G12776" s="78"/>
      <c r="H12776" s="80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6"/>
      <c r="B12777" s="77"/>
      <c r="C12777" s="76"/>
      <c r="D12777" s="78"/>
      <c r="E12777" s="12"/>
      <c r="F12777" s="79"/>
      <c r="G12777" s="78"/>
      <c r="H12777" s="80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6"/>
      <c r="B12778" s="77"/>
      <c r="C12778" s="76"/>
      <c r="D12778" s="78"/>
      <c r="E12778" s="12"/>
      <c r="F12778" s="79"/>
      <c r="G12778" s="78"/>
      <c r="H12778" s="80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6"/>
      <c r="B12779" s="77"/>
      <c r="C12779" s="76"/>
      <c r="D12779" s="78"/>
      <c r="E12779" s="12"/>
      <c r="F12779" s="79"/>
      <c r="G12779" s="78"/>
      <c r="H12779" s="80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6"/>
      <c r="B12780" s="77"/>
      <c r="C12780" s="76"/>
      <c r="D12780" s="78"/>
      <c r="E12780" s="12"/>
      <c r="F12780" s="79"/>
      <c r="G12780" s="78"/>
      <c r="H12780" s="80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6"/>
      <c r="B12781" s="77"/>
      <c r="C12781" s="76"/>
      <c r="D12781" s="78"/>
      <c r="E12781" s="12"/>
      <c r="F12781" s="79"/>
      <c r="G12781" s="78"/>
      <c r="H12781" s="80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6"/>
      <c r="B12782" s="77"/>
      <c r="C12782" s="76"/>
      <c r="D12782" s="78"/>
      <c r="E12782" s="12"/>
      <c r="F12782" s="79"/>
      <c r="G12782" s="78"/>
      <c r="H12782" s="80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6"/>
      <c r="B12783" s="77"/>
      <c r="C12783" s="76"/>
      <c r="D12783" s="78"/>
      <c r="E12783" s="12"/>
      <c r="F12783" s="79"/>
      <c r="G12783" s="78"/>
      <c r="H12783" s="80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6"/>
      <c r="B12784" s="77"/>
      <c r="C12784" s="76"/>
      <c r="D12784" s="78"/>
      <c r="E12784" s="12"/>
      <c r="F12784" s="79"/>
      <c r="G12784" s="78"/>
      <c r="H12784" s="80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6"/>
      <c r="B12785" s="77"/>
      <c r="C12785" s="76"/>
      <c r="D12785" s="78"/>
      <c r="E12785" s="12"/>
      <c r="F12785" s="79"/>
      <c r="G12785" s="78"/>
      <c r="H12785" s="80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6"/>
      <c r="B12786" s="77"/>
      <c r="C12786" s="76"/>
      <c r="D12786" s="78"/>
      <c r="E12786" s="12"/>
      <c r="F12786" s="79"/>
      <c r="G12786" s="78"/>
      <c r="H12786" s="80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6"/>
      <c r="B12787" s="77"/>
      <c r="C12787" s="76"/>
      <c r="D12787" s="78"/>
      <c r="E12787" s="12"/>
      <c r="F12787" s="79"/>
      <c r="G12787" s="78"/>
      <c r="H12787" s="80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6"/>
      <c r="B12788" s="77"/>
      <c r="C12788" s="76"/>
      <c r="D12788" s="78"/>
      <c r="E12788" s="12"/>
      <c r="F12788" s="79"/>
      <c r="G12788" s="78"/>
      <c r="H12788" s="80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6"/>
      <c r="B12789" s="77"/>
      <c r="C12789" s="76"/>
      <c r="D12789" s="78"/>
      <c r="E12789" s="12"/>
      <c r="F12789" s="79"/>
      <c r="G12789" s="78"/>
      <c r="H12789" s="80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6"/>
      <c r="B12790" s="77"/>
      <c r="C12790" s="76"/>
      <c r="D12790" s="78"/>
      <c r="E12790" s="12"/>
      <c r="F12790" s="79"/>
      <c r="G12790" s="78"/>
      <c r="H12790" s="80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6"/>
      <c r="B12791" s="77"/>
      <c r="C12791" s="76"/>
      <c r="D12791" s="78"/>
      <c r="E12791" s="12"/>
      <c r="F12791" s="79"/>
      <c r="G12791" s="78"/>
      <c r="H12791" s="80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6"/>
      <c r="B12792" s="77"/>
      <c r="C12792" s="76"/>
      <c r="D12792" s="78"/>
      <c r="E12792" s="12"/>
      <c r="F12792" s="79"/>
      <c r="G12792" s="78"/>
      <c r="H12792" s="80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6"/>
      <c r="B12793" s="77"/>
      <c r="C12793" s="76"/>
      <c r="D12793" s="78"/>
      <c r="E12793" s="12"/>
      <c r="F12793" s="79"/>
      <c r="G12793" s="78"/>
      <c r="H12793" s="80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6"/>
      <c r="B12794" s="77"/>
      <c r="C12794" s="76"/>
      <c r="D12794" s="78"/>
      <c r="E12794" s="12"/>
      <c r="F12794" s="79"/>
      <c r="G12794" s="78"/>
      <c r="H12794" s="80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6"/>
      <c r="B12795" s="77"/>
      <c r="C12795" s="76"/>
      <c r="D12795" s="78"/>
      <c r="E12795" s="12"/>
      <c r="F12795" s="79"/>
      <c r="G12795" s="78"/>
      <c r="H12795" s="80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6"/>
      <c r="B12796" s="77"/>
      <c r="C12796" s="76"/>
      <c r="D12796" s="78"/>
      <c r="E12796" s="12"/>
      <c r="F12796" s="79"/>
      <c r="G12796" s="78"/>
      <c r="H12796" s="80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6"/>
      <c r="B12797" s="77"/>
      <c r="C12797" s="76"/>
      <c r="D12797" s="78"/>
      <c r="E12797" s="12"/>
      <c r="F12797" s="79"/>
      <c r="G12797" s="78"/>
      <c r="H12797" s="80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6"/>
      <c r="B12798" s="77"/>
      <c r="C12798" s="76"/>
      <c r="D12798" s="78"/>
      <c r="E12798" s="12"/>
      <c r="F12798" s="79"/>
      <c r="G12798" s="78"/>
      <c r="H12798" s="80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6"/>
      <c r="B12799" s="77"/>
      <c r="C12799" s="76"/>
      <c r="D12799" s="78"/>
      <c r="E12799" s="12"/>
      <c r="F12799" s="79"/>
      <c r="G12799" s="78"/>
      <c r="H12799" s="80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6"/>
      <c r="B12800" s="77"/>
      <c r="C12800" s="76"/>
      <c r="D12800" s="78"/>
      <c r="E12800" s="12"/>
      <c r="F12800" s="79"/>
      <c r="G12800" s="78"/>
      <c r="H12800" s="80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6"/>
      <c r="B12801" s="77"/>
      <c r="C12801" s="76"/>
      <c r="D12801" s="78"/>
      <c r="E12801" s="12"/>
      <c r="F12801" s="79"/>
      <c r="G12801" s="78"/>
      <c r="H12801" s="80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6"/>
      <c r="B12802" s="77"/>
      <c r="C12802" s="76"/>
      <c r="D12802" s="78"/>
      <c r="E12802" s="12"/>
      <c r="F12802" s="79"/>
      <c r="G12802" s="78"/>
      <c r="H12802" s="80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6"/>
      <c r="B12803" s="77"/>
      <c r="C12803" s="76"/>
      <c r="D12803" s="78"/>
      <c r="E12803" s="12"/>
      <c r="F12803" s="79"/>
      <c r="G12803" s="78"/>
      <c r="H12803" s="80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6"/>
      <c r="B12804" s="77"/>
      <c r="C12804" s="76"/>
      <c r="D12804" s="78"/>
      <c r="E12804" s="12"/>
      <c r="F12804" s="79"/>
      <c r="G12804" s="78"/>
      <c r="H12804" s="80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6"/>
      <c r="B12805" s="77"/>
      <c r="C12805" s="76"/>
      <c r="D12805" s="78"/>
      <c r="E12805" s="12"/>
      <c r="F12805" s="79"/>
      <c r="G12805" s="78"/>
      <c r="H12805" s="80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6"/>
      <c r="B12806" s="77"/>
      <c r="C12806" s="76"/>
      <c r="D12806" s="78"/>
      <c r="E12806" s="12"/>
      <c r="F12806" s="79"/>
      <c r="G12806" s="78"/>
      <c r="H12806" s="80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6"/>
      <c r="B12807" s="77"/>
      <c r="C12807" s="76"/>
      <c r="D12807" s="78"/>
      <c r="E12807" s="12"/>
      <c r="F12807" s="79"/>
      <c r="G12807" s="78"/>
      <c r="H12807" s="80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6"/>
      <c r="B12808" s="77"/>
      <c r="C12808" s="76"/>
      <c r="D12808" s="78"/>
      <c r="E12808" s="12"/>
      <c r="F12808" s="79"/>
      <c r="G12808" s="78"/>
      <c r="H12808" s="80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6"/>
      <c r="B12809" s="77"/>
      <c r="C12809" s="76"/>
      <c r="D12809" s="78"/>
      <c r="E12809" s="12"/>
      <c r="F12809" s="79"/>
      <c r="G12809" s="78"/>
      <c r="H12809" s="80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6"/>
      <c r="B12810" s="77"/>
      <c r="C12810" s="76"/>
      <c r="D12810" s="78"/>
      <c r="E12810" s="12"/>
      <c r="F12810" s="79"/>
      <c r="G12810" s="78"/>
      <c r="H12810" s="80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6"/>
      <c r="B12811" s="77"/>
      <c r="C12811" s="76"/>
      <c r="D12811" s="78"/>
      <c r="E12811" s="12"/>
      <c r="F12811" s="79"/>
      <c r="G12811" s="78"/>
      <c r="H12811" s="80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6"/>
      <c r="B12812" s="77"/>
      <c r="C12812" s="76"/>
      <c r="D12812" s="78"/>
      <c r="E12812" s="12"/>
      <c r="F12812" s="79"/>
      <c r="G12812" s="78"/>
      <c r="H12812" s="80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6"/>
      <c r="B12813" s="77"/>
      <c r="C12813" s="76"/>
      <c r="D12813" s="78"/>
      <c r="E12813" s="12"/>
      <c r="F12813" s="79"/>
      <c r="G12813" s="78"/>
      <c r="H12813" s="80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6"/>
      <c r="B12814" s="77"/>
      <c r="C12814" s="76"/>
      <c r="D12814" s="78"/>
      <c r="E12814" s="12"/>
      <c r="F12814" s="79"/>
      <c r="G12814" s="78"/>
      <c r="H12814" s="80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6"/>
      <c r="B12815" s="77"/>
      <c r="C12815" s="76"/>
      <c r="D12815" s="78"/>
      <c r="E12815" s="12"/>
      <c r="F12815" s="79"/>
      <c r="G12815" s="78"/>
      <c r="H12815" s="80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6"/>
      <c r="B12816" s="77"/>
      <c r="C12816" s="76"/>
      <c r="D12816" s="78"/>
      <c r="E12816" s="12"/>
      <c r="F12816" s="79"/>
      <c r="G12816" s="78"/>
      <c r="H12816" s="80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6"/>
      <c r="B12817" s="77"/>
      <c r="C12817" s="76"/>
      <c r="D12817" s="78"/>
      <c r="E12817" s="12"/>
      <c r="F12817" s="79"/>
      <c r="G12817" s="78"/>
      <c r="H12817" s="80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6"/>
      <c r="B12818" s="77"/>
      <c r="C12818" s="76"/>
      <c r="D12818" s="78"/>
      <c r="E12818" s="12"/>
      <c r="F12818" s="79"/>
      <c r="G12818" s="78"/>
      <c r="H12818" s="80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6"/>
      <c r="B12819" s="77"/>
      <c r="C12819" s="76"/>
      <c r="D12819" s="78"/>
      <c r="E12819" s="12"/>
      <c r="F12819" s="79"/>
      <c r="G12819" s="78"/>
      <c r="H12819" s="80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6"/>
      <c r="B12820" s="77"/>
      <c r="C12820" s="76"/>
      <c r="D12820" s="78"/>
      <c r="E12820" s="12"/>
      <c r="F12820" s="79"/>
      <c r="G12820" s="78"/>
      <c r="H12820" s="80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6"/>
      <c r="B12821" s="77"/>
      <c r="C12821" s="76"/>
      <c r="D12821" s="78"/>
      <c r="E12821" s="12"/>
      <c r="F12821" s="79"/>
      <c r="G12821" s="78"/>
      <c r="H12821" s="80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6"/>
      <c r="B12822" s="77"/>
      <c r="C12822" s="76"/>
      <c r="D12822" s="78"/>
      <c r="E12822" s="12"/>
      <c r="F12822" s="79"/>
      <c r="G12822" s="78"/>
      <c r="H12822" s="80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6"/>
      <c r="B12823" s="77"/>
      <c r="C12823" s="76"/>
      <c r="D12823" s="78"/>
      <c r="E12823" s="12"/>
      <c r="F12823" s="79"/>
      <c r="G12823" s="78"/>
      <c r="H12823" s="80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6"/>
      <c r="B12824" s="77"/>
      <c r="C12824" s="76"/>
      <c r="D12824" s="78"/>
      <c r="E12824" s="12"/>
      <c r="F12824" s="79"/>
      <c r="G12824" s="78"/>
      <c r="H12824" s="80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6"/>
      <c r="B12825" s="77"/>
      <c r="C12825" s="76"/>
      <c r="D12825" s="78"/>
      <c r="E12825" s="12"/>
      <c r="F12825" s="79"/>
      <c r="G12825" s="78"/>
      <c r="H12825" s="80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6"/>
      <c r="B12826" s="77"/>
      <c r="C12826" s="76"/>
      <c r="D12826" s="78"/>
      <c r="E12826" s="12"/>
      <c r="F12826" s="79"/>
      <c r="G12826" s="78"/>
      <c r="H12826" s="80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6"/>
      <c r="B12827" s="77"/>
      <c r="C12827" s="76"/>
      <c r="D12827" s="78"/>
      <c r="E12827" s="12"/>
      <c r="F12827" s="79"/>
      <c r="G12827" s="78"/>
      <c r="H12827" s="80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6"/>
      <c r="B12828" s="77"/>
      <c r="C12828" s="76"/>
      <c r="D12828" s="78"/>
      <c r="E12828" s="12"/>
      <c r="F12828" s="79"/>
      <c r="G12828" s="78"/>
      <c r="H12828" s="80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6"/>
      <c r="B12829" s="77"/>
      <c r="C12829" s="76"/>
      <c r="D12829" s="78"/>
      <c r="E12829" s="12"/>
      <c r="F12829" s="79"/>
      <c r="G12829" s="78"/>
      <c r="H12829" s="80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6"/>
      <c r="B12830" s="77"/>
      <c r="C12830" s="76"/>
      <c r="D12830" s="78"/>
      <c r="E12830" s="12"/>
      <c r="F12830" s="79"/>
      <c r="G12830" s="78"/>
      <c r="H12830" s="80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6"/>
      <c r="B12831" s="77"/>
      <c r="C12831" s="76"/>
      <c r="D12831" s="78"/>
      <c r="E12831" s="12"/>
      <c r="F12831" s="79"/>
      <c r="G12831" s="78"/>
      <c r="H12831" s="80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6"/>
      <c r="B12832" s="77"/>
      <c r="C12832" s="76"/>
      <c r="D12832" s="78"/>
      <c r="E12832" s="12"/>
      <c r="F12832" s="79"/>
      <c r="G12832" s="78"/>
      <c r="H12832" s="80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6"/>
      <c r="B12833" s="77"/>
      <c r="C12833" s="76"/>
      <c r="D12833" s="78"/>
      <c r="E12833" s="12"/>
      <c r="F12833" s="79"/>
      <c r="G12833" s="78"/>
      <c r="H12833" s="80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6"/>
      <c r="B12834" s="77"/>
      <c r="C12834" s="76"/>
      <c r="D12834" s="78"/>
      <c r="E12834" s="12"/>
      <c r="F12834" s="79"/>
      <c r="G12834" s="78"/>
      <c r="H12834" s="80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6"/>
      <c r="B12835" s="77"/>
      <c r="C12835" s="76"/>
      <c r="D12835" s="78"/>
      <c r="E12835" s="12"/>
      <c r="F12835" s="79"/>
      <c r="G12835" s="78"/>
      <c r="H12835" s="80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6"/>
      <c r="B12836" s="77"/>
      <c r="C12836" s="76"/>
      <c r="D12836" s="78"/>
      <c r="E12836" s="12"/>
      <c r="F12836" s="79"/>
      <c r="G12836" s="78"/>
      <c r="H12836" s="80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6"/>
      <c r="B12837" s="77"/>
      <c r="C12837" s="76"/>
      <c r="D12837" s="78"/>
      <c r="E12837" s="12"/>
      <c r="F12837" s="79"/>
      <c r="G12837" s="78"/>
      <c r="H12837" s="80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6"/>
      <c r="B12838" s="77"/>
      <c r="C12838" s="76"/>
      <c r="D12838" s="78"/>
      <c r="E12838" s="12"/>
      <c r="F12838" s="79"/>
      <c r="G12838" s="78"/>
      <c r="H12838" s="80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6"/>
      <c r="B12839" s="77"/>
      <c r="C12839" s="76"/>
      <c r="D12839" s="78"/>
      <c r="E12839" s="12"/>
      <c r="F12839" s="79"/>
      <c r="G12839" s="78"/>
      <c r="H12839" s="80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6"/>
      <c r="B12840" s="77"/>
      <c r="C12840" s="76"/>
      <c r="D12840" s="78"/>
      <c r="E12840" s="12"/>
      <c r="F12840" s="79"/>
      <c r="G12840" s="78"/>
      <c r="H12840" s="80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6"/>
      <c r="B12841" s="77"/>
      <c r="C12841" s="76"/>
      <c r="D12841" s="78"/>
      <c r="E12841" s="12"/>
      <c r="F12841" s="79"/>
      <c r="G12841" s="78"/>
      <c r="H12841" s="80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6"/>
      <c r="B12842" s="77"/>
      <c r="C12842" s="76"/>
      <c r="D12842" s="78"/>
      <c r="E12842" s="12"/>
      <c r="F12842" s="79"/>
      <c r="G12842" s="78"/>
      <c r="H12842" s="80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6"/>
      <c r="B12843" s="77"/>
      <c r="C12843" s="76"/>
      <c r="D12843" s="78"/>
      <c r="E12843" s="12"/>
      <c r="F12843" s="79"/>
      <c r="G12843" s="78"/>
      <c r="H12843" s="80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6"/>
      <c r="B12844" s="77"/>
      <c r="C12844" s="76"/>
      <c r="D12844" s="78"/>
      <c r="E12844" s="12"/>
      <c r="F12844" s="79"/>
      <c r="G12844" s="78"/>
      <c r="H12844" s="80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6"/>
      <c r="B12845" s="77"/>
      <c r="C12845" s="76"/>
      <c r="D12845" s="78"/>
      <c r="E12845" s="12"/>
      <c r="F12845" s="79"/>
      <c r="G12845" s="78"/>
      <c r="H12845" s="80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6"/>
      <c r="B12846" s="77"/>
      <c r="C12846" s="76"/>
      <c r="D12846" s="78"/>
      <c r="E12846" s="12"/>
      <c r="F12846" s="79"/>
      <c r="G12846" s="78"/>
      <c r="H12846" s="80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6"/>
      <c r="B12847" s="77"/>
      <c r="C12847" s="76"/>
      <c r="D12847" s="78"/>
      <c r="E12847" s="12"/>
      <c r="F12847" s="79"/>
      <c r="G12847" s="78"/>
      <c r="H12847" s="80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6"/>
      <c r="B12848" s="77"/>
      <c r="C12848" s="76"/>
      <c r="D12848" s="78"/>
      <c r="E12848" s="12"/>
      <c r="F12848" s="79"/>
      <c r="G12848" s="78"/>
      <c r="H12848" s="80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6"/>
      <c r="B12849" s="77"/>
      <c r="C12849" s="76"/>
      <c r="D12849" s="78"/>
      <c r="E12849" s="12"/>
      <c r="F12849" s="79"/>
      <c r="G12849" s="78"/>
      <c r="H12849" s="80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6"/>
      <c r="B12850" s="77"/>
      <c r="C12850" s="76"/>
      <c r="D12850" s="78"/>
      <c r="E12850" s="12"/>
      <c r="F12850" s="79"/>
      <c r="G12850" s="78"/>
      <c r="H12850" s="80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6"/>
      <c r="B12851" s="77"/>
      <c r="C12851" s="76"/>
      <c r="D12851" s="78"/>
      <c r="E12851" s="12"/>
      <c r="F12851" s="79"/>
      <c r="G12851" s="78"/>
      <c r="H12851" s="80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6"/>
      <c r="B12852" s="77"/>
      <c r="C12852" s="76"/>
      <c r="D12852" s="78"/>
      <c r="E12852" s="12"/>
      <c r="F12852" s="79"/>
      <c r="G12852" s="78"/>
      <c r="H12852" s="80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6"/>
      <c r="B12853" s="77"/>
      <c r="C12853" s="76"/>
      <c r="D12853" s="78"/>
      <c r="E12853" s="12"/>
      <c r="F12853" s="79"/>
      <c r="G12853" s="78"/>
      <c r="H12853" s="80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6"/>
      <c r="B12854" s="77"/>
      <c r="C12854" s="76"/>
      <c r="D12854" s="78"/>
      <c r="E12854" s="12"/>
      <c r="F12854" s="79"/>
      <c r="G12854" s="78"/>
      <c r="H12854" s="80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6"/>
      <c r="B12855" s="77"/>
      <c r="C12855" s="76"/>
      <c r="D12855" s="78"/>
      <c r="E12855" s="12"/>
      <c r="F12855" s="79"/>
      <c r="G12855" s="78"/>
      <c r="H12855" s="80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6"/>
      <c r="B12856" s="77"/>
      <c r="C12856" s="76"/>
      <c r="D12856" s="78"/>
      <c r="E12856" s="12"/>
      <c r="F12856" s="79"/>
      <c r="G12856" s="78"/>
      <c r="H12856" s="80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6"/>
      <c r="B12857" s="77"/>
      <c r="C12857" s="76"/>
      <c r="D12857" s="78"/>
      <c r="E12857" s="12"/>
      <c r="F12857" s="79"/>
      <c r="G12857" s="78"/>
      <c r="H12857" s="80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6"/>
      <c r="B12858" s="77"/>
      <c r="C12858" s="76"/>
      <c r="D12858" s="78"/>
      <c r="E12858" s="12"/>
      <c r="F12858" s="79"/>
      <c r="G12858" s="78"/>
      <c r="H12858" s="80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6"/>
      <c r="B12859" s="77"/>
      <c r="C12859" s="76"/>
      <c r="D12859" s="78"/>
      <c r="E12859" s="12"/>
      <c r="F12859" s="79"/>
      <c r="G12859" s="78"/>
      <c r="H12859" s="80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6"/>
      <c r="B12860" s="77"/>
      <c r="C12860" s="76"/>
      <c r="D12860" s="78"/>
      <c r="E12860" s="12"/>
      <c r="F12860" s="79"/>
      <c r="G12860" s="78"/>
      <c r="H12860" s="80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6"/>
      <c r="B12861" s="77"/>
      <c r="C12861" s="76"/>
      <c r="D12861" s="78"/>
      <c r="E12861" s="12"/>
      <c r="F12861" s="79"/>
      <c r="G12861" s="78"/>
      <c r="H12861" s="80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6"/>
      <c r="B12862" s="77"/>
      <c r="C12862" s="76"/>
      <c r="D12862" s="78"/>
      <c r="E12862" s="12"/>
      <c r="F12862" s="79"/>
      <c r="G12862" s="78"/>
      <c r="H12862" s="80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6"/>
      <c r="B12863" s="77"/>
      <c r="C12863" s="76"/>
      <c r="D12863" s="78"/>
      <c r="E12863" s="12"/>
      <c r="F12863" s="79"/>
      <c r="G12863" s="78"/>
      <c r="H12863" s="80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6"/>
      <c r="B12864" s="77"/>
      <c r="C12864" s="76"/>
      <c r="D12864" s="78"/>
      <c r="E12864" s="12"/>
      <c r="F12864" s="79"/>
      <c r="G12864" s="78"/>
      <c r="H12864" s="80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6"/>
      <c r="B12865" s="77"/>
      <c r="C12865" s="76"/>
      <c r="D12865" s="78"/>
      <c r="E12865" s="12"/>
      <c r="F12865" s="79"/>
      <c r="G12865" s="78"/>
      <c r="H12865" s="80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6"/>
      <c r="B12866" s="77"/>
      <c r="C12866" s="76"/>
      <c r="D12866" s="78"/>
      <c r="E12866" s="12"/>
      <c r="F12866" s="79"/>
      <c r="G12866" s="78"/>
      <c r="H12866" s="80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6"/>
      <c r="B12867" s="77"/>
      <c r="C12867" s="76"/>
      <c r="D12867" s="78"/>
      <c r="E12867" s="12"/>
      <c r="F12867" s="79"/>
      <c r="G12867" s="78"/>
      <c r="H12867" s="80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6"/>
      <c r="B12868" s="77"/>
      <c r="C12868" s="76"/>
      <c r="D12868" s="78"/>
      <c r="E12868" s="12"/>
      <c r="F12868" s="79"/>
      <c r="G12868" s="78"/>
      <c r="H12868" s="80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6"/>
      <c r="B12869" s="77"/>
      <c r="C12869" s="76"/>
      <c r="D12869" s="78"/>
      <c r="E12869" s="12"/>
      <c r="F12869" s="79"/>
      <c r="G12869" s="78"/>
      <c r="H12869" s="80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6"/>
      <c r="B12870" s="77"/>
      <c r="C12870" s="76"/>
      <c r="D12870" s="78"/>
      <c r="E12870" s="12"/>
      <c r="F12870" s="79"/>
      <c r="G12870" s="78"/>
      <c r="H12870" s="80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6"/>
      <c r="B12871" s="77"/>
      <c r="C12871" s="76"/>
      <c r="D12871" s="78"/>
      <c r="E12871" s="12"/>
      <c r="F12871" s="79"/>
      <c r="G12871" s="78"/>
      <c r="H12871" s="80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6"/>
      <c r="B12872" s="77"/>
      <c r="C12872" s="76"/>
      <c r="D12872" s="78"/>
      <c r="E12872" s="12"/>
      <c r="F12872" s="79"/>
      <c r="G12872" s="78"/>
      <c r="H12872" s="80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6"/>
      <c r="B12873" s="77"/>
      <c r="C12873" s="76"/>
      <c r="D12873" s="78"/>
      <c r="E12873" s="12"/>
      <c r="F12873" s="79"/>
      <c r="G12873" s="78"/>
      <c r="H12873" s="80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6"/>
      <c r="B12874" s="77"/>
      <c r="C12874" s="76"/>
      <c r="D12874" s="78"/>
      <c r="E12874" s="12"/>
      <c r="F12874" s="79"/>
      <c r="G12874" s="78"/>
      <c r="H12874" s="80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6"/>
      <c r="B12875" s="77"/>
      <c r="C12875" s="76"/>
      <c r="D12875" s="78"/>
      <c r="E12875" s="12"/>
      <c r="F12875" s="79"/>
      <c r="G12875" s="78"/>
      <c r="H12875" s="80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6"/>
      <c r="B12876" s="77"/>
      <c r="C12876" s="76"/>
      <c r="D12876" s="78"/>
      <c r="E12876" s="12"/>
      <c r="F12876" s="79"/>
      <c r="G12876" s="78"/>
      <c r="H12876" s="80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6"/>
      <c r="B12877" s="77"/>
      <c r="C12877" s="76"/>
      <c r="D12877" s="78"/>
      <c r="E12877" s="12"/>
      <c r="F12877" s="79"/>
      <c r="G12877" s="78"/>
      <c r="H12877" s="80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6"/>
      <c r="B12878" s="77"/>
      <c r="C12878" s="76"/>
      <c r="D12878" s="78"/>
      <c r="E12878" s="12"/>
      <c r="F12878" s="79"/>
      <c r="G12878" s="78"/>
      <c r="H12878" s="80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6"/>
      <c r="B12879" s="77"/>
      <c r="C12879" s="76"/>
      <c r="D12879" s="78"/>
      <c r="E12879" s="12"/>
      <c r="F12879" s="79"/>
      <c r="G12879" s="78"/>
      <c r="H12879" s="80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6"/>
      <c r="B12880" s="77"/>
      <c r="C12880" s="76"/>
      <c r="D12880" s="78"/>
      <c r="E12880" s="12"/>
      <c r="F12880" s="79"/>
      <c r="G12880" s="78"/>
      <c r="H12880" s="80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6"/>
      <c r="B12881" s="77"/>
      <c r="C12881" s="76"/>
      <c r="D12881" s="78"/>
      <c r="E12881" s="12"/>
      <c r="F12881" s="79"/>
      <c r="G12881" s="78"/>
      <c r="H12881" s="80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6"/>
      <c r="B12882" s="77"/>
      <c r="C12882" s="76"/>
      <c r="D12882" s="78"/>
      <c r="E12882" s="12"/>
      <c r="F12882" s="79"/>
      <c r="G12882" s="78"/>
      <c r="H12882" s="80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6"/>
      <c r="B12883" s="77"/>
      <c r="C12883" s="76"/>
      <c r="D12883" s="78"/>
      <c r="E12883" s="12"/>
      <c r="F12883" s="79"/>
      <c r="G12883" s="78"/>
      <c r="H12883" s="80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6"/>
      <c r="B12884" s="77"/>
      <c r="C12884" s="76"/>
      <c r="D12884" s="78"/>
      <c r="E12884" s="12"/>
      <c r="F12884" s="79"/>
      <c r="G12884" s="78"/>
      <c r="H12884" s="80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6"/>
      <c r="B12885" s="77"/>
      <c r="C12885" s="76"/>
      <c r="D12885" s="78"/>
      <c r="E12885" s="12"/>
      <c r="F12885" s="79"/>
      <c r="G12885" s="78"/>
      <c r="H12885" s="80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6"/>
      <c r="B12886" s="77"/>
      <c r="C12886" s="76"/>
      <c r="D12886" s="78"/>
      <c r="E12886" s="12"/>
      <c r="F12886" s="79"/>
      <c r="G12886" s="78"/>
      <c r="H12886" s="80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6"/>
      <c r="B12887" s="77"/>
      <c r="C12887" s="76"/>
      <c r="D12887" s="78"/>
      <c r="E12887" s="12"/>
      <c r="F12887" s="79"/>
      <c r="G12887" s="78"/>
      <c r="H12887" s="80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6"/>
      <c r="B12888" s="77"/>
      <c r="C12888" s="76"/>
      <c r="D12888" s="78"/>
      <c r="E12888" s="12"/>
      <c r="F12888" s="79"/>
      <c r="G12888" s="78"/>
      <c r="H12888" s="80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6"/>
      <c r="B12889" s="77"/>
      <c r="C12889" s="76"/>
      <c r="D12889" s="78"/>
      <c r="E12889" s="12"/>
      <c r="F12889" s="79"/>
      <c r="G12889" s="78"/>
      <c r="H12889" s="80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6"/>
      <c r="B12890" s="77"/>
      <c r="C12890" s="76"/>
      <c r="D12890" s="78"/>
      <c r="E12890" s="12"/>
      <c r="F12890" s="79"/>
      <c r="G12890" s="78"/>
      <c r="H12890" s="80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6"/>
      <c r="B12891" s="77"/>
      <c r="C12891" s="76"/>
      <c r="D12891" s="78"/>
      <c r="E12891" s="12"/>
      <c r="F12891" s="79"/>
      <c r="G12891" s="78"/>
      <c r="H12891" s="80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6"/>
      <c r="B12892" s="77"/>
      <c r="C12892" s="76"/>
      <c r="D12892" s="78"/>
      <c r="E12892" s="12"/>
      <c r="F12892" s="79"/>
      <c r="G12892" s="78"/>
      <c r="H12892" s="80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6"/>
      <c r="B12893" s="77"/>
      <c r="C12893" s="76"/>
      <c r="D12893" s="78"/>
      <c r="E12893" s="12"/>
      <c r="F12893" s="79"/>
      <c r="G12893" s="78"/>
      <c r="H12893" s="80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6"/>
      <c r="B12894" s="77"/>
      <c r="C12894" s="76"/>
      <c r="D12894" s="78"/>
      <c r="E12894" s="12"/>
      <c r="F12894" s="79"/>
      <c r="G12894" s="78"/>
      <c r="H12894" s="80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6"/>
      <c r="B12895" s="77"/>
      <c r="C12895" s="76"/>
      <c r="D12895" s="78"/>
      <c r="E12895" s="12"/>
      <c r="F12895" s="79"/>
      <c r="G12895" s="78"/>
      <c r="H12895" s="80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6"/>
      <c r="B12896" s="77"/>
      <c r="C12896" s="76"/>
      <c r="D12896" s="78"/>
      <c r="E12896" s="12"/>
      <c r="F12896" s="79"/>
      <c r="G12896" s="78"/>
      <c r="H12896" s="80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6"/>
      <c r="B12897" s="77"/>
      <c r="C12897" s="76"/>
      <c r="D12897" s="78"/>
      <c r="E12897" s="12"/>
      <c r="F12897" s="79"/>
      <c r="G12897" s="78"/>
      <c r="H12897" s="80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6"/>
      <c r="B12898" s="77"/>
      <c r="C12898" s="76"/>
      <c r="D12898" s="78"/>
      <c r="E12898" s="12"/>
      <c r="F12898" s="79"/>
      <c r="G12898" s="78"/>
      <c r="H12898" s="80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6"/>
      <c r="B12899" s="77"/>
      <c r="C12899" s="76"/>
      <c r="D12899" s="78"/>
      <c r="E12899" s="12"/>
      <c r="F12899" s="79"/>
      <c r="G12899" s="78"/>
      <c r="H12899" s="80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6"/>
      <c r="B12900" s="77"/>
      <c r="C12900" s="76"/>
      <c r="D12900" s="78"/>
      <c r="E12900" s="12"/>
      <c r="F12900" s="79"/>
      <c r="G12900" s="78"/>
      <c r="H12900" s="80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6"/>
      <c r="B12901" s="77"/>
      <c r="C12901" s="76"/>
      <c r="D12901" s="78"/>
      <c r="E12901" s="12"/>
      <c r="F12901" s="79"/>
      <c r="G12901" s="78"/>
      <c r="H12901" s="80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6"/>
      <c r="B12902" s="77"/>
      <c r="C12902" s="76"/>
      <c r="D12902" s="78"/>
      <c r="E12902" s="12"/>
      <c r="F12902" s="79"/>
      <c r="G12902" s="78"/>
      <c r="H12902" s="80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6"/>
      <c r="B12903" s="77"/>
      <c r="C12903" s="76"/>
      <c r="D12903" s="78"/>
      <c r="E12903" s="12"/>
      <c r="F12903" s="79"/>
      <c r="G12903" s="78"/>
      <c r="H12903" s="80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6"/>
      <c r="B12904" s="77"/>
      <c r="C12904" s="76"/>
      <c r="D12904" s="78"/>
      <c r="E12904" s="12"/>
      <c r="F12904" s="79"/>
      <c r="G12904" s="78"/>
      <c r="H12904" s="80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6"/>
      <c r="B12905" s="77"/>
      <c r="C12905" s="76"/>
      <c r="D12905" s="78"/>
      <c r="E12905" s="12"/>
      <c r="F12905" s="79"/>
      <c r="G12905" s="78"/>
      <c r="H12905" s="80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6"/>
      <c r="B12906" s="77"/>
      <c r="C12906" s="76"/>
      <c r="D12906" s="78"/>
      <c r="E12906" s="12"/>
      <c r="F12906" s="79"/>
      <c r="G12906" s="78"/>
      <c r="H12906" s="80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6"/>
      <c r="B12907" s="77"/>
      <c r="C12907" s="76"/>
      <c r="D12907" s="78"/>
      <c r="E12907" s="12"/>
      <c r="F12907" s="79"/>
      <c r="G12907" s="78"/>
      <c r="H12907" s="80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6"/>
      <c r="B12908" s="77"/>
      <c r="C12908" s="76"/>
      <c r="D12908" s="78"/>
      <c r="E12908" s="12"/>
      <c r="F12908" s="79"/>
      <c r="G12908" s="78"/>
      <c r="H12908" s="80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6"/>
      <c r="B12909" s="77"/>
      <c r="C12909" s="76"/>
      <c r="D12909" s="78"/>
      <c r="E12909" s="12"/>
      <c r="F12909" s="79"/>
      <c r="G12909" s="78"/>
      <c r="H12909" s="80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6"/>
      <c r="B12910" s="77"/>
      <c r="C12910" s="76"/>
      <c r="D12910" s="78"/>
      <c r="E12910" s="12"/>
      <c r="F12910" s="79"/>
      <c r="G12910" s="78"/>
      <c r="H12910" s="80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6"/>
      <c r="B12911" s="77"/>
      <c r="C12911" s="76"/>
      <c r="D12911" s="78"/>
      <c r="E12911" s="12"/>
      <c r="F12911" s="79"/>
      <c r="G12911" s="78"/>
      <c r="H12911" s="80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6"/>
      <c r="B12912" s="77"/>
      <c r="C12912" s="76"/>
      <c r="D12912" s="78"/>
      <c r="E12912" s="12"/>
      <c r="F12912" s="79"/>
      <c r="G12912" s="78"/>
      <c r="H12912" s="80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6"/>
      <c r="B12913" s="77"/>
      <c r="C12913" s="76"/>
      <c r="D12913" s="78"/>
      <c r="E12913" s="12"/>
      <c r="F12913" s="79"/>
      <c r="G12913" s="78"/>
      <c r="H12913" s="80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6"/>
      <c r="B12914" s="77"/>
      <c r="C12914" s="76"/>
      <c r="D12914" s="78"/>
      <c r="E12914" s="12"/>
      <c r="F12914" s="79"/>
      <c r="G12914" s="78"/>
      <c r="H12914" s="80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6"/>
      <c r="B12915" s="77"/>
      <c r="C12915" s="76"/>
      <c r="D12915" s="78"/>
      <c r="E12915" s="12"/>
      <c r="F12915" s="79"/>
      <c r="G12915" s="78"/>
      <c r="H12915" s="80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6"/>
      <c r="B12916" s="77"/>
      <c r="C12916" s="76"/>
      <c r="D12916" s="78"/>
      <c r="E12916" s="12"/>
      <c r="F12916" s="79"/>
      <c r="G12916" s="78"/>
      <c r="H12916" s="80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6"/>
      <c r="B12917" s="77"/>
      <c r="C12917" s="76"/>
      <c r="D12917" s="78"/>
      <c r="E12917" s="12"/>
      <c r="F12917" s="79"/>
      <c r="G12917" s="78"/>
      <c r="H12917" s="80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6"/>
      <c r="B12918" s="77"/>
      <c r="C12918" s="76"/>
      <c r="D12918" s="78"/>
      <c r="E12918" s="12"/>
      <c r="F12918" s="79"/>
      <c r="G12918" s="78"/>
      <c r="H12918" s="80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6"/>
      <c r="B12919" s="77"/>
      <c r="C12919" s="76"/>
      <c r="D12919" s="78"/>
      <c r="E12919" s="12"/>
      <c r="F12919" s="79"/>
      <c r="G12919" s="78"/>
      <c r="H12919" s="80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6"/>
      <c r="B12920" s="77"/>
      <c r="C12920" s="76"/>
      <c r="D12920" s="78"/>
      <c r="E12920" s="12"/>
      <c r="F12920" s="79"/>
      <c r="G12920" s="78"/>
      <c r="H12920" s="80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6"/>
      <c r="B12921" s="77"/>
      <c r="C12921" s="76"/>
      <c r="D12921" s="78"/>
      <c r="E12921" s="12"/>
      <c r="F12921" s="79"/>
      <c r="G12921" s="78"/>
      <c r="H12921" s="80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6"/>
      <c r="B12922" s="77"/>
      <c r="C12922" s="76"/>
      <c r="D12922" s="78"/>
      <c r="E12922" s="12"/>
      <c r="F12922" s="79"/>
      <c r="G12922" s="78"/>
      <c r="H12922" s="80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6"/>
      <c r="B12923" s="77"/>
      <c r="C12923" s="76"/>
      <c r="D12923" s="78"/>
      <c r="E12923" s="12"/>
      <c r="F12923" s="79"/>
      <c r="G12923" s="78"/>
      <c r="H12923" s="80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6"/>
      <c r="B12924" s="77"/>
      <c r="C12924" s="76"/>
      <c r="D12924" s="78"/>
      <c r="E12924" s="12"/>
      <c r="F12924" s="79"/>
      <c r="G12924" s="78"/>
      <c r="H12924" s="80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6"/>
      <c r="B12925" s="77"/>
      <c r="C12925" s="76"/>
      <c r="D12925" s="78"/>
      <c r="E12925" s="12"/>
      <c r="F12925" s="79"/>
      <c r="G12925" s="78"/>
      <c r="H12925" s="80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6"/>
      <c r="B12926" s="77"/>
      <c r="C12926" s="76"/>
      <c r="D12926" s="78"/>
      <c r="E12926" s="12"/>
      <c r="F12926" s="79"/>
      <c r="G12926" s="78"/>
      <c r="H12926" s="80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6"/>
      <c r="B12927" s="77"/>
      <c r="C12927" s="76"/>
      <c r="D12927" s="78"/>
      <c r="E12927" s="12"/>
      <c r="F12927" s="79"/>
      <c r="G12927" s="78"/>
      <c r="H12927" s="80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6"/>
      <c r="B12928" s="77"/>
      <c r="C12928" s="76"/>
      <c r="D12928" s="78"/>
      <c r="E12928" s="12"/>
      <c r="F12928" s="79"/>
      <c r="G12928" s="78"/>
      <c r="H12928" s="80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6"/>
      <c r="B12929" s="77"/>
      <c r="C12929" s="76"/>
      <c r="D12929" s="78"/>
      <c r="E12929" s="12"/>
      <c r="F12929" s="79"/>
      <c r="G12929" s="78"/>
      <c r="H12929" s="80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6"/>
      <c r="B12930" s="77"/>
      <c r="C12930" s="76"/>
      <c r="D12930" s="78"/>
      <c r="E12930" s="12"/>
      <c r="F12930" s="79"/>
      <c r="G12930" s="78"/>
      <c r="H12930" s="80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6"/>
      <c r="B12931" s="77"/>
      <c r="C12931" s="76"/>
      <c r="D12931" s="78"/>
      <c r="E12931" s="12"/>
      <c r="F12931" s="79"/>
      <c r="G12931" s="78"/>
      <c r="H12931" s="80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6"/>
      <c r="B12932" s="77"/>
      <c r="C12932" s="76"/>
      <c r="D12932" s="78"/>
      <c r="E12932" s="12"/>
      <c r="F12932" s="79"/>
      <c r="G12932" s="78"/>
      <c r="H12932" s="80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6"/>
      <c r="B12933" s="77"/>
      <c r="C12933" s="76"/>
      <c r="D12933" s="78"/>
      <c r="E12933" s="12"/>
      <c r="F12933" s="79"/>
      <c r="G12933" s="78"/>
      <c r="H12933" s="80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6"/>
      <c r="B12934" s="77"/>
      <c r="C12934" s="76"/>
      <c r="D12934" s="78"/>
      <c r="E12934" s="12"/>
      <c r="F12934" s="79"/>
      <c r="G12934" s="78"/>
      <c r="H12934" s="80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6"/>
      <c r="B12935" s="77"/>
      <c r="C12935" s="76"/>
      <c r="D12935" s="78"/>
      <c r="E12935" s="12"/>
      <c r="F12935" s="79"/>
      <c r="G12935" s="78"/>
      <c r="H12935" s="80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6"/>
      <c r="B12936" s="77"/>
      <c r="C12936" s="76"/>
      <c r="D12936" s="78"/>
      <c r="E12936" s="12"/>
      <c r="F12936" s="79"/>
      <c r="G12936" s="78"/>
      <c r="H12936" s="80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6"/>
      <c r="B12937" s="77"/>
      <c r="C12937" s="76"/>
      <c r="D12937" s="78"/>
      <c r="E12937" s="12"/>
      <c r="F12937" s="79"/>
      <c r="G12937" s="78"/>
      <c r="H12937" s="80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6"/>
      <c r="B12938" s="77"/>
      <c r="C12938" s="76"/>
      <c r="D12938" s="78"/>
      <c r="E12938" s="12"/>
      <c r="F12938" s="79"/>
      <c r="G12938" s="78"/>
      <c r="H12938" s="80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6"/>
      <c r="B12939" s="77"/>
      <c r="C12939" s="76"/>
      <c r="D12939" s="78"/>
      <c r="E12939" s="12"/>
      <c r="F12939" s="79"/>
      <c r="G12939" s="78"/>
      <c r="H12939" s="80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6"/>
      <c r="B12940" s="77"/>
      <c r="C12940" s="76"/>
      <c r="D12940" s="78"/>
      <c r="E12940" s="12"/>
      <c r="F12940" s="79"/>
      <c r="G12940" s="78"/>
      <c r="H12940" s="80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6"/>
      <c r="B12941" s="77"/>
      <c r="C12941" s="76"/>
      <c r="D12941" s="78"/>
      <c r="E12941" s="12"/>
      <c r="F12941" s="79"/>
      <c r="G12941" s="78"/>
      <c r="H12941" s="80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6"/>
      <c r="B12942" s="77"/>
      <c r="C12942" s="76"/>
      <c r="D12942" s="78"/>
      <c r="E12942" s="12"/>
      <c r="F12942" s="79"/>
      <c r="G12942" s="78"/>
      <c r="H12942" s="80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6"/>
      <c r="B12943" s="77"/>
      <c r="C12943" s="76"/>
      <c r="D12943" s="78"/>
      <c r="E12943" s="12"/>
      <c r="F12943" s="79"/>
      <c r="G12943" s="78"/>
      <c r="H12943" s="80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6"/>
      <c r="B12944" s="77"/>
      <c r="C12944" s="76"/>
      <c r="D12944" s="78"/>
      <c r="E12944" s="12"/>
      <c r="F12944" s="79"/>
      <c r="G12944" s="78"/>
      <c r="H12944" s="80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6"/>
      <c r="B12945" s="77"/>
      <c r="C12945" s="76"/>
      <c r="D12945" s="78"/>
      <c r="E12945" s="12"/>
      <c r="F12945" s="79"/>
      <c r="G12945" s="78"/>
      <c r="H12945" s="80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6"/>
      <c r="B12946" s="77"/>
      <c r="C12946" s="76"/>
      <c r="D12946" s="78"/>
      <c r="E12946" s="12"/>
      <c r="F12946" s="79"/>
      <c r="G12946" s="78"/>
      <c r="H12946" s="80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6"/>
      <c r="B12947" s="77"/>
      <c r="C12947" s="76"/>
      <c r="D12947" s="78"/>
      <c r="E12947" s="12"/>
      <c r="F12947" s="79"/>
      <c r="G12947" s="78"/>
      <c r="H12947" s="80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6"/>
      <c r="B12948" s="77"/>
      <c r="C12948" s="76"/>
      <c r="D12948" s="78"/>
      <c r="E12948" s="12"/>
      <c r="F12948" s="79"/>
      <c r="G12948" s="78"/>
      <c r="H12948" s="80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6"/>
      <c r="B12949" s="77"/>
      <c r="C12949" s="76"/>
      <c r="D12949" s="78"/>
      <c r="E12949" s="12"/>
      <c r="F12949" s="79"/>
      <c r="G12949" s="78"/>
      <c r="H12949" s="80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6"/>
      <c r="B12950" s="77"/>
      <c r="C12950" s="76"/>
      <c r="D12950" s="78"/>
      <c r="E12950" s="12"/>
      <c r="F12950" s="79"/>
      <c r="G12950" s="78"/>
      <c r="H12950" s="80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6"/>
      <c r="B12951" s="77"/>
      <c r="C12951" s="76"/>
      <c r="D12951" s="78"/>
      <c r="E12951" s="12"/>
      <c r="F12951" s="79"/>
      <c r="G12951" s="78"/>
      <c r="H12951" s="80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6"/>
      <c r="B12952" s="77"/>
      <c r="C12952" s="76"/>
      <c r="D12952" s="78"/>
      <c r="E12952" s="12"/>
      <c r="F12952" s="79"/>
      <c r="G12952" s="78"/>
      <c r="H12952" s="80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6"/>
      <c r="B12953" s="77"/>
      <c r="C12953" s="76"/>
      <c r="D12953" s="78"/>
      <c r="E12953" s="12"/>
      <c r="F12953" s="79"/>
      <c r="G12953" s="78"/>
      <c r="H12953" s="80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6"/>
      <c r="B12954" s="77"/>
      <c r="C12954" s="76"/>
      <c r="D12954" s="78"/>
      <c r="E12954" s="12"/>
      <c r="F12954" s="79"/>
      <c r="G12954" s="78"/>
      <c r="H12954" s="80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6"/>
      <c r="B12955" s="77"/>
      <c r="C12955" s="76"/>
      <c r="D12955" s="78"/>
      <c r="E12955" s="12"/>
      <c r="F12955" s="79"/>
      <c r="G12955" s="78"/>
      <c r="H12955" s="80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6"/>
      <c r="B12956" s="77"/>
      <c r="C12956" s="76"/>
      <c r="D12956" s="78"/>
      <c r="E12956" s="12"/>
      <c r="F12956" s="79"/>
      <c r="G12956" s="78"/>
      <c r="H12956" s="80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6"/>
      <c r="B12957" s="77"/>
      <c r="C12957" s="76"/>
      <c r="D12957" s="78"/>
      <c r="E12957" s="12"/>
      <c r="F12957" s="79"/>
      <c r="G12957" s="78"/>
      <c r="H12957" s="80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6"/>
      <c r="B12958" s="77"/>
      <c r="C12958" s="76"/>
      <c r="D12958" s="78"/>
      <c r="E12958" s="12"/>
      <c r="F12958" s="79"/>
      <c r="G12958" s="78"/>
      <c r="H12958" s="80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6"/>
      <c r="B12959" s="77"/>
      <c r="C12959" s="76"/>
      <c r="D12959" s="78"/>
      <c r="E12959" s="12"/>
      <c r="F12959" s="79"/>
      <c r="G12959" s="78"/>
      <c r="H12959" s="80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6"/>
      <c r="B12960" s="77"/>
      <c r="C12960" s="76"/>
      <c r="D12960" s="78"/>
      <c r="E12960" s="12"/>
      <c r="F12960" s="79"/>
      <c r="G12960" s="78"/>
      <c r="H12960" s="80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6"/>
      <c r="B12961" s="77"/>
      <c r="C12961" s="76"/>
      <c r="D12961" s="78"/>
      <c r="E12961" s="12"/>
      <c r="F12961" s="79"/>
      <c r="G12961" s="78"/>
      <c r="H12961" s="80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6"/>
      <c r="B12962" s="77"/>
      <c r="C12962" s="76"/>
      <c r="D12962" s="78"/>
      <c r="E12962" s="12"/>
      <c r="F12962" s="79"/>
      <c r="G12962" s="78"/>
      <c r="H12962" s="80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6"/>
      <c r="B12963" s="77"/>
      <c r="C12963" s="76"/>
      <c r="D12963" s="78"/>
      <c r="E12963" s="12"/>
      <c r="F12963" s="79"/>
      <c r="G12963" s="78"/>
      <c r="H12963" s="80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6"/>
      <c r="B12964" s="77"/>
      <c r="C12964" s="76"/>
      <c r="D12964" s="78"/>
      <c r="E12964" s="12"/>
      <c r="F12964" s="79"/>
      <c r="G12964" s="78"/>
      <c r="H12964" s="80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6"/>
      <c r="B12965" s="77"/>
      <c r="C12965" s="76"/>
      <c r="D12965" s="78"/>
      <c r="E12965" s="12"/>
      <c r="F12965" s="79"/>
      <c r="G12965" s="78"/>
      <c r="H12965" s="80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6"/>
      <c r="B12966" s="77"/>
      <c r="C12966" s="76"/>
      <c r="D12966" s="78"/>
      <c r="E12966" s="12"/>
      <c r="F12966" s="79"/>
      <c r="G12966" s="78"/>
      <c r="H12966" s="80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6"/>
      <c r="B12967" s="77"/>
      <c r="C12967" s="76"/>
      <c r="D12967" s="78"/>
      <c r="E12967" s="12"/>
      <c r="F12967" s="79"/>
      <c r="G12967" s="78"/>
      <c r="H12967" s="80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6"/>
      <c r="B12968" s="77"/>
      <c r="C12968" s="76"/>
      <c r="D12968" s="78"/>
      <c r="E12968" s="12"/>
      <c r="F12968" s="79"/>
      <c r="G12968" s="78"/>
      <c r="H12968" s="80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6"/>
      <c r="B12969" s="77"/>
      <c r="C12969" s="76"/>
      <c r="D12969" s="78"/>
      <c r="E12969" s="12"/>
      <c r="F12969" s="79"/>
      <c r="G12969" s="78"/>
      <c r="H12969" s="80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6"/>
      <c r="B12970" s="77"/>
      <c r="C12970" s="76"/>
      <c r="D12970" s="78"/>
      <c r="E12970" s="12"/>
      <c r="F12970" s="79"/>
      <c r="G12970" s="78"/>
      <c r="H12970" s="80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6"/>
      <c r="B12971" s="77"/>
      <c r="C12971" s="76"/>
      <c r="D12971" s="78"/>
      <c r="E12971" s="12"/>
      <c r="F12971" s="79"/>
      <c r="G12971" s="78"/>
      <c r="H12971" s="80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6"/>
      <c r="B12972" s="77"/>
      <c r="C12972" s="76"/>
      <c r="D12972" s="78"/>
      <c r="E12972" s="12"/>
      <c r="F12972" s="79"/>
      <c r="G12972" s="78"/>
      <c r="H12972" s="80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6"/>
      <c r="B12973" s="77"/>
      <c r="C12973" s="76"/>
      <c r="D12973" s="78"/>
      <c r="E12973" s="12"/>
      <c r="F12973" s="79"/>
      <c r="G12973" s="78"/>
      <c r="H12973" s="80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6"/>
      <c r="B12974" s="77"/>
      <c r="C12974" s="76"/>
      <c r="D12974" s="78"/>
      <c r="E12974" s="12"/>
      <c r="F12974" s="79"/>
      <c r="G12974" s="78"/>
      <c r="H12974" s="80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6"/>
      <c r="B12975" s="77"/>
      <c r="C12975" s="76"/>
      <c r="D12975" s="78"/>
      <c r="E12975" s="12"/>
      <c r="F12975" s="79"/>
      <c r="G12975" s="78"/>
      <c r="H12975" s="80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6"/>
      <c r="B12976" s="77"/>
      <c r="C12976" s="76"/>
      <c r="D12976" s="78"/>
      <c r="E12976" s="12"/>
      <c r="F12976" s="79"/>
      <c r="G12976" s="78"/>
      <c r="H12976" s="80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6"/>
      <c r="B12977" s="77"/>
      <c r="C12977" s="76"/>
      <c r="D12977" s="78"/>
      <c r="E12977" s="12"/>
      <c r="F12977" s="79"/>
      <c r="G12977" s="78"/>
      <c r="H12977" s="80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6"/>
      <c r="B12978" s="77"/>
      <c r="C12978" s="76"/>
      <c r="D12978" s="78"/>
      <c r="E12978" s="12"/>
      <c r="F12978" s="79"/>
      <c r="G12978" s="78"/>
      <c r="H12978" s="80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6"/>
      <c r="B12979" s="77"/>
      <c r="C12979" s="76"/>
      <c r="D12979" s="78"/>
      <c r="E12979" s="12"/>
      <c r="F12979" s="79"/>
      <c r="G12979" s="78"/>
      <c r="H12979" s="80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6"/>
      <c r="B12980" s="77"/>
      <c r="C12980" s="76"/>
      <c r="D12980" s="78"/>
      <c r="E12980" s="12"/>
      <c r="F12980" s="79"/>
      <c r="G12980" s="78"/>
      <c r="H12980" s="80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6"/>
      <c r="B12981" s="77"/>
      <c r="C12981" s="76"/>
      <c r="D12981" s="78"/>
      <c r="E12981" s="12"/>
      <c r="F12981" s="79"/>
      <c r="G12981" s="78"/>
      <c r="H12981" s="80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6"/>
      <c r="B12982" s="77"/>
      <c r="C12982" s="76"/>
      <c r="D12982" s="78"/>
      <c r="E12982" s="12"/>
      <c r="F12982" s="79"/>
      <c r="G12982" s="78"/>
      <c r="H12982" s="80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6"/>
      <c r="B12983" s="77"/>
      <c r="C12983" s="76"/>
      <c r="D12983" s="78"/>
      <c r="E12983" s="12"/>
      <c r="F12983" s="79"/>
      <c r="G12983" s="78"/>
      <c r="H12983" s="80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6"/>
      <c r="B12984" s="77"/>
      <c r="C12984" s="76"/>
      <c r="D12984" s="78"/>
      <c r="E12984" s="12"/>
      <c r="F12984" s="79"/>
      <c r="G12984" s="78"/>
      <c r="H12984" s="80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6"/>
      <c r="B12985" s="77"/>
      <c r="C12985" s="76"/>
      <c r="D12985" s="78"/>
      <c r="E12985" s="12"/>
      <c r="F12985" s="79"/>
      <c r="G12985" s="78"/>
      <c r="H12985" s="80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6"/>
      <c r="B12986" s="77"/>
      <c r="C12986" s="76"/>
      <c r="D12986" s="78"/>
      <c r="E12986" s="12"/>
      <c r="F12986" s="79"/>
      <c r="G12986" s="78"/>
      <c r="H12986" s="80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6"/>
      <c r="B12987" s="77"/>
      <c r="C12987" s="76"/>
      <c r="D12987" s="78"/>
      <c r="E12987" s="12"/>
      <c r="F12987" s="79"/>
      <c r="G12987" s="78"/>
      <c r="H12987" s="80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6"/>
      <c r="B12988" s="77"/>
      <c r="C12988" s="76"/>
      <c r="D12988" s="78"/>
      <c r="E12988" s="12"/>
      <c r="F12988" s="79"/>
      <c r="G12988" s="78"/>
      <c r="H12988" s="80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6"/>
      <c r="B12989" s="77"/>
      <c r="C12989" s="76"/>
      <c r="D12989" s="78"/>
      <c r="E12989" s="12"/>
      <c r="F12989" s="79"/>
      <c r="G12989" s="78"/>
      <c r="H12989" s="80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6"/>
      <c r="B12990" s="77"/>
      <c r="C12990" s="76"/>
      <c r="D12990" s="78"/>
      <c r="E12990" s="12"/>
      <c r="F12990" s="79"/>
      <c r="G12990" s="78"/>
      <c r="H12990" s="80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6"/>
      <c r="B12991" s="77"/>
      <c r="C12991" s="76"/>
      <c r="D12991" s="78"/>
      <c r="E12991" s="12"/>
      <c r="F12991" s="79"/>
      <c r="G12991" s="78"/>
      <c r="H12991" s="80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6"/>
      <c r="B12992" s="77"/>
      <c r="C12992" s="76"/>
      <c r="D12992" s="78"/>
      <c r="E12992" s="12"/>
      <c r="F12992" s="79"/>
      <c r="G12992" s="78"/>
      <c r="H12992" s="80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6"/>
      <c r="B12993" s="77"/>
      <c r="C12993" s="76"/>
      <c r="D12993" s="78"/>
      <c r="E12993" s="12"/>
      <c r="F12993" s="79"/>
      <c r="G12993" s="78"/>
      <c r="H12993" s="80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6"/>
      <c r="B12994" s="77"/>
      <c r="C12994" s="76"/>
      <c r="D12994" s="78"/>
      <c r="E12994" s="12"/>
      <c r="F12994" s="79"/>
      <c r="G12994" s="78"/>
      <c r="H12994" s="80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6"/>
      <c r="B12995" s="77"/>
      <c r="C12995" s="76"/>
      <c r="D12995" s="78"/>
      <c r="E12995" s="12"/>
      <c r="F12995" s="79"/>
      <c r="G12995" s="78"/>
      <c r="H12995" s="80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6"/>
      <c r="B12996" s="77"/>
      <c r="C12996" s="76"/>
      <c r="D12996" s="78"/>
      <c r="E12996" s="12"/>
      <c r="F12996" s="79"/>
      <c r="G12996" s="78"/>
      <c r="H12996" s="80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6"/>
      <c r="B12997" s="77"/>
      <c r="C12997" s="76"/>
      <c r="D12997" s="78"/>
      <c r="E12997" s="12"/>
      <c r="F12997" s="79"/>
      <c r="G12997" s="78"/>
      <c r="H12997" s="80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6"/>
      <c r="B12998" s="77"/>
      <c r="C12998" s="76"/>
      <c r="D12998" s="78"/>
      <c r="E12998" s="12"/>
      <c r="F12998" s="79"/>
      <c r="G12998" s="78"/>
      <c r="H12998" s="80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6"/>
      <c r="B12999" s="77"/>
      <c r="C12999" s="76"/>
      <c r="D12999" s="78"/>
      <c r="E12999" s="12"/>
      <c r="F12999" s="79"/>
      <c r="G12999" s="78"/>
      <c r="H12999" s="80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6"/>
      <c r="B13000" s="77"/>
      <c r="C13000" s="76"/>
      <c r="D13000" s="78"/>
      <c r="E13000" s="12"/>
      <c r="F13000" s="79"/>
      <c r="G13000" s="78"/>
      <c r="H13000" s="80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6"/>
      <c r="B13001" s="77"/>
      <c r="C13001" s="76"/>
      <c r="D13001" s="78"/>
      <c r="E13001" s="12"/>
      <c r="F13001" s="79"/>
      <c r="G13001" s="78"/>
      <c r="H13001" s="80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6"/>
      <c r="B13002" s="77"/>
      <c r="C13002" s="76"/>
      <c r="D13002" s="78"/>
      <c r="E13002" s="12"/>
      <c r="F13002" s="79"/>
      <c r="G13002" s="78"/>
      <c r="H13002" s="80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6"/>
      <c r="B13003" s="77"/>
      <c r="C13003" s="76"/>
      <c r="D13003" s="78"/>
      <c r="E13003" s="12"/>
      <c r="F13003" s="79"/>
      <c r="G13003" s="78"/>
      <c r="H13003" s="80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6"/>
      <c r="B13004" s="77"/>
      <c r="C13004" s="76"/>
      <c r="D13004" s="78"/>
      <c r="E13004" s="12"/>
      <c r="F13004" s="79"/>
      <c r="G13004" s="78"/>
      <c r="H13004" s="80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6"/>
      <c r="B13005" s="77"/>
      <c r="C13005" s="76"/>
      <c r="D13005" s="78"/>
      <c r="E13005" s="12"/>
      <c r="F13005" s="79"/>
      <c r="G13005" s="78"/>
      <c r="H13005" s="80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6"/>
      <c r="B13006" s="77"/>
      <c r="C13006" s="76"/>
      <c r="D13006" s="78"/>
      <c r="E13006" s="12"/>
      <c r="F13006" s="79"/>
      <c r="G13006" s="78"/>
      <c r="H13006" s="80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6"/>
      <c r="B13007" s="77"/>
      <c r="C13007" s="76"/>
      <c r="D13007" s="78"/>
      <c r="E13007" s="12"/>
      <c r="F13007" s="79"/>
      <c r="G13007" s="78"/>
      <c r="H13007" s="80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6"/>
      <c r="B13008" s="77"/>
      <c r="C13008" s="76"/>
      <c r="D13008" s="78"/>
      <c r="E13008" s="12"/>
      <c r="F13008" s="79"/>
      <c r="G13008" s="78"/>
      <c r="H13008" s="80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6"/>
      <c r="B13009" s="77"/>
      <c r="C13009" s="76"/>
      <c r="D13009" s="78"/>
      <c r="E13009" s="12"/>
      <c r="F13009" s="79"/>
      <c r="G13009" s="78"/>
      <c r="H13009" s="80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6"/>
      <c r="B13010" s="77"/>
      <c r="C13010" s="76"/>
      <c r="D13010" s="78"/>
      <c r="E13010" s="12"/>
      <c r="F13010" s="79"/>
      <c r="G13010" s="78"/>
      <c r="H13010" s="80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6"/>
      <c r="B13011" s="77"/>
      <c r="C13011" s="76"/>
      <c r="D13011" s="78"/>
      <c r="E13011" s="12"/>
      <c r="F13011" s="79"/>
      <c r="G13011" s="78"/>
      <c r="H13011" s="80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6"/>
      <c r="B13012" s="77"/>
      <c r="C13012" s="76"/>
      <c r="D13012" s="78"/>
      <c r="E13012" s="12"/>
      <c r="F13012" s="79"/>
      <c r="G13012" s="78"/>
      <c r="H13012" s="80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6"/>
      <c r="B13013" s="77"/>
      <c r="C13013" s="76"/>
      <c r="D13013" s="78"/>
      <c r="E13013" s="12"/>
      <c r="F13013" s="79"/>
      <c r="G13013" s="78"/>
      <c r="H13013" s="80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6"/>
      <c r="B13014" s="77"/>
      <c r="C13014" s="76"/>
      <c r="D13014" s="78"/>
      <c r="E13014" s="12"/>
      <c r="F13014" s="79"/>
      <c r="G13014" s="78"/>
      <c r="H13014" s="80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6"/>
      <c r="B13015" s="77"/>
      <c r="C13015" s="76"/>
      <c r="D13015" s="78"/>
      <c r="E13015" s="12"/>
      <c r="F13015" s="79"/>
      <c r="G13015" s="78"/>
      <c r="H13015" s="80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6"/>
      <c r="B13016" s="77"/>
      <c r="C13016" s="76"/>
      <c r="D13016" s="78"/>
      <c r="E13016" s="12"/>
      <c r="F13016" s="79"/>
      <c r="G13016" s="78"/>
      <c r="H13016" s="80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6"/>
      <c r="B13017" s="77"/>
      <c r="C13017" s="76"/>
      <c r="D13017" s="78"/>
      <c r="E13017" s="12"/>
      <c r="F13017" s="79"/>
      <c r="G13017" s="78"/>
      <c r="H13017" s="80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6"/>
      <c r="B13018" s="77"/>
      <c r="C13018" s="76"/>
      <c r="D13018" s="78"/>
      <c r="E13018" s="12"/>
      <c r="F13018" s="79"/>
      <c r="G13018" s="78"/>
      <c r="H13018" s="80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6"/>
      <c r="B13019" s="77"/>
      <c r="C13019" s="76"/>
      <c r="D13019" s="78"/>
      <c r="E13019" s="12"/>
      <c r="F13019" s="79"/>
      <c r="G13019" s="78"/>
      <c r="H13019" s="80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6"/>
      <c r="B13020" s="77"/>
      <c r="C13020" s="76"/>
      <c r="D13020" s="78"/>
      <c r="E13020" s="12"/>
      <c r="F13020" s="79"/>
      <c r="G13020" s="78"/>
      <c r="H13020" s="80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6"/>
      <c r="B13021" s="77"/>
      <c r="C13021" s="76"/>
      <c r="D13021" s="78"/>
      <c r="E13021" s="12"/>
      <c r="F13021" s="79"/>
      <c r="G13021" s="78"/>
      <c r="H13021" s="80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6"/>
      <c r="B13022" s="77"/>
      <c r="C13022" s="76"/>
      <c r="D13022" s="78"/>
      <c r="E13022" s="12"/>
      <c r="F13022" s="79"/>
      <c r="G13022" s="78"/>
      <c r="H13022" s="80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6"/>
      <c r="B13023" s="77"/>
      <c r="C13023" s="76"/>
      <c r="D13023" s="78"/>
      <c r="E13023" s="12"/>
      <c r="F13023" s="79"/>
      <c r="G13023" s="78"/>
      <c r="H13023" s="80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6"/>
      <c r="B13024" s="77"/>
      <c r="C13024" s="76"/>
      <c r="D13024" s="78"/>
      <c r="E13024" s="12"/>
      <c r="F13024" s="79"/>
      <c r="G13024" s="78"/>
      <c r="H13024" s="80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6"/>
      <c r="B13025" s="77"/>
      <c r="C13025" s="76"/>
      <c r="D13025" s="78"/>
      <c r="E13025" s="12"/>
      <c r="F13025" s="79"/>
      <c r="G13025" s="78"/>
      <c r="H13025" s="80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6"/>
      <c r="B13026" s="77"/>
      <c r="C13026" s="76"/>
      <c r="D13026" s="78"/>
      <c r="E13026" s="12"/>
      <c r="F13026" s="79"/>
      <c r="G13026" s="78"/>
      <c r="H13026" s="80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6"/>
      <c r="B13027" s="77"/>
      <c r="C13027" s="76"/>
      <c r="D13027" s="78"/>
      <c r="E13027" s="12"/>
      <c r="F13027" s="79"/>
      <c r="G13027" s="78"/>
      <c r="H13027" s="80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6"/>
      <c r="B13028" s="77"/>
      <c r="C13028" s="76"/>
      <c r="D13028" s="78"/>
      <c r="E13028" s="12"/>
      <c r="F13028" s="79"/>
      <c r="G13028" s="78"/>
      <c r="H13028" s="80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6"/>
      <c r="B13029" s="77"/>
      <c r="C13029" s="76"/>
      <c r="D13029" s="78"/>
      <c r="E13029" s="12"/>
      <c r="F13029" s="79"/>
      <c r="G13029" s="78"/>
      <c r="H13029" s="80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6"/>
      <c r="B13030" s="77"/>
      <c r="C13030" s="76"/>
      <c r="D13030" s="78"/>
      <c r="E13030" s="12"/>
      <c r="F13030" s="79"/>
      <c r="G13030" s="78"/>
      <c r="H13030" s="80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6"/>
      <c r="B13031" s="77"/>
      <c r="C13031" s="76"/>
      <c r="D13031" s="78"/>
      <c r="E13031" s="12"/>
      <c r="F13031" s="79"/>
      <c r="G13031" s="78"/>
      <c r="H13031" s="80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6"/>
      <c r="B13032" s="77"/>
      <c r="C13032" s="76"/>
      <c r="D13032" s="78"/>
      <c r="E13032" s="12"/>
      <c r="F13032" s="79"/>
      <c r="G13032" s="78"/>
      <c r="H13032" s="80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6"/>
      <c r="B13033" s="77"/>
      <c r="C13033" s="76"/>
      <c r="D13033" s="78"/>
      <c r="E13033" s="12"/>
      <c r="F13033" s="79"/>
      <c r="G13033" s="78"/>
      <c r="H13033" s="80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6"/>
      <c r="B13034" s="77"/>
      <c r="C13034" s="76"/>
      <c r="D13034" s="78"/>
      <c r="E13034" s="12"/>
      <c r="F13034" s="79"/>
      <c r="G13034" s="78"/>
      <c r="H13034" s="80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6"/>
      <c r="B13035" s="77"/>
      <c r="C13035" s="76"/>
      <c r="D13035" s="78"/>
      <c r="E13035" s="12"/>
      <c r="F13035" s="79"/>
      <c r="G13035" s="78"/>
      <c r="H13035" s="80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6"/>
      <c r="B13036" s="77"/>
      <c r="C13036" s="76"/>
      <c r="D13036" s="78"/>
      <c r="E13036" s="12"/>
      <c r="F13036" s="79"/>
      <c r="G13036" s="78"/>
      <c r="H13036" s="80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6"/>
      <c r="B13037" s="77"/>
      <c r="C13037" s="76"/>
      <c r="D13037" s="78"/>
      <c r="E13037" s="12"/>
      <c r="F13037" s="79"/>
      <c r="G13037" s="78"/>
      <c r="H13037" s="80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6"/>
      <c r="B13038" s="77"/>
      <c r="C13038" s="76"/>
      <c r="D13038" s="78"/>
      <c r="E13038" s="12"/>
      <c r="F13038" s="79"/>
      <c r="G13038" s="78"/>
      <c r="H13038" s="80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6"/>
      <c r="B13039" s="77"/>
      <c r="C13039" s="76"/>
      <c r="D13039" s="78"/>
      <c r="E13039" s="12"/>
      <c r="F13039" s="79"/>
      <c r="G13039" s="78"/>
      <c r="H13039" s="80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6"/>
      <c r="B13040" s="77"/>
      <c r="C13040" s="76"/>
      <c r="D13040" s="78"/>
      <c r="E13040" s="12"/>
      <c r="F13040" s="79"/>
      <c r="G13040" s="78"/>
      <c r="H13040" s="80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6"/>
      <c r="B13041" s="77"/>
      <c r="C13041" s="76"/>
      <c r="D13041" s="78"/>
      <c r="E13041" s="12"/>
      <c r="F13041" s="79"/>
      <c r="G13041" s="78"/>
      <c r="H13041" s="80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6"/>
      <c r="B13042" s="77"/>
      <c r="C13042" s="76"/>
      <c r="D13042" s="78"/>
      <c r="E13042" s="12"/>
      <c r="F13042" s="79"/>
      <c r="G13042" s="78"/>
      <c r="H13042" s="80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6"/>
      <c r="B13043" s="77"/>
      <c r="C13043" s="76"/>
      <c r="D13043" s="78"/>
      <c r="E13043" s="12"/>
      <c r="F13043" s="79"/>
      <c r="G13043" s="78"/>
      <c r="H13043" s="80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6"/>
      <c r="B13044" s="77"/>
      <c r="C13044" s="76"/>
      <c r="D13044" s="78"/>
      <c r="E13044" s="12"/>
      <c r="F13044" s="79"/>
      <c r="G13044" s="78"/>
      <c r="H13044" s="80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6"/>
      <c r="B13045" s="77"/>
      <c r="C13045" s="76"/>
      <c r="D13045" s="78"/>
      <c r="E13045" s="12"/>
      <c r="F13045" s="79"/>
      <c r="G13045" s="78"/>
      <c r="H13045" s="80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6"/>
      <c r="B13046" s="77"/>
      <c r="C13046" s="76"/>
      <c r="D13046" s="78"/>
      <c r="E13046" s="12"/>
      <c r="F13046" s="79"/>
      <c r="G13046" s="78"/>
      <c r="H13046" s="80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6"/>
      <c r="B13047" s="77"/>
      <c r="C13047" s="76"/>
      <c r="D13047" s="78"/>
      <c r="E13047" s="12"/>
      <c r="F13047" s="79"/>
      <c r="G13047" s="78"/>
      <c r="H13047" s="80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6"/>
      <c r="B13048" s="77"/>
      <c r="C13048" s="76"/>
      <c r="D13048" s="78"/>
      <c r="E13048" s="12"/>
      <c r="F13048" s="79"/>
      <c r="G13048" s="78"/>
      <c r="H13048" s="80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6"/>
      <c r="B13049" s="77"/>
      <c r="C13049" s="76"/>
      <c r="D13049" s="78"/>
      <c r="E13049" s="12"/>
      <c r="F13049" s="79"/>
      <c r="G13049" s="78"/>
      <c r="H13049" s="80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6"/>
      <c r="B13050" s="77"/>
      <c r="C13050" s="76"/>
      <c r="D13050" s="78"/>
      <c r="E13050" s="12"/>
      <c r="F13050" s="79"/>
      <c r="G13050" s="78"/>
      <c r="H13050" s="80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6"/>
      <c r="B13051" s="77"/>
      <c r="C13051" s="76"/>
      <c r="D13051" s="78"/>
      <c r="E13051" s="12"/>
      <c r="F13051" s="79"/>
      <c r="G13051" s="78"/>
      <c r="H13051" s="80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6"/>
      <c r="B13052" s="77"/>
      <c r="C13052" s="76"/>
      <c r="D13052" s="78"/>
      <c r="E13052" s="12"/>
      <c r="F13052" s="79"/>
      <c r="G13052" s="78"/>
      <c r="H13052" s="80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6"/>
      <c r="B13053" s="77"/>
      <c r="C13053" s="76"/>
      <c r="D13053" s="78"/>
      <c r="E13053" s="12"/>
      <c r="F13053" s="79"/>
      <c r="G13053" s="78"/>
      <c r="H13053" s="80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6"/>
      <c r="B13054" s="77"/>
      <c r="C13054" s="76"/>
      <c r="D13054" s="78"/>
      <c r="E13054" s="12"/>
      <c r="F13054" s="79"/>
      <c r="G13054" s="78"/>
      <c r="H13054" s="80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6"/>
      <c r="B13055" s="77"/>
      <c r="C13055" s="76"/>
      <c r="D13055" s="78"/>
      <c r="E13055" s="12"/>
      <c r="F13055" s="79"/>
      <c r="G13055" s="78"/>
      <c r="H13055" s="80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6"/>
      <c r="B13056" s="77"/>
      <c r="C13056" s="76"/>
      <c r="D13056" s="78"/>
      <c r="E13056" s="12"/>
      <c r="F13056" s="79"/>
      <c r="G13056" s="78"/>
      <c r="H13056" s="80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6"/>
      <c r="B13057" s="77"/>
      <c r="C13057" s="76"/>
      <c r="D13057" s="78"/>
      <c r="E13057" s="12"/>
      <c r="F13057" s="79"/>
      <c r="G13057" s="78"/>
      <c r="H13057" s="80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6"/>
      <c r="B13058" s="77"/>
      <c r="C13058" s="76"/>
      <c r="D13058" s="78"/>
      <c r="E13058" s="12"/>
      <c r="F13058" s="79"/>
      <c r="G13058" s="78"/>
      <c r="H13058" s="80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6"/>
      <c r="B13059" s="77"/>
      <c r="C13059" s="76"/>
      <c r="D13059" s="78"/>
      <c r="E13059" s="12"/>
      <c r="F13059" s="79"/>
      <c r="G13059" s="78"/>
      <c r="H13059" s="80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6"/>
      <c r="B13060" s="77"/>
      <c r="C13060" s="76"/>
      <c r="D13060" s="78"/>
      <c r="E13060" s="12"/>
      <c r="F13060" s="79"/>
      <c r="G13060" s="78"/>
      <c r="H13060" s="80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6"/>
      <c r="B13061" s="77"/>
      <c r="C13061" s="76"/>
      <c r="D13061" s="78"/>
      <c r="E13061" s="12"/>
      <c r="F13061" s="79"/>
      <c r="G13061" s="78"/>
      <c r="H13061" s="80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6"/>
      <c r="B13062" s="77"/>
      <c r="C13062" s="76"/>
      <c r="D13062" s="78"/>
      <c r="E13062" s="12"/>
      <c r="F13062" s="79"/>
      <c r="G13062" s="78"/>
      <c r="H13062" s="80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6"/>
      <c r="B13063" s="77"/>
      <c r="C13063" s="76"/>
      <c r="D13063" s="78"/>
      <c r="E13063" s="12"/>
      <c r="F13063" s="79"/>
      <c r="G13063" s="78"/>
      <c r="H13063" s="80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6"/>
      <c r="B13064" s="77"/>
      <c r="C13064" s="76"/>
      <c r="D13064" s="78"/>
      <c r="E13064" s="12"/>
      <c r="F13064" s="79"/>
      <c r="G13064" s="78"/>
      <c r="H13064" s="80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6"/>
      <c r="B13065" s="77"/>
      <c r="C13065" s="76"/>
      <c r="D13065" s="78"/>
      <c r="E13065" s="12"/>
      <c r="F13065" s="79"/>
      <c r="G13065" s="78"/>
      <c r="H13065" s="80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6"/>
      <c r="B13066" s="77"/>
      <c r="C13066" s="76"/>
      <c r="D13066" s="78"/>
      <c r="E13066" s="12"/>
      <c r="F13066" s="79"/>
      <c r="G13066" s="78"/>
      <c r="H13066" s="80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6"/>
      <c r="B13067" s="77"/>
      <c r="C13067" s="76"/>
      <c r="D13067" s="78"/>
      <c r="E13067" s="12"/>
      <c r="F13067" s="79"/>
      <c r="G13067" s="78"/>
      <c r="H13067" s="80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6"/>
      <c r="B13068" s="77"/>
      <c r="C13068" s="76"/>
      <c r="D13068" s="78"/>
      <c r="E13068" s="12"/>
      <c r="F13068" s="79"/>
      <c r="G13068" s="78"/>
      <c r="H13068" s="80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6"/>
      <c r="B13069" s="77"/>
      <c r="C13069" s="76"/>
      <c r="D13069" s="78"/>
      <c r="E13069" s="12"/>
      <c r="F13069" s="79"/>
      <c r="G13069" s="78"/>
      <c r="H13069" s="80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6"/>
      <c r="B13070" s="77"/>
      <c r="C13070" s="76"/>
      <c r="D13070" s="78"/>
      <c r="E13070" s="12"/>
      <c r="F13070" s="79"/>
      <c r="G13070" s="78"/>
      <c r="H13070" s="80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6"/>
      <c r="B13071" s="77"/>
      <c r="C13071" s="76"/>
      <c r="D13071" s="78"/>
      <c r="E13071" s="12"/>
      <c r="F13071" s="79"/>
      <c r="G13071" s="78"/>
      <c r="H13071" s="80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6"/>
      <c r="B13072" s="77"/>
      <c r="C13072" s="76"/>
      <c r="D13072" s="78"/>
      <c r="E13072" s="12"/>
      <c r="F13072" s="79"/>
      <c r="G13072" s="78"/>
      <c r="H13072" s="80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6"/>
      <c r="B13073" s="77"/>
      <c r="C13073" s="76"/>
      <c r="D13073" s="78"/>
      <c r="E13073" s="12"/>
      <c r="F13073" s="79"/>
      <c r="G13073" s="78"/>
      <c r="H13073" s="80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6"/>
      <c r="B13074" s="77"/>
      <c r="C13074" s="76"/>
      <c r="D13074" s="78"/>
      <c r="E13074" s="12"/>
      <c r="F13074" s="79"/>
      <c r="G13074" s="78"/>
      <c r="H13074" s="80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6"/>
      <c r="B13075" s="77"/>
      <c r="C13075" s="76"/>
      <c r="D13075" s="78"/>
      <c r="E13075" s="12"/>
      <c r="F13075" s="79"/>
      <c r="G13075" s="78"/>
      <c r="H13075" s="80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6"/>
      <c r="B13076" s="77"/>
      <c r="C13076" s="76"/>
      <c r="D13076" s="78"/>
      <c r="E13076" s="12"/>
      <c r="F13076" s="79"/>
      <c r="G13076" s="78"/>
      <c r="H13076" s="80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6"/>
      <c r="B13077" s="77"/>
      <c r="C13077" s="76"/>
      <c r="D13077" s="78"/>
      <c r="E13077" s="12"/>
      <c r="F13077" s="79"/>
      <c r="G13077" s="78"/>
      <c r="H13077" s="80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6"/>
      <c r="B13078" s="77"/>
      <c r="C13078" s="76"/>
      <c r="D13078" s="78"/>
      <c r="E13078" s="12"/>
      <c r="F13078" s="79"/>
      <c r="G13078" s="78"/>
      <c r="H13078" s="80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6"/>
      <c r="B13079" s="77"/>
      <c r="C13079" s="76"/>
      <c r="D13079" s="78"/>
      <c r="E13079" s="12"/>
      <c r="F13079" s="79"/>
      <c r="G13079" s="78"/>
      <c r="H13079" s="80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6"/>
      <c r="B13080" s="77"/>
      <c r="C13080" s="76"/>
      <c r="D13080" s="78"/>
      <c r="E13080" s="12"/>
      <c r="F13080" s="79"/>
      <c r="G13080" s="78"/>
      <c r="H13080" s="80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6"/>
      <c r="B13081" s="77"/>
      <c r="C13081" s="76"/>
      <c r="D13081" s="78"/>
      <c r="E13081" s="12"/>
      <c r="F13081" s="79"/>
      <c r="G13081" s="78"/>
      <c r="H13081" s="80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6"/>
      <c r="B13082" s="77"/>
      <c r="C13082" s="76"/>
      <c r="D13082" s="78"/>
      <c r="E13082" s="12"/>
      <c r="F13082" s="79"/>
      <c r="G13082" s="78"/>
      <c r="H13082" s="80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6"/>
      <c r="B13083" s="77"/>
      <c r="C13083" s="76"/>
      <c r="D13083" s="78"/>
      <c r="E13083" s="12"/>
      <c r="F13083" s="79"/>
      <c r="G13083" s="78"/>
      <c r="H13083" s="80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6"/>
      <c r="B13084" s="77"/>
      <c r="C13084" s="76"/>
      <c r="D13084" s="78"/>
      <c r="E13084" s="12"/>
      <c r="F13084" s="79"/>
      <c r="G13084" s="78"/>
      <c r="H13084" s="80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6"/>
      <c r="B13085" s="77"/>
      <c r="C13085" s="76"/>
      <c r="D13085" s="78"/>
      <c r="E13085" s="12"/>
      <c r="F13085" s="79"/>
      <c r="G13085" s="78"/>
      <c r="H13085" s="80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6"/>
      <c r="B13086" s="77"/>
      <c r="C13086" s="76"/>
      <c r="D13086" s="78"/>
      <c r="E13086" s="12"/>
      <c r="F13086" s="79"/>
      <c r="G13086" s="78"/>
      <c r="H13086" s="80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6"/>
      <c r="B13087" s="77"/>
      <c r="C13087" s="76"/>
      <c r="D13087" s="78"/>
      <c r="E13087" s="12"/>
      <c r="F13087" s="79"/>
      <c r="G13087" s="78"/>
      <c r="H13087" s="80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6"/>
      <c r="B13088" s="77"/>
      <c r="C13088" s="76"/>
      <c r="D13088" s="78"/>
      <c r="E13088" s="12"/>
      <c r="F13088" s="79"/>
      <c r="G13088" s="78"/>
      <c r="H13088" s="80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6"/>
      <c r="B13089" s="77"/>
      <c r="C13089" s="76"/>
      <c r="D13089" s="78"/>
      <c r="E13089" s="12"/>
      <c r="F13089" s="79"/>
      <c r="G13089" s="78"/>
      <c r="H13089" s="80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6"/>
      <c r="B13090" s="77"/>
      <c r="C13090" s="76"/>
      <c r="D13090" s="78"/>
      <c r="E13090" s="12"/>
      <c r="F13090" s="79"/>
      <c r="G13090" s="78"/>
      <c r="H13090" s="80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6"/>
      <c r="B13091" s="77"/>
      <c r="C13091" s="76"/>
      <c r="D13091" s="78"/>
      <c r="E13091" s="12"/>
      <c r="F13091" s="79"/>
      <c r="G13091" s="78"/>
      <c r="H13091" s="80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6"/>
      <c r="B13092" s="77"/>
      <c r="C13092" s="76"/>
      <c r="D13092" s="78"/>
      <c r="E13092" s="12"/>
      <c r="F13092" s="79"/>
      <c r="G13092" s="78"/>
      <c r="H13092" s="80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6"/>
      <c r="B13093" s="77"/>
      <c r="C13093" s="76"/>
      <c r="D13093" s="78"/>
      <c r="E13093" s="12"/>
      <c r="F13093" s="79"/>
      <c r="G13093" s="78"/>
      <c r="H13093" s="80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6"/>
      <c r="B13094" s="77"/>
      <c r="C13094" s="76"/>
      <c r="D13094" s="78"/>
      <c r="E13094" s="12"/>
      <c r="F13094" s="79"/>
      <c r="G13094" s="78"/>
      <c r="H13094" s="80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6"/>
      <c r="B13095" s="77"/>
      <c r="C13095" s="76"/>
      <c r="D13095" s="78"/>
      <c r="E13095" s="12"/>
      <c r="F13095" s="79"/>
      <c r="G13095" s="78"/>
      <c r="H13095" s="80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6"/>
      <c r="B13096" s="77"/>
      <c r="C13096" s="76"/>
      <c r="D13096" s="78"/>
      <c r="E13096" s="12"/>
      <c r="F13096" s="79"/>
      <c r="G13096" s="78"/>
      <c r="H13096" s="80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6"/>
      <c r="B13097" s="77"/>
      <c r="C13097" s="76"/>
      <c r="D13097" s="78"/>
      <c r="E13097" s="12"/>
      <c r="F13097" s="79"/>
      <c r="G13097" s="78"/>
      <c r="H13097" s="80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6"/>
      <c r="B13098" s="77"/>
      <c r="C13098" s="76"/>
      <c r="D13098" s="78"/>
      <c r="E13098" s="12"/>
      <c r="F13098" s="79"/>
      <c r="G13098" s="78"/>
      <c r="H13098" s="80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6"/>
      <c r="B13099" s="77"/>
      <c r="C13099" s="76"/>
      <c r="D13099" s="78"/>
      <c r="E13099" s="12"/>
      <c r="F13099" s="79"/>
      <c r="G13099" s="78"/>
      <c r="H13099" s="80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6"/>
      <c r="B13100" s="77"/>
      <c r="C13100" s="76"/>
      <c r="D13100" s="78"/>
      <c r="E13100" s="12"/>
      <c r="F13100" s="79"/>
      <c r="G13100" s="78"/>
      <c r="H13100" s="80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6"/>
      <c r="B13101" s="77"/>
      <c r="C13101" s="76"/>
      <c r="D13101" s="78"/>
      <c r="E13101" s="12"/>
      <c r="F13101" s="79"/>
      <c r="G13101" s="78"/>
      <c r="H13101" s="80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6"/>
      <c r="B13102" s="77"/>
      <c r="C13102" s="76"/>
      <c r="D13102" s="78"/>
      <c r="E13102" s="12"/>
      <c r="F13102" s="79"/>
      <c r="G13102" s="78"/>
      <c r="H13102" s="80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6"/>
      <c r="B13103" s="77"/>
      <c r="C13103" s="76"/>
      <c r="D13103" s="78"/>
      <c r="E13103" s="12"/>
      <c r="F13103" s="79"/>
      <c r="G13103" s="78"/>
      <c r="H13103" s="80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6"/>
      <c r="B13104" s="77"/>
      <c r="C13104" s="76"/>
      <c r="D13104" s="78"/>
      <c r="E13104" s="12"/>
      <c r="F13104" s="79"/>
      <c r="G13104" s="78"/>
      <c r="H13104" s="80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6"/>
      <c r="B13105" s="77"/>
      <c r="C13105" s="76"/>
      <c r="D13105" s="78"/>
      <c r="E13105" s="12"/>
      <c r="F13105" s="79"/>
      <c r="G13105" s="78"/>
      <c r="H13105" s="80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6"/>
      <c r="B13106" s="77"/>
      <c r="C13106" s="76"/>
      <c r="D13106" s="78"/>
      <c r="E13106" s="12"/>
      <c r="F13106" s="79"/>
      <c r="G13106" s="78"/>
      <c r="H13106" s="80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6"/>
      <c r="B13107" s="77"/>
      <c r="C13107" s="76"/>
      <c r="D13107" s="78"/>
      <c r="E13107" s="12"/>
      <c r="F13107" s="79"/>
      <c r="G13107" s="78"/>
      <c r="H13107" s="80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6"/>
      <c r="B13108" s="77"/>
      <c r="C13108" s="76"/>
      <c r="D13108" s="78"/>
      <c r="E13108" s="12"/>
      <c r="F13108" s="79"/>
      <c r="G13108" s="78"/>
      <c r="H13108" s="80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6"/>
      <c r="B13109" s="77"/>
      <c r="C13109" s="76"/>
      <c r="D13109" s="78"/>
      <c r="E13109" s="12"/>
      <c r="F13109" s="79"/>
      <c r="G13109" s="78"/>
      <c r="H13109" s="80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6"/>
      <c r="B13110" s="77"/>
      <c r="C13110" s="76"/>
      <c r="D13110" s="78"/>
      <c r="E13110" s="12"/>
      <c r="F13110" s="79"/>
      <c r="G13110" s="78"/>
      <c r="H13110" s="80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6"/>
      <c r="B13111" s="77"/>
      <c r="C13111" s="76"/>
      <c r="D13111" s="78"/>
      <c r="E13111" s="12"/>
      <c r="F13111" s="79"/>
      <c r="G13111" s="78"/>
      <c r="H13111" s="80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6"/>
      <c r="B13112" s="77"/>
      <c r="C13112" s="76"/>
      <c r="D13112" s="78"/>
      <c r="E13112" s="12"/>
      <c r="F13112" s="79"/>
      <c r="G13112" s="78"/>
      <c r="H13112" s="80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6"/>
      <c r="B13113" s="77"/>
      <c r="C13113" s="76"/>
      <c r="D13113" s="78"/>
      <c r="E13113" s="12"/>
      <c r="F13113" s="79"/>
      <c r="G13113" s="78"/>
      <c r="H13113" s="80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6"/>
      <c r="B13114" s="77"/>
      <c r="C13114" s="76"/>
      <c r="D13114" s="78"/>
      <c r="E13114" s="12"/>
      <c r="F13114" s="79"/>
      <c r="G13114" s="78"/>
      <c r="H13114" s="80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6"/>
      <c r="B13115" s="77"/>
      <c r="C13115" s="76"/>
      <c r="D13115" s="78"/>
      <c r="E13115" s="12"/>
      <c r="F13115" s="79"/>
      <c r="G13115" s="78"/>
      <c r="H13115" s="80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6"/>
      <c r="B13116" s="77"/>
      <c r="C13116" s="76"/>
      <c r="D13116" s="78"/>
      <c r="E13116" s="12"/>
      <c r="F13116" s="79"/>
      <c r="G13116" s="78"/>
      <c r="H13116" s="80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6"/>
      <c r="B13117" s="77"/>
      <c r="C13117" s="76"/>
      <c r="D13117" s="78"/>
      <c r="E13117" s="12"/>
      <c r="F13117" s="79"/>
      <c r="G13117" s="78"/>
      <c r="H13117" s="80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6"/>
      <c r="B13118" s="77"/>
      <c r="C13118" s="76"/>
      <c r="D13118" s="78"/>
      <c r="E13118" s="12"/>
      <c r="F13118" s="79"/>
      <c r="G13118" s="78"/>
      <c r="H13118" s="80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6"/>
      <c r="B13119" s="77"/>
      <c r="C13119" s="76"/>
      <c r="D13119" s="78"/>
      <c r="E13119" s="12"/>
      <c r="F13119" s="79"/>
      <c r="G13119" s="78"/>
      <c r="H13119" s="80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6"/>
      <c r="B13120" s="77"/>
      <c r="C13120" s="76"/>
      <c r="D13120" s="78"/>
      <c r="E13120" s="12"/>
      <c r="F13120" s="79"/>
      <c r="G13120" s="78"/>
      <c r="H13120" s="80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6"/>
      <c r="B13121" s="77"/>
      <c r="C13121" s="76"/>
      <c r="D13121" s="78"/>
      <c r="E13121" s="12"/>
      <c r="F13121" s="79"/>
      <c r="G13121" s="78"/>
      <c r="H13121" s="80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6"/>
      <c r="B13122" s="77"/>
      <c r="C13122" s="76"/>
      <c r="D13122" s="78"/>
      <c r="E13122" s="12"/>
      <c r="F13122" s="79"/>
      <c r="G13122" s="78"/>
      <c r="H13122" s="80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6"/>
      <c r="B13123" s="77"/>
      <c r="C13123" s="76"/>
      <c r="D13123" s="78"/>
      <c r="E13123" s="12"/>
      <c r="F13123" s="79"/>
      <c r="G13123" s="78"/>
      <c r="H13123" s="80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6"/>
      <c r="B13124" s="77"/>
      <c r="C13124" s="76"/>
      <c r="D13124" s="78"/>
      <c r="E13124" s="12"/>
      <c r="F13124" s="79"/>
      <c r="G13124" s="78"/>
      <c r="H13124" s="80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6"/>
      <c r="B13125" s="77"/>
      <c r="C13125" s="76"/>
      <c r="D13125" s="78"/>
      <c r="E13125" s="12"/>
      <c r="F13125" s="79"/>
      <c r="G13125" s="78"/>
      <c r="H13125" s="80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6"/>
      <c r="B13126" s="77"/>
      <c r="C13126" s="76"/>
      <c r="D13126" s="78"/>
      <c r="E13126" s="12"/>
      <c r="F13126" s="79"/>
      <c r="G13126" s="78"/>
      <c r="H13126" s="80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6"/>
      <c r="B13127" s="77"/>
      <c r="C13127" s="76"/>
      <c r="D13127" s="78"/>
      <c r="E13127" s="12"/>
      <c r="F13127" s="79"/>
      <c r="G13127" s="78"/>
      <c r="H13127" s="80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6"/>
      <c r="B13128" s="77"/>
      <c r="C13128" s="76"/>
      <c r="D13128" s="78"/>
      <c r="E13128" s="12"/>
      <c r="F13128" s="79"/>
      <c r="G13128" s="78"/>
      <c r="H13128" s="80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6"/>
      <c r="B13129" s="77"/>
      <c r="C13129" s="76"/>
      <c r="D13129" s="78"/>
      <c r="E13129" s="12"/>
      <c r="F13129" s="79"/>
      <c r="G13129" s="78"/>
      <c r="H13129" s="80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6"/>
      <c r="B13130" s="77"/>
      <c r="C13130" s="76"/>
      <c r="D13130" s="78"/>
      <c r="E13130" s="12"/>
      <c r="F13130" s="79"/>
      <c r="G13130" s="78"/>
      <c r="H13130" s="80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6"/>
      <c r="B13131" s="77"/>
      <c r="C13131" s="76"/>
      <c r="D13131" s="78"/>
      <c r="E13131" s="12"/>
      <c r="F13131" s="79"/>
      <c r="G13131" s="78"/>
      <c r="H13131" s="80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6"/>
      <c r="B13132" s="77"/>
      <c r="C13132" s="76"/>
      <c r="D13132" s="78"/>
      <c r="E13132" s="12"/>
      <c r="F13132" s="79"/>
      <c r="G13132" s="78"/>
      <c r="H13132" s="80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6"/>
      <c r="B13133" s="77"/>
      <c r="C13133" s="76"/>
      <c r="D13133" s="78"/>
      <c r="E13133" s="12"/>
      <c r="F13133" s="79"/>
      <c r="G13133" s="78"/>
      <c r="H13133" s="80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6"/>
      <c r="B13134" s="77"/>
      <c r="C13134" s="76"/>
      <c r="D13134" s="78"/>
      <c r="E13134" s="12"/>
      <c r="F13134" s="79"/>
      <c r="G13134" s="78"/>
      <c r="H13134" s="80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6"/>
      <c r="B13135" s="77"/>
      <c r="C13135" s="76"/>
      <c r="D13135" s="78"/>
      <c r="E13135" s="12"/>
      <c r="F13135" s="79"/>
      <c r="G13135" s="78"/>
      <c r="H13135" s="80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6"/>
      <c r="B13136" s="77"/>
      <c r="C13136" s="76"/>
      <c r="D13136" s="78"/>
      <c r="E13136" s="12"/>
      <c r="F13136" s="79"/>
      <c r="G13136" s="78"/>
      <c r="H13136" s="80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6"/>
      <c r="B13137" s="77"/>
      <c r="C13137" s="76"/>
      <c r="D13137" s="78"/>
      <c r="E13137" s="12"/>
      <c r="F13137" s="79"/>
      <c r="G13137" s="78"/>
      <c r="H13137" s="80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6"/>
      <c r="B13138" s="77"/>
      <c r="C13138" s="76"/>
      <c r="D13138" s="78"/>
      <c r="E13138" s="12"/>
      <c r="F13138" s="79"/>
      <c r="G13138" s="78"/>
      <c r="H13138" s="80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6"/>
      <c r="B13139" s="77"/>
      <c r="C13139" s="76"/>
      <c r="D13139" s="78"/>
      <c r="E13139" s="12"/>
      <c r="F13139" s="79"/>
      <c r="G13139" s="78"/>
      <c r="H13139" s="80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6"/>
      <c r="B13140" s="77"/>
      <c r="C13140" s="76"/>
      <c r="D13140" s="78"/>
      <c r="E13140" s="12"/>
      <c r="F13140" s="79"/>
      <c r="G13140" s="78"/>
      <c r="H13140" s="80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6"/>
      <c r="B13141" s="77"/>
      <c r="C13141" s="76"/>
      <c r="D13141" s="78"/>
      <c r="E13141" s="12"/>
      <c r="F13141" s="79"/>
      <c r="G13141" s="78"/>
      <c r="H13141" s="80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6"/>
      <c r="B13142" s="77"/>
      <c r="C13142" s="76"/>
      <c r="D13142" s="78"/>
      <c r="E13142" s="12"/>
      <c r="F13142" s="79"/>
      <c r="G13142" s="78"/>
      <c r="H13142" s="80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6"/>
      <c r="B13143" s="77"/>
      <c r="C13143" s="76"/>
      <c r="D13143" s="78"/>
      <c r="E13143" s="12"/>
      <c r="F13143" s="79"/>
      <c r="G13143" s="78"/>
      <c r="H13143" s="80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6"/>
      <c r="B13144" s="77"/>
      <c r="C13144" s="76"/>
      <c r="D13144" s="78"/>
      <c r="E13144" s="12"/>
      <c r="F13144" s="79"/>
      <c r="G13144" s="78"/>
      <c r="H13144" s="80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6"/>
      <c r="B13145" s="77"/>
      <c r="C13145" s="76"/>
      <c r="D13145" s="78"/>
      <c r="E13145" s="12"/>
      <c r="F13145" s="79"/>
      <c r="G13145" s="78"/>
      <c r="H13145" s="80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6"/>
      <c r="B13146" s="77"/>
      <c r="C13146" s="76"/>
      <c r="D13146" s="78"/>
      <c r="E13146" s="12"/>
      <c r="F13146" s="79"/>
      <c r="G13146" s="78"/>
      <c r="H13146" s="80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6"/>
      <c r="B13147" s="77"/>
      <c r="C13147" s="76"/>
      <c r="D13147" s="78"/>
      <c r="E13147" s="12"/>
      <c r="F13147" s="79"/>
      <c r="G13147" s="78"/>
      <c r="H13147" s="80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6"/>
      <c r="B13148" s="77"/>
      <c r="C13148" s="76"/>
      <c r="D13148" s="78"/>
      <c r="E13148" s="12"/>
      <c r="F13148" s="79"/>
      <c r="G13148" s="78"/>
      <c r="H13148" s="80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6"/>
      <c r="B13149" s="77"/>
      <c r="C13149" s="76"/>
      <c r="D13149" s="78"/>
      <c r="E13149" s="12"/>
      <c r="F13149" s="79"/>
      <c r="G13149" s="78"/>
      <c r="H13149" s="80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6"/>
      <c r="B13150" s="77"/>
      <c r="C13150" s="76"/>
      <c r="D13150" s="78"/>
      <c r="E13150" s="12"/>
      <c r="F13150" s="79"/>
      <c r="G13150" s="78"/>
      <c r="H13150" s="80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6"/>
      <c r="B13151" s="77"/>
      <c r="C13151" s="76"/>
      <c r="D13151" s="78"/>
      <c r="E13151" s="12"/>
      <c r="F13151" s="79"/>
      <c r="G13151" s="78"/>
      <c r="H13151" s="80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6"/>
      <c r="B13152" s="77"/>
      <c r="C13152" s="76"/>
      <c r="D13152" s="78"/>
      <c r="E13152" s="12"/>
      <c r="F13152" s="79"/>
      <c r="G13152" s="78"/>
      <c r="H13152" s="80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6"/>
      <c r="B13153" s="77"/>
      <c r="C13153" s="76"/>
      <c r="D13153" s="78"/>
      <c r="E13153" s="12"/>
      <c r="F13153" s="79"/>
      <c r="G13153" s="78"/>
      <c r="H13153" s="80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6"/>
      <c r="B13154" s="77"/>
      <c r="C13154" s="76"/>
      <c r="D13154" s="78"/>
      <c r="E13154" s="12"/>
      <c r="F13154" s="79"/>
      <c r="G13154" s="78"/>
      <c r="H13154" s="80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6"/>
      <c r="B13155" s="77"/>
      <c r="C13155" s="76"/>
      <c r="D13155" s="78"/>
      <c r="E13155" s="12"/>
      <c r="F13155" s="79"/>
      <c r="G13155" s="78"/>
      <c r="H13155" s="80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6"/>
      <c r="B13156" s="77"/>
      <c r="C13156" s="76"/>
      <c r="D13156" s="78"/>
      <c r="E13156" s="12"/>
      <c r="F13156" s="79"/>
      <c r="G13156" s="78"/>
      <c r="H13156" s="80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6"/>
      <c r="B13157" s="77"/>
      <c r="C13157" s="76"/>
      <c r="D13157" s="78"/>
      <c r="E13157" s="12"/>
      <c r="F13157" s="79"/>
      <c r="G13157" s="78"/>
      <c r="H13157" s="80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6"/>
      <c r="B13158" s="77"/>
      <c r="C13158" s="76"/>
      <c r="D13158" s="78"/>
      <c r="E13158" s="12"/>
      <c r="F13158" s="79"/>
      <c r="G13158" s="78"/>
      <c r="H13158" s="80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6"/>
      <c r="B13159" s="77"/>
      <c r="C13159" s="76"/>
      <c r="D13159" s="78"/>
      <c r="E13159" s="12"/>
      <c r="F13159" s="79"/>
      <c r="G13159" s="78"/>
      <c r="H13159" s="80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6"/>
      <c r="B13160" s="77"/>
      <c r="C13160" s="76"/>
      <c r="D13160" s="78"/>
      <c r="E13160" s="12"/>
      <c r="F13160" s="79"/>
      <c r="G13160" s="78"/>
      <c r="H13160" s="80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6"/>
      <c r="B13161" s="77"/>
      <c r="C13161" s="76"/>
      <c r="D13161" s="78"/>
      <c r="E13161" s="12"/>
      <c r="F13161" s="79"/>
      <c r="G13161" s="78"/>
      <c r="H13161" s="80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6"/>
      <c r="B13162" s="77"/>
      <c r="C13162" s="76"/>
      <c r="D13162" s="78"/>
      <c r="E13162" s="12"/>
      <c r="F13162" s="79"/>
      <c r="G13162" s="78"/>
      <c r="H13162" s="80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6"/>
      <c r="B13163" s="77"/>
      <c r="C13163" s="76"/>
      <c r="D13163" s="78"/>
      <c r="E13163" s="12"/>
      <c r="F13163" s="79"/>
      <c r="G13163" s="78"/>
      <c r="H13163" s="80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6"/>
      <c r="B13164" s="77"/>
      <c r="C13164" s="76"/>
      <c r="D13164" s="78"/>
      <c r="E13164" s="12"/>
      <c r="F13164" s="79"/>
      <c r="G13164" s="78"/>
      <c r="H13164" s="80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6"/>
      <c r="B13165" s="77"/>
      <c r="C13165" s="76"/>
      <c r="D13165" s="78"/>
      <c r="E13165" s="12"/>
      <c r="F13165" s="79"/>
      <c r="G13165" s="78"/>
      <c r="H13165" s="80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6"/>
      <c r="B13166" s="77"/>
      <c r="C13166" s="76"/>
      <c r="D13166" s="78"/>
      <c r="E13166" s="12"/>
      <c r="F13166" s="79"/>
      <c r="G13166" s="78"/>
      <c r="H13166" s="80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6"/>
      <c r="B13167" s="77"/>
      <c r="C13167" s="76"/>
      <c r="D13167" s="78"/>
      <c r="E13167" s="12"/>
      <c r="F13167" s="79"/>
      <c r="G13167" s="78"/>
      <c r="H13167" s="80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6"/>
      <c r="B13168" s="77"/>
      <c r="C13168" s="76"/>
      <c r="D13168" s="78"/>
      <c r="E13168" s="12"/>
      <c r="F13168" s="79"/>
      <c r="G13168" s="78"/>
      <c r="H13168" s="80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6"/>
      <c r="B13169" s="77"/>
      <c r="C13169" s="76"/>
      <c r="D13169" s="78"/>
      <c r="E13169" s="12"/>
      <c r="F13169" s="79"/>
      <c r="G13169" s="78"/>
      <c r="H13169" s="80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6"/>
      <c r="B13170" s="77"/>
      <c r="C13170" s="76"/>
      <c r="D13170" s="78"/>
      <c r="E13170" s="12"/>
      <c r="F13170" s="79"/>
      <c r="G13170" s="78"/>
      <c r="H13170" s="80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6"/>
      <c r="B13171" s="77"/>
      <c r="C13171" s="76"/>
      <c r="D13171" s="78"/>
      <c r="E13171" s="12"/>
      <c r="F13171" s="79"/>
      <c r="G13171" s="78"/>
      <c r="H13171" s="80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6"/>
      <c r="B13172" s="77"/>
      <c r="C13172" s="76"/>
      <c r="D13172" s="78"/>
      <c r="E13172" s="12"/>
      <c r="F13172" s="79"/>
      <c r="G13172" s="78"/>
      <c r="H13172" s="80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6"/>
      <c r="B13173" s="77"/>
      <c r="C13173" s="76"/>
      <c r="D13173" s="78"/>
      <c r="E13173" s="12"/>
      <c r="F13173" s="79"/>
      <c r="G13173" s="78"/>
      <c r="H13173" s="80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6"/>
      <c r="B13174" s="77"/>
      <c r="C13174" s="76"/>
      <c r="D13174" s="78"/>
      <c r="E13174" s="12"/>
      <c r="F13174" s="79"/>
      <c r="G13174" s="78"/>
      <c r="H13174" s="80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6"/>
      <c r="B13175" s="77"/>
      <c r="C13175" s="76"/>
      <c r="D13175" s="78"/>
      <c r="E13175" s="12"/>
      <c r="F13175" s="79"/>
      <c r="G13175" s="78"/>
      <c r="H13175" s="80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6"/>
      <c r="B13176" s="77"/>
      <c r="C13176" s="76"/>
      <c r="D13176" s="78"/>
      <c r="E13176" s="12"/>
      <c r="F13176" s="79"/>
      <c r="G13176" s="78"/>
      <c r="H13176" s="80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6"/>
      <c r="B13177" s="77"/>
      <c r="C13177" s="76"/>
      <c r="D13177" s="78"/>
      <c r="E13177" s="12"/>
      <c r="F13177" s="79"/>
      <c r="G13177" s="78"/>
      <c r="H13177" s="80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6"/>
      <c r="B13178" s="77"/>
      <c r="C13178" s="76"/>
      <c r="D13178" s="78"/>
      <c r="E13178" s="12"/>
      <c r="F13178" s="79"/>
      <c r="G13178" s="78"/>
      <c r="H13178" s="80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6"/>
      <c r="B13179" s="77"/>
      <c r="C13179" s="76"/>
      <c r="D13179" s="78"/>
      <c r="E13179" s="12"/>
      <c r="F13179" s="79"/>
      <c r="G13179" s="78"/>
      <c r="H13179" s="80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6"/>
      <c r="B13180" s="77"/>
      <c r="C13180" s="76"/>
      <c r="D13180" s="78"/>
      <c r="E13180" s="12"/>
      <c r="F13180" s="79"/>
      <c r="G13180" s="78"/>
      <c r="H13180" s="80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6"/>
      <c r="B13181" s="77"/>
      <c r="C13181" s="76"/>
      <c r="D13181" s="78"/>
      <c r="E13181" s="12"/>
      <c r="F13181" s="79"/>
      <c r="G13181" s="78"/>
      <c r="H13181" s="80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6"/>
      <c r="B13182" s="77"/>
      <c r="C13182" s="76"/>
      <c r="D13182" s="78"/>
      <c r="E13182" s="12"/>
      <c r="F13182" s="79"/>
      <c r="G13182" s="78"/>
      <c r="H13182" s="80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6"/>
      <c r="B13183" s="77"/>
      <c r="C13183" s="76"/>
      <c r="D13183" s="78"/>
      <c r="E13183" s="12"/>
      <c r="F13183" s="79"/>
      <c r="G13183" s="78"/>
      <c r="H13183" s="80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6"/>
      <c r="B13184" s="77"/>
      <c r="C13184" s="76"/>
      <c r="D13184" s="78"/>
      <c r="E13184" s="12"/>
      <c r="F13184" s="79"/>
      <c r="G13184" s="78"/>
      <c r="H13184" s="80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6"/>
      <c r="B13185" s="77"/>
      <c r="C13185" s="76"/>
      <c r="D13185" s="78"/>
      <c r="E13185" s="12"/>
      <c r="F13185" s="79"/>
      <c r="G13185" s="78"/>
      <c r="H13185" s="80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6"/>
      <c r="B13186" s="77"/>
      <c r="C13186" s="76"/>
      <c r="D13186" s="78"/>
      <c r="E13186" s="12"/>
      <c r="F13186" s="79"/>
      <c r="G13186" s="78"/>
      <c r="H13186" s="80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6"/>
      <c r="B13187" s="77"/>
      <c r="C13187" s="76"/>
      <c r="D13187" s="78"/>
      <c r="E13187" s="12"/>
      <c r="F13187" s="79"/>
      <c r="G13187" s="78"/>
      <c r="H13187" s="80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6"/>
      <c r="B13188" s="77"/>
      <c r="C13188" s="76"/>
      <c r="D13188" s="78"/>
      <c r="E13188" s="12"/>
      <c r="F13188" s="79"/>
      <c r="G13188" s="78"/>
      <c r="H13188" s="80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6"/>
      <c r="B13189" s="77"/>
      <c r="C13189" s="76"/>
      <c r="D13189" s="78"/>
      <c r="E13189" s="12"/>
      <c r="F13189" s="79"/>
      <c r="G13189" s="78"/>
      <c r="H13189" s="80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6"/>
      <c r="B13190" s="77"/>
      <c r="C13190" s="76"/>
      <c r="D13190" s="78"/>
      <c r="E13190" s="12"/>
      <c r="F13190" s="79"/>
      <c r="G13190" s="78"/>
      <c r="H13190" s="80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6"/>
      <c r="B13191" s="77"/>
      <c r="C13191" s="76"/>
      <c r="D13191" s="78"/>
      <c r="E13191" s="12"/>
      <c r="F13191" s="79"/>
      <c r="G13191" s="78"/>
      <c r="H13191" s="80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6"/>
      <c r="B13192" s="77"/>
      <c r="C13192" s="76"/>
      <c r="D13192" s="78"/>
      <c r="E13192" s="12"/>
      <c r="F13192" s="79"/>
      <c r="G13192" s="78"/>
      <c r="H13192" s="80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6"/>
      <c r="B13193" s="77"/>
      <c r="C13193" s="76"/>
      <c r="D13193" s="78"/>
      <c r="E13193" s="12"/>
      <c r="F13193" s="79"/>
      <c r="G13193" s="78"/>
      <c r="H13193" s="80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6"/>
      <c r="B13194" s="77"/>
      <c r="C13194" s="76"/>
      <c r="D13194" s="78"/>
      <c r="E13194" s="12"/>
      <c r="F13194" s="79"/>
      <c r="G13194" s="78"/>
      <c r="H13194" s="80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6"/>
      <c r="B13195" s="77"/>
      <c r="C13195" s="76"/>
      <c r="D13195" s="78"/>
      <c r="E13195" s="12"/>
      <c r="F13195" s="79"/>
      <c r="G13195" s="78"/>
      <c r="H13195" s="80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6"/>
      <c r="B13196" s="77"/>
      <c r="C13196" s="76"/>
      <c r="D13196" s="78"/>
      <c r="E13196" s="12"/>
      <c r="F13196" s="79"/>
      <c r="G13196" s="78"/>
      <c r="H13196" s="80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6"/>
      <c r="B13197" s="77"/>
      <c r="C13197" s="76"/>
      <c r="D13197" s="78"/>
      <c r="E13197" s="12"/>
      <c r="F13197" s="79"/>
      <c r="G13197" s="78"/>
      <c r="H13197" s="80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6"/>
      <c r="B13198" s="77"/>
      <c r="C13198" s="76"/>
      <c r="D13198" s="78"/>
      <c r="E13198" s="12"/>
      <c r="F13198" s="79"/>
      <c r="G13198" s="78"/>
      <c r="H13198" s="80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6"/>
      <c r="B13199" s="77"/>
      <c r="C13199" s="76"/>
      <c r="D13199" s="78"/>
      <c r="E13199" s="12"/>
      <c r="F13199" s="79"/>
      <c r="G13199" s="78"/>
      <c r="H13199" s="80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6"/>
      <c r="B13200" s="77"/>
      <c r="C13200" s="76"/>
      <c r="D13200" s="78"/>
      <c r="E13200" s="12"/>
      <c r="F13200" s="79"/>
      <c r="G13200" s="78"/>
      <c r="H13200" s="80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6"/>
      <c r="B13201" s="77"/>
      <c r="C13201" s="76"/>
      <c r="D13201" s="78"/>
      <c r="E13201" s="12"/>
      <c r="F13201" s="79"/>
      <c r="G13201" s="78"/>
      <c r="H13201" s="80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6"/>
      <c r="B13202" s="77"/>
      <c r="C13202" s="76"/>
      <c r="D13202" s="78"/>
      <c r="E13202" s="12"/>
      <c r="F13202" s="79"/>
      <c r="G13202" s="78"/>
      <c r="H13202" s="80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6"/>
      <c r="B13203" s="77"/>
      <c r="C13203" s="76"/>
      <c r="D13203" s="78"/>
      <c r="E13203" s="12"/>
      <c r="F13203" s="79"/>
      <c r="G13203" s="78"/>
      <c r="H13203" s="80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6"/>
      <c r="B13204" s="77"/>
      <c r="C13204" s="76"/>
      <c r="D13204" s="78"/>
      <c r="E13204" s="12"/>
      <c r="F13204" s="79"/>
      <c r="G13204" s="78"/>
      <c r="H13204" s="80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6"/>
      <c r="B13205" s="77"/>
      <c r="C13205" s="76"/>
      <c r="D13205" s="78"/>
      <c r="E13205" s="12"/>
      <c r="F13205" s="79"/>
      <c r="G13205" s="78"/>
      <c r="H13205" s="80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6"/>
      <c r="B13206" s="77"/>
      <c r="C13206" s="76"/>
      <c r="D13206" s="78"/>
      <c r="E13206" s="12"/>
      <c r="F13206" s="79"/>
      <c r="G13206" s="78"/>
      <c r="H13206" s="80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6"/>
      <c r="B13207" s="77"/>
      <c r="C13207" s="76"/>
      <c r="D13207" s="78"/>
      <c r="E13207" s="12"/>
      <c r="F13207" s="79"/>
      <c r="G13207" s="78"/>
      <c r="H13207" s="80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6"/>
      <c r="B13208" s="77"/>
      <c r="C13208" s="76"/>
      <c r="D13208" s="78"/>
      <c r="E13208" s="12"/>
      <c r="F13208" s="79"/>
      <c r="G13208" s="78"/>
      <c r="H13208" s="80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6"/>
      <c r="B13209" s="77"/>
      <c r="C13209" s="76"/>
      <c r="D13209" s="78"/>
      <c r="E13209" s="12"/>
      <c r="F13209" s="79"/>
      <c r="G13209" s="78"/>
      <c r="H13209" s="80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6"/>
      <c r="B13210" s="77"/>
      <c r="C13210" s="76"/>
      <c r="D13210" s="78"/>
      <c r="E13210" s="12"/>
      <c r="F13210" s="79"/>
      <c r="G13210" s="78"/>
      <c r="H13210" s="80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6"/>
      <c r="B13211" s="77"/>
      <c r="C13211" s="76"/>
      <c r="D13211" s="78"/>
      <c r="E13211" s="12"/>
      <c r="F13211" s="79"/>
      <c r="G13211" s="78"/>
      <c r="H13211" s="80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6"/>
      <c r="B13212" s="77"/>
      <c r="C13212" s="76"/>
      <c r="D13212" s="78"/>
      <c r="E13212" s="12"/>
      <c r="F13212" s="79"/>
      <c r="G13212" s="78"/>
      <c r="H13212" s="80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6"/>
      <c r="B13213" s="77"/>
      <c r="C13213" s="76"/>
      <c r="D13213" s="78"/>
      <c r="E13213" s="12"/>
      <c r="F13213" s="79"/>
      <c r="G13213" s="78"/>
      <c r="H13213" s="80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6"/>
      <c r="B13214" s="77"/>
      <c r="C13214" s="76"/>
      <c r="D13214" s="78"/>
      <c r="E13214" s="12"/>
      <c r="F13214" s="79"/>
      <c r="G13214" s="78"/>
      <c r="H13214" s="80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6"/>
      <c r="B13215" s="77"/>
      <c r="C13215" s="76"/>
      <c r="D13215" s="78"/>
      <c r="E13215" s="12"/>
      <c r="F13215" s="79"/>
      <c r="G13215" s="78"/>
      <c r="H13215" s="80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6"/>
      <c r="B13216" s="77"/>
      <c r="C13216" s="76"/>
      <c r="D13216" s="78"/>
      <c r="E13216" s="12"/>
      <c r="F13216" s="79"/>
      <c r="G13216" s="78"/>
      <c r="H13216" s="80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6"/>
      <c r="B13217" s="77"/>
      <c r="C13217" s="76"/>
      <c r="D13217" s="78"/>
      <c r="E13217" s="12"/>
      <c r="F13217" s="79"/>
      <c r="G13217" s="78"/>
      <c r="H13217" s="80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6"/>
      <c r="B13218" s="77"/>
      <c r="C13218" s="76"/>
      <c r="D13218" s="78"/>
      <c r="E13218" s="12"/>
      <c r="F13218" s="79"/>
      <c r="G13218" s="78"/>
      <c r="H13218" s="80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6"/>
      <c r="B13219" s="77"/>
      <c r="C13219" s="76"/>
      <c r="D13219" s="78"/>
      <c r="E13219" s="12"/>
      <c r="F13219" s="79"/>
      <c r="G13219" s="78"/>
      <c r="H13219" s="80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6"/>
      <c r="B13220" s="77"/>
      <c r="C13220" s="76"/>
      <c r="D13220" s="78"/>
      <c r="E13220" s="12"/>
      <c r="F13220" s="79"/>
      <c r="G13220" s="78"/>
      <c r="H13220" s="80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6"/>
      <c r="B13221" s="77"/>
      <c r="C13221" s="76"/>
      <c r="D13221" s="78"/>
      <c r="E13221" s="12"/>
      <c r="F13221" s="79"/>
      <c r="G13221" s="78"/>
      <c r="H13221" s="80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6"/>
      <c r="B13222" s="77"/>
      <c r="C13222" s="76"/>
      <c r="D13222" s="78"/>
      <c r="E13222" s="12"/>
      <c r="F13222" s="79"/>
      <c r="G13222" s="78"/>
      <c r="H13222" s="80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6"/>
      <c r="B13223" s="77"/>
      <c r="C13223" s="76"/>
      <c r="D13223" s="78"/>
      <c r="E13223" s="12"/>
      <c r="F13223" s="79"/>
      <c r="G13223" s="78"/>
      <c r="H13223" s="80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6"/>
      <c r="B13224" s="77"/>
      <c r="C13224" s="76"/>
      <c r="D13224" s="78"/>
      <c r="E13224" s="12"/>
      <c r="F13224" s="79"/>
      <c r="G13224" s="78"/>
      <c r="H13224" s="80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6"/>
      <c r="B13225" s="77"/>
      <c r="C13225" s="76"/>
      <c r="D13225" s="78"/>
      <c r="E13225" s="12"/>
      <c r="F13225" s="79"/>
      <c r="G13225" s="78"/>
      <c r="H13225" s="80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6"/>
      <c r="B13226" s="77"/>
      <c r="C13226" s="76"/>
      <c r="D13226" s="78"/>
      <c r="E13226" s="12"/>
      <c r="F13226" s="79"/>
      <c r="G13226" s="78"/>
      <c r="H13226" s="80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6"/>
      <c r="B13227" s="77"/>
      <c r="C13227" s="76"/>
      <c r="D13227" s="78"/>
      <c r="E13227" s="12"/>
      <c r="F13227" s="79"/>
      <c r="G13227" s="78"/>
      <c r="H13227" s="80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6"/>
      <c r="B13228" s="77"/>
      <c r="C13228" s="76"/>
      <c r="D13228" s="78"/>
      <c r="E13228" s="12"/>
      <c r="F13228" s="79"/>
      <c r="G13228" s="78"/>
      <c r="H13228" s="80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6"/>
      <c r="B13229" s="77"/>
      <c r="C13229" s="76"/>
      <c r="D13229" s="78"/>
      <c r="E13229" s="12"/>
      <c r="F13229" s="79"/>
      <c r="G13229" s="78"/>
      <c r="H13229" s="80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6"/>
      <c r="B13230" s="77"/>
      <c r="C13230" s="76"/>
      <c r="D13230" s="78"/>
      <c r="E13230" s="12"/>
      <c r="F13230" s="79"/>
      <c r="G13230" s="78"/>
      <c r="H13230" s="80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6"/>
      <c r="B13231" s="77"/>
      <c r="C13231" s="76"/>
      <c r="D13231" s="78"/>
      <c r="E13231" s="12"/>
      <c r="F13231" s="79"/>
      <c r="G13231" s="78"/>
      <c r="H13231" s="80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6"/>
      <c r="B13232" s="77"/>
      <c r="C13232" s="76"/>
      <c r="D13232" s="78"/>
      <c r="E13232" s="12"/>
      <c r="F13232" s="79"/>
      <c r="G13232" s="78"/>
      <c r="H13232" s="80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6"/>
      <c r="B13233" s="77"/>
      <c r="C13233" s="76"/>
      <c r="D13233" s="78"/>
      <c r="E13233" s="12"/>
      <c r="F13233" s="79"/>
      <c r="G13233" s="78"/>
      <c r="H13233" s="80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6"/>
      <c r="B13234" s="77"/>
      <c r="C13234" s="76"/>
      <c r="D13234" s="78"/>
      <c r="E13234" s="12"/>
      <c r="F13234" s="79"/>
      <c r="G13234" s="78"/>
      <c r="H13234" s="80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6"/>
      <c r="B13235" s="77"/>
      <c r="C13235" s="76"/>
      <c r="D13235" s="78"/>
      <c r="E13235" s="12"/>
      <c r="F13235" s="79"/>
      <c r="G13235" s="78"/>
      <c r="H13235" s="80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6"/>
      <c r="B13236" s="77"/>
      <c r="C13236" s="76"/>
      <c r="D13236" s="78"/>
      <c r="E13236" s="12"/>
      <c r="F13236" s="79"/>
      <c r="G13236" s="78"/>
      <c r="H13236" s="80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6"/>
      <c r="B13237" s="77"/>
      <c r="C13237" s="76"/>
      <c r="D13237" s="78"/>
      <c r="E13237" s="12"/>
      <c r="F13237" s="79"/>
      <c r="G13237" s="78"/>
      <c r="H13237" s="80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6"/>
      <c r="B13238" s="77"/>
      <c r="C13238" s="76"/>
      <c r="D13238" s="78"/>
      <c r="E13238" s="12"/>
      <c r="F13238" s="79"/>
      <c r="G13238" s="78"/>
      <c r="H13238" s="80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6"/>
      <c r="B13239" s="77"/>
      <c r="C13239" s="76"/>
      <c r="D13239" s="78"/>
      <c r="E13239" s="12"/>
      <c r="F13239" s="79"/>
      <c r="G13239" s="78"/>
      <c r="H13239" s="80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6"/>
      <c r="B13240" s="77"/>
      <c r="C13240" s="76"/>
      <c r="D13240" s="78"/>
      <c r="E13240" s="12"/>
      <c r="F13240" s="79"/>
      <c r="G13240" s="78"/>
      <c r="H13240" s="80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6"/>
      <c r="B13241" s="77"/>
      <c r="C13241" s="76"/>
      <c r="D13241" s="78"/>
      <c r="E13241" s="12"/>
      <c r="F13241" s="79"/>
      <c r="G13241" s="78"/>
      <c r="H13241" s="80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6"/>
      <c r="B13242" s="77"/>
      <c r="C13242" s="76"/>
      <c r="D13242" s="78"/>
      <c r="E13242" s="12"/>
      <c r="F13242" s="79"/>
      <c r="G13242" s="78"/>
      <c r="H13242" s="80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6"/>
      <c r="B13243" s="77"/>
      <c r="C13243" s="76"/>
      <c r="D13243" s="78"/>
      <c r="E13243" s="12"/>
      <c r="F13243" s="79"/>
      <c r="G13243" s="78"/>
      <c r="H13243" s="80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6"/>
      <c r="B13244" s="77"/>
      <c r="C13244" s="76"/>
      <c r="D13244" s="78"/>
      <c r="E13244" s="12"/>
      <c r="F13244" s="79"/>
      <c r="G13244" s="78"/>
      <c r="H13244" s="80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6"/>
      <c r="B13245" s="77"/>
      <c r="C13245" s="76"/>
      <c r="D13245" s="78"/>
      <c r="E13245" s="12"/>
      <c r="F13245" s="79"/>
      <c r="G13245" s="78"/>
      <c r="H13245" s="80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6"/>
      <c r="B13246" s="77"/>
      <c r="C13246" s="76"/>
      <c r="D13246" s="78"/>
      <c r="E13246" s="12"/>
      <c r="F13246" s="79"/>
      <c r="G13246" s="78"/>
      <c r="H13246" s="80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6"/>
      <c r="B13247" s="77"/>
      <c r="C13247" s="76"/>
      <c r="D13247" s="78"/>
      <c r="E13247" s="12"/>
      <c r="F13247" s="79"/>
      <c r="G13247" s="78"/>
      <c r="H13247" s="80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6"/>
      <c r="B13248" s="77"/>
      <c r="C13248" s="76"/>
      <c r="D13248" s="78"/>
      <c r="E13248" s="12"/>
      <c r="F13248" s="79"/>
      <c r="G13248" s="78"/>
      <c r="H13248" s="80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6"/>
      <c r="B13249" s="77"/>
      <c r="C13249" s="76"/>
      <c r="D13249" s="78"/>
      <c r="E13249" s="12"/>
      <c r="F13249" s="79"/>
      <c r="G13249" s="78"/>
      <c r="H13249" s="80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6"/>
      <c r="B13250" s="77"/>
      <c r="C13250" s="76"/>
      <c r="D13250" s="78"/>
      <c r="E13250" s="12"/>
      <c r="F13250" s="79"/>
      <c r="G13250" s="78"/>
      <c r="H13250" s="80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6"/>
      <c r="B13251" s="77"/>
      <c r="C13251" s="76"/>
      <c r="D13251" s="78"/>
      <c r="E13251" s="12"/>
      <c r="F13251" s="79"/>
      <c r="G13251" s="78"/>
      <c r="H13251" s="80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6"/>
      <c r="B13252" s="77"/>
      <c r="C13252" s="76"/>
      <c r="D13252" s="78"/>
      <c r="E13252" s="12"/>
      <c r="F13252" s="79"/>
      <c r="G13252" s="78"/>
      <c r="H13252" s="80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6"/>
      <c r="B13253" s="77"/>
      <c r="C13253" s="76"/>
      <c r="D13253" s="78"/>
      <c r="E13253" s="12"/>
      <c r="F13253" s="79"/>
      <c r="G13253" s="78"/>
      <c r="H13253" s="80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6"/>
      <c r="B13254" s="77"/>
      <c r="C13254" s="76"/>
      <c r="D13254" s="78"/>
      <c r="E13254" s="12"/>
      <c r="F13254" s="79"/>
      <c r="G13254" s="78"/>
      <c r="H13254" s="80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6"/>
      <c r="B13255" s="77"/>
      <c r="C13255" s="76"/>
      <c r="D13255" s="78"/>
      <c r="E13255" s="12"/>
      <c r="F13255" s="79"/>
      <c r="G13255" s="78"/>
      <c r="H13255" s="80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6"/>
      <c r="B13256" s="77"/>
      <c r="C13256" s="76"/>
      <c r="D13256" s="78"/>
      <c r="E13256" s="12"/>
      <c r="F13256" s="79"/>
      <c r="G13256" s="78"/>
      <c r="H13256" s="80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6"/>
      <c r="B13257" s="77"/>
      <c r="C13257" s="76"/>
      <c r="D13257" s="78"/>
      <c r="E13257" s="12"/>
      <c r="F13257" s="79"/>
      <c r="G13257" s="78"/>
      <c r="H13257" s="80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6"/>
      <c r="B13258" s="77"/>
      <c r="C13258" s="76"/>
      <c r="D13258" s="78"/>
      <c r="E13258" s="12"/>
      <c r="F13258" s="79"/>
      <c r="G13258" s="78"/>
      <c r="H13258" s="80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6"/>
      <c r="B13259" s="77"/>
      <c r="C13259" s="76"/>
      <c r="D13259" s="78"/>
      <c r="E13259" s="12"/>
      <c r="F13259" s="79"/>
      <c r="G13259" s="78"/>
      <c r="H13259" s="80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6"/>
      <c r="B13260" s="77"/>
      <c r="C13260" s="76"/>
      <c r="D13260" s="78"/>
      <c r="E13260" s="12"/>
      <c r="F13260" s="79"/>
      <c r="G13260" s="78"/>
      <c r="H13260" s="80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6"/>
      <c r="B13261" s="77"/>
      <c r="C13261" s="76"/>
      <c r="D13261" s="78"/>
      <c r="E13261" s="12"/>
      <c r="F13261" s="79"/>
      <c r="G13261" s="78"/>
      <c r="H13261" s="80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6"/>
      <c r="B13262" s="77"/>
      <c r="C13262" s="76"/>
      <c r="D13262" s="78"/>
      <c r="E13262" s="12"/>
      <c r="F13262" s="79"/>
      <c r="G13262" s="78"/>
      <c r="H13262" s="80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6"/>
      <c r="B13263" s="77"/>
      <c r="C13263" s="76"/>
      <c r="D13263" s="78"/>
      <c r="E13263" s="12"/>
      <c r="F13263" s="79"/>
      <c r="G13263" s="78"/>
      <c r="H13263" s="80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6"/>
      <c r="B13264" s="77"/>
      <c r="C13264" s="76"/>
      <c r="D13264" s="78"/>
      <c r="E13264" s="12"/>
      <c r="F13264" s="79"/>
      <c r="G13264" s="78"/>
      <c r="H13264" s="80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6"/>
      <c r="B13265" s="77"/>
      <c r="C13265" s="76"/>
      <c r="D13265" s="78"/>
      <c r="E13265" s="12"/>
      <c r="F13265" s="79"/>
      <c r="G13265" s="78"/>
      <c r="H13265" s="80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6"/>
      <c r="B13266" s="77"/>
      <c r="C13266" s="76"/>
      <c r="D13266" s="78"/>
      <c r="E13266" s="12"/>
      <c r="F13266" s="79"/>
      <c r="G13266" s="78"/>
      <c r="H13266" s="80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6"/>
      <c r="B13267" s="77"/>
      <c r="C13267" s="76"/>
      <c r="D13267" s="78"/>
      <c r="E13267" s="12"/>
      <c r="F13267" s="79"/>
      <c r="G13267" s="78"/>
      <c r="H13267" s="80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6"/>
      <c r="B13268" s="77"/>
      <c r="C13268" s="76"/>
      <c r="D13268" s="78"/>
      <c r="E13268" s="12"/>
      <c r="F13268" s="79"/>
      <c r="G13268" s="78"/>
      <c r="H13268" s="80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6"/>
      <c r="B13269" s="77"/>
      <c r="C13269" s="76"/>
      <c r="D13269" s="78"/>
      <c r="E13269" s="12"/>
      <c r="F13269" s="79"/>
      <c r="G13269" s="78"/>
      <c r="H13269" s="80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6"/>
      <c r="B13270" s="77"/>
      <c r="C13270" s="76"/>
      <c r="D13270" s="78"/>
      <c r="E13270" s="12"/>
      <c r="F13270" s="79"/>
      <c r="G13270" s="78"/>
      <c r="H13270" s="80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6"/>
      <c r="B13271" s="77"/>
      <c r="C13271" s="76"/>
      <c r="D13271" s="78"/>
      <c r="E13271" s="12"/>
      <c r="F13271" s="79"/>
      <c r="G13271" s="78"/>
      <c r="H13271" s="80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6"/>
      <c r="B13272" s="77"/>
      <c r="C13272" s="76"/>
      <c r="D13272" s="78"/>
      <c r="E13272" s="12"/>
      <c r="F13272" s="79"/>
      <c r="G13272" s="78"/>
      <c r="H13272" s="80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6"/>
      <c r="B13273" s="77"/>
      <c r="C13273" s="76"/>
      <c r="D13273" s="78"/>
      <c r="E13273" s="12"/>
      <c r="F13273" s="79"/>
      <c r="G13273" s="78"/>
      <c r="H13273" s="80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6"/>
      <c r="B13274" s="77"/>
      <c r="C13274" s="76"/>
      <c r="D13274" s="78"/>
      <c r="E13274" s="12"/>
      <c r="F13274" s="79"/>
      <c r="G13274" s="78"/>
      <c r="H13274" s="80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6"/>
      <c r="B13275" s="77"/>
      <c r="C13275" s="76"/>
      <c r="D13275" s="78"/>
      <c r="E13275" s="12"/>
      <c r="F13275" s="79"/>
      <c r="G13275" s="78"/>
      <c r="H13275" s="80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6"/>
      <c r="B13276" s="77"/>
      <c r="C13276" s="76"/>
      <c r="D13276" s="78"/>
      <c r="E13276" s="12"/>
      <c r="F13276" s="79"/>
      <c r="G13276" s="78"/>
      <c r="H13276" s="80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6"/>
      <c r="B13277" s="77"/>
      <c r="C13277" s="76"/>
      <c r="D13277" s="78"/>
      <c r="E13277" s="12"/>
      <c r="F13277" s="79"/>
      <c r="G13277" s="78"/>
      <c r="H13277" s="80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6"/>
      <c r="B13278" s="77"/>
      <c r="C13278" s="76"/>
      <c r="D13278" s="78"/>
      <c r="E13278" s="12"/>
      <c r="F13278" s="79"/>
      <c r="G13278" s="78"/>
      <c r="H13278" s="80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6"/>
      <c r="B13279" s="77"/>
      <c r="C13279" s="76"/>
      <c r="D13279" s="78"/>
      <c r="E13279" s="12"/>
      <c r="F13279" s="79"/>
      <c r="G13279" s="78"/>
      <c r="H13279" s="80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6"/>
      <c r="B13280" s="77"/>
      <c r="C13280" s="76"/>
      <c r="D13280" s="78"/>
      <c r="E13280" s="12"/>
      <c r="F13280" s="79"/>
      <c r="G13280" s="78"/>
      <c r="H13280" s="80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6"/>
      <c r="B13281" s="77"/>
      <c r="C13281" s="76"/>
      <c r="D13281" s="78"/>
      <c r="E13281" s="12"/>
      <c r="F13281" s="79"/>
      <c r="G13281" s="78"/>
      <c r="H13281" s="80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6"/>
      <c r="B13282" s="77"/>
      <c r="C13282" s="76"/>
      <c r="D13282" s="78"/>
      <c r="E13282" s="12"/>
      <c r="F13282" s="79"/>
      <c r="G13282" s="78"/>
      <c r="H13282" s="80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6"/>
      <c r="B13283" s="77"/>
      <c r="C13283" s="76"/>
      <c r="D13283" s="78"/>
      <c r="E13283" s="12"/>
      <c r="F13283" s="79"/>
      <c r="G13283" s="78"/>
      <c r="H13283" s="80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6"/>
      <c r="B13284" s="77"/>
      <c r="C13284" s="76"/>
      <c r="D13284" s="78"/>
      <c r="E13284" s="12"/>
      <c r="F13284" s="79"/>
      <c r="G13284" s="78"/>
      <c r="H13284" s="80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6"/>
      <c r="B13285" s="77"/>
      <c r="C13285" s="76"/>
      <c r="D13285" s="78"/>
      <c r="E13285" s="12"/>
      <c r="F13285" s="79"/>
      <c r="G13285" s="78"/>
      <c r="H13285" s="80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6"/>
      <c r="B13286" s="77"/>
      <c r="C13286" s="76"/>
      <c r="D13286" s="78"/>
      <c r="E13286" s="12"/>
      <c r="F13286" s="79"/>
      <c r="G13286" s="78"/>
      <c r="H13286" s="80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6"/>
      <c r="B13287" s="77"/>
      <c r="C13287" s="76"/>
      <c r="D13287" s="78"/>
      <c r="E13287" s="12"/>
      <c r="F13287" s="79"/>
      <c r="G13287" s="78"/>
      <c r="H13287" s="80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6"/>
      <c r="B13288" s="77"/>
      <c r="C13288" s="76"/>
      <c r="D13288" s="78"/>
      <c r="E13288" s="12"/>
      <c r="F13288" s="79"/>
      <c r="G13288" s="78"/>
      <c r="H13288" s="80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6"/>
      <c r="B13289" s="77"/>
      <c r="C13289" s="76"/>
      <c r="D13289" s="78"/>
      <c r="E13289" s="12"/>
      <c r="F13289" s="79"/>
      <c r="G13289" s="78"/>
      <c r="H13289" s="80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6"/>
      <c r="B13290" s="77"/>
      <c r="C13290" s="76"/>
      <c r="D13290" s="78"/>
      <c r="E13290" s="12"/>
      <c r="F13290" s="79"/>
      <c r="G13290" s="78"/>
      <c r="H13290" s="80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6"/>
      <c r="B13291" s="77"/>
      <c r="C13291" s="76"/>
      <c r="D13291" s="78"/>
      <c r="E13291" s="12"/>
      <c r="F13291" s="79"/>
      <c r="G13291" s="78"/>
      <c r="H13291" s="80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6"/>
      <c r="B13292" s="77"/>
      <c r="C13292" s="76"/>
      <c r="D13292" s="78"/>
      <c r="E13292" s="12"/>
      <c r="F13292" s="79"/>
      <c r="G13292" s="78"/>
      <c r="H13292" s="80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6"/>
      <c r="B13293" s="77"/>
      <c r="C13293" s="76"/>
      <c r="D13293" s="78"/>
      <c r="E13293" s="12"/>
      <c r="F13293" s="79"/>
      <c r="G13293" s="78"/>
      <c r="H13293" s="80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6"/>
      <c r="B13294" s="77"/>
      <c r="C13294" s="76"/>
      <c r="D13294" s="78"/>
      <c r="E13294" s="12"/>
      <c r="F13294" s="79"/>
      <c r="G13294" s="78"/>
      <c r="H13294" s="80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6"/>
      <c r="B13295" s="77"/>
      <c r="C13295" s="76"/>
      <c r="D13295" s="78"/>
      <c r="E13295" s="12"/>
      <c r="F13295" s="79"/>
      <c r="G13295" s="78"/>
      <c r="H13295" s="80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6"/>
      <c r="B13296" s="77"/>
      <c r="C13296" s="76"/>
      <c r="D13296" s="78"/>
      <c r="E13296" s="12"/>
      <c r="F13296" s="79"/>
      <c r="G13296" s="78"/>
      <c r="H13296" s="80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6"/>
      <c r="B13297" s="77"/>
      <c r="C13297" s="76"/>
      <c r="D13297" s="78"/>
      <c r="E13297" s="12"/>
      <c r="F13297" s="79"/>
      <c r="G13297" s="78"/>
      <c r="H13297" s="80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6"/>
      <c r="B13298" s="77"/>
      <c r="C13298" s="76"/>
      <c r="D13298" s="78"/>
      <c r="E13298" s="12"/>
      <c r="F13298" s="79"/>
      <c r="G13298" s="78"/>
      <c r="H13298" s="80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6"/>
      <c r="B13299" s="77"/>
      <c r="C13299" s="76"/>
      <c r="D13299" s="78"/>
      <c r="E13299" s="12"/>
      <c r="F13299" s="79"/>
      <c r="G13299" s="78"/>
      <c r="H13299" s="80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6"/>
      <c r="B13300" s="77"/>
      <c r="C13300" s="76"/>
      <c r="D13300" s="78"/>
      <c r="E13300" s="12"/>
      <c r="F13300" s="79"/>
      <c r="G13300" s="78"/>
      <c r="H13300" s="80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6"/>
      <c r="B13301" s="77"/>
      <c r="C13301" s="76"/>
      <c r="D13301" s="78"/>
      <c r="E13301" s="12"/>
      <c r="F13301" s="79"/>
      <c r="G13301" s="78"/>
      <c r="H13301" s="80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6"/>
      <c r="B13302" s="77"/>
      <c r="C13302" s="76"/>
      <c r="D13302" s="78"/>
      <c r="E13302" s="12"/>
      <c r="F13302" s="79"/>
      <c r="G13302" s="78"/>
      <c r="H13302" s="80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6"/>
      <c r="B13303" s="77"/>
      <c r="C13303" s="76"/>
      <c r="D13303" s="78"/>
      <c r="E13303" s="12"/>
      <c r="F13303" s="79"/>
      <c r="G13303" s="78"/>
      <c r="H13303" s="80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6"/>
      <c r="B13304" s="77"/>
      <c r="C13304" s="76"/>
      <c r="D13304" s="78"/>
      <c r="E13304" s="12"/>
      <c r="F13304" s="79"/>
      <c r="G13304" s="78"/>
      <c r="H13304" s="80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6"/>
      <c r="B13305" s="77"/>
      <c r="C13305" s="76"/>
      <c r="D13305" s="78"/>
      <c r="E13305" s="12"/>
      <c r="F13305" s="79"/>
      <c r="G13305" s="78"/>
      <c r="H13305" s="80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6"/>
      <c r="B13306" s="77"/>
      <c r="C13306" s="76"/>
      <c r="D13306" s="78"/>
      <c r="E13306" s="12"/>
      <c r="F13306" s="79"/>
      <c r="G13306" s="78"/>
      <c r="H13306" s="80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6"/>
      <c r="B13307" s="77"/>
      <c r="C13307" s="76"/>
      <c r="D13307" s="78"/>
      <c r="E13307" s="12"/>
      <c r="F13307" s="79"/>
      <c r="G13307" s="78"/>
      <c r="H13307" s="80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6"/>
      <c r="B13308" s="77"/>
      <c r="C13308" s="76"/>
      <c r="D13308" s="78"/>
      <c r="E13308" s="12"/>
      <c r="F13308" s="79"/>
      <c r="G13308" s="78"/>
      <c r="H13308" s="80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6"/>
      <c r="B13309" s="77"/>
      <c r="C13309" s="76"/>
      <c r="D13309" s="78"/>
      <c r="E13309" s="12"/>
      <c r="F13309" s="79"/>
      <c r="G13309" s="78"/>
      <c r="H13309" s="80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6"/>
      <c r="B13310" s="77"/>
      <c r="C13310" s="76"/>
      <c r="D13310" s="78"/>
      <c r="E13310" s="12"/>
      <c r="F13310" s="79"/>
      <c r="G13310" s="78"/>
      <c r="H13310" s="80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6"/>
      <c r="B13311" s="77"/>
      <c r="C13311" s="76"/>
      <c r="D13311" s="78"/>
      <c r="E13311" s="12"/>
      <c r="F13311" s="79"/>
      <c r="G13311" s="78"/>
      <c r="H13311" s="80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6"/>
      <c r="B13312" s="77"/>
      <c r="C13312" s="76"/>
      <c r="D13312" s="78"/>
      <c r="E13312" s="12"/>
      <c r="F13312" s="79"/>
      <c r="G13312" s="78"/>
      <c r="H13312" s="80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6"/>
      <c r="B13313" s="77"/>
      <c r="C13313" s="76"/>
      <c r="D13313" s="78"/>
      <c r="E13313" s="12"/>
      <c r="F13313" s="79"/>
      <c r="G13313" s="78"/>
      <c r="H13313" s="80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6"/>
      <c r="B13314" s="77"/>
      <c r="C13314" s="76"/>
      <c r="D13314" s="78"/>
      <c r="E13314" s="12"/>
      <c r="F13314" s="79"/>
      <c r="G13314" s="78"/>
      <c r="H13314" s="80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6"/>
      <c r="B13315" s="77"/>
      <c r="C13315" s="76"/>
      <c r="D13315" s="78"/>
      <c r="E13315" s="12"/>
      <c r="F13315" s="79"/>
      <c r="G13315" s="78"/>
      <c r="H13315" s="80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6"/>
      <c r="B13316" s="77"/>
      <c r="C13316" s="76"/>
      <c r="D13316" s="78"/>
      <c r="E13316" s="12"/>
      <c r="F13316" s="79"/>
      <c r="G13316" s="78"/>
      <c r="H13316" s="80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6"/>
      <c r="B13317" s="77"/>
      <c r="C13317" s="76"/>
      <c r="D13317" s="78"/>
      <c r="E13317" s="12"/>
      <c r="F13317" s="79"/>
      <c r="G13317" s="78"/>
      <c r="H13317" s="80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6"/>
      <c r="B13318" s="77"/>
      <c r="C13318" s="76"/>
      <c r="D13318" s="78"/>
      <c r="E13318" s="12"/>
      <c r="F13318" s="79"/>
      <c r="G13318" s="78"/>
      <c r="H13318" s="80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6"/>
      <c r="B13319" s="77"/>
      <c r="C13319" s="76"/>
      <c r="D13319" s="78"/>
      <c r="E13319" s="12"/>
      <c r="F13319" s="79"/>
      <c r="G13319" s="78"/>
      <c r="H13319" s="80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6"/>
      <c r="B13320" s="77"/>
      <c r="C13320" s="76"/>
      <c r="D13320" s="78"/>
      <c r="E13320" s="12"/>
      <c r="F13320" s="79"/>
      <c r="G13320" s="78"/>
      <c r="H13320" s="80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6"/>
      <c r="B13321" s="77"/>
      <c r="C13321" s="76"/>
      <c r="D13321" s="78"/>
      <c r="E13321" s="12"/>
      <c r="F13321" s="79"/>
      <c r="G13321" s="78"/>
      <c r="H13321" s="80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6"/>
      <c r="B13322" s="77"/>
      <c r="C13322" s="76"/>
      <c r="D13322" s="78"/>
      <c r="E13322" s="12"/>
      <c r="F13322" s="79"/>
      <c r="G13322" s="78"/>
      <c r="H13322" s="80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6"/>
      <c r="B13323" s="77"/>
      <c r="C13323" s="76"/>
      <c r="D13323" s="78"/>
      <c r="E13323" s="12"/>
      <c r="F13323" s="79"/>
      <c r="G13323" s="78"/>
      <c r="H13323" s="80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6"/>
      <c r="B13324" s="77"/>
      <c r="C13324" s="76"/>
      <c r="D13324" s="78"/>
      <c r="E13324" s="12"/>
      <c r="F13324" s="79"/>
      <c r="G13324" s="78"/>
      <c r="H13324" s="80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6"/>
      <c r="B13325" s="77"/>
      <c r="C13325" s="76"/>
      <c r="D13325" s="78"/>
      <c r="E13325" s="12"/>
      <c r="F13325" s="79"/>
      <c r="G13325" s="78"/>
      <c r="H13325" s="80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6"/>
      <c r="B13326" s="77"/>
      <c r="C13326" s="76"/>
      <c r="D13326" s="78"/>
      <c r="E13326" s="12"/>
      <c r="F13326" s="79"/>
      <c r="G13326" s="78"/>
      <c r="H13326" s="80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6"/>
      <c r="B13327" s="77"/>
      <c r="C13327" s="76"/>
      <c r="D13327" s="78"/>
      <c r="E13327" s="12"/>
      <c r="F13327" s="79"/>
      <c r="G13327" s="78"/>
      <c r="H13327" s="80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6"/>
      <c r="B13328" s="77"/>
      <c r="C13328" s="76"/>
      <c r="D13328" s="78"/>
      <c r="E13328" s="12"/>
      <c r="F13328" s="79"/>
      <c r="G13328" s="78"/>
      <c r="H13328" s="80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6"/>
      <c r="B13329" s="77"/>
      <c r="C13329" s="76"/>
      <c r="D13329" s="78"/>
      <c r="E13329" s="12"/>
      <c r="F13329" s="79"/>
      <c r="G13329" s="78"/>
      <c r="H13329" s="80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6"/>
      <c r="B13330" s="77"/>
      <c r="C13330" s="76"/>
      <c r="D13330" s="78"/>
      <c r="E13330" s="12"/>
      <c r="F13330" s="79"/>
      <c r="G13330" s="78"/>
      <c r="H13330" s="80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6"/>
      <c r="B13331" s="77"/>
      <c r="C13331" s="76"/>
      <c r="D13331" s="78"/>
      <c r="E13331" s="12"/>
      <c r="F13331" s="79"/>
      <c r="G13331" s="78"/>
      <c r="H13331" s="80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6"/>
      <c r="B13332" s="77"/>
      <c r="C13332" s="76"/>
      <c r="D13332" s="78"/>
      <c r="E13332" s="12"/>
      <c r="F13332" s="79"/>
      <c r="G13332" s="78"/>
      <c r="H13332" s="80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6"/>
      <c r="B13333" s="77"/>
      <c r="C13333" s="76"/>
      <c r="D13333" s="78"/>
      <c r="E13333" s="12"/>
      <c r="F13333" s="79"/>
      <c r="G13333" s="78"/>
      <c r="H13333" s="80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6"/>
      <c r="B13334" s="77"/>
      <c r="C13334" s="76"/>
      <c r="D13334" s="78"/>
      <c r="E13334" s="12"/>
      <c r="F13334" s="79"/>
      <c r="G13334" s="78"/>
      <c r="H13334" s="80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6"/>
      <c r="B13335" s="77"/>
      <c r="C13335" s="76"/>
      <c r="D13335" s="78"/>
      <c r="E13335" s="12"/>
      <c r="F13335" s="79"/>
      <c r="G13335" s="78"/>
      <c r="H13335" s="80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6"/>
      <c r="B13336" s="77"/>
      <c r="C13336" s="76"/>
      <c r="D13336" s="78"/>
      <c r="E13336" s="12"/>
      <c r="F13336" s="79"/>
      <c r="G13336" s="78"/>
      <c r="H13336" s="80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6"/>
      <c r="B13337" s="77"/>
      <c r="C13337" s="76"/>
      <c r="D13337" s="78"/>
      <c r="E13337" s="12"/>
      <c r="F13337" s="79"/>
      <c r="G13337" s="78"/>
      <c r="H13337" s="80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6"/>
      <c r="B13338" s="77"/>
      <c r="C13338" s="76"/>
      <c r="D13338" s="78"/>
      <c r="E13338" s="12"/>
      <c r="F13338" s="79"/>
      <c r="G13338" s="78"/>
      <c r="H13338" s="80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6"/>
      <c r="B13339" s="77"/>
      <c r="C13339" s="76"/>
      <c r="D13339" s="78"/>
      <c r="E13339" s="12"/>
      <c r="F13339" s="79"/>
      <c r="G13339" s="78"/>
      <c r="H13339" s="80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6"/>
      <c r="B13340" s="77"/>
      <c r="C13340" s="76"/>
      <c r="D13340" s="78"/>
      <c r="E13340" s="12"/>
      <c r="F13340" s="79"/>
      <c r="G13340" s="78"/>
      <c r="H13340" s="80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6"/>
      <c r="B13341" s="77"/>
      <c r="C13341" s="76"/>
      <c r="D13341" s="78"/>
      <c r="E13341" s="12"/>
      <c r="F13341" s="79"/>
      <c r="G13341" s="78"/>
      <c r="H13341" s="80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6"/>
      <c r="B13342" s="77"/>
      <c r="C13342" s="76"/>
      <c r="D13342" s="78"/>
      <c r="E13342" s="12"/>
      <c r="F13342" s="79"/>
      <c r="G13342" s="78"/>
      <c r="H13342" s="80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6"/>
      <c r="B13343" s="77"/>
      <c r="C13343" s="76"/>
      <c r="D13343" s="78"/>
      <c r="E13343" s="12"/>
      <c r="F13343" s="79"/>
      <c r="G13343" s="78"/>
      <c r="H13343" s="80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6"/>
      <c r="B13344" s="77"/>
      <c r="C13344" s="76"/>
      <c r="D13344" s="78"/>
      <c r="E13344" s="12"/>
      <c r="F13344" s="79"/>
      <c r="G13344" s="78"/>
      <c r="H13344" s="80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6"/>
      <c r="B13345" s="77"/>
      <c r="C13345" s="76"/>
      <c r="D13345" s="78"/>
      <c r="E13345" s="12"/>
      <c r="F13345" s="79"/>
      <c r="G13345" s="78"/>
      <c r="H13345" s="80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6"/>
      <c r="B13346" s="77"/>
      <c r="C13346" s="76"/>
      <c r="D13346" s="78"/>
      <c r="E13346" s="12"/>
      <c r="F13346" s="79"/>
      <c r="G13346" s="78"/>
      <c r="H13346" s="80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6"/>
      <c r="B13347" s="77"/>
      <c r="C13347" s="76"/>
      <c r="D13347" s="78"/>
      <c r="E13347" s="12"/>
      <c r="F13347" s="79"/>
      <c r="G13347" s="78"/>
      <c r="H13347" s="80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6"/>
      <c r="B13348" s="77"/>
      <c r="C13348" s="76"/>
      <c r="D13348" s="78"/>
      <c r="E13348" s="12"/>
      <c r="F13348" s="79"/>
      <c r="G13348" s="78"/>
      <c r="H13348" s="80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6"/>
      <c r="B13349" s="77"/>
      <c r="C13349" s="76"/>
      <c r="D13349" s="78"/>
      <c r="E13349" s="12"/>
      <c r="F13349" s="79"/>
      <c r="G13349" s="78"/>
      <c r="H13349" s="80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6"/>
      <c r="B13350" s="77"/>
      <c r="C13350" s="76"/>
      <c r="D13350" s="78"/>
      <c r="E13350" s="12"/>
      <c r="F13350" s="79"/>
      <c r="G13350" s="78"/>
      <c r="H13350" s="80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6"/>
      <c r="B13351" s="77"/>
      <c r="C13351" s="76"/>
      <c r="D13351" s="78"/>
      <c r="E13351" s="12"/>
      <c r="F13351" s="79"/>
      <c r="G13351" s="78"/>
      <c r="H13351" s="80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6"/>
      <c r="B13352" s="77"/>
      <c r="C13352" s="76"/>
      <c r="D13352" s="78"/>
      <c r="E13352" s="12"/>
      <c r="F13352" s="79"/>
      <c r="G13352" s="78"/>
      <c r="H13352" s="80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6"/>
      <c r="B13353" s="77"/>
      <c r="C13353" s="76"/>
      <c r="D13353" s="78"/>
      <c r="E13353" s="12"/>
      <c r="F13353" s="79"/>
      <c r="G13353" s="78"/>
      <c r="H13353" s="80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6"/>
      <c r="B13354" s="77"/>
      <c r="C13354" s="76"/>
      <c r="D13354" s="78"/>
      <c r="E13354" s="12"/>
      <c r="F13354" s="79"/>
      <c r="G13354" s="78"/>
      <c r="H13354" s="80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6"/>
      <c r="B13355" s="77"/>
      <c r="C13355" s="76"/>
      <c r="D13355" s="78"/>
      <c r="E13355" s="12"/>
      <c r="F13355" s="79"/>
      <c r="G13355" s="78"/>
      <c r="H13355" s="80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6"/>
      <c r="B13356" s="77"/>
      <c r="C13356" s="76"/>
      <c r="D13356" s="78"/>
      <c r="E13356" s="12"/>
      <c r="F13356" s="79"/>
      <c r="G13356" s="78"/>
      <c r="H13356" s="80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6"/>
      <c r="B13357" s="77"/>
      <c r="C13357" s="76"/>
      <c r="D13357" s="78"/>
      <c r="E13357" s="12"/>
      <c r="F13357" s="79"/>
      <c r="G13357" s="78"/>
      <c r="H13357" s="80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6"/>
      <c r="B13358" s="77"/>
      <c r="C13358" s="76"/>
      <c r="D13358" s="78"/>
      <c r="E13358" s="12"/>
      <c r="F13358" s="79"/>
      <c r="G13358" s="78"/>
      <c r="H13358" s="80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6"/>
      <c r="B13359" s="77"/>
      <c r="C13359" s="76"/>
      <c r="D13359" s="78"/>
      <c r="E13359" s="12"/>
      <c r="F13359" s="79"/>
      <c r="G13359" s="78"/>
      <c r="H13359" s="80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6"/>
      <c r="B13360" s="77"/>
      <c r="C13360" s="76"/>
      <c r="D13360" s="78"/>
      <c r="E13360" s="12"/>
      <c r="F13360" s="79"/>
      <c r="G13360" s="78"/>
      <c r="H13360" s="80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6"/>
      <c r="B13361" s="77"/>
      <c r="C13361" s="76"/>
      <c r="D13361" s="78"/>
      <c r="E13361" s="12"/>
      <c r="F13361" s="79"/>
      <c r="G13361" s="78"/>
      <c r="H13361" s="80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6"/>
      <c r="B13362" s="77"/>
      <c r="C13362" s="76"/>
      <c r="D13362" s="78"/>
      <c r="E13362" s="12"/>
      <c r="F13362" s="79"/>
      <c r="G13362" s="78"/>
      <c r="H13362" s="80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6"/>
      <c r="B13363" s="77"/>
      <c r="C13363" s="76"/>
      <c r="D13363" s="78"/>
      <c r="E13363" s="12"/>
      <c r="F13363" s="79"/>
      <c r="G13363" s="78"/>
      <c r="H13363" s="80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6"/>
      <c r="B13364" s="77"/>
      <c r="C13364" s="76"/>
      <c r="D13364" s="78"/>
      <c r="E13364" s="12"/>
      <c r="F13364" s="79"/>
      <c r="G13364" s="78"/>
      <c r="H13364" s="80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6"/>
      <c r="B13365" s="77"/>
      <c r="C13365" s="76"/>
      <c r="D13365" s="78"/>
      <c r="E13365" s="12"/>
      <c r="F13365" s="79"/>
      <c r="G13365" s="78"/>
      <c r="H13365" s="80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6"/>
      <c r="B13366" s="77"/>
      <c r="C13366" s="76"/>
      <c r="D13366" s="78"/>
      <c r="E13366" s="12"/>
      <c r="F13366" s="79"/>
      <c r="G13366" s="78"/>
      <c r="H13366" s="80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6"/>
      <c r="B13367" s="77"/>
      <c r="C13367" s="76"/>
      <c r="D13367" s="78"/>
      <c r="E13367" s="12"/>
      <c r="F13367" s="79"/>
      <c r="G13367" s="78"/>
      <c r="H13367" s="80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6"/>
      <c r="B13368" s="77"/>
      <c r="C13368" s="76"/>
      <c r="D13368" s="78"/>
      <c r="E13368" s="12"/>
      <c r="F13368" s="79"/>
      <c r="G13368" s="78"/>
      <c r="H13368" s="80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6"/>
      <c r="B13369" s="77"/>
      <c r="C13369" s="76"/>
      <c r="D13369" s="78"/>
      <c r="E13369" s="12"/>
      <c r="F13369" s="79"/>
      <c r="G13369" s="78"/>
      <c r="H13369" s="80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6"/>
      <c r="B13370" s="77"/>
      <c r="C13370" s="76"/>
      <c r="D13370" s="78"/>
      <c r="E13370" s="12"/>
      <c r="F13370" s="79"/>
      <c r="G13370" s="78"/>
      <c r="H13370" s="80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6"/>
      <c r="B13371" s="77"/>
      <c r="C13371" s="76"/>
      <c r="D13371" s="78"/>
      <c r="E13371" s="12"/>
      <c r="F13371" s="79"/>
      <c r="G13371" s="78"/>
      <c r="H13371" s="80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6"/>
      <c r="B13372" s="77"/>
      <c r="C13372" s="76"/>
      <c r="D13372" s="78"/>
      <c r="E13372" s="12"/>
      <c r="F13372" s="79"/>
      <c r="G13372" s="78"/>
      <c r="H13372" s="80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6"/>
      <c r="B13373" s="77"/>
      <c r="C13373" s="76"/>
      <c r="D13373" s="78"/>
      <c r="E13373" s="12"/>
      <c r="F13373" s="79"/>
      <c r="G13373" s="78"/>
      <c r="H13373" s="80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6"/>
      <c r="B13374" s="77"/>
      <c r="C13374" s="76"/>
      <c r="D13374" s="78"/>
      <c r="E13374" s="12"/>
      <c r="F13374" s="79"/>
      <c r="G13374" s="78"/>
      <c r="H13374" s="80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6"/>
      <c r="B13375" s="77"/>
      <c r="C13375" s="76"/>
      <c r="D13375" s="78"/>
      <c r="E13375" s="12"/>
      <c r="F13375" s="79"/>
      <c r="G13375" s="78"/>
      <c r="H13375" s="80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6"/>
      <c r="B13376" s="77"/>
      <c r="C13376" s="76"/>
      <c r="D13376" s="78"/>
      <c r="E13376" s="12"/>
      <c r="F13376" s="79"/>
      <c r="G13376" s="78"/>
      <c r="H13376" s="80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6"/>
      <c r="B13377" s="77"/>
      <c r="C13377" s="76"/>
      <c r="D13377" s="78"/>
      <c r="E13377" s="12"/>
      <c r="F13377" s="79"/>
      <c r="G13377" s="78"/>
      <c r="H13377" s="80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6"/>
      <c r="B13378" s="77"/>
      <c r="C13378" s="76"/>
      <c r="D13378" s="78"/>
      <c r="E13378" s="12"/>
      <c r="F13378" s="79"/>
      <c r="G13378" s="78"/>
      <c r="H13378" s="80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6"/>
      <c r="B13379" s="77"/>
      <c r="C13379" s="76"/>
      <c r="D13379" s="78"/>
      <c r="E13379" s="12"/>
      <c r="F13379" s="79"/>
      <c r="G13379" s="78"/>
      <c r="H13379" s="80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6"/>
      <c r="B13380" s="77"/>
      <c r="C13380" s="76"/>
      <c r="D13380" s="78"/>
      <c r="E13380" s="12"/>
      <c r="F13380" s="79"/>
      <c r="G13380" s="78"/>
      <c r="H13380" s="80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6"/>
      <c r="B13381" s="77"/>
      <c r="C13381" s="76"/>
      <c r="D13381" s="78"/>
      <c r="E13381" s="12"/>
      <c r="F13381" s="79"/>
      <c r="G13381" s="78"/>
      <c r="H13381" s="80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6"/>
      <c r="B13382" s="77"/>
      <c r="C13382" s="76"/>
      <c r="D13382" s="78"/>
      <c r="E13382" s="12"/>
      <c r="F13382" s="79"/>
      <c r="G13382" s="78"/>
      <c r="H13382" s="80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6"/>
      <c r="B13383" s="77"/>
      <c r="C13383" s="76"/>
      <c r="D13383" s="78"/>
      <c r="E13383" s="12"/>
      <c r="F13383" s="79"/>
      <c r="G13383" s="78"/>
      <c r="H13383" s="80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6"/>
      <c r="B13384" s="77"/>
      <c r="C13384" s="76"/>
      <c r="D13384" s="78"/>
      <c r="E13384" s="12"/>
      <c r="F13384" s="79"/>
      <c r="G13384" s="78"/>
      <c r="H13384" s="80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6"/>
      <c r="B13385" s="77"/>
      <c r="C13385" s="76"/>
      <c r="D13385" s="78"/>
      <c r="E13385" s="12"/>
      <c r="F13385" s="79"/>
      <c r="G13385" s="78"/>
      <c r="H13385" s="80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6"/>
      <c r="B13386" s="77"/>
      <c r="C13386" s="76"/>
      <c r="D13386" s="78"/>
      <c r="E13386" s="12"/>
      <c r="F13386" s="79"/>
      <c r="G13386" s="78"/>
      <c r="H13386" s="80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6"/>
      <c r="B13387" s="77"/>
      <c r="C13387" s="76"/>
      <c r="D13387" s="78"/>
      <c r="E13387" s="12"/>
      <c r="F13387" s="79"/>
      <c r="G13387" s="78"/>
      <c r="H13387" s="80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6"/>
      <c r="B13388" s="77"/>
      <c r="C13388" s="76"/>
      <c r="D13388" s="78"/>
      <c r="E13388" s="12"/>
      <c r="F13388" s="79"/>
      <c r="G13388" s="78"/>
      <c r="H13388" s="80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6"/>
      <c r="B13389" s="77"/>
      <c r="C13389" s="76"/>
      <c r="D13389" s="78"/>
      <c r="E13389" s="12"/>
      <c r="F13389" s="79"/>
      <c r="G13389" s="78"/>
      <c r="H13389" s="80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6"/>
      <c r="B13390" s="77"/>
      <c r="C13390" s="76"/>
      <c r="D13390" s="78"/>
      <c r="E13390" s="12"/>
      <c r="F13390" s="79"/>
      <c r="G13390" s="78"/>
      <c r="H13390" s="80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6"/>
      <c r="B13391" s="77"/>
      <c r="C13391" s="76"/>
      <c r="D13391" s="78"/>
      <c r="E13391" s="12"/>
      <c r="F13391" s="79"/>
      <c r="G13391" s="78"/>
      <c r="H13391" s="80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6"/>
      <c r="B13392" s="77"/>
      <c r="C13392" s="76"/>
      <c r="D13392" s="78"/>
      <c r="E13392" s="12"/>
      <c r="F13392" s="79"/>
      <c r="G13392" s="78"/>
      <c r="H13392" s="80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6"/>
      <c r="B13393" s="77"/>
      <c r="C13393" s="76"/>
      <c r="D13393" s="78"/>
      <c r="E13393" s="12"/>
      <c r="F13393" s="79"/>
      <c r="G13393" s="78"/>
      <c r="H13393" s="80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6"/>
      <c r="B13394" s="77"/>
      <c r="C13394" s="76"/>
      <c r="D13394" s="78"/>
      <c r="E13394" s="12"/>
      <c r="F13394" s="79"/>
      <c r="G13394" s="78"/>
      <c r="H13394" s="80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6"/>
      <c r="B13395" s="77"/>
      <c r="C13395" s="76"/>
      <c r="D13395" s="78"/>
      <c r="E13395" s="12"/>
      <c r="F13395" s="79"/>
      <c r="G13395" s="78"/>
      <c r="H13395" s="80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6"/>
      <c r="B13396" s="77"/>
      <c r="C13396" s="76"/>
      <c r="D13396" s="78"/>
      <c r="E13396" s="12"/>
      <c r="F13396" s="79"/>
      <c r="G13396" s="78"/>
      <c r="H13396" s="80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6"/>
      <c r="B13397" s="77"/>
      <c r="C13397" s="76"/>
      <c r="D13397" s="78"/>
      <c r="E13397" s="12"/>
      <c r="F13397" s="79"/>
      <c r="G13397" s="78"/>
      <c r="H13397" s="80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6"/>
      <c r="B13398" s="77"/>
      <c r="C13398" s="76"/>
      <c r="D13398" s="78"/>
      <c r="E13398" s="12"/>
      <c r="F13398" s="79"/>
      <c r="G13398" s="78"/>
      <c r="H13398" s="80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6"/>
      <c r="B13399" s="77"/>
      <c r="C13399" s="76"/>
      <c r="D13399" s="78"/>
      <c r="E13399" s="12"/>
      <c r="F13399" s="79"/>
      <c r="G13399" s="78"/>
      <c r="H13399" s="80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6"/>
      <c r="B13400" s="77"/>
      <c r="C13400" s="76"/>
      <c r="D13400" s="78"/>
      <c r="E13400" s="12"/>
      <c r="F13400" s="79"/>
      <c r="G13400" s="78"/>
      <c r="H13400" s="80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6"/>
      <c r="B13401" s="77"/>
      <c r="C13401" s="76"/>
      <c r="D13401" s="78"/>
      <c r="E13401" s="12"/>
      <c r="F13401" s="79"/>
      <c r="G13401" s="78"/>
      <c r="H13401" s="80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6"/>
      <c r="B13402" s="77"/>
      <c r="C13402" s="76"/>
      <c r="D13402" s="78"/>
      <c r="E13402" s="12"/>
      <c r="F13402" s="79"/>
      <c r="G13402" s="78"/>
      <c r="H13402" s="80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6"/>
      <c r="B13403" s="77"/>
      <c r="C13403" s="76"/>
      <c r="D13403" s="78"/>
      <c r="E13403" s="12"/>
      <c r="F13403" s="79"/>
      <c r="G13403" s="78"/>
      <c r="H13403" s="80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6"/>
      <c r="B13404" s="77"/>
      <c r="C13404" s="76"/>
      <c r="D13404" s="78"/>
      <c r="E13404" s="12"/>
      <c r="F13404" s="79"/>
      <c r="G13404" s="78"/>
      <c r="H13404" s="80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6"/>
      <c r="B13405" s="77"/>
      <c r="C13405" s="76"/>
      <c r="D13405" s="78"/>
      <c r="E13405" s="12"/>
      <c r="F13405" s="79"/>
      <c r="G13405" s="78"/>
      <c r="H13405" s="80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6"/>
      <c r="B13406" s="77"/>
      <c r="C13406" s="76"/>
      <c r="D13406" s="78"/>
      <c r="E13406" s="12"/>
      <c r="F13406" s="79"/>
      <c r="G13406" s="78"/>
      <c r="H13406" s="80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6"/>
      <c r="B13407" s="77"/>
      <c r="C13407" s="76"/>
      <c r="D13407" s="78"/>
      <c r="E13407" s="12"/>
      <c r="F13407" s="79"/>
      <c r="G13407" s="78"/>
      <c r="H13407" s="80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6"/>
      <c r="B13408" s="77"/>
      <c r="C13408" s="76"/>
      <c r="D13408" s="78"/>
      <c r="E13408" s="12"/>
      <c r="F13408" s="79"/>
      <c r="G13408" s="78"/>
      <c r="H13408" s="80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6"/>
      <c r="B13409" s="77"/>
      <c r="C13409" s="76"/>
      <c r="D13409" s="78"/>
      <c r="E13409" s="12"/>
      <c r="F13409" s="79"/>
      <c r="G13409" s="78"/>
      <c r="H13409" s="80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6"/>
      <c r="B13410" s="77"/>
      <c r="C13410" s="76"/>
      <c r="D13410" s="78"/>
      <c r="E13410" s="12"/>
      <c r="F13410" s="79"/>
      <c r="G13410" s="78"/>
      <c r="H13410" s="80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6"/>
      <c r="B13411" s="77"/>
      <c r="C13411" s="76"/>
      <c r="D13411" s="78"/>
      <c r="E13411" s="12"/>
      <c r="F13411" s="79"/>
      <c r="G13411" s="78"/>
      <c r="H13411" s="80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6"/>
      <c r="B13412" s="77"/>
      <c r="C13412" s="76"/>
      <c r="D13412" s="78"/>
      <c r="E13412" s="12"/>
      <c r="F13412" s="79"/>
      <c r="G13412" s="78"/>
      <c r="H13412" s="80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6"/>
      <c r="B13413" s="77"/>
      <c r="C13413" s="76"/>
      <c r="D13413" s="78"/>
      <c r="E13413" s="12"/>
      <c r="F13413" s="79"/>
      <c r="G13413" s="78"/>
      <c r="H13413" s="80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6"/>
      <c r="B13414" s="77"/>
      <c r="C13414" s="76"/>
      <c r="D13414" s="78"/>
      <c r="E13414" s="12"/>
      <c r="F13414" s="79"/>
      <c r="G13414" s="78"/>
      <c r="H13414" s="80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6"/>
      <c r="B13415" s="77"/>
      <c r="C13415" s="76"/>
      <c r="D13415" s="78"/>
      <c r="E13415" s="12"/>
      <c r="F13415" s="79"/>
      <c r="G13415" s="78"/>
      <c r="H13415" s="80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6"/>
      <c r="B13416" s="77"/>
      <c r="C13416" s="76"/>
      <c r="D13416" s="78"/>
      <c r="E13416" s="12"/>
      <c r="F13416" s="79"/>
      <c r="G13416" s="78"/>
      <c r="H13416" s="80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6"/>
      <c r="B13417" s="77"/>
      <c r="C13417" s="76"/>
      <c r="D13417" s="78"/>
      <c r="E13417" s="12"/>
      <c r="F13417" s="79"/>
      <c r="G13417" s="78"/>
      <c r="H13417" s="80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6"/>
      <c r="B13418" s="77"/>
      <c r="C13418" s="76"/>
      <c r="D13418" s="78"/>
      <c r="E13418" s="12"/>
      <c r="F13418" s="79"/>
      <c r="G13418" s="78"/>
      <c r="H13418" s="80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6"/>
      <c r="B13419" s="77"/>
      <c r="C13419" s="76"/>
      <c r="D13419" s="78"/>
      <c r="E13419" s="12"/>
      <c r="F13419" s="79"/>
      <c r="G13419" s="78"/>
      <c r="H13419" s="80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6"/>
      <c r="B13420" s="77"/>
      <c r="C13420" s="76"/>
      <c r="D13420" s="78"/>
      <c r="E13420" s="12"/>
      <c r="F13420" s="79"/>
      <c r="G13420" s="78"/>
      <c r="H13420" s="80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6"/>
      <c r="B13421" s="77"/>
      <c r="C13421" s="76"/>
      <c r="D13421" s="78"/>
      <c r="E13421" s="12"/>
      <c r="F13421" s="79"/>
      <c r="G13421" s="78"/>
      <c r="H13421" s="80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6"/>
      <c r="B13422" s="77"/>
      <c r="C13422" s="76"/>
      <c r="D13422" s="78"/>
      <c r="E13422" s="12"/>
      <c r="F13422" s="79"/>
      <c r="G13422" s="78"/>
      <c r="H13422" s="80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6"/>
      <c r="B13423" s="77"/>
      <c r="C13423" s="76"/>
      <c r="D13423" s="78"/>
      <c r="E13423" s="12"/>
      <c r="F13423" s="79"/>
      <c r="G13423" s="78"/>
      <c r="H13423" s="80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6"/>
      <c r="B13424" s="77"/>
      <c r="C13424" s="76"/>
      <c r="D13424" s="78"/>
      <c r="E13424" s="12"/>
      <c r="F13424" s="79"/>
      <c r="G13424" s="78"/>
      <c r="H13424" s="80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6"/>
      <c r="B13425" s="77"/>
      <c r="C13425" s="76"/>
      <c r="D13425" s="78"/>
      <c r="E13425" s="12"/>
      <c r="F13425" s="79"/>
      <c r="G13425" s="78"/>
      <c r="H13425" s="80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6"/>
      <c r="B13426" s="77"/>
      <c r="C13426" s="76"/>
      <c r="D13426" s="78"/>
      <c r="E13426" s="12"/>
      <c r="F13426" s="79"/>
      <c r="G13426" s="78"/>
      <c r="H13426" s="80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6"/>
      <c r="B13427" s="77"/>
      <c r="C13427" s="76"/>
      <c r="D13427" s="78"/>
      <c r="E13427" s="12"/>
      <c r="F13427" s="79"/>
      <c r="G13427" s="78"/>
      <c r="H13427" s="80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6"/>
      <c r="B13428" s="77"/>
      <c r="C13428" s="76"/>
      <c r="D13428" s="78"/>
      <c r="E13428" s="12"/>
      <c r="F13428" s="79"/>
      <c r="G13428" s="78"/>
      <c r="H13428" s="80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6"/>
      <c r="B13429" s="77"/>
      <c r="C13429" s="76"/>
      <c r="D13429" s="78"/>
      <c r="E13429" s="12"/>
      <c r="F13429" s="79"/>
      <c r="G13429" s="78"/>
      <c r="H13429" s="80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6"/>
      <c r="B13430" s="77"/>
      <c r="C13430" s="76"/>
      <c r="D13430" s="78"/>
      <c r="E13430" s="12"/>
      <c r="F13430" s="79"/>
      <c r="G13430" s="78"/>
      <c r="H13430" s="80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6"/>
      <c r="B13431" s="77"/>
      <c r="C13431" s="76"/>
      <c r="D13431" s="78"/>
      <c r="E13431" s="12"/>
      <c r="F13431" s="79"/>
      <c r="G13431" s="78"/>
      <c r="H13431" s="80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6"/>
      <c r="B13432" s="77"/>
      <c r="C13432" s="76"/>
      <c r="D13432" s="78"/>
      <c r="E13432" s="12"/>
      <c r="F13432" s="79"/>
      <c r="G13432" s="78"/>
      <c r="H13432" s="80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6"/>
      <c r="B13433" s="77"/>
      <c r="C13433" s="76"/>
      <c r="D13433" s="78"/>
      <c r="E13433" s="12"/>
      <c r="F13433" s="79"/>
      <c r="G13433" s="78"/>
      <c r="H13433" s="80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6"/>
      <c r="B13434" s="77"/>
      <c r="C13434" s="76"/>
      <c r="D13434" s="78"/>
      <c r="E13434" s="12"/>
      <c r="F13434" s="79"/>
      <c r="G13434" s="78"/>
      <c r="H13434" s="80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6"/>
      <c r="B13435" s="77"/>
      <c r="C13435" s="76"/>
      <c r="D13435" s="78"/>
      <c r="E13435" s="12"/>
      <c r="F13435" s="79"/>
      <c r="G13435" s="78"/>
      <c r="H13435" s="80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6"/>
      <c r="B13436" s="77"/>
      <c r="C13436" s="76"/>
      <c r="D13436" s="78"/>
      <c r="E13436" s="12"/>
      <c r="F13436" s="79"/>
      <c r="G13436" s="78"/>
      <c r="H13436" s="80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6"/>
      <c r="B13437" s="77"/>
      <c r="C13437" s="76"/>
      <c r="D13437" s="78"/>
      <c r="E13437" s="12"/>
      <c r="F13437" s="79"/>
      <c r="G13437" s="78"/>
      <c r="H13437" s="80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6"/>
      <c r="B13438" s="77"/>
      <c r="C13438" s="76"/>
      <c r="D13438" s="78"/>
      <c r="E13438" s="12"/>
      <c r="F13438" s="79"/>
      <c r="G13438" s="78"/>
      <c r="H13438" s="80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6"/>
      <c r="B13439" s="77"/>
      <c r="C13439" s="76"/>
      <c r="D13439" s="78"/>
      <c r="E13439" s="12"/>
      <c r="F13439" s="79"/>
      <c r="G13439" s="78"/>
      <c r="H13439" s="80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6"/>
      <c r="B13440" s="77"/>
      <c r="C13440" s="76"/>
      <c r="D13440" s="78"/>
      <c r="E13440" s="12"/>
      <c r="F13440" s="79"/>
      <c r="G13440" s="78"/>
      <c r="H13440" s="80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6"/>
      <c r="B13441" s="77"/>
      <c r="C13441" s="76"/>
      <c r="D13441" s="78"/>
      <c r="E13441" s="12"/>
      <c r="F13441" s="79"/>
      <c r="G13441" s="78"/>
      <c r="H13441" s="80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6"/>
      <c r="B13442" s="77"/>
      <c r="C13442" s="76"/>
      <c r="D13442" s="78"/>
      <c r="E13442" s="12"/>
      <c r="F13442" s="79"/>
      <c r="G13442" s="78"/>
      <c r="H13442" s="80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6"/>
      <c r="B13443" s="77"/>
      <c r="C13443" s="76"/>
      <c r="D13443" s="78"/>
      <c r="E13443" s="12"/>
      <c r="F13443" s="79"/>
      <c r="G13443" s="78"/>
      <c r="H13443" s="80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6"/>
      <c r="B13444" s="77"/>
      <c r="C13444" s="76"/>
      <c r="D13444" s="78"/>
      <c r="E13444" s="12"/>
      <c r="F13444" s="79"/>
      <c r="G13444" s="78"/>
      <c r="H13444" s="80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6"/>
      <c r="B13445" s="77"/>
      <c r="C13445" s="76"/>
      <c r="D13445" s="78"/>
      <c r="E13445" s="12"/>
      <c r="F13445" s="79"/>
      <c r="G13445" s="78"/>
      <c r="H13445" s="80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6"/>
      <c r="B13446" s="77"/>
      <c r="C13446" s="76"/>
      <c r="D13446" s="78"/>
      <c r="E13446" s="12"/>
      <c r="F13446" s="79"/>
      <c r="G13446" s="78"/>
      <c r="H13446" s="80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6"/>
      <c r="B13447" s="77"/>
      <c r="C13447" s="76"/>
      <c r="D13447" s="78"/>
      <c r="E13447" s="12"/>
      <c r="F13447" s="79"/>
      <c r="G13447" s="78"/>
      <c r="H13447" s="80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6"/>
      <c r="B13448" s="77"/>
      <c r="C13448" s="76"/>
      <c r="D13448" s="78"/>
      <c r="E13448" s="12"/>
      <c r="F13448" s="79"/>
      <c r="G13448" s="78"/>
      <c r="H13448" s="80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6"/>
      <c r="B13449" s="77"/>
      <c r="C13449" s="76"/>
      <c r="D13449" s="78"/>
      <c r="E13449" s="12"/>
      <c r="F13449" s="79"/>
      <c r="G13449" s="78"/>
      <c r="H13449" s="80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6"/>
      <c r="B13450" s="77"/>
      <c r="C13450" s="76"/>
      <c r="D13450" s="78"/>
      <c r="E13450" s="12"/>
      <c r="F13450" s="79"/>
      <c r="G13450" s="78"/>
      <c r="H13450" s="80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6"/>
      <c r="B13451" s="77"/>
      <c r="C13451" s="76"/>
      <c r="D13451" s="78"/>
      <c r="E13451" s="12"/>
      <c r="F13451" s="79"/>
      <c r="G13451" s="78"/>
      <c r="H13451" s="80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6"/>
      <c r="B13452" s="77"/>
      <c r="C13452" s="76"/>
      <c r="D13452" s="78"/>
      <c r="E13452" s="12"/>
      <c r="F13452" s="79"/>
      <c r="G13452" s="78"/>
      <c r="H13452" s="80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6"/>
      <c r="B13453" s="77"/>
      <c r="C13453" s="76"/>
      <c r="D13453" s="78"/>
      <c r="E13453" s="12"/>
      <c r="F13453" s="79"/>
      <c r="G13453" s="78"/>
      <c r="H13453" s="80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6"/>
      <c r="B13454" s="77"/>
      <c r="C13454" s="76"/>
      <c r="D13454" s="78"/>
      <c r="E13454" s="12"/>
      <c r="F13454" s="79"/>
      <c r="G13454" s="78"/>
      <c r="H13454" s="80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6"/>
      <c r="B13455" s="77"/>
      <c r="C13455" s="76"/>
      <c r="D13455" s="78"/>
      <c r="E13455" s="12"/>
      <c r="F13455" s="79"/>
      <c r="G13455" s="78"/>
      <c r="H13455" s="80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6"/>
      <c r="B13456" s="77"/>
      <c r="C13456" s="76"/>
      <c r="D13456" s="78"/>
      <c r="E13456" s="12"/>
      <c r="F13456" s="79"/>
      <c r="G13456" s="78"/>
      <c r="H13456" s="80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6"/>
      <c r="B13457" s="77"/>
      <c r="C13457" s="76"/>
      <c r="D13457" s="78"/>
      <c r="E13457" s="12"/>
      <c r="F13457" s="79"/>
      <c r="G13457" s="78"/>
      <c r="H13457" s="80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6"/>
      <c r="B13458" s="77"/>
      <c r="C13458" s="76"/>
      <c r="D13458" s="78"/>
      <c r="E13458" s="12"/>
      <c r="F13458" s="79"/>
      <c r="G13458" s="78"/>
      <c r="H13458" s="80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6"/>
      <c r="B13459" s="77"/>
      <c r="C13459" s="76"/>
      <c r="D13459" s="78"/>
      <c r="E13459" s="12"/>
      <c r="F13459" s="79"/>
      <c r="G13459" s="78"/>
      <c r="H13459" s="80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6"/>
      <c r="B13460" s="77"/>
      <c r="C13460" s="76"/>
      <c r="D13460" s="78"/>
      <c r="E13460" s="12"/>
      <c r="F13460" s="79"/>
      <c r="G13460" s="78"/>
      <c r="H13460" s="80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6"/>
      <c r="B13461" s="77"/>
      <c r="C13461" s="76"/>
      <c r="D13461" s="78"/>
      <c r="E13461" s="12"/>
      <c r="F13461" s="79"/>
      <c r="G13461" s="78"/>
      <c r="H13461" s="80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6"/>
      <c r="B13462" s="77"/>
      <c r="C13462" s="76"/>
      <c r="D13462" s="78"/>
      <c r="E13462" s="12"/>
      <c r="F13462" s="79"/>
      <c r="G13462" s="78"/>
      <c r="H13462" s="80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6"/>
      <c r="B13463" s="77"/>
      <c r="C13463" s="76"/>
      <c r="D13463" s="78"/>
      <c r="E13463" s="12"/>
      <c r="F13463" s="79"/>
      <c r="G13463" s="78"/>
      <c r="H13463" s="80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6"/>
      <c r="B13464" s="77"/>
      <c r="C13464" s="76"/>
      <c r="D13464" s="78"/>
      <c r="E13464" s="12"/>
      <c r="F13464" s="79"/>
      <c r="G13464" s="78"/>
      <c r="H13464" s="80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6"/>
      <c r="B13465" s="77"/>
      <c r="C13465" s="76"/>
      <c r="D13465" s="78"/>
      <c r="E13465" s="12"/>
      <c r="F13465" s="79"/>
      <c r="G13465" s="78"/>
      <c r="H13465" s="80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6"/>
      <c r="B13466" s="77"/>
      <c r="C13466" s="76"/>
      <c r="D13466" s="78"/>
      <c r="E13466" s="12"/>
      <c r="F13466" s="79"/>
      <c r="G13466" s="78"/>
      <c r="H13466" s="80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6"/>
      <c r="B13467" s="77"/>
      <c r="C13467" s="76"/>
      <c r="D13467" s="78"/>
      <c r="E13467" s="12"/>
      <c r="F13467" s="79"/>
      <c r="G13467" s="78"/>
      <c r="H13467" s="80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6"/>
      <c r="B13468" s="77"/>
      <c r="C13468" s="76"/>
      <c r="D13468" s="78"/>
      <c r="E13468" s="12"/>
      <c r="F13468" s="79"/>
      <c r="G13468" s="78"/>
      <c r="H13468" s="80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6"/>
      <c r="B13469" s="77"/>
      <c r="C13469" s="76"/>
      <c r="D13469" s="78"/>
      <c r="E13469" s="12"/>
      <c r="F13469" s="79"/>
      <c r="G13469" s="78"/>
      <c r="H13469" s="80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6"/>
      <c r="B13470" s="77"/>
      <c r="C13470" s="76"/>
      <c r="D13470" s="78"/>
      <c r="E13470" s="12"/>
      <c r="F13470" s="79"/>
      <c r="G13470" s="78"/>
      <c r="H13470" s="80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6"/>
      <c r="B13471" s="77"/>
      <c r="C13471" s="76"/>
      <c r="D13471" s="78"/>
      <c r="E13471" s="12"/>
      <c r="F13471" s="79"/>
      <c r="G13471" s="78"/>
      <c r="H13471" s="80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6"/>
      <c r="B13472" s="77"/>
      <c r="C13472" s="76"/>
      <c r="D13472" s="78"/>
      <c r="E13472" s="12"/>
      <c r="F13472" s="79"/>
      <c r="G13472" s="78"/>
      <c r="H13472" s="80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6"/>
      <c r="B13473" s="77"/>
      <c r="C13473" s="76"/>
      <c r="D13473" s="78"/>
      <c r="E13473" s="12"/>
      <c r="F13473" s="79"/>
      <c r="G13473" s="78"/>
      <c r="H13473" s="80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6"/>
      <c r="B13474" s="77"/>
      <c r="C13474" s="76"/>
      <c r="D13474" s="78"/>
      <c r="E13474" s="12"/>
      <c r="F13474" s="79"/>
      <c r="G13474" s="78"/>
      <c r="H13474" s="80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6"/>
      <c r="B13475" s="77"/>
      <c r="C13475" s="76"/>
      <c r="D13475" s="78"/>
      <c r="E13475" s="12"/>
      <c r="F13475" s="79"/>
      <c r="G13475" s="78"/>
      <c r="H13475" s="80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6"/>
      <c r="B13476" s="77"/>
      <c r="C13476" s="76"/>
      <c r="D13476" s="78"/>
      <c r="E13476" s="12"/>
      <c r="F13476" s="79"/>
      <c r="G13476" s="78"/>
      <c r="H13476" s="80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6"/>
      <c r="B13477" s="77"/>
      <c r="C13477" s="76"/>
      <c r="D13477" s="78"/>
      <c r="E13477" s="12"/>
      <c r="F13477" s="79"/>
      <c r="G13477" s="78"/>
      <c r="H13477" s="80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6"/>
      <c r="B13478" s="77"/>
      <c r="C13478" s="76"/>
      <c r="D13478" s="78"/>
      <c r="E13478" s="12"/>
      <c r="F13478" s="79"/>
      <c r="G13478" s="78"/>
      <c r="H13478" s="80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6"/>
      <c r="B13479" s="77"/>
      <c r="C13479" s="76"/>
      <c r="D13479" s="78"/>
      <c r="E13479" s="12"/>
      <c r="F13479" s="79"/>
      <c r="G13479" s="78"/>
      <c r="H13479" s="80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6"/>
      <c r="B13480" s="77"/>
      <c r="C13480" s="76"/>
      <c r="D13480" s="78"/>
      <c r="E13480" s="12"/>
      <c r="F13480" s="79"/>
      <c r="G13480" s="78"/>
      <c r="H13480" s="80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6"/>
      <c r="B13481" s="77"/>
      <c r="C13481" s="76"/>
      <c r="D13481" s="78"/>
      <c r="E13481" s="12"/>
      <c r="F13481" s="79"/>
      <c r="G13481" s="78"/>
      <c r="H13481" s="80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6"/>
      <c r="B13482" s="77"/>
      <c r="C13482" s="76"/>
      <c r="D13482" s="78"/>
      <c r="E13482" s="12"/>
      <c r="F13482" s="79"/>
      <c r="G13482" s="78"/>
      <c r="H13482" s="80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6"/>
      <c r="B13483" s="77"/>
      <c r="C13483" s="76"/>
      <c r="D13483" s="78"/>
      <c r="E13483" s="12"/>
      <c r="F13483" s="79"/>
      <c r="G13483" s="78"/>
      <c r="H13483" s="80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6"/>
      <c r="B13484" s="77"/>
      <c r="C13484" s="76"/>
      <c r="D13484" s="78"/>
      <c r="E13484" s="12"/>
      <c r="F13484" s="79"/>
      <c r="G13484" s="78"/>
      <c r="H13484" s="80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6"/>
      <c r="B13485" s="77"/>
      <c r="C13485" s="76"/>
      <c r="D13485" s="78"/>
      <c r="E13485" s="12"/>
      <c r="F13485" s="79"/>
      <c r="G13485" s="78"/>
      <c r="H13485" s="80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6"/>
      <c r="B13486" s="77"/>
      <c r="C13486" s="76"/>
      <c r="D13486" s="78"/>
      <c r="E13486" s="12"/>
      <c r="F13486" s="79"/>
      <c r="G13486" s="78"/>
      <c r="H13486" s="80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6"/>
      <c r="B13487" s="77"/>
      <c r="C13487" s="76"/>
      <c r="D13487" s="78"/>
      <c r="E13487" s="12"/>
      <c r="F13487" s="79"/>
      <c r="G13487" s="78"/>
      <c r="H13487" s="80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6"/>
      <c r="B13488" s="77"/>
      <c r="C13488" s="76"/>
      <c r="D13488" s="78"/>
      <c r="E13488" s="12"/>
      <c r="F13488" s="79"/>
      <c r="G13488" s="78"/>
      <c r="H13488" s="80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6"/>
      <c r="B13489" s="77"/>
      <c r="C13489" s="76"/>
      <c r="D13489" s="78"/>
      <c r="E13489" s="12"/>
      <c r="F13489" s="79"/>
      <c r="G13489" s="78"/>
      <c r="H13489" s="80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6"/>
      <c r="B13490" s="77"/>
      <c r="C13490" s="76"/>
      <c r="D13490" s="78"/>
      <c r="E13490" s="12"/>
      <c r="F13490" s="79"/>
      <c r="G13490" s="78"/>
      <c r="H13490" s="80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6"/>
      <c r="B13491" s="77"/>
      <c r="C13491" s="76"/>
      <c r="D13491" s="78"/>
      <c r="E13491" s="12"/>
      <c r="F13491" s="79"/>
      <c r="G13491" s="78"/>
      <c r="H13491" s="80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6"/>
      <c r="B13492" s="77"/>
      <c r="C13492" s="76"/>
      <c r="D13492" s="78"/>
      <c r="E13492" s="12"/>
      <c r="F13492" s="79"/>
      <c r="G13492" s="78"/>
      <c r="H13492" s="80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6"/>
      <c r="B13493" s="77"/>
      <c r="C13493" s="76"/>
      <c r="D13493" s="78"/>
      <c r="E13493" s="12"/>
      <c r="F13493" s="79"/>
      <c r="G13493" s="78"/>
      <c r="H13493" s="80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6"/>
      <c r="B13494" s="77"/>
      <c r="C13494" s="76"/>
      <c r="D13494" s="78"/>
      <c r="E13494" s="12"/>
      <c r="F13494" s="79"/>
      <c r="G13494" s="78"/>
      <c r="H13494" s="80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6"/>
      <c r="B13495" s="77"/>
      <c r="C13495" s="76"/>
      <c r="D13495" s="78"/>
      <c r="E13495" s="12"/>
      <c r="F13495" s="79"/>
      <c r="G13495" s="78"/>
      <c r="H13495" s="80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6"/>
      <c r="B13496" s="77"/>
      <c r="C13496" s="76"/>
      <c r="D13496" s="78"/>
      <c r="E13496" s="12"/>
      <c r="F13496" s="79"/>
      <c r="G13496" s="78"/>
      <c r="H13496" s="80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6"/>
      <c r="B13497" s="77"/>
      <c r="C13497" s="76"/>
      <c r="D13497" s="78"/>
      <c r="E13497" s="12"/>
      <c r="F13497" s="79"/>
      <c r="G13497" s="78"/>
      <c r="H13497" s="80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6"/>
      <c r="B13498" s="77"/>
      <c r="C13498" s="76"/>
      <c r="D13498" s="78"/>
      <c r="E13498" s="12"/>
      <c r="F13498" s="79"/>
      <c r="G13498" s="78"/>
      <c r="H13498" s="80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6"/>
      <c r="B13499" s="77"/>
      <c r="C13499" s="76"/>
      <c r="D13499" s="78"/>
      <c r="E13499" s="12"/>
      <c r="F13499" s="79"/>
      <c r="G13499" s="78"/>
      <c r="H13499" s="80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6"/>
      <c r="B13500" s="77"/>
      <c r="C13500" s="76"/>
      <c r="D13500" s="78"/>
      <c r="E13500" s="12"/>
      <c r="F13500" s="79"/>
      <c r="G13500" s="78"/>
      <c r="H13500" s="80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6"/>
      <c r="B13501" s="77"/>
      <c r="C13501" s="76"/>
      <c r="D13501" s="78"/>
      <c r="E13501" s="12"/>
      <c r="F13501" s="79"/>
      <c r="G13501" s="78"/>
      <c r="H13501" s="80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6"/>
      <c r="B13502" s="77"/>
      <c r="C13502" s="76"/>
      <c r="D13502" s="78"/>
      <c r="E13502" s="12"/>
      <c r="F13502" s="79"/>
      <c r="G13502" s="78"/>
      <c r="H13502" s="80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6"/>
      <c r="B13503" s="77"/>
      <c r="C13503" s="76"/>
      <c r="D13503" s="78"/>
      <c r="E13503" s="12"/>
      <c r="F13503" s="79"/>
      <c r="G13503" s="78"/>
      <c r="H13503" s="80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6"/>
      <c r="B13504" s="77"/>
      <c r="C13504" s="76"/>
      <c r="D13504" s="78"/>
      <c r="E13504" s="12"/>
      <c r="F13504" s="79"/>
      <c r="G13504" s="78"/>
      <c r="H13504" s="80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6"/>
      <c r="B13505" s="77"/>
      <c r="C13505" s="76"/>
      <c r="D13505" s="78"/>
      <c r="E13505" s="12"/>
      <c r="F13505" s="79"/>
      <c r="G13505" s="78"/>
      <c r="H13505" s="80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6"/>
      <c r="B13506" s="77"/>
      <c r="C13506" s="76"/>
      <c r="D13506" s="78"/>
      <c r="E13506" s="12"/>
      <c r="F13506" s="79"/>
      <c r="G13506" s="78"/>
      <c r="H13506" s="80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6"/>
      <c r="B13507" s="77"/>
      <c r="C13507" s="76"/>
      <c r="D13507" s="78"/>
      <c r="E13507" s="12"/>
      <c r="F13507" s="79"/>
      <c r="G13507" s="78"/>
      <c r="H13507" s="80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6"/>
      <c r="B13508" s="77"/>
      <c r="C13508" s="76"/>
      <c r="D13508" s="78"/>
      <c r="E13508" s="12"/>
      <c r="F13508" s="79"/>
      <c r="G13508" s="78"/>
      <c r="H13508" s="80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6"/>
      <c r="B13509" s="77"/>
      <c r="C13509" s="76"/>
      <c r="D13509" s="78"/>
      <c r="E13509" s="12"/>
      <c r="F13509" s="79"/>
      <c r="G13509" s="78"/>
      <c r="H13509" s="80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6"/>
      <c r="B13510" s="77"/>
      <c r="C13510" s="76"/>
      <c r="D13510" s="78"/>
      <c r="E13510" s="12"/>
      <c r="F13510" s="79"/>
      <c r="G13510" s="78"/>
      <c r="H13510" s="80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6"/>
      <c r="B13511" s="77"/>
      <c r="C13511" s="76"/>
      <c r="D13511" s="78"/>
      <c r="E13511" s="12"/>
      <c r="F13511" s="79"/>
      <c r="G13511" s="78"/>
      <c r="H13511" s="80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6"/>
      <c r="B13512" s="77"/>
      <c r="C13512" s="76"/>
      <c r="D13512" s="78"/>
      <c r="E13512" s="12"/>
      <c r="F13512" s="79"/>
      <c r="G13512" s="78"/>
      <c r="H13512" s="80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6"/>
      <c r="B13513" s="77"/>
      <c r="C13513" s="76"/>
      <c r="D13513" s="78"/>
      <c r="E13513" s="12"/>
      <c r="F13513" s="79"/>
      <c r="G13513" s="78"/>
      <c r="H13513" s="80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6"/>
      <c r="B13514" s="77"/>
      <c r="C13514" s="76"/>
      <c r="D13514" s="78"/>
      <c r="E13514" s="12"/>
      <c r="F13514" s="79"/>
      <c r="G13514" s="78"/>
      <c r="H13514" s="80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6"/>
      <c r="B13515" s="77"/>
      <c r="C13515" s="76"/>
      <c r="D13515" s="78"/>
      <c r="E13515" s="12"/>
      <c r="F13515" s="79"/>
      <c r="G13515" s="78"/>
      <c r="H13515" s="80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6"/>
      <c r="B13516" s="77"/>
      <c r="C13516" s="76"/>
      <c r="D13516" s="78"/>
      <c r="E13516" s="12"/>
      <c r="F13516" s="79"/>
      <c r="G13516" s="78"/>
      <c r="H13516" s="80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6"/>
      <c r="B13517" s="77"/>
      <c r="C13517" s="76"/>
      <c r="D13517" s="78"/>
      <c r="E13517" s="12"/>
      <c r="F13517" s="79"/>
      <c r="G13517" s="78"/>
      <c r="H13517" s="80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6"/>
      <c r="B13518" s="77"/>
      <c r="C13518" s="76"/>
      <c r="D13518" s="78"/>
      <c r="E13518" s="12"/>
      <c r="F13518" s="79"/>
      <c r="G13518" s="78"/>
      <c r="H13518" s="80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6"/>
      <c r="B13519" s="77"/>
      <c r="C13519" s="76"/>
      <c r="D13519" s="78"/>
      <c r="E13519" s="12"/>
      <c r="F13519" s="79"/>
      <c r="G13519" s="78"/>
      <c r="H13519" s="80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6"/>
      <c r="B13520" s="77"/>
      <c r="C13520" s="76"/>
      <c r="D13520" s="78"/>
      <c r="E13520" s="12"/>
      <c r="F13520" s="79"/>
      <c r="G13520" s="78"/>
      <c r="H13520" s="80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6"/>
      <c r="B13521" s="77"/>
      <c r="C13521" s="76"/>
      <c r="D13521" s="78"/>
      <c r="E13521" s="12"/>
      <c r="F13521" s="79"/>
      <c r="G13521" s="78"/>
      <c r="H13521" s="80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6"/>
      <c r="B13522" s="77"/>
      <c r="C13522" s="76"/>
      <c r="D13522" s="78"/>
      <c r="E13522" s="12"/>
      <c r="F13522" s="79"/>
      <c r="G13522" s="78"/>
      <c r="H13522" s="80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6"/>
      <c r="B13523" s="77"/>
      <c r="C13523" s="76"/>
      <c r="D13523" s="78"/>
      <c r="E13523" s="12"/>
      <c r="F13523" s="79"/>
      <c r="G13523" s="78"/>
      <c r="H13523" s="80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6"/>
      <c r="B13524" s="77"/>
      <c r="C13524" s="76"/>
      <c r="D13524" s="78"/>
      <c r="E13524" s="12"/>
      <c r="F13524" s="79"/>
      <c r="G13524" s="78"/>
      <c r="H13524" s="80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6"/>
      <c r="B13525" s="77"/>
      <c r="C13525" s="76"/>
      <c r="D13525" s="78"/>
      <c r="E13525" s="12"/>
      <c r="F13525" s="79"/>
      <c r="G13525" s="78"/>
      <c r="H13525" s="80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6"/>
      <c r="B13526" s="77"/>
      <c r="C13526" s="76"/>
      <c r="D13526" s="78"/>
      <c r="E13526" s="12"/>
      <c r="F13526" s="79"/>
      <c r="G13526" s="78"/>
      <c r="H13526" s="80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6"/>
      <c r="B13527" s="77"/>
      <c r="C13527" s="76"/>
      <c r="D13527" s="78"/>
      <c r="E13527" s="12"/>
      <c r="F13527" s="79"/>
      <c r="G13527" s="78"/>
      <c r="H13527" s="80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6"/>
      <c r="B13528" s="77"/>
      <c r="C13528" s="76"/>
      <c r="D13528" s="78"/>
      <c r="E13528" s="12"/>
      <c r="F13528" s="79"/>
      <c r="G13528" s="78"/>
      <c r="H13528" s="80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6"/>
      <c r="B13529" s="77"/>
      <c r="C13529" s="76"/>
      <c r="D13529" s="78"/>
      <c r="E13529" s="12"/>
      <c r="F13529" s="79"/>
      <c r="G13529" s="78"/>
      <c r="H13529" s="80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6"/>
      <c r="B13530" s="77"/>
      <c r="C13530" s="76"/>
      <c r="D13530" s="78"/>
      <c r="E13530" s="12"/>
      <c r="F13530" s="79"/>
      <c r="G13530" s="78"/>
      <c r="H13530" s="80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6"/>
      <c r="B13531" s="77"/>
      <c r="C13531" s="76"/>
      <c r="D13531" s="78"/>
      <c r="E13531" s="12"/>
      <c r="F13531" s="79"/>
      <c r="G13531" s="78"/>
      <c r="H13531" s="80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6"/>
      <c r="B13532" s="77"/>
      <c r="C13532" s="76"/>
      <c r="D13532" s="78"/>
      <c r="E13532" s="12"/>
      <c r="F13532" s="79"/>
      <c r="G13532" s="78"/>
      <c r="H13532" s="80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6"/>
      <c r="B13533" s="77"/>
      <c r="C13533" s="76"/>
      <c r="D13533" s="78"/>
      <c r="E13533" s="12"/>
      <c r="F13533" s="79"/>
      <c r="G13533" s="78"/>
      <c r="H13533" s="80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6"/>
      <c r="B13534" s="77"/>
      <c r="C13534" s="76"/>
      <c r="D13534" s="78"/>
      <c r="E13534" s="12"/>
      <c r="F13534" s="79"/>
      <c r="G13534" s="78"/>
      <c r="H13534" s="80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6"/>
      <c r="B13535" s="77"/>
      <c r="C13535" s="76"/>
      <c r="D13535" s="78"/>
      <c r="E13535" s="12"/>
      <c r="F13535" s="79"/>
      <c r="G13535" s="78"/>
      <c r="H13535" s="80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6"/>
      <c r="B13536" s="77"/>
      <c r="C13536" s="76"/>
      <c r="D13536" s="78"/>
      <c r="E13536" s="12"/>
      <c r="F13536" s="79"/>
      <c r="G13536" s="78"/>
      <c r="H13536" s="80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6"/>
      <c r="B13537" s="77"/>
      <c r="C13537" s="76"/>
      <c r="D13537" s="78"/>
      <c r="E13537" s="12"/>
      <c r="F13537" s="79"/>
      <c r="G13537" s="78"/>
      <c r="H13537" s="80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6"/>
      <c r="B13538" s="77"/>
      <c r="C13538" s="76"/>
      <c r="D13538" s="78"/>
      <c r="E13538" s="12"/>
      <c r="F13538" s="79"/>
      <c r="G13538" s="78"/>
      <c r="H13538" s="80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6"/>
      <c r="B13539" s="77"/>
      <c r="C13539" s="76"/>
      <c r="D13539" s="78"/>
      <c r="E13539" s="12"/>
      <c r="F13539" s="79"/>
      <c r="G13539" s="78"/>
      <c r="H13539" s="80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6"/>
      <c r="B13540" s="77"/>
      <c r="C13540" s="76"/>
      <c r="D13540" s="78"/>
      <c r="E13540" s="12"/>
      <c r="F13540" s="79"/>
      <c r="G13540" s="78"/>
      <c r="H13540" s="80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6"/>
      <c r="B13541" s="77"/>
      <c r="C13541" s="76"/>
      <c r="D13541" s="78"/>
      <c r="E13541" s="12"/>
      <c r="F13541" s="79"/>
      <c r="G13541" s="78"/>
      <c r="H13541" s="80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6"/>
      <c r="B13542" s="77"/>
      <c r="C13542" s="76"/>
      <c r="D13542" s="78"/>
      <c r="E13542" s="12"/>
      <c r="F13542" s="79"/>
      <c r="G13542" s="78"/>
      <c r="H13542" s="80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6"/>
      <c r="B13543" s="77"/>
      <c r="C13543" s="76"/>
      <c r="D13543" s="78"/>
      <c r="E13543" s="12"/>
      <c r="F13543" s="79"/>
      <c r="G13543" s="78"/>
      <c r="H13543" s="80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6"/>
      <c r="B13544" s="77"/>
      <c r="C13544" s="76"/>
      <c r="D13544" s="78"/>
      <c r="E13544" s="12"/>
      <c r="F13544" s="79"/>
      <c r="G13544" s="78"/>
      <c r="H13544" s="80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6"/>
      <c r="B13545" s="77"/>
      <c r="C13545" s="76"/>
      <c r="D13545" s="78"/>
      <c r="E13545" s="12"/>
      <c r="F13545" s="79"/>
      <c r="G13545" s="78"/>
      <c r="H13545" s="80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6"/>
      <c r="B13546" s="77"/>
      <c r="C13546" s="76"/>
      <c r="D13546" s="78"/>
      <c r="E13546" s="12"/>
      <c r="F13546" s="79"/>
      <c r="G13546" s="78"/>
      <c r="H13546" s="80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6"/>
      <c r="B13547" s="77"/>
      <c r="C13547" s="76"/>
      <c r="D13547" s="78"/>
      <c r="E13547" s="12"/>
      <c r="F13547" s="79"/>
      <c r="G13547" s="78"/>
      <c r="H13547" s="80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6"/>
      <c r="B13548" s="77"/>
      <c r="C13548" s="76"/>
      <c r="D13548" s="78"/>
      <c r="E13548" s="12"/>
      <c r="F13548" s="79"/>
      <c r="G13548" s="78"/>
      <c r="H13548" s="80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6"/>
      <c r="B13549" s="77"/>
      <c r="C13549" s="76"/>
      <c r="D13549" s="78"/>
      <c r="E13549" s="12"/>
      <c r="F13549" s="79"/>
      <c r="G13549" s="78"/>
      <c r="H13549" s="80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6"/>
      <c r="B13550" s="77"/>
      <c r="C13550" s="76"/>
      <c r="D13550" s="78"/>
      <c r="E13550" s="12"/>
      <c r="F13550" s="79"/>
      <c r="G13550" s="78"/>
      <c r="H13550" s="80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6"/>
      <c r="B13551" s="77"/>
      <c r="C13551" s="76"/>
      <c r="D13551" s="78"/>
      <c r="E13551" s="12"/>
      <c r="F13551" s="79"/>
      <c r="G13551" s="78"/>
      <c r="H13551" s="80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6"/>
      <c r="B13552" s="77"/>
      <c r="C13552" s="76"/>
      <c r="D13552" s="78"/>
      <c r="E13552" s="12"/>
      <c r="F13552" s="79"/>
      <c r="G13552" s="78"/>
      <c r="H13552" s="80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6"/>
      <c r="B13553" s="77"/>
      <c r="C13553" s="76"/>
      <c r="D13553" s="78"/>
      <c r="E13553" s="12"/>
      <c r="F13553" s="79"/>
      <c r="G13553" s="78"/>
      <c r="H13553" s="80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6"/>
      <c r="B13554" s="77"/>
      <c r="C13554" s="76"/>
      <c r="D13554" s="78"/>
      <c r="E13554" s="12"/>
      <c r="F13554" s="79"/>
      <c r="G13554" s="78"/>
      <c r="H13554" s="80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6"/>
      <c r="B13555" s="77"/>
      <c r="C13555" s="76"/>
      <c r="D13555" s="78"/>
      <c r="E13555" s="12"/>
      <c r="F13555" s="79"/>
      <c r="G13555" s="78"/>
      <c r="H13555" s="80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6"/>
      <c r="B13556" s="77"/>
      <c r="C13556" s="76"/>
      <c r="D13556" s="78"/>
      <c r="E13556" s="12"/>
      <c r="F13556" s="79"/>
      <c r="G13556" s="78"/>
      <c r="H13556" s="80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6"/>
      <c r="B13557" s="77"/>
      <c r="C13557" s="76"/>
      <c r="D13557" s="78"/>
      <c r="E13557" s="12"/>
      <c r="F13557" s="79"/>
      <c r="G13557" s="78"/>
      <c r="H13557" s="80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6"/>
      <c r="B13558" s="77"/>
      <c r="C13558" s="76"/>
      <c r="D13558" s="78"/>
      <c r="E13558" s="12"/>
      <c r="F13558" s="79"/>
      <c r="G13558" s="78"/>
      <c r="H13558" s="80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6"/>
      <c r="B13559" s="77"/>
      <c r="C13559" s="76"/>
      <c r="D13559" s="78"/>
      <c r="E13559" s="12"/>
      <c r="F13559" s="79"/>
      <c r="G13559" s="78"/>
      <c r="H13559" s="80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6"/>
      <c r="B13560" s="77"/>
      <c r="C13560" s="76"/>
      <c r="D13560" s="78"/>
      <c r="E13560" s="12"/>
      <c r="F13560" s="79"/>
      <c r="G13560" s="78"/>
      <c r="H13560" s="80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6"/>
      <c r="B13561" s="77"/>
      <c r="C13561" s="76"/>
      <c r="D13561" s="78"/>
      <c r="E13561" s="12"/>
      <c r="F13561" s="79"/>
      <c r="G13561" s="78"/>
      <c r="H13561" s="80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6"/>
      <c r="B13562" s="77"/>
      <c r="C13562" s="76"/>
      <c r="D13562" s="78"/>
      <c r="E13562" s="12"/>
      <c r="F13562" s="79"/>
      <c r="G13562" s="78"/>
      <c r="H13562" s="80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6"/>
      <c r="B13563" s="77"/>
      <c r="C13563" s="76"/>
      <c r="D13563" s="78"/>
      <c r="E13563" s="12"/>
      <c r="F13563" s="79"/>
      <c r="G13563" s="78"/>
      <c r="H13563" s="80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6"/>
      <c r="B13564" s="77"/>
      <c r="C13564" s="76"/>
      <c r="D13564" s="78"/>
      <c r="E13564" s="12"/>
      <c r="F13564" s="79"/>
      <c r="G13564" s="78"/>
      <c r="H13564" s="80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6"/>
      <c r="B13565" s="77"/>
      <c r="C13565" s="76"/>
      <c r="D13565" s="78"/>
      <c r="E13565" s="12"/>
      <c r="F13565" s="79"/>
      <c r="G13565" s="78"/>
      <c r="H13565" s="80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6"/>
      <c r="B13566" s="77"/>
      <c r="C13566" s="76"/>
      <c r="D13566" s="78"/>
      <c r="E13566" s="12"/>
      <c r="F13566" s="79"/>
      <c r="G13566" s="78"/>
      <c r="H13566" s="80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6"/>
      <c r="B13567" s="77"/>
      <c r="C13567" s="76"/>
      <c r="D13567" s="78"/>
      <c r="E13567" s="12"/>
      <c r="F13567" s="79"/>
      <c r="G13567" s="78"/>
      <c r="H13567" s="80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6"/>
      <c r="B13568" s="77"/>
      <c r="C13568" s="76"/>
      <c r="D13568" s="78"/>
      <c r="E13568" s="12"/>
      <c r="F13568" s="79"/>
      <c r="G13568" s="78"/>
      <c r="H13568" s="80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6"/>
      <c r="B13569" s="77"/>
      <c r="C13569" s="76"/>
      <c r="D13569" s="78"/>
      <c r="E13569" s="12"/>
      <c r="F13569" s="79"/>
      <c r="G13569" s="78"/>
      <c r="H13569" s="80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6"/>
      <c r="B13570" s="77"/>
      <c r="C13570" s="76"/>
      <c r="D13570" s="78"/>
      <c r="E13570" s="12"/>
      <c r="F13570" s="79"/>
      <c r="G13570" s="78"/>
      <c r="H13570" s="80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6"/>
      <c r="B13571" s="77"/>
      <c r="C13571" s="76"/>
      <c r="D13571" s="78"/>
      <c r="E13571" s="12"/>
      <c r="F13571" s="79"/>
      <c r="G13571" s="78"/>
      <c r="H13571" s="80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6"/>
      <c r="B13572" s="77"/>
      <c r="C13572" s="76"/>
      <c r="D13572" s="78"/>
      <c r="E13572" s="12"/>
      <c r="F13572" s="79"/>
      <c r="G13572" s="78"/>
      <c r="H13572" s="80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6"/>
      <c r="B13573" s="77"/>
      <c r="C13573" s="76"/>
      <c r="D13573" s="78"/>
      <c r="E13573" s="12"/>
      <c r="F13573" s="79"/>
      <c r="G13573" s="78"/>
      <c r="H13573" s="80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6"/>
      <c r="B13574" s="77"/>
      <c r="C13574" s="76"/>
      <c r="D13574" s="78"/>
      <c r="E13574" s="12"/>
      <c r="F13574" s="79"/>
      <c r="G13574" s="78"/>
      <c r="H13574" s="80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6"/>
      <c r="B13575" s="77"/>
      <c r="C13575" s="76"/>
      <c r="D13575" s="78"/>
      <c r="E13575" s="12"/>
      <c r="F13575" s="79"/>
      <c r="G13575" s="78"/>
      <c r="H13575" s="80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6"/>
      <c r="B13576" s="77"/>
      <c r="C13576" s="76"/>
      <c r="D13576" s="78"/>
      <c r="E13576" s="12"/>
      <c r="F13576" s="79"/>
      <c r="G13576" s="78"/>
      <c r="H13576" s="80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6"/>
      <c r="B13577" s="77"/>
      <c r="C13577" s="76"/>
      <c r="D13577" s="78"/>
      <c r="E13577" s="12"/>
      <c r="F13577" s="79"/>
      <c r="G13577" s="78"/>
      <c r="H13577" s="80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6"/>
      <c r="B13578" s="77"/>
      <c r="C13578" s="76"/>
      <c r="D13578" s="78"/>
      <c r="E13578" s="12"/>
      <c r="F13578" s="79"/>
      <c r="G13578" s="78"/>
      <c r="H13578" s="80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6"/>
      <c r="B13579" s="77"/>
      <c r="C13579" s="76"/>
      <c r="D13579" s="78"/>
      <c r="E13579" s="12"/>
      <c r="F13579" s="79"/>
      <c r="G13579" s="78"/>
      <c r="H13579" s="80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6"/>
      <c r="B13580" s="77"/>
      <c r="C13580" s="76"/>
      <c r="D13580" s="78"/>
      <c r="E13580" s="12"/>
      <c r="F13580" s="79"/>
      <c r="G13580" s="78"/>
      <c r="H13580" s="80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6"/>
      <c r="B13581" s="77"/>
      <c r="C13581" s="76"/>
      <c r="D13581" s="78"/>
      <c r="E13581" s="12"/>
      <c r="F13581" s="79"/>
      <c r="G13581" s="78"/>
      <c r="H13581" s="80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6"/>
      <c r="B13582" s="77"/>
      <c r="C13582" s="76"/>
      <c r="D13582" s="78"/>
      <c r="E13582" s="12"/>
      <c r="F13582" s="79"/>
      <c r="G13582" s="78"/>
      <c r="H13582" s="80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6"/>
      <c r="B13583" s="77"/>
      <c r="C13583" s="76"/>
      <c r="D13583" s="78"/>
      <c r="E13583" s="12"/>
      <c r="F13583" s="79"/>
      <c r="G13583" s="78"/>
      <c r="H13583" s="80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6"/>
      <c r="B13584" s="77"/>
      <c r="C13584" s="76"/>
      <c r="D13584" s="78"/>
      <c r="E13584" s="12"/>
      <c r="F13584" s="79"/>
      <c r="G13584" s="78"/>
      <c r="H13584" s="80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6"/>
      <c r="B13585" s="77"/>
      <c r="C13585" s="76"/>
      <c r="D13585" s="78"/>
      <c r="E13585" s="12"/>
      <c r="F13585" s="79"/>
      <c r="G13585" s="78"/>
      <c r="H13585" s="80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6"/>
      <c r="B13586" s="77"/>
      <c r="C13586" s="76"/>
      <c r="D13586" s="78"/>
      <c r="E13586" s="12"/>
      <c r="F13586" s="79"/>
      <c r="G13586" s="78"/>
      <c r="H13586" s="80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6"/>
      <c r="B13587" s="77"/>
      <c r="C13587" s="76"/>
      <c r="D13587" s="78"/>
      <c r="E13587" s="12"/>
      <c r="F13587" s="79"/>
      <c r="G13587" s="78"/>
      <c r="H13587" s="80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6"/>
      <c r="B13588" s="77"/>
      <c r="C13588" s="76"/>
      <c r="D13588" s="78"/>
      <c r="E13588" s="12"/>
      <c r="F13588" s="79"/>
      <c r="G13588" s="78"/>
      <c r="H13588" s="80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6"/>
      <c r="B13589" s="77"/>
      <c r="C13589" s="76"/>
      <c r="D13589" s="78"/>
      <c r="E13589" s="12"/>
      <c r="F13589" s="79"/>
      <c r="G13589" s="78"/>
      <c r="H13589" s="80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6"/>
      <c r="B13590" s="77"/>
      <c r="C13590" s="76"/>
      <c r="D13590" s="78"/>
      <c r="E13590" s="12"/>
      <c r="F13590" s="79"/>
      <c r="G13590" s="78"/>
      <c r="H13590" s="80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6"/>
      <c r="B13591" s="77"/>
      <c r="C13591" s="76"/>
      <c r="D13591" s="78"/>
      <c r="E13591" s="12"/>
      <c r="F13591" s="79"/>
      <c r="G13591" s="78"/>
      <c r="H13591" s="80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6"/>
      <c r="B13592" s="77"/>
      <c r="C13592" s="76"/>
      <c r="D13592" s="78"/>
      <c r="E13592" s="12"/>
      <c r="F13592" s="79"/>
      <c r="G13592" s="78"/>
      <c r="H13592" s="80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6"/>
      <c r="B13593" s="77"/>
      <c r="C13593" s="76"/>
      <c r="D13593" s="78"/>
      <c r="E13593" s="12"/>
      <c r="F13593" s="79"/>
      <c r="G13593" s="78"/>
      <c r="H13593" s="80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6"/>
      <c r="B13594" s="77"/>
      <c r="C13594" s="76"/>
      <c r="D13594" s="78"/>
      <c r="E13594" s="12"/>
      <c r="F13594" s="79"/>
      <c r="G13594" s="78"/>
      <c r="H13594" s="80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6"/>
      <c r="B13595" s="77"/>
      <c r="C13595" s="76"/>
      <c r="D13595" s="78"/>
      <c r="E13595" s="12"/>
      <c r="F13595" s="79"/>
      <c r="G13595" s="78"/>
      <c r="H13595" s="80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6"/>
      <c r="B13596" s="77"/>
      <c r="C13596" s="76"/>
      <c r="D13596" s="78"/>
      <c r="E13596" s="12"/>
      <c r="F13596" s="79"/>
      <c r="G13596" s="78"/>
      <c r="H13596" s="80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6"/>
      <c r="B13597" s="77"/>
      <c r="C13597" s="76"/>
      <c r="D13597" s="78"/>
      <c r="E13597" s="12"/>
      <c r="F13597" s="79"/>
      <c r="G13597" s="78"/>
      <c r="H13597" s="80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6"/>
      <c r="B13598" s="77"/>
      <c r="C13598" s="76"/>
      <c r="D13598" s="78"/>
      <c r="E13598" s="12"/>
      <c r="F13598" s="79"/>
      <c r="G13598" s="78"/>
      <c r="H13598" s="80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6"/>
      <c r="B13599" s="77"/>
      <c r="C13599" s="76"/>
      <c r="D13599" s="78"/>
      <c r="E13599" s="12"/>
      <c r="F13599" s="79"/>
      <c r="G13599" s="78"/>
      <c r="H13599" s="80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6"/>
      <c r="B13600" s="77"/>
      <c r="C13600" s="76"/>
      <c r="D13600" s="78"/>
      <c r="E13600" s="12"/>
      <c r="F13600" s="79"/>
      <c r="G13600" s="78"/>
      <c r="H13600" s="80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6"/>
      <c r="B13601" s="77"/>
      <c r="C13601" s="76"/>
      <c r="D13601" s="78"/>
      <c r="E13601" s="12"/>
      <c r="F13601" s="79"/>
      <c r="G13601" s="78"/>
      <c r="H13601" s="80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6"/>
      <c r="B13602" s="77"/>
      <c r="C13602" s="76"/>
      <c r="D13602" s="78"/>
      <c r="E13602" s="12"/>
      <c r="F13602" s="79"/>
      <c r="G13602" s="78"/>
      <c r="H13602" s="80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6"/>
      <c r="B13603" s="77"/>
      <c r="C13603" s="76"/>
      <c r="D13603" s="78"/>
      <c r="E13603" s="12"/>
      <c r="F13603" s="79"/>
      <c r="G13603" s="78"/>
      <c r="H13603" s="80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6"/>
      <c r="B13604" s="77"/>
      <c r="C13604" s="76"/>
      <c r="D13604" s="78"/>
      <c r="E13604" s="12"/>
      <c r="F13604" s="79"/>
      <c r="G13604" s="78"/>
      <c r="H13604" s="80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6"/>
      <c r="B13605" s="77"/>
      <c r="C13605" s="76"/>
      <c r="D13605" s="78"/>
      <c r="E13605" s="12"/>
      <c r="F13605" s="79"/>
      <c r="G13605" s="78"/>
      <c r="H13605" s="80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6"/>
      <c r="B13606" s="77"/>
      <c r="C13606" s="76"/>
      <c r="D13606" s="78"/>
      <c r="E13606" s="12"/>
      <c r="F13606" s="79"/>
      <c r="G13606" s="78"/>
      <c r="H13606" s="80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6"/>
      <c r="B13607" s="77"/>
      <c r="C13607" s="76"/>
      <c r="D13607" s="78"/>
      <c r="E13607" s="12"/>
      <c r="F13607" s="79"/>
      <c r="G13607" s="78"/>
      <c r="H13607" s="80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6"/>
      <c r="B13608" s="77"/>
      <c r="C13608" s="76"/>
      <c r="D13608" s="78"/>
      <c r="E13608" s="12"/>
      <c r="F13608" s="79"/>
      <c r="G13608" s="78"/>
      <c r="H13608" s="80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6"/>
      <c r="B13609" s="77"/>
      <c r="C13609" s="76"/>
      <c r="D13609" s="78"/>
      <c r="E13609" s="12"/>
      <c r="F13609" s="79"/>
      <c r="G13609" s="78"/>
      <c r="H13609" s="80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6"/>
      <c r="B13610" s="77"/>
      <c r="C13610" s="76"/>
      <c r="D13610" s="78"/>
      <c r="E13610" s="12"/>
      <c r="F13610" s="79"/>
      <c r="G13610" s="78"/>
      <c r="H13610" s="80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6"/>
      <c r="B13611" s="77"/>
      <c r="C13611" s="76"/>
      <c r="D13611" s="78"/>
      <c r="E13611" s="12"/>
      <c r="F13611" s="79"/>
      <c r="G13611" s="78"/>
      <c r="H13611" s="80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6"/>
      <c r="B13612" s="77"/>
      <c r="C13612" s="76"/>
      <c r="D13612" s="78"/>
      <c r="E13612" s="12"/>
      <c r="F13612" s="79"/>
      <c r="G13612" s="78"/>
      <c r="H13612" s="80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6"/>
      <c r="B13613" s="77"/>
      <c r="C13613" s="76"/>
      <c r="D13613" s="78"/>
      <c r="E13613" s="12"/>
      <c r="F13613" s="79"/>
      <c r="G13613" s="78"/>
      <c r="H13613" s="80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6"/>
      <c r="B13614" s="77"/>
      <c r="C13614" s="76"/>
      <c r="D13614" s="78"/>
      <c r="E13614" s="12"/>
      <c r="F13614" s="79"/>
      <c r="G13614" s="78"/>
      <c r="H13614" s="80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6"/>
      <c r="B13615" s="77"/>
      <c r="C13615" s="76"/>
      <c r="D13615" s="78"/>
      <c r="E13615" s="12"/>
      <c r="F13615" s="79"/>
      <c r="G13615" s="78"/>
      <c r="H13615" s="80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6"/>
      <c r="B13616" s="77"/>
      <c r="C13616" s="76"/>
      <c r="D13616" s="78"/>
      <c r="E13616" s="12"/>
      <c r="F13616" s="79"/>
      <c r="G13616" s="78"/>
      <c r="H13616" s="80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6"/>
      <c r="B13617" s="77"/>
      <c r="C13617" s="76"/>
      <c r="D13617" s="78"/>
      <c r="E13617" s="12"/>
      <c r="F13617" s="79"/>
      <c r="G13617" s="78"/>
      <c r="H13617" s="80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6"/>
      <c r="B13618" s="77"/>
      <c r="C13618" s="76"/>
      <c r="D13618" s="78"/>
      <c r="E13618" s="12"/>
      <c r="F13618" s="79"/>
      <c r="G13618" s="78"/>
      <c r="H13618" s="80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6"/>
      <c r="B13619" s="77"/>
      <c r="C13619" s="76"/>
      <c r="D13619" s="78"/>
      <c r="E13619" s="12"/>
      <c r="F13619" s="79"/>
      <c r="G13619" s="78"/>
      <c r="H13619" s="80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6"/>
      <c r="B13620" s="77"/>
      <c r="C13620" s="76"/>
      <c r="D13620" s="78"/>
      <c r="E13620" s="12"/>
      <c r="F13620" s="79"/>
      <c r="G13620" s="78"/>
      <c r="H13620" s="80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6"/>
      <c r="B13621" s="77"/>
      <c r="C13621" s="76"/>
      <c r="D13621" s="78"/>
      <c r="E13621" s="12"/>
      <c r="F13621" s="79"/>
      <c r="G13621" s="78"/>
      <c r="H13621" s="80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6"/>
      <c r="B13622" s="77"/>
      <c r="C13622" s="76"/>
      <c r="D13622" s="78"/>
      <c r="E13622" s="12"/>
      <c r="F13622" s="79"/>
      <c r="G13622" s="78"/>
      <c r="H13622" s="80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6"/>
      <c r="B13623" s="77"/>
      <c r="C13623" s="76"/>
      <c r="D13623" s="78"/>
      <c r="E13623" s="12"/>
      <c r="F13623" s="79"/>
      <c r="G13623" s="78"/>
      <c r="H13623" s="80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6"/>
      <c r="B13624" s="77"/>
      <c r="C13624" s="76"/>
      <c r="D13624" s="78"/>
      <c r="E13624" s="12"/>
      <c r="F13624" s="79"/>
      <c r="G13624" s="78"/>
      <c r="H13624" s="80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6"/>
      <c r="B13625" s="77"/>
      <c r="C13625" s="76"/>
      <c r="D13625" s="78"/>
      <c r="E13625" s="12"/>
      <c r="F13625" s="79"/>
      <c r="G13625" s="78"/>
      <c r="H13625" s="80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6"/>
      <c r="B13626" s="77"/>
      <c r="C13626" s="76"/>
      <c r="D13626" s="78"/>
      <c r="E13626" s="12"/>
      <c r="F13626" s="79"/>
      <c r="G13626" s="78"/>
      <c r="H13626" s="80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6"/>
      <c r="B13627" s="77"/>
      <c r="C13627" s="76"/>
      <c r="D13627" s="78"/>
      <c r="E13627" s="12"/>
      <c r="F13627" s="79"/>
      <c r="G13627" s="78"/>
      <c r="H13627" s="80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6"/>
      <c r="B13628" s="77"/>
      <c r="C13628" s="76"/>
      <c r="D13628" s="78"/>
      <c r="E13628" s="12"/>
      <c r="F13628" s="79"/>
      <c r="G13628" s="78"/>
      <c r="H13628" s="80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6"/>
      <c r="B13629" s="77"/>
      <c r="C13629" s="76"/>
      <c r="D13629" s="78"/>
      <c r="E13629" s="12"/>
      <c r="F13629" s="79"/>
      <c r="G13629" s="78"/>
      <c r="H13629" s="80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6"/>
      <c r="B13630" s="77"/>
      <c r="C13630" s="76"/>
      <c r="D13630" s="78"/>
      <c r="E13630" s="12"/>
      <c r="F13630" s="79"/>
      <c r="G13630" s="78"/>
      <c r="H13630" s="80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6"/>
      <c r="B13631" s="77"/>
      <c r="C13631" s="76"/>
      <c r="D13631" s="78"/>
      <c r="E13631" s="12"/>
      <c r="F13631" s="79"/>
      <c r="G13631" s="78"/>
      <c r="H13631" s="80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6"/>
      <c r="B13632" s="77"/>
      <c r="C13632" s="76"/>
      <c r="D13632" s="78"/>
      <c r="E13632" s="12"/>
      <c r="F13632" s="79"/>
      <c r="G13632" s="78"/>
      <c r="H13632" s="80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6"/>
      <c r="B13633" s="77"/>
      <c r="C13633" s="76"/>
      <c r="D13633" s="78"/>
      <c r="E13633" s="12"/>
      <c r="F13633" s="79"/>
      <c r="G13633" s="78"/>
      <c r="H13633" s="80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6"/>
      <c r="B13634" s="77"/>
      <c r="C13634" s="76"/>
      <c r="D13634" s="78"/>
      <c r="E13634" s="12"/>
      <c r="F13634" s="79"/>
      <c r="G13634" s="78"/>
      <c r="H13634" s="80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6"/>
      <c r="B13635" s="77"/>
      <c r="C13635" s="76"/>
      <c r="D13635" s="78"/>
      <c r="E13635" s="12"/>
      <c r="F13635" s="79"/>
      <c r="G13635" s="78"/>
      <c r="H13635" s="80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6"/>
      <c r="B13636" s="77"/>
      <c r="C13636" s="76"/>
      <c r="D13636" s="78"/>
      <c r="E13636" s="12"/>
      <c r="F13636" s="79"/>
      <c r="G13636" s="78"/>
      <c r="H13636" s="80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6"/>
      <c r="B13637" s="77"/>
      <c r="C13637" s="76"/>
      <c r="D13637" s="78"/>
      <c r="E13637" s="12"/>
      <c r="F13637" s="79"/>
      <c r="G13637" s="78"/>
      <c r="H13637" s="80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6"/>
      <c r="B13638" s="77"/>
      <c r="C13638" s="76"/>
      <c r="D13638" s="78"/>
      <c r="E13638" s="12"/>
      <c r="F13638" s="79"/>
      <c r="G13638" s="78"/>
      <c r="H13638" s="80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6"/>
      <c r="B13639" s="77"/>
      <c r="C13639" s="76"/>
      <c r="D13639" s="78"/>
      <c r="E13639" s="12"/>
      <c r="F13639" s="79"/>
      <c r="G13639" s="78"/>
      <c r="H13639" s="80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6"/>
      <c r="B13640" s="77"/>
      <c r="C13640" s="76"/>
      <c r="D13640" s="78"/>
      <c r="E13640" s="12"/>
      <c r="F13640" s="79"/>
      <c r="G13640" s="78"/>
      <c r="H13640" s="80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6"/>
      <c r="B13641" s="77"/>
      <c r="C13641" s="76"/>
      <c r="D13641" s="78"/>
      <c r="E13641" s="12"/>
      <c r="F13641" s="79"/>
      <c r="G13641" s="78"/>
      <c r="H13641" s="80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6"/>
      <c r="B13642" s="77"/>
      <c r="C13642" s="76"/>
      <c r="D13642" s="78"/>
      <c r="E13642" s="12"/>
      <c r="F13642" s="79"/>
      <c r="G13642" s="78"/>
      <c r="H13642" s="80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6"/>
      <c r="B13643" s="77"/>
      <c r="C13643" s="76"/>
      <c r="D13643" s="78"/>
      <c r="E13643" s="12"/>
      <c r="F13643" s="79"/>
      <c r="G13643" s="78"/>
      <c r="H13643" s="80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6"/>
      <c r="B13644" s="77"/>
      <c r="C13644" s="76"/>
      <c r="D13644" s="78"/>
      <c r="E13644" s="12"/>
      <c r="F13644" s="79"/>
      <c r="G13644" s="78"/>
      <c r="H13644" s="80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6"/>
      <c r="B13645" s="77"/>
      <c r="C13645" s="76"/>
      <c r="D13645" s="78"/>
      <c r="E13645" s="12"/>
      <c r="F13645" s="79"/>
      <c r="G13645" s="78"/>
      <c r="H13645" s="80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6"/>
      <c r="B13646" s="77"/>
      <c r="C13646" s="76"/>
      <c r="D13646" s="78"/>
      <c r="E13646" s="12"/>
      <c r="F13646" s="79"/>
      <c r="G13646" s="78"/>
      <c r="H13646" s="80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6"/>
      <c r="B13647" s="77"/>
      <c r="C13647" s="76"/>
      <c r="D13647" s="78"/>
      <c r="E13647" s="12"/>
      <c r="F13647" s="79"/>
      <c r="G13647" s="78"/>
      <c r="H13647" s="80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6"/>
      <c r="B13648" s="77"/>
      <c r="C13648" s="76"/>
      <c r="D13648" s="78"/>
      <c r="E13648" s="12"/>
      <c r="F13648" s="79"/>
      <c r="G13648" s="78"/>
      <c r="H13648" s="80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6"/>
      <c r="B13649" s="77"/>
      <c r="C13649" s="76"/>
      <c r="D13649" s="78"/>
      <c r="E13649" s="12"/>
      <c r="F13649" s="79"/>
      <c r="G13649" s="78"/>
      <c r="H13649" s="80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6"/>
      <c r="B13650" s="77"/>
      <c r="C13650" s="76"/>
      <c r="D13650" s="78"/>
      <c r="E13650" s="12"/>
      <c r="F13650" s="79"/>
      <c r="G13650" s="78"/>
      <c r="H13650" s="80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6"/>
      <c r="B13651" s="77"/>
      <c r="C13651" s="76"/>
      <c r="D13651" s="78"/>
      <c r="E13651" s="12"/>
      <c r="F13651" s="79"/>
      <c r="G13651" s="78"/>
      <c r="H13651" s="80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6"/>
      <c r="B13652" s="77"/>
      <c r="C13652" s="76"/>
      <c r="D13652" s="78"/>
      <c r="E13652" s="12"/>
      <c r="F13652" s="79"/>
      <c r="G13652" s="78"/>
      <c r="H13652" s="80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6"/>
      <c r="B13653" s="77"/>
      <c r="C13653" s="76"/>
      <c r="D13653" s="78"/>
      <c r="E13653" s="12"/>
      <c r="F13653" s="79"/>
      <c r="G13653" s="78"/>
      <c r="H13653" s="80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6"/>
      <c r="B13654" s="77"/>
      <c r="C13654" s="76"/>
      <c r="D13654" s="78"/>
      <c r="E13654" s="12"/>
      <c r="F13654" s="79"/>
      <c r="G13654" s="78"/>
      <c r="H13654" s="80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6"/>
      <c r="B13655" s="77"/>
      <c r="C13655" s="76"/>
      <c r="D13655" s="78"/>
      <c r="E13655" s="12"/>
      <c r="F13655" s="79"/>
      <c r="G13655" s="78"/>
      <c r="H13655" s="80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6"/>
      <c r="B13656" s="77"/>
      <c r="C13656" s="76"/>
      <c r="D13656" s="78"/>
      <c r="E13656" s="12"/>
      <c r="F13656" s="79"/>
      <c r="G13656" s="78"/>
      <c r="H13656" s="80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6"/>
      <c r="B13657" s="77"/>
      <c r="C13657" s="76"/>
      <c r="D13657" s="78"/>
      <c r="E13657" s="12"/>
      <c r="F13657" s="79"/>
      <c r="G13657" s="78"/>
      <c r="H13657" s="80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6"/>
      <c r="B13658" s="77"/>
      <c r="C13658" s="76"/>
      <c r="D13658" s="78"/>
      <c r="E13658" s="12"/>
      <c r="F13658" s="79"/>
      <c r="G13658" s="78"/>
      <c r="H13658" s="80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6"/>
      <c r="B13659" s="77"/>
      <c r="C13659" s="76"/>
      <c r="D13659" s="78"/>
      <c r="E13659" s="12"/>
      <c r="F13659" s="79"/>
      <c r="G13659" s="78"/>
      <c r="H13659" s="80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6"/>
      <c r="B13660" s="77"/>
      <c r="C13660" s="76"/>
      <c r="D13660" s="78"/>
      <c r="E13660" s="12"/>
      <c r="F13660" s="79"/>
      <c r="G13660" s="78"/>
      <c r="H13660" s="80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6"/>
      <c r="B13661" s="77"/>
      <c r="C13661" s="76"/>
      <c r="D13661" s="78"/>
      <c r="E13661" s="12"/>
      <c r="F13661" s="79"/>
      <c r="G13661" s="78"/>
      <c r="H13661" s="80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6"/>
      <c r="B13662" s="77"/>
      <c r="C13662" s="76"/>
      <c r="D13662" s="78"/>
      <c r="E13662" s="12"/>
      <c r="F13662" s="79"/>
      <c r="G13662" s="78"/>
      <c r="H13662" s="80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6"/>
      <c r="B13663" s="77"/>
      <c r="C13663" s="76"/>
      <c r="D13663" s="78"/>
      <c r="E13663" s="12"/>
      <c r="F13663" s="79"/>
      <c r="G13663" s="78"/>
      <c r="H13663" s="80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6"/>
      <c r="B13664" s="77"/>
      <c r="C13664" s="76"/>
      <c r="D13664" s="78"/>
      <c r="E13664" s="12"/>
      <c r="F13664" s="79"/>
      <c r="G13664" s="78"/>
      <c r="H13664" s="80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6"/>
      <c r="B13665" s="77"/>
      <c r="C13665" s="76"/>
      <c r="D13665" s="78"/>
      <c r="E13665" s="12"/>
      <c r="F13665" s="79"/>
      <c r="G13665" s="78"/>
      <c r="H13665" s="80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6"/>
      <c r="B13666" s="77"/>
      <c r="C13666" s="76"/>
      <c r="D13666" s="78"/>
      <c r="E13666" s="12"/>
      <c r="F13666" s="79"/>
      <c r="G13666" s="78"/>
      <c r="H13666" s="80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6"/>
      <c r="B13667" s="77"/>
      <c r="C13667" s="76"/>
      <c r="D13667" s="78"/>
      <c r="E13667" s="12"/>
      <c r="F13667" s="79"/>
      <c r="G13667" s="78"/>
      <c r="H13667" s="80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6"/>
      <c r="B13668" s="77"/>
      <c r="C13668" s="76"/>
      <c r="D13668" s="78"/>
      <c r="E13668" s="12"/>
      <c r="F13668" s="79"/>
      <c r="G13668" s="78"/>
      <c r="H13668" s="80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6"/>
      <c r="B13669" s="77"/>
      <c r="C13669" s="76"/>
      <c r="D13669" s="78"/>
      <c r="E13669" s="12"/>
      <c r="F13669" s="79"/>
      <c r="G13669" s="78"/>
      <c r="H13669" s="80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6"/>
      <c r="B13670" s="77"/>
      <c r="C13670" s="76"/>
      <c r="D13670" s="78"/>
      <c r="E13670" s="12"/>
      <c r="F13670" s="79"/>
      <c r="G13670" s="78"/>
      <c r="H13670" s="80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6"/>
      <c r="B13671" s="77"/>
      <c r="C13671" s="76"/>
      <c r="D13671" s="78"/>
      <c r="E13671" s="12"/>
      <c r="F13671" s="79"/>
      <c r="G13671" s="78"/>
      <c r="H13671" s="80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6"/>
      <c r="B13672" s="77"/>
      <c r="C13672" s="76"/>
      <c r="D13672" s="78"/>
      <c r="E13672" s="12"/>
      <c r="F13672" s="79"/>
      <c r="G13672" s="78"/>
      <c r="H13672" s="80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6"/>
      <c r="B13673" s="77"/>
      <c r="C13673" s="76"/>
      <c r="D13673" s="78"/>
      <c r="E13673" s="12"/>
      <c r="F13673" s="79"/>
      <c r="G13673" s="78"/>
      <c r="H13673" s="80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6"/>
      <c r="B13674" s="77"/>
      <c r="C13674" s="76"/>
      <c r="D13674" s="78"/>
      <c r="E13674" s="12"/>
      <c r="F13674" s="79"/>
      <c r="G13674" s="78"/>
      <c r="H13674" s="80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6"/>
      <c r="B13675" s="77"/>
      <c r="C13675" s="76"/>
      <c r="D13675" s="78"/>
      <c r="E13675" s="12"/>
      <c r="F13675" s="79"/>
      <c r="G13675" s="78"/>
      <c r="H13675" s="80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6"/>
      <c r="B13676" s="77"/>
      <c r="C13676" s="76"/>
      <c r="D13676" s="78"/>
      <c r="E13676" s="12"/>
      <c r="F13676" s="79"/>
      <c r="G13676" s="78"/>
      <c r="H13676" s="80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6"/>
      <c r="B13677" s="77"/>
      <c r="C13677" s="76"/>
      <c r="D13677" s="78"/>
      <c r="E13677" s="12"/>
      <c r="F13677" s="79"/>
      <c r="G13677" s="78"/>
      <c r="H13677" s="80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6"/>
      <c r="B13678" s="77"/>
      <c r="C13678" s="76"/>
      <c r="D13678" s="78"/>
      <c r="E13678" s="12"/>
      <c r="F13678" s="79"/>
      <c r="G13678" s="78"/>
      <c r="H13678" s="80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6"/>
      <c r="B13679" s="77"/>
      <c r="C13679" s="76"/>
      <c r="D13679" s="78"/>
      <c r="E13679" s="12"/>
      <c r="F13679" s="79"/>
      <c r="G13679" s="78"/>
      <c r="H13679" s="80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6"/>
      <c r="B13680" s="77"/>
      <c r="C13680" s="76"/>
      <c r="D13680" s="78"/>
      <c r="E13680" s="12"/>
      <c r="F13680" s="79"/>
      <c r="G13680" s="78"/>
      <c r="H13680" s="80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6"/>
      <c r="B13681" s="77"/>
      <c r="C13681" s="76"/>
      <c r="D13681" s="78"/>
      <c r="E13681" s="12"/>
      <c r="F13681" s="79"/>
      <c r="G13681" s="78"/>
      <c r="H13681" s="80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6"/>
      <c r="B13682" s="77"/>
      <c r="C13682" s="76"/>
      <c r="D13682" s="78"/>
      <c r="E13682" s="12"/>
      <c r="F13682" s="79"/>
      <c r="G13682" s="78"/>
      <c r="H13682" s="80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6"/>
      <c r="B13683" s="77"/>
      <c r="C13683" s="76"/>
      <c r="D13683" s="78"/>
      <c r="E13683" s="12"/>
      <c r="F13683" s="79"/>
      <c r="G13683" s="78"/>
      <c r="H13683" s="80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6"/>
      <c r="B13684" s="77"/>
      <c r="C13684" s="76"/>
      <c r="D13684" s="78"/>
      <c r="E13684" s="12"/>
      <c r="F13684" s="79"/>
      <c r="G13684" s="78"/>
      <c r="H13684" s="80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6"/>
      <c r="B13685" s="77"/>
      <c r="C13685" s="76"/>
      <c r="D13685" s="78"/>
      <c r="E13685" s="12"/>
      <c r="F13685" s="79"/>
      <c r="G13685" s="78"/>
      <c r="H13685" s="80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6"/>
      <c r="B13686" s="77"/>
      <c r="C13686" s="76"/>
      <c r="D13686" s="78"/>
      <c r="E13686" s="12"/>
      <c r="F13686" s="79"/>
      <c r="G13686" s="78"/>
      <c r="H13686" s="80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6"/>
      <c r="B13687" s="77"/>
      <c r="C13687" s="76"/>
      <c r="D13687" s="78"/>
      <c r="E13687" s="12"/>
      <c r="F13687" s="79"/>
      <c r="G13687" s="78"/>
      <c r="H13687" s="80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6"/>
      <c r="B13688" s="77"/>
      <c r="C13688" s="76"/>
      <c r="D13688" s="78"/>
      <c r="E13688" s="12"/>
      <c r="F13688" s="79"/>
      <c r="G13688" s="78"/>
      <c r="H13688" s="80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6"/>
      <c r="B13689" s="77"/>
      <c r="C13689" s="76"/>
      <c r="D13689" s="78"/>
      <c r="E13689" s="12"/>
      <c r="F13689" s="79"/>
      <c r="G13689" s="78"/>
      <c r="H13689" s="80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6"/>
      <c r="B13690" s="77"/>
      <c r="C13690" s="76"/>
      <c r="D13690" s="78"/>
      <c r="E13690" s="12"/>
      <c r="F13690" s="79"/>
      <c r="G13690" s="78"/>
      <c r="H13690" s="80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6"/>
      <c r="B13691" s="77"/>
      <c r="C13691" s="76"/>
      <c r="D13691" s="78"/>
      <c r="E13691" s="12"/>
      <c r="F13691" s="79"/>
      <c r="G13691" s="78"/>
      <c r="H13691" s="80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6"/>
      <c r="B13692" s="77"/>
      <c r="C13692" s="76"/>
      <c r="D13692" s="78"/>
      <c r="E13692" s="12"/>
      <c r="F13692" s="79"/>
      <c r="G13692" s="78"/>
      <c r="H13692" s="80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6"/>
      <c r="B13693" s="77"/>
      <c r="C13693" s="76"/>
      <c r="D13693" s="78"/>
      <c r="E13693" s="12"/>
      <c r="F13693" s="79"/>
      <c r="G13693" s="78"/>
      <c r="H13693" s="80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6"/>
      <c r="B13694" s="77"/>
      <c r="C13694" s="76"/>
      <c r="D13694" s="78"/>
      <c r="E13694" s="12"/>
      <c r="F13694" s="79"/>
      <c r="G13694" s="78"/>
      <c r="H13694" s="80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6"/>
      <c r="B13695" s="77"/>
      <c r="C13695" s="76"/>
      <c r="D13695" s="78"/>
      <c r="E13695" s="12"/>
      <c r="F13695" s="79"/>
      <c r="G13695" s="78"/>
      <c r="H13695" s="80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6"/>
      <c r="B13696" s="77"/>
      <c r="C13696" s="76"/>
      <c r="D13696" s="78"/>
      <c r="E13696" s="12"/>
      <c r="F13696" s="79"/>
      <c r="G13696" s="78"/>
      <c r="H13696" s="80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6"/>
      <c r="B13697" s="77"/>
      <c r="C13697" s="76"/>
      <c r="D13697" s="78"/>
      <c r="E13697" s="12"/>
      <c r="F13697" s="79"/>
      <c r="G13697" s="78"/>
      <c r="H13697" s="80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6"/>
      <c r="B13698" s="77"/>
      <c r="C13698" s="76"/>
      <c r="D13698" s="78"/>
      <c r="E13698" s="12"/>
      <c r="F13698" s="79"/>
      <c r="G13698" s="78"/>
      <c r="H13698" s="80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6"/>
      <c r="B13699" s="77"/>
      <c r="C13699" s="76"/>
      <c r="D13699" s="78"/>
      <c r="E13699" s="12"/>
      <c r="F13699" s="79"/>
      <c r="G13699" s="78"/>
      <c r="H13699" s="80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6"/>
      <c r="B13700" s="77"/>
      <c r="C13700" s="76"/>
      <c r="D13700" s="78"/>
      <c r="E13700" s="12"/>
      <c r="F13700" s="79"/>
      <c r="G13700" s="78"/>
      <c r="H13700" s="80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6"/>
      <c r="B13701" s="77"/>
      <c r="C13701" s="76"/>
      <c r="D13701" s="78"/>
      <c r="E13701" s="12"/>
      <c r="F13701" s="79"/>
      <c r="G13701" s="78"/>
      <c r="H13701" s="80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6"/>
      <c r="B13702" s="77"/>
      <c r="C13702" s="76"/>
      <c r="D13702" s="78"/>
      <c r="E13702" s="12"/>
      <c r="F13702" s="79"/>
      <c r="G13702" s="78"/>
      <c r="H13702" s="80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6"/>
      <c r="B13703" s="77"/>
      <c r="C13703" s="76"/>
      <c r="D13703" s="78"/>
      <c r="E13703" s="12"/>
      <c r="F13703" s="79"/>
      <c r="G13703" s="78"/>
      <c r="H13703" s="80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6"/>
      <c r="B13704" s="77"/>
      <c r="C13704" s="76"/>
      <c r="D13704" s="78"/>
      <c r="E13704" s="12"/>
      <c r="F13704" s="79"/>
      <c r="G13704" s="78"/>
      <c r="H13704" s="80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6"/>
      <c r="B13705" s="77"/>
      <c r="C13705" s="76"/>
      <c r="D13705" s="78"/>
      <c r="E13705" s="12"/>
      <c r="F13705" s="79"/>
      <c r="G13705" s="78"/>
      <c r="H13705" s="80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6"/>
      <c r="B13706" s="77"/>
      <c r="C13706" s="76"/>
      <c r="D13706" s="78"/>
      <c r="E13706" s="12"/>
      <c r="F13706" s="79"/>
      <c r="G13706" s="78"/>
      <c r="H13706" s="80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6"/>
      <c r="B13707" s="77"/>
      <c r="C13707" s="76"/>
      <c r="D13707" s="78"/>
      <c r="E13707" s="12"/>
      <c r="F13707" s="79"/>
      <c r="G13707" s="78"/>
      <c r="H13707" s="80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6"/>
      <c r="B13708" s="77"/>
      <c r="C13708" s="76"/>
      <c r="D13708" s="78"/>
      <c r="E13708" s="12"/>
      <c r="F13708" s="79"/>
      <c r="G13708" s="78"/>
      <c r="H13708" s="80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6"/>
      <c r="B13709" s="77"/>
      <c r="C13709" s="76"/>
      <c r="D13709" s="78"/>
      <c r="E13709" s="12"/>
      <c r="F13709" s="79"/>
      <c r="G13709" s="78"/>
      <c r="H13709" s="80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6"/>
      <c r="B13710" s="77"/>
      <c r="C13710" s="76"/>
      <c r="D13710" s="78"/>
      <c r="E13710" s="12"/>
      <c r="F13710" s="79"/>
      <c r="G13710" s="78"/>
      <c r="H13710" s="80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6"/>
      <c r="B13711" s="77"/>
      <c r="C13711" s="76"/>
      <c r="D13711" s="78"/>
      <c r="E13711" s="12"/>
      <c r="F13711" s="79"/>
      <c r="G13711" s="78"/>
      <c r="H13711" s="80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6"/>
      <c r="B13712" s="77"/>
      <c r="C13712" s="76"/>
      <c r="D13712" s="78"/>
      <c r="E13712" s="12"/>
      <c r="F13712" s="79"/>
      <c r="G13712" s="78"/>
      <c r="H13712" s="80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6"/>
      <c r="B13713" s="77"/>
      <c r="C13713" s="76"/>
      <c r="D13713" s="78"/>
      <c r="E13713" s="12"/>
      <c r="F13713" s="79"/>
      <c r="G13713" s="78"/>
      <c r="H13713" s="80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6"/>
      <c r="B13714" s="77"/>
      <c r="C13714" s="76"/>
      <c r="D13714" s="78"/>
      <c r="E13714" s="12"/>
      <c r="F13714" s="79"/>
      <c r="G13714" s="78"/>
      <c r="H13714" s="80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6"/>
      <c r="B13715" s="77"/>
      <c r="C13715" s="76"/>
      <c r="D13715" s="78"/>
      <c r="E13715" s="12"/>
      <c r="F13715" s="79"/>
      <c r="G13715" s="78"/>
      <c r="H13715" s="80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6"/>
      <c r="B13716" s="77"/>
      <c r="C13716" s="76"/>
      <c r="D13716" s="78"/>
      <c r="E13716" s="12"/>
      <c r="F13716" s="79"/>
      <c r="G13716" s="78"/>
      <c r="H13716" s="80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6"/>
      <c r="B13717" s="77"/>
      <c r="C13717" s="76"/>
      <c r="D13717" s="78"/>
      <c r="E13717" s="12"/>
      <c r="F13717" s="79"/>
      <c r="G13717" s="78"/>
      <c r="H13717" s="80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6"/>
      <c r="B13718" s="77"/>
      <c r="C13718" s="76"/>
      <c r="D13718" s="78"/>
      <c r="E13718" s="12"/>
      <c r="F13718" s="79"/>
      <c r="G13718" s="78"/>
      <c r="H13718" s="80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6"/>
      <c r="B13719" s="77"/>
      <c r="C13719" s="76"/>
      <c r="D13719" s="78"/>
      <c r="E13719" s="12"/>
      <c r="F13719" s="79"/>
      <c r="G13719" s="78"/>
      <c r="H13719" s="80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6"/>
      <c r="B13720" s="77"/>
      <c r="C13720" s="76"/>
      <c r="D13720" s="78"/>
      <c r="E13720" s="12"/>
      <c r="F13720" s="79"/>
      <c r="G13720" s="78"/>
      <c r="H13720" s="80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6"/>
      <c r="B13721" s="77"/>
      <c r="C13721" s="76"/>
      <c r="D13721" s="78"/>
      <c r="E13721" s="12"/>
      <c r="F13721" s="79"/>
      <c r="G13721" s="78"/>
      <c r="H13721" s="80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6"/>
      <c r="B13722" s="77"/>
      <c r="C13722" s="76"/>
      <c r="D13722" s="78"/>
      <c r="E13722" s="12"/>
      <c r="F13722" s="79"/>
      <c r="G13722" s="78"/>
      <c r="H13722" s="80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6"/>
      <c r="B13723" s="77"/>
      <c r="C13723" s="76"/>
      <c r="D13723" s="78"/>
      <c r="E13723" s="12"/>
      <c r="F13723" s="79"/>
      <c r="G13723" s="78"/>
      <c r="H13723" s="80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6"/>
      <c r="B13724" s="77"/>
      <c r="C13724" s="76"/>
      <c r="D13724" s="78"/>
      <c r="E13724" s="12"/>
      <c r="F13724" s="79"/>
      <c r="G13724" s="78"/>
      <c r="H13724" s="80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6"/>
      <c r="B13725" s="77"/>
      <c r="C13725" s="76"/>
      <c r="D13725" s="78"/>
      <c r="E13725" s="12"/>
      <c r="F13725" s="79"/>
      <c r="G13725" s="78"/>
      <c r="H13725" s="80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6"/>
      <c r="B13726" s="77"/>
      <c r="C13726" s="76"/>
      <c r="D13726" s="78"/>
      <c r="E13726" s="12"/>
      <c r="F13726" s="79"/>
      <c r="G13726" s="78"/>
      <c r="H13726" s="80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6"/>
      <c r="B13727" s="77"/>
      <c r="C13727" s="76"/>
      <c r="D13727" s="78"/>
      <c r="E13727" s="12"/>
      <c r="F13727" s="79"/>
      <c r="G13727" s="78"/>
      <c r="H13727" s="80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6"/>
      <c r="B13728" s="77"/>
      <c r="C13728" s="76"/>
      <c r="D13728" s="78"/>
      <c r="E13728" s="12"/>
      <c r="F13728" s="79"/>
      <c r="G13728" s="78"/>
      <c r="H13728" s="80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6"/>
      <c r="B13729" s="77"/>
      <c r="C13729" s="76"/>
      <c r="D13729" s="78"/>
      <c r="E13729" s="12"/>
      <c r="F13729" s="79"/>
      <c r="G13729" s="78"/>
      <c r="H13729" s="80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6"/>
      <c r="B13730" s="77"/>
      <c r="C13730" s="76"/>
      <c r="D13730" s="78"/>
      <c r="E13730" s="12"/>
      <c r="F13730" s="79"/>
      <c r="G13730" s="78"/>
      <c r="H13730" s="80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6"/>
      <c r="B13731" s="77"/>
      <c r="C13731" s="76"/>
      <c r="D13731" s="78"/>
      <c r="E13731" s="12"/>
      <c r="F13731" s="79"/>
      <c r="G13731" s="78"/>
      <c r="H13731" s="80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6"/>
      <c r="B13732" s="77"/>
      <c r="C13732" s="76"/>
      <c r="D13732" s="78"/>
      <c r="E13732" s="12"/>
      <c r="F13732" s="79"/>
      <c r="G13732" s="78"/>
      <c r="H13732" s="80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6"/>
      <c r="B13733" s="77"/>
      <c r="C13733" s="76"/>
      <c r="D13733" s="78"/>
      <c r="E13733" s="12"/>
      <c r="F13733" s="79"/>
      <c r="G13733" s="78"/>
      <c r="H13733" s="80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6"/>
      <c r="B13734" s="77"/>
      <c r="C13734" s="76"/>
      <c r="D13734" s="78"/>
      <c r="E13734" s="12"/>
      <c r="F13734" s="79"/>
      <c r="G13734" s="78"/>
      <c r="H13734" s="80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6"/>
      <c r="B13735" s="77"/>
      <c r="C13735" s="76"/>
      <c r="D13735" s="78"/>
      <c r="E13735" s="12"/>
      <c r="F13735" s="79"/>
      <c r="G13735" s="78"/>
      <c r="H13735" s="80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6"/>
      <c r="B13736" s="77"/>
      <c r="C13736" s="76"/>
      <c r="D13736" s="78"/>
      <c r="E13736" s="12"/>
      <c r="F13736" s="79"/>
      <c r="G13736" s="78"/>
      <c r="H13736" s="80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6"/>
      <c r="B13737" s="77"/>
      <c r="C13737" s="76"/>
      <c r="D13737" s="78"/>
      <c r="E13737" s="12"/>
      <c r="F13737" s="79"/>
      <c r="G13737" s="78"/>
      <c r="H13737" s="80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6"/>
      <c r="B13738" s="77"/>
      <c r="C13738" s="76"/>
      <c r="D13738" s="78"/>
      <c r="E13738" s="12"/>
      <c r="F13738" s="79"/>
      <c r="G13738" s="78"/>
      <c r="H13738" s="80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6"/>
      <c r="B13739" s="77"/>
      <c r="C13739" s="76"/>
      <c r="D13739" s="78"/>
      <c r="E13739" s="12"/>
      <c r="F13739" s="79"/>
      <c r="G13739" s="78"/>
      <c r="H13739" s="80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6"/>
      <c r="B13740" s="77"/>
      <c r="C13740" s="76"/>
      <c r="D13740" s="78"/>
      <c r="E13740" s="12"/>
      <c r="F13740" s="79"/>
      <c r="G13740" s="78"/>
      <c r="H13740" s="80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6"/>
      <c r="B13741" s="77"/>
      <c r="C13741" s="76"/>
      <c r="D13741" s="78"/>
      <c r="E13741" s="12"/>
      <c r="F13741" s="79"/>
      <c r="G13741" s="78"/>
      <c r="H13741" s="80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6"/>
      <c r="B13742" s="77"/>
      <c r="C13742" s="76"/>
      <c r="D13742" s="78"/>
      <c r="E13742" s="12"/>
      <c r="F13742" s="79"/>
      <c r="G13742" s="78"/>
      <c r="H13742" s="80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6"/>
      <c r="B13743" s="77"/>
      <c r="C13743" s="76"/>
      <c r="D13743" s="78"/>
      <c r="E13743" s="12"/>
      <c r="F13743" s="79"/>
      <c r="G13743" s="78"/>
      <c r="H13743" s="80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6"/>
      <c r="B13744" s="77"/>
      <c r="C13744" s="76"/>
      <c r="D13744" s="78"/>
      <c r="E13744" s="12"/>
      <c r="F13744" s="79"/>
      <c r="G13744" s="78"/>
      <c r="H13744" s="80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6"/>
      <c r="B13745" s="77"/>
      <c r="C13745" s="76"/>
      <c r="D13745" s="78"/>
      <c r="E13745" s="12"/>
      <c r="F13745" s="79"/>
      <c r="G13745" s="78"/>
      <c r="H13745" s="80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6"/>
      <c r="B13746" s="77"/>
      <c r="C13746" s="76"/>
      <c r="D13746" s="78"/>
      <c r="E13746" s="12"/>
      <c r="F13746" s="79"/>
      <c r="G13746" s="78"/>
      <c r="H13746" s="80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6"/>
      <c r="B13747" s="77"/>
      <c r="C13747" s="76"/>
      <c r="D13747" s="78"/>
      <c r="E13747" s="12"/>
      <c r="F13747" s="79"/>
      <c r="G13747" s="78"/>
      <c r="H13747" s="80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6"/>
      <c r="B13748" s="77"/>
      <c r="C13748" s="76"/>
      <c r="D13748" s="78"/>
      <c r="E13748" s="12"/>
      <c r="F13748" s="79"/>
      <c r="G13748" s="78"/>
      <c r="H13748" s="80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6"/>
      <c r="B13749" s="77"/>
      <c r="C13749" s="76"/>
      <c r="D13749" s="78"/>
      <c r="E13749" s="12"/>
      <c r="F13749" s="79"/>
      <c r="G13749" s="78"/>
      <c r="H13749" s="80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6"/>
      <c r="B13750" s="77"/>
      <c r="C13750" s="76"/>
      <c r="D13750" s="78"/>
      <c r="E13750" s="12"/>
      <c r="F13750" s="79"/>
      <c r="G13750" s="78"/>
      <c r="H13750" s="80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6"/>
      <c r="B13751" s="77"/>
      <c r="C13751" s="76"/>
      <c r="D13751" s="78"/>
      <c r="E13751" s="12"/>
      <c r="F13751" s="79"/>
      <c r="G13751" s="78"/>
      <c r="H13751" s="80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6"/>
      <c r="B13752" s="77"/>
      <c r="C13752" s="76"/>
      <c r="D13752" s="78"/>
      <c r="E13752" s="12"/>
      <c r="F13752" s="79"/>
      <c r="G13752" s="78"/>
      <c r="H13752" s="80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6"/>
      <c r="B13753" s="77"/>
      <c r="C13753" s="76"/>
      <c r="D13753" s="78"/>
      <c r="E13753" s="12"/>
      <c r="F13753" s="79"/>
      <c r="G13753" s="78"/>
      <c r="H13753" s="80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6"/>
      <c r="B13754" s="77"/>
      <c r="C13754" s="76"/>
      <c r="D13754" s="78"/>
      <c r="E13754" s="12"/>
      <c r="F13754" s="79"/>
      <c r="G13754" s="78"/>
      <c r="H13754" s="80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6"/>
      <c r="B13755" s="77"/>
      <c r="C13755" s="76"/>
      <c r="D13755" s="78"/>
      <c r="E13755" s="12"/>
      <c r="F13755" s="79"/>
      <c r="G13755" s="78"/>
      <c r="H13755" s="80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6"/>
      <c r="B13756" s="77"/>
      <c r="C13756" s="76"/>
      <c r="D13756" s="78"/>
      <c r="E13756" s="12"/>
      <c r="F13756" s="79"/>
      <c r="G13756" s="78"/>
      <c r="H13756" s="80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6"/>
      <c r="B13757" s="77"/>
      <c r="C13757" s="76"/>
      <c r="D13757" s="78"/>
      <c r="E13757" s="12"/>
      <c r="F13757" s="79"/>
      <c r="G13757" s="78"/>
      <c r="H13757" s="80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6"/>
      <c r="B13758" s="77"/>
      <c r="C13758" s="76"/>
      <c r="D13758" s="78"/>
      <c r="E13758" s="12"/>
      <c r="F13758" s="79"/>
      <c r="G13758" s="78"/>
      <c r="H13758" s="80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6"/>
      <c r="B13759" s="77"/>
      <c r="C13759" s="76"/>
      <c r="D13759" s="78"/>
      <c r="E13759" s="12"/>
      <c r="F13759" s="79"/>
      <c r="G13759" s="78"/>
      <c r="H13759" s="80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6"/>
      <c r="B13760" s="77"/>
      <c r="C13760" s="76"/>
      <c r="D13760" s="78"/>
      <c r="E13760" s="12"/>
      <c r="F13760" s="79"/>
      <c r="G13760" s="78"/>
      <c r="H13760" s="80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6"/>
      <c r="B13761" s="77"/>
      <c r="C13761" s="76"/>
      <c r="D13761" s="78"/>
      <c r="E13761" s="12"/>
      <c r="F13761" s="79"/>
      <c r="G13761" s="78"/>
      <c r="H13761" s="80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6"/>
      <c r="B13762" s="77"/>
      <c r="C13762" s="76"/>
      <c r="D13762" s="78"/>
      <c r="E13762" s="12"/>
      <c r="F13762" s="79"/>
      <c r="G13762" s="78"/>
      <c r="H13762" s="80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6"/>
      <c r="B13763" s="77"/>
      <c r="C13763" s="76"/>
      <c r="D13763" s="78"/>
      <c r="E13763" s="12"/>
      <c r="F13763" s="79"/>
      <c r="G13763" s="78"/>
      <c r="H13763" s="80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6"/>
      <c r="B13764" s="77"/>
      <c r="C13764" s="76"/>
      <c r="D13764" s="78"/>
      <c r="E13764" s="12"/>
      <c r="F13764" s="79"/>
      <c r="G13764" s="78"/>
      <c r="H13764" s="80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6"/>
      <c r="B13765" s="77"/>
      <c r="C13765" s="76"/>
      <c r="D13765" s="78"/>
      <c r="E13765" s="12"/>
      <c r="F13765" s="79"/>
      <c r="G13765" s="78"/>
      <c r="H13765" s="80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6"/>
      <c r="B13766" s="77"/>
      <c r="C13766" s="76"/>
      <c r="D13766" s="78"/>
      <c r="E13766" s="12"/>
      <c r="F13766" s="79"/>
      <c r="G13766" s="78"/>
      <c r="H13766" s="80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6"/>
      <c r="B13767" s="77"/>
      <c r="C13767" s="76"/>
      <c r="D13767" s="78"/>
      <c r="E13767" s="12"/>
      <c r="F13767" s="79"/>
      <c r="G13767" s="78"/>
      <c r="H13767" s="80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6"/>
      <c r="B13768" s="77"/>
      <c r="C13768" s="76"/>
      <c r="D13768" s="78"/>
      <c r="E13768" s="12"/>
      <c r="F13768" s="79"/>
      <c r="G13768" s="78"/>
      <c r="H13768" s="80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6"/>
      <c r="B13769" s="77"/>
      <c r="C13769" s="76"/>
      <c r="D13769" s="78"/>
      <c r="E13769" s="12"/>
      <c r="F13769" s="79"/>
      <c r="G13769" s="78"/>
      <c r="H13769" s="80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6"/>
      <c r="B13770" s="77"/>
      <c r="C13770" s="76"/>
      <c r="D13770" s="78"/>
      <c r="E13770" s="12"/>
      <c r="F13770" s="79"/>
      <c r="G13770" s="78"/>
      <c r="H13770" s="80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6"/>
      <c r="B13771" s="77"/>
      <c r="C13771" s="76"/>
      <c r="D13771" s="78"/>
      <c r="E13771" s="12"/>
      <c r="F13771" s="79"/>
      <c r="G13771" s="78"/>
      <c r="H13771" s="80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6"/>
      <c r="B13772" s="77"/>
      <c r="C13772" s="76"/>
      <c r="D13772" s="78"/>
      <c r="E13772" s="12"/>
      <c r="F13772" s="79"/>
      <c r="G13772" s="78"/>
      <c r="H13772" s="80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6"/>
      <c r="B13773" s="77"/>
      <c r="C13773" s="76"/>
      <c r="D13773" s="78"/>
      <c r="E13773" s="12"/>
      <c r="F13773" s="79"/>
      <c r="G13773" s="78"/>
      <c r="H13773" s="80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6"/>
      <c r="B13774" s="77"/>
      <c r="C13774" s="76"/>
      <c r="D13774" s="78"/>
      <c r="E13774" s="12"/>
      <c r="F13774" s="79"/>
      <c r="G13774" s="78"/>
      <c r="H13774" s="80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6"/>
      <c r="B13775" s="77"/>
      <c r="C13775" s="76"/>
      <c r="D13775" s="78"/>
      <c r="E13775" s="12"/>
      <c r="F13775" s="79"/>
      <c r="G13775" s="78"/>
      <c r="H13775" s="80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6"/>
      <c r="B13776" s="77"/>
      <c r="C13776" s="76"/>
      <c r="D13776" s="78"/>
      <c r="E13776" s="12"/>
      <c r="F13776" s="79"/>
      <c r="G13776" s="78"/>
      <c r="H13776" s="80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6"/>
      <c r="B13777" s="77"/>
      <c r="C13777" s="76"/>
      <c r="D13777" s="78"/>
      <c r="E13777" s="12"/>
      <c r="F13777" s="79"/>
      <c r="G13777" s="78"/>
      <c r="H13777" s="80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6"/>
      <c r="B13778" s="77"/>
      <c r="C13778" s="76"/>
      <c r="D13778" s="78"/>
      <c r="E13778" s="12"/>
      <c r="F13778" s="79"/>
      <c r="G13778" s="78"/>
      <c r="H13778" s="80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6"/>
      <c r="B13779" s="77"/>
      <c r="C13779" s="76"/>
      <c r="D13779" s="78"/>
      <c r="E13779" s="12"/>
      <c r="F13779" s="79"/>
      <c r="G13779" s="78"/>
      <c r="H13779" s="80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6"/>
      <c r="B13780" s="77"/>
      <c r="C13780" s="76"/>
      <c r="D13780" s="78"/>
      <c r="E13780" s="12"/>
      <c r="F13780" s="79"/>
      <c r="G13780" s="78"/>
      <c r="H13780" s="80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6"/>
      <c r="B13781" s="77"/>
      <c r="C13781" s="76"/>
      <c r="D13781" s="78"/>
      <c r="E13781" s="12"/>
      <c r="F13781" s="79"/>
      <c r="G13781" s="78"/>
      <c r="H13781" s="80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6"/>
      <c r="B13782" s="77"/>
      <c r="C13782" s="76"/>
      <c r="D13782" s="78"/>
      <c r="E13782" s="12"/>
      <c r="F13782" s="79"/>
      <c r="G13782" s="78"/>
      <c r="H13782" s="80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6"/>
      <c r="B13783" s="77"/>
      <c r="C13783" s="76"/>
      <c r="D13783" s="78"/>
      <c r="E13783" s="12"/>
      <c r="F13783" s="79"/>
      <c r="G13783" s="78"/>
      <c r="H13783" s="80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6"/>
      <c r="B13784" s="77"/>
      <c r="C13784" s="76"/>
      <c r="D13784" s="78"/>
      <c r="E13784" s="12"/>
      <c r="F13784" s="79"/>
      <c r="G13784" s="78"/>
      <c r="H13784" s="80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6"/>
      <c r="B13785" s="77"/>
      <c r="C13785" s="76"/>
      <c r="D13785" s="78"/>
      <c r="E13785" s="12"/>
      <c r="F13785" s="79"/>
      <c r="G13785" s="78"/>
      <c r="H13785" s="80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6"/>
      <c r="B13786" s="77"/>
      <c r="C13786" s="76"/>
      <c r="D13786" s="78"/>
      <c r="E13786" s="12"/>
      <c r="F13786" s="79"/>
      <c r="G13786" s="78"/>
      <c r="H13786" s="80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6"/>
      <c r="B13787" s="77"/>
      <c r="C13787" s="76"/>
      <c r="D13787" s="78"/>
      <c r="E13787" s="12"/>
      <c r="F13787" s="79"/>
      <c r="G13787" s="78"/>
      <c r="H13787" s="80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6"/>
      <c r="B13788" s="77"/>
      <c r="C13788" s="76"/>
      <c r="D13788" s="78"/>
      <c r="E13788" s="12"/>
      <c r="F13788" s="79"/>
      <c r="G13788" s="78"/>
      <c r="H13788" s="80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6"/>
      <c r="B13789" s="77"/>
      <c r="C13789" s="76"/>
      <c r="D13789" s="78"/>
      <c r="E13789" s="12"/>
      <c r="F13789" s="79"/>
      <c r="G13789" s="78"/>
      <c r="H13789" s="80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6"/>
      <c r="B13790" s="77"/>
      <c r="C13790" s="76"/>
      <c r="D13790" s="78"/>
      <c r="E13790" s="12"/>
      <c r="F13790" s="79"/>
      <c r="G13790" s="78"/>
      <c r="H13790" s="80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6"/>
      <c r="B13791" s="77"/>
      <c r="C13791" s="76"/>
      <c r="D13791" s="78"/>
      <c r="E13791" s="12"/>
      <c r="F13791" s="79"/>
      <c r="G13791" s="78"/>
      <c r="H13791" s="80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6"/>
      <c r="B13792" s="77"/>
      <c r="C13792" s="76"/>
      <c r="D13792" s="78"/>
      <c r="E13792" s="12"/>
      <c r="F13792" s="79"/>
      <c r="G13792" s="78"/>
      <c r="H13792" s="80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6"/>
      <c r="B13793" s="77"/>
      <c r="C13793" s="76"/>
      <c r="D13793" s="78"/>
      <c r="E13793" s="12"/>
      <c r="F13793" s="79"/>
      <c r="G13793" s="78"/>
      <c r="H13793" s="80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6"/>
      <c r="B13794" s="77"/>
      <c r="C13794" s="76"/>
      <c r="D13794" s="78"/>
      <c r="E13794" s="12"/>
      <c r="F13794" s="79"/>
      <c r="G13794" s="78"/>
      <c r="H13794" s="80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6"/>
      <c r="B13795" s="77"/>
      <c r="C13795" s="76"/>
      <c r="D13795" s="78"/>
      <c r="E13795" s="12"/>
      <c r="F13795" s="79"/>
      <c r="G13795" s="78"/>
      <c r="H13795" s="80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6"/>
      <c r="B13796" s="77"/>
      <c r="C13796" s="76"/>
      <c r="D13796" s="78"/>
      <c r="E13796" s="12"/>
      <c r="F13796" s="79"/>
      <c r="G13796" s="78"/>
      <c r="H13796" s="80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6"/>
      <c r="B13797" s="77"/>
      <c r="C13797" s="76"/>
      <c r="D13797" s="78"/>
      <c r="E13797" s="12"/>
      <c r="F13797" s="79"/>
      <c r="G13797" s="78"/>
      <c r="H13797" s="80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6"/>
      <c r="B13798" s="77"/>
      <c r="C13798" s="76"/>
      <c r="D13798" s="78"/>
      <c r="E13798" s="12"/>
      <c r="F13798" s="79"/>
      <c r="G13798" s="78"/>
      <c r="H13798" s="80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6"/>
      <c r="B13799" s="77"/>
      <c r="C13799" s="76"/>
      <c r="D13799" s="78"/>
      <c r="E13799" s="12"/>
      <c r="F13799" s="79"/>
      <c r="G13799" s="78"/>
      <c r="H13799" s="80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6"/>
      <c r="B13800" s="77"/>
      <c r="C13800" s="76"/>
      <c r="D13800" s="78"/>
      <c r="E13800" s="12"/>
      <c r="F13800" s="79"/>
      <c r="G13800" s="78"/>
      <c r="H13800" s="80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6"/>
      <c r="B13801" s="77"/>
      <c r="C13801" s="76"/>
      <c r="D13801" s="78"/>
      <c r="E13801" s="12"/>
      <c r="F13801" s="79"/>
      <c r="G13801" s="78"/>
      <c r="H13801" s="80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6"/>
      <c r="B13802" s="77"/>
      <c r="C13802" s="76"/>
      <c r="D13802" s="78"/>
      <c r="E13802" s="12"/>
      <c r="F13802" s="79"/>
      <c r="G13802" s="78"/>
      <c r="H13802" s="80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6"/>
      <c r="B13803" s="77"/>
      <c r="C13803" s="76"/>
      <c r="D13803" s="78"/>
      <c r="E13803" s="12"/>
      <c r="F13803" s="79"/>
      <c r="G13803" s="78"/>
      <c r="H13803" s="80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6"/>
      <c r="B13804" s="77"/>
      <c r="C13804" s="76"/>
      <c r="D13804" s="78"/>
      <c r="E13804" s="12"/>
      <c r="F13804" s="79"/>
      <c r="G13804" s="78"/>
      <c r="H13804" s="80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6"/>
      <c r="B13805" s="77"/>
      <c r="C13805" s="76"/>
      <c r="D13805" s="78"/>
      <c r="E13805" s="12"/>
      <c r="F13805" s="79"/>
      <c r="G13805" s="78"/>
      <c r="H13805" s="80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6"/>
      <c r="B13806" s="77"/>
      <c r="C13806" s="76"/>
      <c r="D13806" s="78"/>
      <c r="E13806" s="12"/>
      <c r="F13806" s="79"/>
      <c r="G13806" s="78"/>
      <c r="H13806" s="80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6"/>
      <c r="B13807" s="77"/>
      <c r="C13807" s="76"/>
      <c r="D13807" s="78"/>
      <c r="E13807" s="12"/>
      <c r="F13807" s="79"/>
      <c r="G13807" s="78"/>
      <c r="H13807" s="80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6"/>
      <c r="B13808" s="77"/>
      <c r="C13808" s="76"/>
      <c r="D13808" s="78"/>
      <c r="E13808" s="12"/>
      <c r="F13808" s="79"/>
      <c r="G13808" s="78"/>
      <c r="H13808" s="80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6"/>
      <c r="B13809" s="77"/>
      <c r="C13809" s="76"/>
      <c r="D13809" s="78"/>
      <c r="E13809" s="12"/>
      <c r="F13809" s="79"/>
      <c r="G13809" s="78"/>
      <c r="H13809" s="80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6"/>
      <c r="B13810" s="77"/>
      <c r="C13810" s="76"/>
      <c r="D13810" s="78"/>
      <c r="E13810" s="12"/>
      <c r="F13810" s="79"/>
      <c r="G13810" s="78"/>
      <c r="H13810" s="80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6"/>
      <c r="B13811" s="77"/>
      <c r="C13811" s="76"/>
      <c r="D13811" s="78"/>
      <c r="E13811" s="12"/>
      <c r="F13811" s="79"/>
      <c r="G13811" s="78"/>
      <c r="H13811" s="80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6"/>
      <c r="B13812" s="77"/>
      <c r="C13812" s="76"/>
      <c r="D13812" s="78"/>
      <c r="E13812" s="12"/>
      <c r="F13812" s="79"/>
      <c r="G13812" s="78"/>
      <c r="H13812" s="80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6"/>
      <c r="B13813" s="77"/>
      <c r="C13813" s="76"/>
      <c r="D13813" s="78"/>
      <c r="E13813" s="12"/>
      <c r="F13813" s="79"/>
      <c r="G13813" s="78"/>
      <c r="H13813" s="80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6"/>
      <c r="B13814" s="77"/>
      <c r="C13814" s="76"/>
      <c r="D13814" s="78"/>
      <c r="E13814" s="12"/>
      <c r="F13814" s="79"/>
      <c r="G13814" s="78"/>
      <c r="H13814" s="80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6"/>
      <c r="B13815" s="77"/>
      <c r="C13815" s="76"/>
      <c r="D13815" s="78"/>
      <c r="E13815" s="12"/>
      <c r="F13815" s="79"/>
      <c r="G13815" s="78"/>
      <c r="H13815" s="80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6"/>
      <c r="B13816" s="77"/>
      <c r="C13816" s="76"/>
      <c r="D13816" s="78"/>
      <c r="E13816" s="12"/>
      <c r="F13816" s="79"/>
      <c r="G13816" s="78"/>
      <c r="H13816" s="80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6"/>
      <c r="B13817" s="77"/>
      <c r="C13817" s="76"/>
      <c r="D13817" s="78"/>
      <c r="E13817" s="12"/>
      <c r="F13817" s="79"/>
      <c r="G13817" s="78"/>
      <c r="H13817" s="80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6"/>
      <c r="B13818" s="77"/>
      <c r="C13818" s="76"/>
      <c r="D13818" s="78"/>
      <c r="E13818" s="12"/>
      <c r="F13818" s="79"/>
      <c r="G13818" s="78"/>
      <c r="H13818" s="80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6"/>
      <c r="B13819" s="77"/>
      <c r="C13819" s="76"/>
      <c r="D13819" s="78"/>
      <c r="E13819" s="12"/>
      <c r="F13819" s="79"/>
      <c r="G13819" s="78"/>
      <c r="H13819" s="80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6"/>
      <c r="B13820" s="77"/>
      <c r="C13820" s="76"/>
      <c r="D13820" s="78"/>
      <c r="E13820" s="12"/>
      <c r="F13820" s="79"/>
      <c r="G13820" s="78"/>
      <c r="H13820" s="80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6"/>
      <c r="B13821" s="77"/>
      <c r="C13821" s="76"/>
      <c r="D13821" s="78"/>
      <c r="E13821" s="12"/>
      <c r="F13821" s="79"/>
      <c r="G13821" s="78"/>
      <c r="H13821" s="80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6"/>
      <c r="B13822" s="77"/>
      <c r="C13822" s="76"/>
      <c r="D13822" s="78"/>
      <c r="E13822" s="12"/>
      <c r="F13822" s="79"/>
      <c r="G13822" s="78"/>
      <c r="H13822" s="80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6"/>
      <c r="B13823" s="77"/>
      <c r="C13823" s="76"/>
      <c r="D13823" s="78"/>
      <c r="E13823" s="12"/>
      <c r="F13823" s="79"/>
      <c r="G13823" s="78"/>
      <c r="H13823" s="80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6"/>
      <c r="B13824" s="77"/>
      <c r="C13824" s="76"/>
      <c r="D13824" s="78"/>
      <c r="E13824" s="12"/>
      <c r="F13824" s="79"/>
      <c r="G13824" s="78"/>
      <c r="H13824" s="80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6"/>
      <c r="B13825" s="77"/>
      <c r="C13825" s="76"/>
      <c r="D13825" s="78"/>
      <c r="E13825" s="12"/>
      <c r="F13825" s="79"/>
      <c r="G13825" s="78"/>
      <c r="H13825" s="80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6"/>
      <c r="B13826" s="77"/>
      <c r="C13826" s="76"/>
      <c r="D13826" s="78"/>
      <c r="E13826" s="12"/>
      <c r="F13826" s="79"/>
      <c r="G13826" s="78"/>
      <c r="H13826" s="80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6"/>
      <c r="B13827" s="77"/>
      <c r="C13827" s="76"/>
      <c r="D13827" s="78"/>
      <c r="E13827" s="12"/>
      <c r="F13827" s="79"/>
      <c r="G13827" s="78"/>
      <c r="H13827" s="80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6"/>
      <c r="B13828" s="77"/>
      <c r="C13828" s="76"/>
      <c r="D13828" s="78"/>
      <c r="E13828" s="12"/>
      <c r="F13828" s="79"/>
      <c r="G13828" s="78"/>
      <c r="H13828" s="80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6"/>
      <c r="B13829" s="77"/>
      <c r="C13829" s="76"/>
      <c r="D13829" s="78"/>
      <c r="E13829" s="12"/>
      <c r="F13829" s="79"/>
      <c r="G13829" s="78"/>
      <c r="H13829" s="80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6"/>
      <c r="B13830" s="77"/>
      <c r="C13830" s="76"/>
      <c r="D13830" s="78"/>
      <c r="E13830" s="12"/>
      <c r="F13830" s="79"/>
      <c r="G13830" s="78"/>
      <c r="H13830" s="80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6"/>
      <c r="B13831" s="77"/>
      <c r="C13831" s="76"/>
      <c r="D13831" s="78"/>
      <c r="E13831" s="12"/>
      <c r="F13831" s="79"/>
      <c r="G13831" s="78"/>
      <c r="H13831" s="80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6"/>
      <c r="B13832" s="77"/>
      <c r="C13832" s="76"/>
      <c r="D13832" s="78"/>
      <c r="E13832" s="12"/>
      <c r="F13832" s="79"/>
      <c r="G13832" s="78"/>
      <c r="H13832" s="80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6"/>
      <c r="B13833" s="77"/>
      <c r="C13833" s="76"/>
      <c r="D13833" s="78"/>
      <c r="E13833" s="12"/>
      <c r="F13833" s="79"/>
      <c r="G13833" s="78"/>
      <c r="H13833" s="80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6"/>
      <c r="B13834" s="77"/>
      <c r="C13834" s="76"/>
      <c r="D13834" s="78"/>
      <c r="E13834" s="12"/>
      <c r="F13834" s="79"/>
      <c r="G13834" s="78"/>
      <c r="H13834" s="80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6"/>
      <c r="B13835" s="77"/>
      <c r="C13835" s="76"/>
      <c r="D13835" s="78"/>
      <c r="E13835" s="12"/>
      <c r="F13835" s="79"/>
      <c r="G13835" s="78"/>
      <c r="H13835" s="80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6"/>
      <c r="B13836" s="77"/>
      <c r="C13836" s="76"/>
      <c r="D13836" s="78"/>
      <c r="E13836" s="12"/>
      <c r="F13836" s="79"/>
      <c r="G13836" s="78"/>
      <c r="H13836" s="80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6"/>
      <c r="B13837" s="77"/>
      <c r="C13837" s="76"/>
      <c r="D13837" s="78"/>
      <c r="E13837" s="12"/>
      <c r="F13837" s="79"/>
      <c r="G13837" s="78"/>
      <c r="H13837" s="80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6"/>
      <c r="B13838" s="77"/>
      <c r="C13838" s="76"/>
      <c r="D13838" s="78"/>
      <c r="E13838" s="12"/>
      <c r="F13838" s="79"/>
      <c r="G13838" s="78"/>
      <c r="H13838" s="80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6"/>
      <c r="B13839" s="77"/>
      <c r="C13839" s="76"/>
      <c r="D13839" s="78"/>
      <c r="E13839" s="12"/>
      <c r="F13839" s="79"/>
      <c r="G13839" s="78"/>
      <c r="H13839" s="80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6"/>
      <c r="B13840" s="77"/>
      <c r="C13840" s="76"/>
      <c r="D13840" s="78"/>
      <c r="E13840" s="12"/>
      <c r="F13840" s="79"/>
      <c r="G13840" s="78"/>
      <c r="H13840" s="80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6"/>
      <c r="B13841" s="77"/>
      <c r="C13841" s="76"/>
      <c r="D13841" s="78"/>
      <c r="E13841" s="12"/>
      <c r="F13841" s="79"/>
      <c r="G13841" s="78"/>
      <c r="H13841" s="80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6"/>
      <c r="B13842" s="77"/>
      <c r="C13842" s="76"/>
      <c r="D13842" s="78"/>
      <c r="E13842" s="12"/>
      <c r="F13842" s="79"/>
      <c r="G13842" s="78"/>
      <c r="H13842" s="80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6"/>
      <c r="B13843" s="77"/>
      <c r="C13843" s="76"/>
      <c r="D13843" s="78"/>
      <c r="E13843" s="12"/>
      <c r="F13843" s="79"/>
      <c r="G13843" s="78"/>
      <c r="H13843" s="80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6"/>
      <c r="B13844" s="77"/>
      <c r="C13844" s="76"/>
      <c r="D13844" s="78"/>
      <c r="E13844" s="12"/>
      <c r="F13844" s="79"/>
      <c r="G13844" s="78"/>
      <c r="H13844" s="80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6"/>
      <c r="B13845" s="77"/>
      <c r="C13845" s="76"/>
      <c r="D13845" s="78"/>
      <c r="E13845" s="12"/>
      <c r="F13845" s="79"/>
      <c r="G13845" s="78"/>
      <c r="H13845" s="80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6"/>
      <c r="B13846" s="77"/>
      <c r="C13846" s="76"/>
      <c r="D13846" s="78"/>
      <c r="E13846" s="12"/>
      <c r="F13846" s="79"/>
      <c r="G13846" s="78"/>
      <c r="H13846" s="80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6"/>
      <c r="B13847" s="77"/>
      <c r="C13847" s="76"/>
      <c r="D13847" s="78"/>
      <c r="E13847" s="12"/>
      <c r="F13847" s="79"/>
      <c r="G13847" s="78"/>
      <c r="H13847" s="80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6"/>
      <c r="B13848" s="77"/>
      <c r="C13848" s="76"/>
      <c r="D13848" s="78"/>
      <c r="E13848" s="12"/>
      <c r="F13848" s="79"/>
      <c r="G13848" s="78"/>
      <c r="H13848" s="80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6"/>
      <c r="B13849" s="77"/>
      <c r="C13849" s="76"/>
      <c r="D13849" s="78"/>
      <c r="E13849" s="12"/>
      <c r="F13849" s="79"/>
      <c r="G13849" s="78"/>
      <c r="H13849" s="80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6"/>
      <c r="B13850" s="77"/>
      <c r="C13850" s="76"/>
      <c r="D13850" s="78"/>
      <c r="E13850" s="12"/>
      <c r="F13850" s="79"/>
      <c r="G13850" s="78"/>
      <c r="H13850" s="80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6"/>
      <c r="B13851" s="77"/>
      <c r="C13851" s="76"/>
      <c r="D13851" s="78"/>
      <c r="E13851" s="12"/>
      <c r="F13851" s="79"/>
      <c r="G13851" s="78"/>
      <c r="H13851" s="80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6"/>
      <c r="B13852" s="77"/>
      <c r="C13852" s="76"/>
      <c r="D13852" s="78"/>
      <c r="E13852" s="12"/>
      <c r="F13852" s="79"/>
      <c r="G13852" s="78"/>
      <c r="H13852" s="80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6"/>
      <c r="B13853" s="77"/>
      <c r="C13853" s="76"/>
      <c r="D13853" s="78"/>
      <c r="E13853" s="12"/>
      <c r="F13853" s="79"/>
      <c r="G13853" s="78"/>
      <c r="H13853" s="80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6"/>
      <c r="B13854" s="77"/>
      <c r="C13854" s="76"/>
      <c r="D13854" s="78"/>
      <c r="E13854" s="12"/>
      <c r="F13854" s="79"/>
      <c r="G13854" s="78"/>
      <c r="H13854" s="80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6"/>
      <c r="B13855" s="77"/>
      <c r="C13855" s="76"/>
      <c r="D13855" s="78"/>
      <c r="E13855" s="12"/>
      <c r="F13855" s="79"/>
      <c r="G13855" s="78"/>
      <c r="H13855" s="80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6"/>
      <c r="B13856" s="77"/>
      <c r="C13856" s="76"/>
      <c r="D13856" s="78"/>
      <c r="E13856" s="12"/>
      <c r="F13856" s="79"/>
      <c r="G13856" s="78"/>
      <c r="H13856" s="80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6"/>
      <c r="B13857" s="77"/>
      <c r="C13857" s="76"/>
      <c r="D13857" s="78"/>
      <c r="E13857" s="12"/>
      <c r="F13857" s="79"/>
      <c r="G13857" s="78"/>
      <c r="H13857" s="80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6"/>
      <c r="B13858" s="77"/>
      <c r="C13858" s="76"/>
      <c r="D13858" s="78"/>
      <c r="E13858" s="12"/>
      <c r="F13858" s="79"/>
      <c r="G13858" s="78"/>
      <c r="H13858" s="80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6"/>
      <c r="B13859" s="77"/>
      <c r="C13859" s="76"/>
      <c r="D13859" s="78"/>
      <c r="E13859" s="12"/>
      <c r="F13859" s="79"/>
      <c r="G13859" s="78"/>
      <c r="H13859" s="80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6"/>
      <c r="B13860" s="77"/>
      <c r="C13860" s="76"/>
      <c r="D13860" s="78"/>
      <c r="E13860" s="12"/>
      <c r="F13860" s="79"/>
      <c r="G13860" s="78"/>
      <c r="H13860" s="80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6"/>
      <c r="B13861" s="77"/>
      <c r="C13861" s="76"/>
      <c r="D13861" s="78"/>
      <c r="E13861" s="12"/>
      <c r="F13861" s="79"/>
      <c r="G13861" s="78"/>
      <c r="H13861" s="80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6"/>
      <c r="B13862" s="77"/>
      <c r="C13862" s="76"/>
      <c r="D13862" s="78"/>
      <c r="E13862" s="12"/>
      <c r="F13862" s="79"/>
      <c r="G13862" s="78"/>
      <c r="H13862" s="80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6"/>
      <c r="B13863" s="77"/>
      <c r="C13863" s="76"/>
      <c r="D13863" s="78"/>
      <c r="E13863" s="12"/>
      <c r="F13863" s="79"/>
      <c r="G13863" s="78"/>
      <c r="H13863" s="80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6"/>
      <c r="B13864" s="77"/>
      <c r="C13864" s="76"/>
      <c r="D13864" s="78"/>
      <c r="E13864" s="12"/>
      <c r="F13864" s="79"/>
      <c r="G13864" s="78"/>
      <c r="H13864" s="80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6"/>
      <c r="B13865" s="77"/>
      <c r="C13865" s="76"/>
      <c r="D13865" s="78"/>
      <c r="E13865" s="12"/>
      <c r="F13865" s="79"/>
      <c r="G13865" s="78"/>
      <c r="H13865" s="80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6"/>
      <c r="B13866" s="77"/>
      <c r="C13866" s="76"/>
      <c r="D13866" s="78"/>
      <c r="E13866" s="12"/>
      <c r="F13866" s="79"/>
      <c r="G13866" s="78"/>
      <c r="H13866" s="80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6"/>
      <c r="B13867" s="77"/>
      <c r="C13867" s="76"/>
      <c r="D13867" s="78"/>
      <c r="E13867" s="12"/>
      <c r="F13867" s="79"/>
      <c r="G13867" s="78"/>
      <c r="H13867" s="80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6"/>
      <c r="B13868" s="77"/>
      <c r="C13868" s="76"/>
      <c r="D13868" s="78"/>
      <c r="E13868" s="12"/>
      <c r="F13868" s="79"/>
      <c r="G13868" s="78"/>
      <c r="H13868" s="80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6"/>
      <c r="B13869" s="77"/>
      <c r="C13869" s="76"/>
      <c r="D13869" s="78"/>
      <c r="E13869" s="12"/>
      <c r="F13869" s="79"/>
      <c r="G13869" s="78"/>
      <c r="H13869" s="80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6"/>
      <c r="B13870" s="77"/>
      <c r="C13870" s="76"/>
      <c r="D13870" s="78"/>
      <c r="E13870" s="12"/>
      <c r="F13870" s="79"/>
      <c r="G13870" s="78"/>
      <c r="H13870" s="80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6"/>
      <c r="B13871" s="77"/>
      <c r="C13871" s="76"/>
      <c r="D13871" s="78"/>
      <c r="E13871" s="12"/>
      <c r="F13871" s="79"/>
      <c r="G13871" s="78"/>
      <c r="H13871" s="80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6"/>
      <c r="B13872" s="77"/>
      <c r="C13872" s="76"/>
      <c r="D13872" s="78"/>
      <c r="E13872" s="12"/>
      <c r="F13872" s="79"/>
      <c r="G13872" s="78"/>
      <c r="H13872" s="80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6"/>
      <c r="B13873" s="77"/>
      <c r="C13873" s="76"/>
      <c r="D13873" s="78"/>
      <c r="E13873" s="12"/>
      <c r="F13873" s="79"/>
      <c r="G13873" s="78"/>
      <c r="H13873" s="80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6"/>
      <c r="B13874" s="77"/>
      <c r="C13874" s="76"/>
      <c r="D13874" s="78"/>
      <c r="E13874" s="12"/>
      <c r="F13874" s="79"/>
      <c r="G13874" s="78"/>
      <c r="H13874" s="80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6"/>
      <c r="B13875" s="77"/>
      <c r="C13875" s="76"/>
      <c r="D13875" s="78"/>
      <c r="E13875" s="12"/>
      <c r="F13875" s="79"/>
      <c r="G13875" s="78"/>
      <c r="H13875" s="80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6"/>
      <c r="B13876" s="77"/>
      <c r="C13876" s="76"/>
      <c r="D13876" s="78"/>
      <c r="E13876" s="12"/>
      <c r="F13876" s="79"/>
      <c r="G13876" s="78"/>
      <c r="H13876" s="80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6"/>
      <c r="B13877" s="77"/>
      <c r="C13877" s="76"/>
      <c r="D13877" s="78"/>
      <c r="E13877" s="12"/>
      <c r="F13877" s="79"/>
      <c r="G13877" s="78"/>
      <c r="H13877" s="80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6"/>
      <c r="B13878" s="77"/>
      <c r="C13878" s="76"/>
      <c r="D13878" s="78"/>
      <c r="E13878" s="12"/>
      <c r="F13878" s="79"/>
      <c r="G13878" s="78"/>
      <c r="H13878" s="80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6"/>
      <c r="B13879" s="77"/>
      <c r="C13879" s="76"/>
      <c r="D13879" s="78"/>
      <c r="E13879" s="12"/>
      <c r="F13879" s="79"/>
      <c r="G13879" s="78"/>
      <c r="H13879" s="80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6"/>
      <c r="B13880" s="77"/>
      <c r="C13880" s="76"/>
      <c r="D13880" s="78"/>
      <c r="E13880" s="12"/>
      <c r="F13880" s="79"/>
      <c r="G13880" s="78"/>
      <c r="H13880" s="80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6"/>
      <c r="B13881" s="77"/>
      <c r="C13881" s="76"/>
      <c r="D13881" s="78"/>
      <c r="E13881" s="12"/>
      <c r="F13881" s="79"/>
      <c r="G13881" s="78"/>
      <c r="H13881" s="80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6"/>
      <c r="B13882" s="77"/>
      <c r="C13882" s="76"/>
      <c r="D13882" s="78"/>
      <c r="E13882" s="12"/>
      <c r="F13882" s="79"/>
      <c r="G13882" s="78"/>
      <c r="H13882" s="80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6"/>
      <c r="B13883" s="77"/>
      <c r="C13883" s="76"/>
      <c r="D13883" s="78"/>
      <c r="E13883" s="12"/>
      <c r="F13883" s="79"/>
      <c r="G13883" s="78"/>
      <c r="H13883" s="80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6"/>
      <c r="B13884" s="77"/>
      <c r="C13884" s="76"/>
      <c r="D13884" s="78"/>
      <c r="E13884" s="12"/>
      <c r="F13884" s="79"/>
      <c r="G13884" s="78"/>
      <c r="H13884" s="80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6"/>
      <c r="B13885" s="77"/>
      <c r="C13885" s="76"/>
      <c r="D13885" s="78"/>
      <c r="E13885" s="12"/>
      <c r="F13885" s="79"/>
      <c r="G13885" s="78"/>
      <c r="H13885" s="80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6"/>
      <c r="B13886" s="77"/>
      <c r="C13886" s="76"/>
      <c r="D13886" s="78"/>
      <c r="E13886" s="12"/>
      <c r="F13886" s="79"/>
      <c r="G13886" s="78"/>
      <c r="H13886" s="80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6"/>
      <c r="B13887" s="77"/>
      <c r="C13887" s="76"/>
      <c r="D13887" s="78"/>
      <c r="E13887" s="12"/>
      <c r="F13887" s="79"/>
      <c r="G13887" s="78"/>
      <c r="H13887" s="80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6"/>
      <c r="B13888" s="77"/>
      <c r="C13888" s="76"/>
      <c r="D13888" s="78"/>
      <c r="E13888" s="12"/>
      <c r="F13888" s="79"/>
      <c r="G13888" s="78"/>
      <c r="H13888" s="80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6"/>
      <c r="B13889" s="77"/>
      <c r="C13889" s="76"/>
      <c r="D13889" s="78"/>
      <c r="E13889" s="12"/>
      <c r="F13889" s="79"/>
      <c r="G13889" s="78"/>
      <c r="H13889" s="80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6"/>
      <c r="B13890" s="77"/>
      <c r="C13890" s="76"/>
      <c r="D13890" s="78"/>
      <c r="E13890" s="12"/>
      <c r="F13890" s="79"/>
      <c r="G13890" s="78"/>
      <c r="H13890" s="80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6"/>
      <c r="B13891" s="77"/>
      <c r="C13891" s="76"/>
      <c r="D13891" s="78"/>
      <c r="E13891" s="12"/>
      <c r="F13891" s="79"/>
      <c r="G13891" s="78"/>
      <c r="H13891" s="80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6"/>
      <c r="B13892" s="77"/>
      <c r="C13892" s="76"/>
      <c r="D13892" s="78"/>
      <c r="E13892" s="12"/>
      <c r="F13892" s="79"/>
      <c r="G13892" s="78"/>
      <c r="H13892" s="80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6"/>
      <c r="B13893" s="77"/>
      <c r="C13893" s="76"/>
      <c r="D13893" s="78"/>
      <c r="E13893" s="12"/>
      <c r="F13893" s="79"/>
      <c r="G13893" s="78"/>
      <c r="H13893" s="80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6"/>
      <c r="B13894" s="77"/>
      <c r="C13894" s="76"/>
      <c r="D13894" s="78"/>
      <c r="E13894" s="12"/>
      <c r="F13894" s="79"/>
      <c r="G13894" s="78"/>
      <c r="H13894" s="80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6"/>
      <c r="B13895" s="77"/>
      <c r="C13895" s="76"/>
      <c r="D13895" s="78"/>
      <c r="E13895" s="12"/>
      <c r="F13895" s="79"/>
      <c r="G13895" s="78"/>
      <c r="H13895" s="80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6"/>
      <c r="B13896" s="77"/>
      <c r="C13896" s="76"/>
      <c r="D13896" s="78"/>
      <c r="E13896" s="12"/>
      <c r="F13896" s="79"/>
      <c r="G13896" s="78"/>
      <c r="H13896" s="80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6"/>
      <c r="B13897" s="77"/>
      <c r="C13897" s="76"/>
      <c r="D13897" s="78"/>
      <c r="E13897" s="12"/>
      <c r="F13897" s="79"/>
      <c r="G13897" s="78"/>
      <c r="H13897" s="80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6"/>
      <c r="B13898" s="77"/>
      <c r="C13898" s="76"/>
      <c r="D13898" s="78"/>
      <c r="E13898" s="12"/>
      <c r="F13898" s="79"/>
      <c r="G13898" s="78"/>
      <c r="H13898" s="80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6"/>
      <c r="B13899" s="77"/>
      <c r="C13899" s="76"/>
      <c r="D13899" s="78"/>
      <c r="E13899" s="12"/>
      <c r="F13899" s="79"/>
      <c r="G13899" s="78"/>
      <c r="H13899" s="80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6"/>
      <c r="B13900" s="77"/>
      <c r="C13900" s="76"/>
      <c r="D13900" s="78"/>
      <c r="E13900" s="12"/>
      <c r="F13900" s="79"/>
      <c r="G13900" s="78"/>
      <c r="H13900" s="80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6"/>
      <c r="B13901" s="77"/>
      <c r="C13901" s="76"/>
      <c r="D13901" s="78"/>
      <c r="E13901" s="12"/>
      <c r="F13901" s="79"/>
      <c r="G13901" s="78"/>
      <c r="H13901" s="80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6"/>
      <c r="B13902" s="77"/>
      <c r="C13902" s="76"/>
      <c r="D13902" s="78"/>
      <c r="E13902" s="12"/>
      <c r="F13902" s="79"/>
      <c r="G13902" s="78"/>
      <c r="H13902" s="80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6"/>
      <c r="B13903" s="77"/>
      <c r="C13903" s="76"/>
      <c r="D13903" s="78"/>
      <c r="E13903" s="12"/>
      <c r="F13903" s="79"/>
      <c r="G13903" s="78"/>
      <c r="H13903" s="80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6"/>
      <c r="B13904" s="77"/>
      <c r="C13904" s="76"/>
      <c r="D13904" s="78"/>
      <c r="E13904" s="12"/>
      <c r="F13904" s="79"/>
      <c r="G13904" s="78"/>
      <c r="H13904" s="80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6"/>
      <c r="B13905" s="77"/>
      <c r="C13905" s="76"/>
      <c r="D13905" s="78"/>
      <c r="E13905" s="12"/>
      <c r="F13905" s="79"/>
      <c r="G13905" s="78"/>
      <c r="H13905" s="80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6"/>
      <c r="B13906" s="77"/>
      <c r="C13906" s="76"/>
      <c r="D13906" s="78"/>
      <c r="E13906" s="12"/>
      <c r="F13906" s="79"/>
      <c r="G13906" s="78"/>
      <c r="H13906" s="80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6"/>
      <c r="B13907" s="77"/>
      <c r="C13907" s="76"/>
      <c r="D13907" s="78"/>
      <c r="E13907" s="12"/>
      <c r="F13907" s="79"/>
      <c r="G13907" s="78"/>
      <c r="H13907" s="80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6"/>
      <c r="B13908" s="77"/>
      <c r="C13908" s="76"/>
      <c r="D13908" s="78"/>
      <c r="E13908" s="12"/>
      <c r="F13908" s="79"/>
      <c r="G13908" s="78"/>
      <c r="H13908" s="80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6"/>
      <c r="B13909" s="77"/>
      <c r="C13909" s="76"/>
      <c r="D13909" s="78"/>
      <c r="E13909" s="12"/>
      <c r="F13909" s="79"/>
      <c r="G13909" s="78"/>
      <c r="H13909" s="80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6"/>
      <c r="B13910" s="77"/>
      <c r="C13910" s="76"/>
      <c r="D13910" s="78"/>
      <c r="E13910" s="12"/>
      <c r="F13910" s="79"/>
      <c r="G13910" s="78"/>
      <c r="H13910" s="80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6"/>
      <c r="B13911" s="77"/>
      <c r="C13911" s="76"/>
      <c r="D13911" s="78"/>
      <c r="E13911" s="12"/>
      <c r="F13911" s="79"/>
      <c r="G13911" s="78"/>
      <c r="H13911" s="80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6"/>
      <c r="B13912" s="77"/>
      <c r="C13912" s="76"/>
      <c r="D13912" s="78"/>
      <c r="E13912" s="12"/>
      <c r="F13912" s="79"/>
      <c r="G13912" s="78"/>
      <c r="H13912" s="80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6"/>
      <c r="B13913" s="77"/>
      <c r="C13913" s="76"/>
      <c r="D13913" s="78"/>
      <c r="E13913" s="12"/>
      <c r="F13913" s="79"/>
      <c r="G13913" s="78"/>
      <c r="H13913" s="80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6"/>
      <c r="B13914" s="77"/>
      <c r="C13914" s="76"/>
      <c r="D13914" s="78"/>
      <c r="E13914" s="12"/>
      <c r="F13914" s="79"/>
      <c r="G13914" s="78"/>
      <c r="H13914" s="80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6"/>
      <c r="B13915" s="77"/>
      <c r="C13915" s="76"/>
      <c r="D13915" s="78"/>
      <c r="E13915" s="12"/>
      <c r="F13915" s="79"/>
      <c r="G13915" s="78"/>
      <c r="H13915" s="80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6"/>
      <c r="B13916" s="77"/>
      <c r="C13916" s="76"/>
      <c r="D13916" s="78"/>
      <c r="E13916" s="12"/>
      <c r="F13916" s="79"/>
      <c r="G13916" s="78"/>
      <c r="H13916" s="80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6"/>
      <c r="B13917" s="77"/>
      <c r="C13917" s="76"/>
      <c r="D13917" s="78"/>
      <c r="E13917" s="12"/>
      <c r="F13917" s="79"/>
      <c r="G13917" s="78"/>
      <c r="H13917" s="80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6"/>
      <c r="B13918" s="77"/>
      <c r="C13918" s="76"/>
      <c r="D13918" s="78"/>
      <c r="E13918" s="12"/>
      <c r="F13918" s="79"/>
      <c r="G13918" s="78"/>
      <c r="H13918" s="80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6"/>
      <c r="B13919" s="77"/>
      <c r="C13919" s="76"/>
      <c r="D13919" s="78"/>
      <c r="E13919" s="12"/>
      <c r="F13919" s="79"/>
      <c r="G13919" s="78"/>
      <c r="H13919" s="80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6"/>
      <c r="B13920" s="77"/>
      <c r="C13920" s="76"/>
      <c r="D13920" s="78"/>
      <c r="E13920" s="12"/>
      <c r="F13920" s="79"/>
      <c r="G13920" s="78"/>
      <c r="H13920" s="80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6"/>
      <c r="B13921" s="77"/>
      <c r="C13921" s="76"/>
      <c r="D13921" s="78"/>
      <c r="E13921" s="12"/>
      <c r="F13921" s="79"/>
      <c r="G13921" s="78"/>
      <c r="H13921" s="80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6"/>
      <c r="B13922" s="77"/>
      <c r="C13922" s="76"/>
      <c r="D13922" s="78"/>
      <c r="E13922" s="12"/>
      <c r="F13922" s="79"/>
      <c r="G13922" s="78"/>
      <c r="H13922" s="80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6"/>
      <c r="B13923" s="77"/>
      <c r="C13923" s="76"/>
      <c r="D13923" s="78"/>
      <c r="E13923" s="12"/>
      <c r="F13923" s="79"/>
      <c r="G13923" s="78"/>
      <c r="H13923" s="80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6"/>
      <c r="B13924" s="77"/>
      <c r="C13924" s="76"/>
      <c r="D13924" s="78"/>
      <c r="E13924" s="12"/>
      <c r="F13924" s="79"/>
      <c r="G13924" s="78"/>
      <c r="H13924" s="80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6"/>
      <c r="B13925" s="77"/>
      <c r="C13925" s="76"/>
      <c r="D13925" s="78"/>
      <c r="E13925" s="12"/>
      <c r="F13925" s="79"/>
      <c r="G13925" s="78"/>
      <c r="H13925" s="80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6"/>
      <c r="B13926" s="77"/>
      <c r="C13926" s="76"/>
      <c r="D13926" s="78"/>
      <c r="E13926" s="12"/>
      <c r="F13926" s="79"/>
      <c r="G13926" s="78"/>
      <c r="H13926" s="80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6"/>
      <c r="B13927" s="77"/>
      <c r="C13927" s="76"/>
      <c r="D13927" s="78"/>
      <c r="E13927" s="12"/>
      <c r="F13927" s="79"/>
      <c r="G13927" s="78"/>
      <c r="H13927" s="80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6"/>
      <c r="B13928" s="77"/>
      <c r="C13928" s="76"/>
      <c r="D13928" s="78"/>
      <c r="E13928" s="12"/>
      <c r="F13928" s="79"/>
      <c r="G13928" s="78"/>
      <c r="H13928" s="80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6"/>
      <c r="B13929" s="77"/>
      <c r="C13929" s="76"/>
      <c r="D13929" s="78"/>
      <c r="E13929" s="12"/>
      <c r="F13929" s="79"/>
      <c r="G13929" s="78"/>
      <c r="H13929" s="80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6"/>
      <c r="B13930" s="77"/>
      <c r="C13930" s="76"/>
      <c r="D13930" s="78"/>
      <c r="E13930" s="12"/>
      <c r="F13930" s="79"/>
      <c r="G13930" s="78"/>
      <c r="H13930" s="80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6"/>
      <c r="B13931" s="77"/>
      <c r="C13931" s="76"/>
      <c r="D13931" s="78"/>
      <c r="E13931" s="12"/>
      <c r="F13931" s="79"/>
      <c r="G13931" s="78"/>
      <c r="H13931" s="80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6"/>
      <c r="B13932" s="77"/>
      <c r="C13932" s="76"/>
      <c r="D13932" s="78"/>
      <c r="E13932" s="12"/>
      <c r="F13932" s="79"/>
      <c r="G13932" s="78"/>
      <c r="H13932" s="80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6"/>
      <c r="B13933" s="77"/>
      <c r="C13933" s="76"/>
      <c r="D13933" s="78"/>
      <c r="E13933" s="12"/>
      <c r="F13933" s="79"/>
      <c r="G13933" s="78"/>
      <c r="H13933" s="80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6"/>
      <c r="B13934" s="77"/>
      <c r="C13934" s="76"/>
      <c r="D13934" s="78"/>
      <c r="E13934" s="12"/>
      <c r="F13934" s="79"/>
      <c r="G13934" s="78"/>
      <c r="H13934" s="80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6"/>
      <c r="B13935" s="77"/>
      <c r="C13935" s="76"/>
      <c r="D13935" s="78"/>
      <c r="E13935" s="12"/>
      <c r="F13935" s="79"/>
      <c r="G13935" s="78"/>
      <c r="H13935" s="80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6"/>
      <c r="B13936" s="77"/>
      <c r="C13936" s="76"/>
      <c r="D13936" s="78"/>
      <c r="E13936" s="12"/>
      <c r="F13936" s="79"/>
      <c r="G13936" s="78"/>
      <c r="H13936" s="80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6"/>
      <c r="B13937" s="77"/>
      <c r="C13937" s="76"/>
      <c r="D13937" s="78"/>
      <c r="E13937" s="12"/>
      <c r="F13937" s="79"/>
      <c r="G13937" s="78"/>
      <c r="H13937" s="80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6"/>
      <c r="B13938" s="77"/>
      <c r="C13938" s="76"/>
      <c r="D13938" s="78"/>
      <c r="E13938" s="12"/>
      <c r="F13938" s="79"/>
      <c r="G13938" s="78"/>
      <c r="H13938" s="80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6"/>
      <c r="B13939" s="77"/>
      <c r="C13939" s="76"/>
      <c r="D13939" s="78"/>
      <c r="E13939" s="12"/>
      <c r="F13939" s="79"/>
      <c r="G13939" s="78"/>
      <c r="H13939" s="80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6"/>
      <c r="B13940" s="77"/>
      <c r="C13940" s="76"/>
      <c r="D13940" s="78"/>
      <c r="E13940" s="12"/>
      <c r="F13940" s="79"/>
      <c r="G13940" s="78"/>
      <c r="H13940" s="80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6"/>
      <c r="B13941" s="77"/>
      <c r="C13941" s="76"/>
      <c r="D13941" s="78"/>
      <c r="E13941" s="12"/>
      <c r="F13941" s="79"/>
      <c r="G13941" s="78"/>
      <c r="H13941" s="80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6"/>
      <c r="B13942" s="77"/>
      <c r="C13942" s="76"/>
      <c r="D13942" s="78"/>
      <c r="E13942" s="12"/>
      <c r="F13942" s="79"/>
      <c r="G13942" s="78"/>
      <c r="H13942" s="80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6"/>
      <c r="B13943" s="77"/>
      <c r="C13943" s="76"/>
      <c r="D13943" s="78"/>
      <c r="E13943" s="12"/>
      <c r="F13943" s="79"/>
      <c r="G13943" s="78"/>
      <c r="H13943" s="80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6"/>
      <c r="B13944" s="77"/>
      <c r="C13944" s="76"/>
      <c r="D13944" s="78"/>
      <c r="E13944" s="12"/>
      <c r="F13944" s="79"/>
      <c r="G13944" s="78"/>
      <c r="H13944" s="80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6"/>
      <c r="B13945" s="77"/>
      <c r="C13945" s="76"/>
      <c r="D13945" s="78"/>
      <c r="E13945" s="12"/>
      <c r="F13945" s="79"/>
      <c r="G13945" s="78"/>
      <c r="H13945" s="80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6"/>
      <c r="B13946" s="77"/>
      <c r="C13946" s="76"/>
      <c r="D13946" s="78"/>
      <c r="E13946" s="12"/>
      <c r="F13946" s="79"/>
      <c r="G13946" s="78"/>
      <c r="H13946" s="80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6"/>
      <c r="B13947" s="77"/>
      <c r="C13947" s="76"/>
      <c r="D13947" s="78"/>
      <c r="E13947" s="12"/>
      <c r="F13947" s="79"/>
      <c r="G13947" s="78"/>
      <c r="H13947" s="80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6"/>
      <c r="B13948" s="77"/>
      <c r="C13948" s="76"/>
      <c r="D13948" s="78"/>
      <c r="E13948" s="12"/>
      <c r="F13948" s="79"/>
      <c r="G13948" s="78"/>
      <c r="H13948" s="80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6"/>
      <c r="B13949" s="77"/>
      <c r="C13949" s="76"/>
      <c r="D13949" s="78"/>
      <c r="E13949" s="12"/>
      <c r="F13949" s="79"/>
      <c r="G13949" s="78"/>
      <c r="H13949" s="80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6"/>
      <c r="B13950" s="77"/>
      <c r="C13950" s="76"/>
      <c r="D13950" s="78"/>
      <c r="E13950" s="12"/>
      <c r="F13950" s="79"/>
      <c r="G13950" s="78"/>
      <c r="H13950" s="80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6"/>
      <c r="B13951" s="77"/>
      <c r="C13951" s="76"/>
      <c r="D13951" s="78"/>
      <c r="E13951" s="12"/>
      <c r="F13951" s="79"/>
      <c r="G13951" s="78"/>
      <c r="H13951" s="80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6"/>
      <c r="B13952" s="77"/>
      <c r="C13952" s="76"/>
      <c r="D13952" s="78"/>
      <c r="E13952" s="12"/>
      <c r="F13952" s="79"/>
      <c r="G13952" s="78"/>
      <c r="H13952" s="80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6"/>
      <c r="B13953" s="77"/>
      <c r="C13953" s="76"/>
      <c r="D13953" s="78"/>
      <c r="E13953" s="12"/>
      <c r="F13953" s="79"/>
      <c r="G13953" s="78"/>
      <c r="H13953" s="80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6"/>
      <c r="B13954" s="77"/>
      <c r="C13954" s="76"/>
      <c r="D13954" s="78"/>
      <c r="E13954" s="12"/>
      <c r="F13954" s="79"/>
      <c r="G13954" s="78"/>
      <c r="H13954" s="80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6"/>
      <c r="B13955" s="77"/>
      <c r="C13955" s="76"/>
      <c r="D13955" s="78"/>
      <c r="E13955" s="12"/>
      <c r="F13955" s="79"/>
      <c r="G13955" s="78"/>
      <c r="H13955" s="80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6"/>
      <c r="B13956" s="77"/>
      <c r="C13956" s="76"/>
      <c r="D13956" s="78"/>
      <c r="E13956" s="12"/>
      <c r="F13956" s="79"/>
      <c r="G13956" s="78"/>
      <c r="H13956" s="80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6"/>
      <c r="B13957" s="77"/>
      <c r="C13957" s="76"/>
      <c r="D13957" s="78"/>
      <c r="E13957" s="12"/>
      <c r="F13957" s="79"/>
      <c r="G13957" s="78"/>
      <c r="H13957" s="80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6"/>
      <c r="B13958" s="77"/>
      <c r="C13958" s="76"/>
      <c r="D13958" s="78"/>
      <c r="E13958" s="12"/>
      <c r="F13958" s="79"/>
      <c r="G13958" s="78"/>
      <c r="H13958" s="80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6"/>
      <c r="B13959" s="77"/>
      <c r="C13959" s="76"/>
      <c r="D13959" s="78"/>
      <c r="E13959" s="12"/>
      <c r="F13959" s="79"/>
      <c r="G13959" s="78"/>
      <c r="H13959" s="80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6"/>
      <c r="B13960" s="77"/>
      <c r="C13960" s="76"/>
      <c r="D13960" s="78"/>
      <c r="E13960" s="12"/>
      <c r="F13960" s="79"/>
      <c r="G13960" s="78"/>
      <c r="H13960" s="80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6"/>
      <c r="B13961" s="77"/>
      <c r="C13961" s="76"/>
      <c r="D13961" s="78"/>
      <c r="E13961" s="12"/>
      <c r="F13961" s="79"/>
      <c r="G13961" s="78"/>
      <c r="H13961" s="80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6"/>
      <c r="B13962" s="77"/>
      <c r="C13962" s="76"/>
      <c r="D13962" s="78"/>
      <c r="E13962" s="12"/>
      <c r="F13962" s="79"/>
      <c r="G13962" s="78"/>
      <c r="H13962" s="80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6"/>
      <c r="B13963" s="77"/>
      <c r="C13963" s="76"/>
      <c r="D13963" s="78"/>
      <c r="E13963" s="12"/>
      <c r="F13963" s="79"/>
      <c r="G13963" s="78"/>
      <c r="H13963" s="80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6"/>
      <c r="B13964" s="77"/>
      <c r="C13964" s="76"/>
      <c r="D13964" s="78"/>
      <c r="E13964" s="12"/>
      <c r="F13964" s="79"/>
      <c r="G13964" s="78"/>
      <c r="H13964" s="80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6"/>
      <c r="B13965" s="77"/>
      <c r="C13965" s="76"/>
      <c r="D13965" s="78"/>
      <c r="E13965" s="12"/>
      <c r="F13965" s="79"/>
      <c r="G13965" s="78"/>
      <c r="H13965" s="80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6"/>
      <c r="B13966" s="77"/>
      <c r="C13966" s="76"/>
      <c r="D13966" s="78"/>
      <c r="E13966" s="12"/>
      <c r="F13966" s="79"/>
      <c r="G13966" s="78"/>
      <c r="H13966" s="80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6"/>
      <c r="B13967" s="77"/>
      <c r="C13967" s="76"/>
      <c r="D13967" s="78"/>
      <c r="E13967" s="12"/>
      <c r="F13967" s="79"/>
      <c r="G13967" s="78"/>
      <c r="H13967" s="80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6"/>
      <c r="B13968" s="77"/>
      <c r="C13968" s="76"/>
      <c r="D13968" s="78"/>
      <c r="E13968" s="12"/>
      <c r="F13968" s="79"/>
      <c r="G13968" s="78"/>
      <c r="H13968" s="80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6"/>
      <c r="B13969" s="77"/>
      <c r="C13969" s="76"/>
      <c r="D13969" s="78"/>
      <c r="E13969" s="12"/>
      <c r="F13969" s="79"/>
      <c r="G13969" s="78"/>
      <c r="H13969" s="80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6"/>
      <c r="B13970" s="77"/>
      <c r="C13970" s="76"/>
      <c r="D13970" s="78"/>
      <c r="E13970" s="12"/>
      <c r="F13970" s="79"/>
      <c r="G13970" s="78"/>
      <c r="H13970" s="80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6"/>
      <c r="B13971" s="77"/>
      <c r="C13971" s="76"/>
      <c r="D13971" s="78"/>
      <c r="E13971" s="12"/>
      <c r="F13971" s="79"/>
      <c r="G13971" s="78"/>
      <c r="H13971" s="80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6"/>
      <c r="B13972" s="77"/>
      <c r="C13972" s="76"/>
      <c r="D13972" s="78"/>
      <c r="E13972" s="12"/>
      <c r="F13972" s="79"/>
      <c r="G13972" s="78"/>
      <c r="H13972" s="80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6"/>
      <c r="B13973" s="77"/>
      <c r="C13973" s="76"/>
      <c r="D13973" s="78"/>
      <c r="E13973" s="12"/>
      <c r="F13973" s="79"/>
      <c r="G13973" s="78"/>
      <c r="H13973" s="80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6"/>
      <c r="B13974" s="77"/>
      <c r="C13974" s="76"/>
      <c r="D13974" s="78"/>
      <c r="E13974" s="12"/>
      <c r="F13974" s="79"/>
      <c r="G13974" s="78"/>
      <c r="H13974" s="80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6"/>
      <c r="B13975" s="77"/>
      <c r="C13975" s="76"/>
      <c r="D13975" s="78"/>
      <c r="E13975" s="12"/>
      <c r="F13975" s="79"/>
      <c r="G13975" s="78"/>
      <c r="H13975" s="80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6"/>
      <c r="B13976" s="77"/>
      <c r="C13976" s="76"/>
      <c r="D13976" s="78"/>
      <c r="E13976" s="12"/>
      <c r="F13976" s="79"/>
      <c r="G13976" s="78"/>
      <c r="H13976" s="80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6"/>
      <c r="B13977" s="77"/>
      <c r="C13977" s="76"/>
      <c r="D13977" s="78"/>
      <c r="E13977" s="12"/>
      <c r="F13977" s="79"/>
      <c r="G13977" s="78"/>
      <c r="H13977" s="80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6"/>
      <c r="B13978" s="77"/>
      <c r="C13978" s="76"/>
      <c r="D13978" s="78"/>
      <c r="E13978" s="12"/>
      <c r="F13978" s="79"/>
      <c r="G13978" s="78"/>
      <c r="H13978" s="80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6"/>
      <c r="B13979" s="77"/>
      <c r="C13979" s="76"/>
      <c r="D13979" s="78"/>
      <c r="E13979" s="12"/>
      <c r="F13979" s="79"/>
      <c r="G13979" s="78"/>
      <c r="H13979" s="80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6"/>
      <c r="B13980" s="77"/>
      <c r="C13980" s="76"/>
      <c r="D13980" s="78"/>
      <c r="E13980" s="12"/>
      <c r="F13980" s="79"/>
      <c r="G13980" s="78"/>
      <c r="H13980" s="80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6"/>
      <c r="B13981" s="77"/>
      <c r="C13981" s="76"/>
      <c r="D13981" s="78"/>
      <c r="E13981" s="12"/>
      <c r="F13981" s="79"/>
      <c r="G13981" s="78"/>
      <c r="H13981" s="80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6"/>
      <c r="B13982" s="77"/>
      <c r="C13982" s="76"/>
      <c r="D13982" s="78"/>
      <c r="E13982" s="12"/>
      <c r="F13982" s="79"/>
      <c r="G13982" s="78"/>
      <c r="H13982" s="80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6"/>
      <c r="B13983" s="77"/>
      <c r="C13983" s="76"/>
      <c r="D13983" s="78"/>
      <c r="E13983" s="12"/>
      <c r="F13983" s="79"/>
      <c r="G13983" s="78"/>
      <c r="H13983" s="80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6"/>
      <c r="B13984" s="77"/>
      <c r="C13984" s="76"/>
      <c r="D13984" s="78"/>
      <c r="E13984" s="12"/>
      <c r="F13984" s="79"/>
      <c r="G13984" s="78"/>
      <c r="H13984" s="80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6"/>
      <c r="B13985" s="77"/>
      <c r="C13985" s="76"/>
      <c r="D13985" s="78"/>
      <c r="E13985" s="12"/>
      <c r="F13985" s="79"/>
      <c r="G13985" s="78"/>
      <c r="H13985" s="80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6"/>
      <c r="B13986" s="77"/>
      <c r="C13986" s="76"/>
      <c r="D13986" s="78"/>
      <c r="E13986" s="12"/>
      <c r="F13986" s="79"/>
      <c r="G13986" s="78"/>
      <c r="H13986" s="80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6"/>
      <c r="B13987" s="77"/>
      <c r="C13987" s="76"/>
      <c r="D13987" s="78"/>
      <c r="E13987" s="12"/>
      <c r="F13987" s="79"/>
      <c r="G13987" s="78"/>
      <c r="H13987" s="80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6"/>
      <c r="B13988" s="77"/>
      <c r="C13988" s="76"/>
      <c r="D13988" s="78"/>
      <c r="E13988" s="12"/>
      <c r="F13988" s="79"/>
      <c r="G13988" s="78"/>
      <c r="H13988" s="80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6"/>
      <c r="B13989" s="77"/>
      <c r="C13989" s="76"/>
      <c r="D13989" s="78"/>
      <c r="E13989" s="12"/>
      <c r="F13989" s="79"/>
      <c r="G13989" s="78"/>
      <c r="H13989" s="80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6"/>
      <c r="B13990" s="77"/>
      <c r="C13990" s="76"/>
      <c r="D13990" s="78"/>
      <c r="E13990" s="12"/>
      <c r="F13990" s="79"/>
      <c r="G13990" s="78"/>
      <c r="H13990" s="80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6"/>
      <c r="B13991" s="77"/>
      <c r="C13991" s="76"/>
      <c r="D13991" s="78"/>
      <c r="E13991" s="12"/>
      <c r="F13991" s="79"/>
      <c r="G13991" s="78"/>
      <c r="H13991" s="80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6"/>
      <c r="B13992" s="77"/>
      <c r="C13992" s="76"/>
      <c r="D13992" s="78"/>
      <c r="E13992" s="12"/>
      <c r="F13992" s="79"/>
      <c r="G13992" s="78"/>
      <c r="H13992" s="80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6"/>
      <c r="B13993" s="77"/>
      <c r="C13993" s="76"/>
      <c r="D13993" s="78"/>
      <c r="E13993" s="12"/>
      <c r="F13993" s="79"/>
      <c r="G13993" s="78"/>
      <c r="H13993" s="80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6"/>
      <c r="B13994" s="77"/>
      <c r="C13994" s="76"/>
      <c r="D13994" s="78"/>
      <c r="E13994" s="12"/>
      <c r="F13994" s="79"/>
      <c r="G13994" s="78"/>
      <c r="H13994" s="80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6"/>
      <c r="B13995" s="77"/>
      <c r="C13995" s="76"/>
      <c r="D13995" s="78"/>
      <c r="E13995" s="12"/>
      <c r="F13995" s="79"/>
      <c r="G13995" s="78"/>
      <c r="H13995" s="80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6"/>
      <c r="B13996" s="77"/>
      <c r="C13996" s="76"/>
      <c r="D13996" s="78"/>
      <c r="E13996" s="12"/>
      <c r="F13996" s="79"/>
      <c r="G13996" s="78"/>
      <c r="H13996" s="80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6"/>
      <c r="B13997" s="77"/>
      <c r="C13997" s="76"/>
      <c r="D13997" s="78"/>
      <c r="E13997" s="12"/>
      <c r="F13997" s="79"/>
      <c r="G13997" s="78"/>
      <c r="H13997" s="80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6"/>
      <c r="B13998" s="77"/>
      <c r="C13998" s="76"/>
      <c r="D13998" s="78"/>
      <c r="E13998" s="12"/>
      <c r="F13998" s="79"/>
      <c r="G13998" s="78"/>
      <c r="H13998" s="80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6"/>
      <c r="B13999" s="77"/>
      <c r="C13999" s="76"/>
      <c r="D13999" s="78"/>
      <c r="E13999" s="12"/>
      <c r="F13999" s="79"/>
      <c r="G13999" s="78"/>
      <c r="H13999" s="80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6"/>
      <c r="B14000" s="77"/>
      <c r="C14000" s="76"/>
      <c r="D14000" s="78"/>
      <c r="E14000" s="12"/>
      <c r="F14000" s="79"/>
      <c r="G14000" s="78"/>
      <c r="H14000" s="80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6"/>
      <c r="B14001" s="77"/>
      <c r="C14001" s="76"/>
      <c r="D14001" s="78"/>
      <c r="E14001" s="12"/>
      <c r="F14001" s="79"/>
      <c r="G14001" s="78"/>
      <c r="H14001" s="80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6"/>
      <c r="B14002" s="77"/>
      <c r="C14002" s="76"/>
      <c r="D14002" s="78"/>
      <c r="E14002" s="12"/>
      <c r="F14002" s="79"/>
      <c r="G14002" s="78"/>
      <c r="H14002" s="80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6"/>
      <c r="B14003" s="77"/>
      <c r="C14003" s="76"/>
      <c r="D14003" s="78"/>
      <c r="E14003" s="12"/>
      <c r="F14003" s="79"/>
      <c r="G14003" s="78"/>
      <c r="H14003" s="80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6"/>
      <c r="B14004" s="77"/>
      <c r="C14004" s="76"/>
      <c r="D14004" s="78"/>
      <c r="E14004" s="12"/>
      <c r="F14004" s="79"/>
      <c r="G14004" s="78"/>
      <c r="H14004" s="80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6"/>
      <c r="B14005" s="77"/>
      <c r="C14005" s="76"/>
      <c r="D14005" s="78"/>
      <c r="E14005" s="12"/>
      <c r="F14005" s="79"/>
      <c r="G14005" s="78"/>
      <c r="H14005" s="80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6"/>
      <c r="B14006" s="77"/>
      <c r="C14006" s="76"/>
      <c r="D14006" s="78"/>
      <c r="E14006" s="12"/>
      <c r="F14006" s="79"/>
      <c r="G14006" s="78"/>
      <c r="H14006" s="80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6"/>
      <c r="B14007" s="77"/>
      <c r="C14007" s="76"/>
      <c r="D14007" s="78"/>
      <c r="E14007" s="12"/>
      <c r="F14007" s="79"/>
      <c r="G14007" s="78"/>
      <c r="H14007" s="80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6"/>
      <c r="B14008" s="77"/>
      <c r="C14008" s="76"/>
      <c r="D14008" s="78"/>
      <c r="E14008" s="12"/>
      <c r="F14008" s="79"/>
      <c r="G14008" s="78"/>
      <c r="H14008" s="80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6"/>
      <c r="B14009" s="77"/>
      <c r="C14009" s="76"/>
      <c r="D14009" s="78"/>
      <c r="E14009" s="12"/>
      <c r="F14009" s="79"/>
      <c r="G14009" s="78"/>
      <c r="H14009" s="80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6"/>
      <c r="B14010" s="77"/>
      <c r="C14010" s="76"/>
      <c r="D14010" s="78"/>
      <c r="E14010" s="12"/>
      <c r="F14010" s="79"/>
      <c r="G14010" s="78"/>
      <c r="H14010" s="80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6"/>
      <c r="B14011" s="77"/>
      <c r="C14011" s="76"/>
      <c r="D14011" s="78"/>
      <c r="E14011" s="12"/>
      <c r="F14011" s="79"/>
      <c r="G14011" s="78"/>
      <c r="H14011" s="80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6"/>
      <c r="B14012" s="77"/>
      <c r="C14012" s="76"/>
      <c r="D14012" s="78"/>
      <c r="E14012" s="12"/>
      <c r="F14012" s="79"/>
      <c r="G14012" s="78"/>
      <c r="H14012" s="80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6"/>
      <c r="B14013" s="77"/>
      <c r="C14013" s="76"/>
      <c r="D14013" s="78"/>
      <c r="E14013" s="12"/>
      <c r="F14013" s="79"/>
      <c r="G14013" s="78"/>
      <c r="H14013" s="80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6"/>
      <c r="B14014" s="77"/>
      <c r="C14014" s="76"/>
      <c r="D14014" s="78"/>
      <c r="E14014" s="12"/>
      <c r="F14014" s="79"/>
      <c r="G14014" s="78"/>
      <c r="H14014" s="80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6"/>
      <c r="B14015" s="77"/>
      <c r="C14015" s="76"/>
      <c r="D14015" s="78"/>
      <c r="E14015" s="12"/>
      <c r="F14015" s="79"/>
      <c r="G14015" s="78"/>
      <c r="H14015" s="80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6"/>
      <c r="B14016" s="77"/>
      <c r="C14016" s="76"/>
      <c r="D14016" s="78"/>
      <c r="E14016" s="12"/>
      <c r="F14016" s="79"/>
      <c r="G14016" s="78"/>
      <c r="H14016" s="80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6"/>
      <c r="B14017" s="77"/>
      <c r="C14017" s="76"/>
      <c r="D14017" s="78"/>
      <c r="E14017" s="12"/>
      <c r="F14017" s="79"/>
      <c r="G14017" s="78"/>
      <c r="H14017" s="80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6"/>
      <c r="B14018" s="77"/>
      <c r="C14018" s="76"/>
      <c r="D14018" s="78"/>
      <c r="E14018" s="12"/>
      <c r="F14018" s="79"/>
      <c r="G14018" s="78"/>
      <c r="H14018" s="80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6"/>
      <c r="B14019" s="77"/>
      <c r="C14019" s="76"/>
      <c r="D14019" s="78"/>
      <c r="E14019" s="12"/>
      <c r="F14019" s="79"/>
      <c r="G14019" s="78"/>
      <c r="H14019" s="80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6"/>
      <c r="B14020" s="77"/>
      <c r="C14020" s="76"/>
      <c r="D14020" s="78"/>
      <c r="E14020" s="12"/>
      <c r="F14020" s="79"/>
      <c r="G14020" s="78"/>
      <c r="H14020" s="80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6"/>
      <c r="B14021" s="77"/>
      <c r="C14021" s="76"/>
      <c r="D14021" s="78"/>
      <c r="E14021" s="12"/>
      <c r="F14021" s="79"/>
      <c r="G14021" s="78"/>
      <c r="H14021" s="80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6"/>
      <c r="B14022" s="77"/>
      <c r="C14022" s="76"/>
      <c r="D14022" s="78"/>
      <c r="E14022" s="12"/>
      <c r="F14022" s="79"/>
      <c r="G14022" s="78"/>
      <c r="H14022" s="80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6"/>
      <c r="B14023" s="77"/>
      <c r="C14023" s="76"/>
      <c r="D14023" s="78"/>
      <c r="E14023" s="12"/>
      <c r="F14023" s="79"/>
      <c r="G14023" s="78"/>
      <c r="H14023" s="80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6"/>
      <c r="B14024" s="77"/>
      <c r="C14024" s="76"/>
      <c r="D14024" s="78"/>
      <c r="E14024" s="12"/>
      <c r="F14024" s="79"/>
      <c r="G14024" s="78"/>
      <c r="H14024" s="80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6"/>
      <c r="B14025" s="77"/>
      <c r="C14025" s="76"/>
      <c r="D14025" s="78"/>
      <c r="E14025" s="12"/>
      <c r="F14025" s="79"/>
      <c r="G14025" s="78"/>
      <c r="H14025" s="80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6"/>
      <c r="B14026" s="77"/>
      <c r="C14026" s="76"/>
      <c r="D14026" s="78"/>
      <c r="E14026" s="12"/>
      <c r="F14026" s="79"/>
      <c r="G14026" s="78"/>
      <c r="H14026" s="80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6"/>
      <c r="B14027" s="77"/>
      <c r="C14027" s="76"/>
      <c r="D14027" s="78"/>
      <c r="E14027" s="12"/>
      <c r="F14027" s="79"/>
      <c r="G14027" s="78"/>
      <c r="H14027" s="80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6"/>
      <c r="B14028" s="77"/>
      <c r="C14028" s="76"/>
      <c r="D14028" s="78"/>
      <c r="E14028" s="12"/>
      <c r="F14028" s="79"/>
      <c r="G14028" s="78"/>
      <c r="H14028" s="80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6"/>
      <c r="B14029" s="77"/>
      <c r="C14029" s="76"/>
      <c r="D14029" s="78"/>
      <c r="E14029" s="12"/>
      <c r="F14029" s="79"/>
      <c r="G14029" s="78"/>
      <c r="H14029" s="80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6"/>
      <c r="B14030" s="77"/>
      <c r="C14030" s="76"/>
      <c r="D14030" s="78"/>
      <c r="E14030" s="12"/>
      <c r="F14030" s="79"/>
      <c r="G14030" s="78"/>
      <c r="H14030" s="80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6"/>
      <c r="B14031" s="77"/>
      <c r="C14031" s="76"/>
      <c r="D14031" s="78"/>
      <c r="E14031" s="12"/>
      <c r="F14031" s="79"/>
      <c r="G14031" s="78"/>
      <c r="H14031" s="80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6"/>
      <c r="B14032" s="77"/>
      <c r="C14032" s="76"/>
      <c r="D14032" s="78"/>
      <c r="E14032" s="12"/>
      <c r="F14032" s="79"/>
      <c r="G14032" s="78"/>
      <c r="H14032" s="80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6"/>
      <c r="B14033" s="77"/>
      <c r="C14033" s="76"/>
      <c r="D14033" s="78"/>
      <c r="E14033" s="12"/>
      <c r="F14033" s="79"/>
      <c r="G14033" s="78"/>
      <c r="H14033" s="80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6"/>
      <c r="B14034" s="77"/>
      <c r="C14034" s="76"/>
      <c r="D14034" s="78"/>
      <c r="E14034" s="12"/>
      <c r="F14034" s="79"/>
      <c r="G14034" s="78"/>
      <c r="H14034" s="80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6"/>
      <c r="B14035" s="77"/>
      <c r="C14035" s="76"/>
      <c r="D14035" s="78"/>
      <c r="E14035" s="12"/>
      <c r="F14035" s="79"/>
      <c r="G14035" s="78"/>
      <c r="H14035" s="80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6"/>
      <c r="B14036" s="77"/>
      <c r="C14036" s="76"/>
      <c r="D14036" s="78"/>
      <c r="E14036" s="12"/>
      <c r="F14036" s="79"/>
      <c r="G14036" s="78"/>
      <c r="H14036" s="80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6"/>
      <c r="B14037" s="77"/>
      <c r="C14037" s="76"/>
      <c r="D14037" s="78"/>
      <c r="E14037" s="12"/>
      <c r="F14037" s="79"/>
      <c r="G14037" s="78"/>
      <c r="H14037" s="80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6"/>
      <c r="B14038" s="77"/>
      <c r="C14038" s="76"/>
      <c r="D14038" s="78"/>
      <c r="E14038" s="12"/>
      <c r="F14038" s="79"/>
      <c r="G14038" s="78"/>
      <c r="H14038" s="80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6"/>
      <c r="B14039" s="77"/>
      <c r="C14039" s="76"/>
      <c r="D14039" s="78"/>
      <c r="E14039" s="12"/>
      <c r="F14039" s="79"/>
      <c r="G14039" s="78"/>
      <c r="H14039" s="80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6"/>
      <c r="B14040" s="77"/>
      <c r="C14040" s="76"/>
      <c r="D14040" s="78"/>
      <c r="E14040" s="12"/>
      <c r="F14040" s="79"/>
      <c r="G14040" s="78"/>
      <c r="H14040" s="80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6"/>
      <c r="B14041" s="77"/>
      <c r="C14041" s="76"/>
      <c r="D14041" s="78"/>
      <c r="E14041" s="12"/>
      <c r="F14041" s="79"/>
      <c r="G14041" s="78"/>
      <c r="H14041" s="80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6"/>
      <c r="B14042" s="77"/>
      <c r="C14042" s="76"/>
      <c r="D14042" s="78"/>
      <c r="E14042" s="12"/>
      <c r="F14042" s="79"/>
      <c r="G14042" s="78"/>
      <c r="H14042" s="80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6"/>
      <c r="B14043" s="77"/>
      <c r="C14043" s="76"/>
      <c r="D14043" s="78"/>
      <c r="E14043" s="12"/>
      <c r="F14043" s="79"/>
      <c r="G14043" s="78"/>
      <c r="H14043" s="80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6"/>
      <c r="B14044" s="77"/>
      <c r="C14044" s="76"/>
      <c r="D14044" s="78"/>
      <c r="E14044" s="12"/>
      <c r="F14044" s="79"/>
      <c r="G14044" s="78"/>
      <c r="H14044" s="80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6"/>
      <c r="B14045" s="77"/>
      <c r="C14045" s="76"/>
      <c r="D14045" s="78"/>
      <c r="E14045" s="12"/>
      <c r="F14045" s="79"/>
      <c r="G14045" s="78"/>
      <c r="H14045" s="80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6"/>
      <c r="B14046" s="77"/>
      <c r="C14046" s="76"/>
      <c r="D14046" s="78"/>
      <c r="E14046" s="12"/>
      <c r="F14046" s="79"/>
      <c r="G14046" s="78"/>
      <c r="H14046" s="80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6"/>
      <c r="B14047" s="77"/>
      <c r="C14047" s="76"/>
      <c r="D14047" s="78"/>
      <c r="E14047" s="12"/>
      <c r="F14047" s="79"/>
      <c r="G14047" s="78"/>
      <c r="H14047" s="80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6"/>
      <c r="B14048" s="77"/>
      <c r="C14048" s="76"/>
      <c r="D14048" s="78"/>
      <c r="E14048" s="12"/>
      <c r="F14048" s="79"/>
      <c r="G14048" s="78"/>
      <c r="H14048" s="80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6"/>
      <c r="B14049" s="77"/>
      <c r="C14049" s="76"/>
      <c r="D14049" s="78"/>
      <c r="E14049" s="12"/>
      <c r="F14049" s="79"/>
      <c r="G14049" s="78"/>
      <c r="H14049" s="80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6"/>
      <c r="B14050" s="77"/>
      <c r="C14050" s="76"/>
      <c r="D14050" s="78"/>
      <c r="E14050" s="12"/>
      <c r="F14050" s="79"/>
      <c r="G14050" s="78"/>
      <c r="H14050" s="80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6"/>
      <c r="B14051" s="77"/>
      <c r="C14051" s="76"/>
      <c r="D14051" s="78"/>
      <c r="E14051" s="12"/>
      <c r="F14051" s="79"/>
      <c r="G14051" s="78"/>
      <c r="H14051" s="80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6"/>
      <c r="B14052" s="77"/>
      <c r="C14052" s="76"/>
      <c r="D14052" s="78"/>
      <c r="E14052" s="12"/>
      <c r="F14052" s="79"/>
      <c r="G14052" s="78"/>
      <c r="H14052" s="80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6"/>
      <c r="B14053" s="77"/>
      <c r="C14053" s="76"/>
      <c r="D14053" s="78"/>
      <c r="E14053" s="12"/>
      <c r="F14053" s="79"/>
      <c r="G14053" s="78"/>
      <c r="H14053" s="80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6"/>
      <c r="B14054" s="77"/>
      <c r="C14054" s="76"/>
      <c r="D14054" s="78"/>
      <c r="E14054" s="12"/>
      <c r="F14054" s="79"/>
      <c r="G14054" s="78"/>
      <c r="H14054" s="80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6"/>
      <c r="B14055" s="77"/>
      <c r="C14055" s="76"/>
      <c r="D14055" s="78"/>
      <c r="E14055" s="12"/>
      <c r="F14055" s="79"/>
      <c r="G14055" s="78"/>
      <c r="H14055" s="80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6"/>
      <c r="B14056" s="77"/>
      <c r="C14056" s="76"/>
      <c r="D14056" s="78"/>
      <c r="E14056" s="12"/>
      <c r="F14056" s="79"/>
      <c r="G14056" s="78"/>
      <c r="H14056" s="80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6"/>
      <c r="B14057" s="77"/>
      <c r="C14057" s="76"/>
      <c r="D14057" s="78"/>
      <c r="E14057" s="12"/>
      <c r="F14057" s="79"/>
      <c r="G14057" s="78"/>
      <c r="H14057" s="80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6"/>
      <c r="B14058" s="77"/>
      <c r="C14058" s="76"/>
      <c r="D14058" s="78"/>
      <c r="E14058" s="12"/>
      <c r="F14058" s="79"/>
      <c r="G14058" s="78"/>
      <c r="H14058" s="80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6"/>
      <c r="B14059" s="77"/>
      <c r="C14059" s="76"/>
      <c r="D14059" s="78"/>
      <c r="E14059" s="12"/>
      <c r="F14059" s="79"/>
      <c r="G14059" s="78"/>
      <c r="H14059" s="80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6"/>
      <c r="B14060" s="77"/>
      <c r="C14060" s="76"/>
      <c r="D14060" s="78"/>
      <c r="E14060" s="12"/>
      <c r="F14060" s="79"/>
      <c r="G14060" s="78"/>
      <c r="H14060" s="80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6"/>
      <c r="B14061" s="77"/>
      <c r="C14061" s="76"/>
      <c r="D14061" s="78"/>
      <c r="E14061" s="12"/>
      <c r="F14061" s="79"/>
      <c r="G14061" s="78"/>
      <c r="H14061" s="80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6"/>
      <c r="B14062" s="77"/>
      <c r="C14062" s="76"/>
      <c r="D14062" s="78"/>
      <c r="E14062" s="12"/>
      <c r="F14062" s="79"/>
      <c r="G14062" s="78"/>
      <c r="H14062" s="80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6"/>
      <c r="B14063" s="77"/>
      <c r="C14063" s="76"/>
      <c r="D14063" s="78"/>
      <c r="E14063" s="12"/>
      <c r="F14063" s="79"/>
      <c r="G14063" s="78"/>
      <c r="H14063" s="80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6"/>
      <c r="B14064" s="77"/>
      <c r="C14064" s="76"/>
      <c r="D14064" s="78"/>
      <c r="E14064" s="12"/>
      <c r="F14064" s="79"/>
      <c r="G14064" s="78"/>
      <c r="H14064" s="80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6"/>
      <c r="B14065" s="77"/>
      <c r="C14065" s="76"/>
      <c r="D14065" s="78"/>
      <c r="E14065" s="12"/>
      <c r="F14065" s="79"/>
      <c r="G14065" s="78"/>
      <c r="H14065" s="80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6"/>
      <c r="B14066" s="77"/>
      <c r="C14066" s="76"/>
      <c r="D14066" s="78"/>
      <c r="E14066" s="12"/>
      <c r="F14066" s="79"/>
      <c r="G14066" s="78"/>
      <c r="H14066" s="80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6"/>
      <c r="B14067" s="77"/>
      <c r="C14067" s="76"/>
      <c r="D14067" s="78"/>
      <c r="E14067" s="12"/>
      <c r="F14067" s="79"/>
      <c r="G14067" s="78"/>
      <c r="H14067" s="80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6"/>
      <c r="B14068" s="77"/>
      <c r="C14068" s="76"/>
      <c r="D14068" s="78"/>
      <c r="E14068" s="12"/>
      <c r="F14068" s="79"/>
      <c r="G14068" s="78"/>
      <c r="H14068" s="80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6"/>
      <c r="B14069" s="77"/>
      <c r="C14069" s="76"/>
      <c r="D14069" s="78"/>
      <c r="E14069" s="12"/>
      <c r="F14069" s="79"/>
      <c r="G14069" s="78"/>
      <c r="H14069" s="80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6"/>
      <c r="B14070" s="77"/>
      <c r="C14070" s="76"/>
      <c r="D14070" s="78"/>
      <c r="E14070" s="12"/>
      <c r="F14070" s="79"/>
      <c r="G14070" s="78"/>
      <c r="H14070" s="80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6"/>
      <c r="B14071" s="77"/>
      <c r="C14071" s="76"/>
      <c r="D14071" s="78"/>
      <c r="E14071" s="12"/>
      <c r="F14071" s="79"/>
      <c r="G14071" s="78"/>
      <c r="H14071" s="80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6"/>
      <c r="B14072" s="77"/>
      <c r="C14072" s="76"/>
      <c r="D14072" s="78"/>
      <c r="E14072" s="12"/>
      <c r="F14072" s="79"/>
      <c r="G14072" s="78"/>
      <c r="H14072" s="80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6"/>
      <c r="B14073" s="77"/>
      <c r="C14073" s="76"/>
      <c r="D14073" s="78"/>
      <c r="E14073" s="12"/>
      <c r="F14073" s="79"/>
      <c r="G14073" s="78"/>
      <c r="H14073" s="80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6"/>
      <c r="B14074" s="77"/>
      <c r="C14074" s="76"/>
      <c r="D14074" s="78"/>
      <c r="E14074" s="12"/>
      <c r="F14074" s="79"/>
      <c r="G14074" s="78"/>
      <c r="H14074" s="80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6"/>
      <c r="B14075" s="77"/>
      <c r="C14075" s="76"/>
      <c r="D14075" s="78"/>
      <c r="E14075" s="12"/>
      <c r="F14075" s="79"/>
      <c r="G14075" s="78"/>
      <c r="H14075" s="80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6"/>
      <c r="B14076" s="77"/>
      <c r="C14076" s="76"/>
      <c r="D14076" s="78"/>
      <c r="E14076" s="12"/>
      <c r="F14076" s="79"/>
      <c r="G14076" s="78"/>
      <c r="H14076" s="80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6"/>
      <c r="B14077" s="77"/>
      <c r="C14077" s="76"/>
      <c r="D14077" s="78"/>
      <c r="E14077" s="12"/>
      <c r="F14077" s="79"/>
      <c r="G14077" s="78"/>
      <c r="H14077" s="80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6"/>
      <c r="B14078" s="77"/>
      <c r="C14078" s="76"/>
      <c r="D14078" s="78"/>
      <c r="E14078" s="12"/>
      <c r="F14078" s="79"/>
      <c r="G14078" s="78"/>
      <c r="H14078" s="80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6"/>
      <c r="B14079" s="77"/>
      <c r="C14079" s="76"/>
      <c r="D14079" s="78"/>
      <c r="E14079" s="12"/>
      <c r="F14079" s="79"/>
      <c r="G14079" s="78"/>
      <c r="H14079" s="80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6"/>
      <c r="B14080" s="77"/>
      <c r="C14080" s="76"/>
      <c r="D14080" s="78"/>
      <c r="E14080" s="12"/>
      <c r="F14080" s="79"/>
      <c r="G14080" s="78"/>
      <c r="H14080" s="80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6"/>
      <c r="B14081" s="77"/>
      <c r="C14081" s="76"/>
      <c r="D14081" s="78"/>
      <c r="E14081" s="12"/>
      <c r="F14081" s="79"/>
      <c r="G14081" s="78"/>
      <c r="H14081" s="80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6"/>
      <c r="B14082" s="77"/>
      <c r="C14082" s="76"/>
      <c r="D14082" s="78"/>
      <c r="E14082" s="12"/>
      <c r="F14082" s="79"/>
      <c r="G14082" s="78"/>
      <c r="H14082" s="80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6"/>
      <c r="B14083" s="77"/>
      <c r="C14083" s="76"/>
      <c r="D14083" s="78"/>
      <c r="E14083" s="12"/>
      <c r="F14083" s="79"/>
      <c r="G14083" s="78"/>
      <c r="H14083" s="80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6"/>
      <c r="B14084" s="77"/>
      <c r="C14084" s="76"/>
      <c r="D14084" s="78"/>
      <c r="E14084" s="12"/>
      <c r="F14084" s="79"/>
      <c r="G14084" s="78"/>
      <c r="H14084" s="80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6"/>
      <c r="B14085" s="77"/>
      <c r="C14085" s="76"/>
      <c r="D14085" s="78"/>
      <c r="E14085" s="12"/>
      <c r="F14085" s="79"/>
      <c r="G14085" s="78"/>
      <c r="H14085" s="80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6"/>
      <c r="B14086" s="77"/>
      <c r="C14086" s="76"/>
      <c r="D14086" s="78"/>
      <c r="E14086" s="12"/>
      <c r="F14086" s="79"/>
      <c r="G14086" s="78"/>
      <c r="H14086" s="80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6"/>
      <c r="B14087" s="77"/>
      <c r="C14087" s="76"/>
      <c r="D14087" s="78"/>
      <c r="E14087" s="12"/>
      <c r="F14087" s="79"/>
      <c r="G14087" s="78"/>
      <c r="H14087" s="80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6"/>
      <c r="B14088" s="77"/>
      <c r="C14088" s="76"/>
      <c r="D14088" s="78"/>
      <c r="E14088" s="12"/>
      <c r="F14088" s="79"/>
      <c r="G14088" s="78"/>
      <c r="H14088" s="80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6"/>
      <c r="B14089" s="77"/>
      <c r="C14089" s="76"/>
      <c r="D14089" s="78"/>
      <c r="E14089" s="12"/>
      <c r="F14089" s="79"/>
      <c r="G14089" s="78"/>
      <c r="H14089" s="80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6"/>
      <c r="B14090" s="77"/>
      <c r="C14090" s="76"/>
      <c r="D14090" s="78"/>
      <c r="E14090" s="12"/>
      <c r="F14090" s="79"/>
      <c r="G14090" s="78"/>
      <c r="H14090" s="80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6"/>
      <c r="B14091" s="77"/>
      <c r="C14091" s="76"/>
      <c r="D14091" s="78"/>
      <c r="E14091" s="12"/>
      <c r="F14091" s="79"/>
      <c r="G14091" s="78"/>
      <c r="H14091" s="80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6"/>
      <c r="B14092" s="77"/>
      <c r="C14092" s="76"/>
      <c r="D14092" s="78"/>
      <c r="E14092" s="12"/>
      <c r="F14092" s="79"/>
      <c r="G14092" s="78"/>
      <c r="H14092" s="80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6"/>
      <c r="B14093" s="77"/>
      <c r="C14093" s="76"/>
      <c r="D14093" s="78"/>
      <c r="E14093" s="12"/>
      <c r="F14093" s="79"/>
      <c r="G14093" s="78"/>
      <c r="H14093" s="80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6"/>
      <c r="B14094" s="77"/>
      <c r="C14094" s="76"/>
      <c r="D14094" s="78"/>
      <c r="E14094" s="12"/>
      <c r="F14094" s="79"/>
      <c r="G14094" s="78"/>
      <c r="H14094" s="80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6"/>
      <c r="B14095" s="77"/>
      <c r="C14095" s="76"/>
      <c r="D14095" s="78"/>
      <c r="E14095" s="12"/>
      <c r="F14095" s="79"/>
      <c r="G14095" s="78"/>
      <c r="H14095" s="80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6"/>
      <c r="B14096" s="77"/>
      <c r="C14096" s="76"/>
      <c r="D14096" s="78"/>
      <c r="E14096" s="12"/>
      <c r="F14096" s="79"/>
      <c r="G14096" s="78"/>
      <c r="H14096" s="80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6"/>
      <c r="B14097" s="77"/>
      <c r="C14097" s="76"/>
      <c r="D14097" s="78"/>
      <c r="E14097" s="12"/>
      <c r="F14097" s="79"/>
      <c r="G14097" s="78"/>
      <c r="H14097" s="80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6"/>
      <c r="B14098" s="77"/>
      <c r="C14098" s="76"/>
      <c r="D14098" s="78"/>
      <c r="E14098" s="12"/>
      <c r="F14098" s="79"/>
      <c r="G14098" s="78"/>
      <c r="H14098" s="80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6"/>
      <c r="B14099" s="77"/>
      <c r="C14099" s="76"/>
      <c r="D14099" s="78"/>
      <c r="E14099" s="12"/>
      <c r="F14099" s="79"/>
      <c r="G14099" s="78"/>
      <c r="H14099" s="80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6"/>
      <c r="B14100" s="77"/>
      <c r="C14100" s="76"/>
      <c r="D14100" s="78"/>
      <c r="E14100" s="12"/>
      <c r="F14100" s="79"/>
      <c r="G14100" s="78"/>
      <c r="H14100" s="80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6"/>
      <c r="B14101" s="77"/>
      <c r="C14101" s="76"/>
      <c r="D14101" s="78"/>
      <c r="E14101" s="12"/>
      <c r="F14101" s="79"/>
      <c r="G14101" s="78"/>
      <c r="H14101" s="80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6"/>
      <c r="B14102" s="77"/>
      <c r="C14102" s="76"/>
      <c r="D14102" s="78"/>
      <c r="E14102" s="12"/>
      <c r="F14102" s="79"/>
      <c r="G14102" s="78"/>
      <c r="H14102" s="80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6"/>
      <c r="B14103" s="77"/>
      <c r="C14103" s="76"/>
      <c r="D14103" s="78"/>
      <c r="E14103" s="12"/>
      <c r="F14103" s="79"/>
      <c r="G14103" s="78"/>
      <c r="H14103" s="80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6"/>
      <c r="B14104" s="77"/>
      <c r="C14104" s="76"/>
      <c r="D14104" s="78"/>
      <c r="E14104" s="12"/>
      <c r="F14104" s="79"/>
      <c r="G14104" s="78"/>
      <c r="H14104" s="80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6"/>
      <c r="B14105" s="77"/>
      <c r="C14105" s="76"/>
      <c r="D14105" s="78"/>
      <c r="E14105" s="12"/>
      <c r="F14105" s="79"/>
      <c r="G14105" s="78"/>
      <c r="H14105" s="80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6"/>
      <c r="B14106" s="77"/>
      <c r="C14106" s="76"/>
      <c r="D14106" s="78"/>
      <c r="E14106" s="12"/>
      <c r="F14106" s="79"/>
      <c r="G14106" s="78"/>
      <c r="H14106" s="80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6"/>
      <c r="B14107" s="77"/>
      <c r="C14107" s="76"/>
      <c r="D14107" s="78"/>
      <c r="E14107" s="12"/>
      <c r="F14107" s="79"/>
      <c r="G14107" s="78"/>
      <c r="H14107" s="80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6"/>
      <c r="B14108" s="77"/>
      <c r="C14108" s="76"/>
      <c r="D14108" s="78"/>
      <c r="E14108" s="12"/>
      <c r="F14108" s="79"/>
      <c r="G14108" s="78"/>
      <c r="H14108" s="80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6"/>
      <c r="B14109" s="77"/>
      <c r="C14109" s="76"/>
      <c r="D14109" s="78"/>
      <c r="E14109" s="12"/>
      <c r="F14109" s="79"/>
      <c r="G14109" s="78"/>
      <c r="H14109" s="80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6"/>
      <c r="B14110" s="77"/>
      <c r="C14110" s="76"/>
      <c r="D14110" s="78"/>
      <c r="E14110" s="12"/>
      <c r="F14110" s="79"/>
      <c r="G14110" s="78"/>
      <c r="H14110" s="80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6"/>
      <c r="B14111" s="77"/>
      <c r="C14111" s="76"/>
      <c r="D14111" s="78"/>
      <c r="E14111" s="12"/>
      <c r="F14111" s="79"/>
      <c r="G14111" s="78"/>
      <c r="H14111" s="80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6"/>
      <c r="B14112" s="77"/>
      <c r="C14112" s="76"/>
      <c r="D14112" s="78"/>
      <c r="E14112" s="12"/>
      <c r="F14112" s="79"/>
      <c r="G14112" s="78"/>
      <c r="H14112" s="80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6"/>
      <c r="B14113" s="77"/>
      <c r="C14113" s="76"/>
      <c r="D14113" s="78"/>
      <c r="E14113" s="12"/>
      <c r="F14113" s="79"/>
      <c r="G14113" s="78"/>
      <c r="H14113" s="80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6"/>
      <c r="B14114" s="77"/>
      <c r="C14114" s="76"/>
      <c r="D14114" s="78"/>
      <c r="E14114" s="12"/>
      <c r="F14114" s="79"/>
      <c r="G14114" s="78"/>
      <c r="H14114" s="80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6"/>
      <c r="B14115" s="77"/>
      <c r="C14115" s="76"/>
      <c r="D14115" s="78"/>
      <c r="E14115" s="12"/>
      <c r="F14115" s="79"/>
      <c r="G14115" s="78"/>
      <c r="H14115" s="80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6"/>
      <c r="B14116" s="77"/>
      <c r="C14116" s="76"/>
      <c r="D14116" s="78"/>
      <c r="E14116" s="12"/>
      <c r="F14116" s="79"/>
      <c r="G14116" s="78"/>
      <c r="H14116" s="80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6"/>
      <c r="B14117" s="77"/>
      <c r="C14117" s="76"/>
      <c r="D14117" s="78"/>
      <c r="E14117" s="12"/>
      <c r="F14117" s="79"/>
      <c r="G14117" s="78"/>
      <c r="H14117" s="80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6"/>
      <c r="B14118" s="77"/>
      <c r="C14118" s="76"/>
      <c r="D14118" s="78"/>
      <c r="E14118" s="12"/>
      <c r="F14118" s="79"/>
      <c r="G14118" s="78"/>
      <c r="H14118" s="80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6"/>
      <c r="B14119" s="77"/>
      <c r="C14119" s="76"/>
      <c r="D14119" s="78"/>
      <c r="E14119" s="12"/>
      <c r="F14119" s="79"/>
      <c r="G14119" s="78"/>
      <c r="H14119" s="80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6"/>
      <c r="B14120" s="77"/>
      <c r="C14120" s="76"/>
      <c r="D14120" s="78"/>
      <c r="E14120" s="12"/>
      <c r="F14120" s="79"/>
      <c r="G14120" s="78"/>
      <c r="H14120" s="80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6"/>
      <c r="B14121" s="77"/>
      <c r="C14121" s="76"/>
      <c r="D14121" s="78"/>
      <c r="E14121" s="12"/>
      <c r="F14121" s="79"/>
      <c r="G14121" s="78"/>
      <c r="H14121" s="80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6"/>
      <c r="B14122" s="77"/>
      <c r="C14122" s="76"/>
      <c r="D14122" s="78"/>
      <c r="E14122" s="12"/>
      <c r="F14122" s="79"/>
      <c r="G14122" s="78"/>
      <c r="H14122" s="80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6"/>
      <c r="B14123" s="77"/>
      <c r="C14123" s="76"/>
      <c r="D14123" s="78"/>
      <c r="E14123" s="12"/>
      <c r="F14123" s="79"/>
      <c r="G14123" s="78"/>
      <c r="H14123" s="80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6"/>
      <c r="B14124" s="77"/>
      <c r="C14124" s="76"/>
      <c r="D14124" s="78"/>
      <c r="E14124" s="12"/>
      <c r="F14124" s="79"/>
      <c r="G14124" s="78"/>
      <c r="H14124" s="80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6"/>
      <c r="B14125" s="77"/>
      <c r="C14125" s="76"/>
      <c r="D14125" s="78"/>
      <c r="E14125" s="12"/>
      <c r="F14125" s="79"/>
      <c r="G14125" s="78"/>
      <c r="H14125" s="80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6"/>
      <c r="B14126" s="77"/>
      <c r="C14126" s="76"/>
      <c r="D14126" s="78"/>
      <c r="E14126" s="12"/>
      <c r="F14126" s="79"/>
      <c r="G14126" s="78"/>
      <c r="H14126" s="80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6"/>
      <c r="B14127" s="77"/>
      <c r="C14127" s="76"/>
      <c r="D14127" s="78"/>
      <c r="E14127" s="12"/>
      <c r="F14127" s="79"/>
      <c r="G14127" s="78"/>
      <c r="H14127" s="80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6"/>
      <c r="B14128" s="77"/>
      <c r="C14128" s="76"/>
      <c r="D14128" s="78"/>
      <c r="E14128" s="12"/>
      <c r="F14128" s="79"/>
      <c r="G14128" s="78"/>
      <c r="H14128" s="80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6"/>
      <c r="B14129" s="77"/>
      <c r="C14129" s="76"/>
      <c r="D14129" s="78"/>
      <c r="E14129" s="12"/>
      <c r="F14129" s="79"/>
      <c r="G14129" s="78"/>
      <c r="H14129" s="80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6"/>
      <c r="B14130" s="77"/>
      <c r="C14130" s="76"/>
      <c r="D14130" s="78"/>
      <c r="E14130" s="12"/>
      <c r="F14130" s="79"/>
      <c r="G14130" s="78"/>
      <c r="H14130" s="80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6"/>
      <c r="B14131" s="77"/>
      <c r="C14131" s="76"/>
      <c r="D14131" s="78"/>
      <c r="E14131" s="12"/>
      <c r="F14131" s="79"/>
      <c r="G14131" s="78"/>
      <c r="H14131" s="80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6"/>
      <c r="B14132" s="77"/>
      <c r="C14132" s="76"/>
      <c r="D14132" s="78"/>
      <c r="E14132" s="12"/>
      <c r="F14132" s="79"/>
      <c r="G14132" s="78"/>
      <c r="H14132" s="80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6"/>
      <c r="B14133" s="77"/>
      <c r="C14133" s="76"/>
      <c r="D14133" s="78"/>
      <c r="E14133" s="12"/>
      <c r="F14133" s="79"/>
      <c r="G14133" s="78"/>
      <c r="H14133" s="80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6"/>
      <c r="B14134" s="77"/>
      <c r="C14134" s="76"/>
      <c r="D14134" s="78"/>
      <c r="E14134" s="12"/>
      <c r="F14134" s="79"/>
      <c r="G14134" s="78"/>
      <c r="H14134" s="80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6"/>
      <c r="B14135" s="77"/>
      <c r="C14135" s="76"/>
      <c r="D14135" s="78"/>
      <c r="E14135" s="12"/>
      <c r="F14135" s="79"/>
      <c r="G14135" s="78"/>
      <c r="H14135" s="80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6"/>
      <c r="B14136" s="77"/>
      <c r="C14136" s="76"/>
      <c r="D14136" s="78"/>
      <c r="E14136" s="12"/>
      <c r="F14136" s="79"/>
      <c r="G14136" s="78"/>
      <c r="H14136" s="80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6"/>
      <c r="B14137" s="77"/>
      <c r="C14137" s="76"/>
      <c r="D14137" s="78"/>
      <c r="E14137" s="12"/>
      <c r="F14137" s="79"/>
      <c r="G14137" s="78"/>
      <c r="H14137" s="80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6"/>
      <c r="B14138" s="77"/>
      <c r="C14138" s="76"/>
      <c r="D14138" s="78"/>
      <c r="E14138" s="12"/>
      <c r="F14138" s="79"/>
      <c r="G14138" s="78"/>
      <c r="H14138" s="80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6"/>
      <c r="B14139" s="77"/>
      <c r="C14139" s="76"/>
      <c r="D14139" s="78"/>
      <c r="E14139" s="12"/>
      <c r="F14139" s="79"/>
      <c r="G14139" s="78"/>
      <c r="H14139" s="80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6"/>
      <c r="B14140" s="77"/>
      <c r="C14140" s="76"/>
      <c r="D14140" s="78"/>
      <c r="E14140" s="12"/>
      <c r="F14140" s="79"/>
      <c r="G14140" s="78"/>
      <c r="H14140" s="80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6"/>
      <c r="B14141" s="77"/>
      <c r="C14141" s="76"/>
      <c r="D14141" s="78"/>
      <c r="E14141" s="12"/>
      <c r="F14141" s="79"/>
      <c r="G14141" s="78"/>
      <c r="H14141" s="80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6"/>
      <c r="B14142" s="77"/>
      <c r="C14142" s="76"/>
      <c r="D14142" s="78"/>
      <c r="E14142" s="12"/>
      <c r="F14142" s="79"/>
      <c r="G14142" s="78"/>
      <c r="H14142" s="80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6"/>
      <c r="B14143" s="77"/>
      <c r="C14143" s="76"/>
      <c r="D14143" s="78"/>
      <c r="E14143" s="12"/>
      <c r="F14143" s="79"/>
      <c r="G14143" s="78"/>
      <c r="H14143" s="80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6"/>
      <c r="B14144" s="77"/>
      <c r="C14144" s="76"/>
      <c r="D14144" s="78"/>
      <c r="E14144" s="12"/>
      <c r="F14144" s="79"/>
      <c r="G14144" s="78"/>
      <c r="H14144" s="80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6"/>
      <c r="B14145" s="77"/>
      <c r="C14145" s="76"/>
      <c r="D14145" s="78"/>
      <c r="E14145" s="12"/>
      <c r="F14145" s="79"/>
      <c r="G14145" s="78"/>
      <c r="H14145" s="80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6"/>
      <c r="B14146" s="77"/>
      <c r="C14146" s="76"/>
      <c r="D14146" s="78"/>
      <c r="E14146" s="12"/>
      <c r="F14146" s="79"/>
      <c r="G14146" s="78"/>
      <c r="H14146" s="80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6"/>
      <c r="B14147" s="77"/>
      <c r="C14147" s="76"/>
      <c r="D14147" s="78"/>
      <c r="E14147" s="12"/>
      <c r="F14147" s="79"/>
      <c r="G14147" s="78"/>
      <c r="H14147" s="80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6"/>
      <c r="B14148" s="77"/>
      <c r="C14148" s="76"/>
      <c r="D14148" s="78"/>
      <c r="E14148" s="12"/>
      <c r="F14148" s="79"/>
      <c r="G14148" s="78"/>
      <c r="H14148" s="80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6"/>
      <c r="B14149" s="77"/>
      <c r="C14149" s="76"/>
      <c r="D14149" s="78"/>
      <c r="E14149" s="12"/>
      <c r="F14149" s="79"/>
      <c r="G14149" s="78"/>
      <c r="H14149" s="80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6"/>
      <c r="B14150" s="77"/>
      <c r="C14150" s="76"/>
      <c r="D14150" s="78"/>
      <c r="E14150" s="12"/>
      <c r="F14150" s="79"/>
      <c r="G14150" s="78"/>
      <c r="H14150" s="80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6"/>
      <c r="B14151" s="77"/>
      <c r="C14151" s="76"/>
      <c r="D14151" s="78"/>
      <c r="E14151" s="12"/>
      <c r="F14151" s="79"/>
      <c r="G14151" s="78"/>
      <c r="H14151" s="80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6"/>
      <c r="B14152" s="77"/>
      <c r="C14152" s="76"/>
      <c r="D14152" s="78"/>
      <c r="E14152" s="12"/>
      <c r="F14152" s="79"/>
      <c r="G14152" s="78"/>
      <c r="H14152" s="80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6"/>
      <c r="B14153" s="77"/>
      <c r="C14153" s="76"/>
      <c r="D14153" s="78"/>
      <c r="E14153" s="12"/>
      <c r="F14153" s="79"/>
      <c r="G14153" s="78"/>
      <c r="H14153" s="80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6"/>
      <c r="B14154" s="77"/>
      <c r="C14154" s="76"/>
      <c r="D14154" s="78"/>
      <c r="E14154" s="12"/>
      <c r="F14154" s="79"/>
      <c r="G14154" s="78"/>
      <c r="H14154" s="80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6"/>
      <c r="B14155" s="77"/>
      <c r="C14155" s="76"/>
      <c r="D14155" s="78"/>
      <c r="E14155" s="12"/>
      <c r="F14155" s="79"/>
      <c r="G14155" s="78"/>
      <c r="H14155" s="80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6"/>
      <c r="B14156" s="77"/>
      <c r="C14156" s="76"/>
      <c r="D14156" s="78"/>
      <c r="E14156" s="12"/>
      <c r="F14156" s="79"/>
      <c r="G14156" s="78"/>
      <c r="H14156" s="80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6"/>
      <c r="B14157" s="77"/>
      <c r="C14157" s="76"/>
      <c r="D14157" s="78"/>
      <c r="E14157" s="12"/>
      <c r="F14157" s="79"/>
      <c r="G14157" s="78"/>
      <c r="H14157" s="80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6"/>
      <c r="B14158" s="77"/>
      <c r="C14158" s="76"/>
      <c r="D14158" s="78"/>
      <c r="E14158" s="12"/>
      <c r="F14158" s="79"/>
      <c r="G14158" s="78"/>
      <c r="H14158" s="80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6"/>
      <c r="B14159" s="77"/>
      <c r="C14159" s="76"/>
      <c r="D14159" s="78"/>
      <c r="E14159" s="12"/>
      <c r="F14159" s="79"/>
      <c r="G14159" s="78"/>
      <c r="H14159" s="80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6"/>
      <c r="B14160" s="77"/>
      <c r="C14160" s="76"/>
      <c r="D14160" s="78"/>
      <c r="E14160" s="12"/>
      <c r="F14160" s="79"/>
      <c r="G14160" s="78"/>
      <c r="H14160" s="80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6"/>
      <c r="B14161" s="77"/>
      <c r="C14161" s="76"/>
      <c r="D14161" s="78"/>
      <c r="E14161" s="12"/>
      <c r="F14161" s="79"/>
      <c r="G14161" s="78"/>
      <c r="H14161" s="80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6"/>
      <c r="B14162" s="77"/>
      <c r="C14162" s="76"/>
      <c r="D14162" s="78"/>
      <c r="E14162" s="12"/>
      <c r="F14162" s="79"/>
      <c r="G14162" s="78"/>
      <c r="H14162" s="80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6"/>
      <c r="B14163" s="77"/>
      <c r="C14163" s="76"/>
      <c r="D14163" s="78"/>
      <c r="E14163" s="12"/>
      <c r="F14163" s="79"/>
      <c r="G14163" s="78"/>
      <c r="H14163" s="80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6"/>
      <c r="B14164" s="77"/>
      <c r="C14164" s="76"/>
      <c r="D14164" s="78"/>
      <c r="E14164" s="12"/>
      <c r="F14164" s="79"/>
      <c r="G14164" s="78"/>
      <c r="H14164" s="80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6"/>
      <c r="B14165" s="77"/>
      <c r="C14165" s="76"/>
      <c r="D14165" s="78"/>
      <c r="E14165" s="12"/>
      <c r="F14165" s="79"/>
      <c r="G14165" s="78"/>
      <c r="H14165" s="80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6"/>
      <c r="B14166" s="77"/>
      <c r="C14166" s="76"/>
      <c r="D14166" s="78"/>
      <c r="E14166" s="12"/>
      <c r="F14166" s="79"/>
      <c r="G14166" s="78"/>
      <c r="H14166" s="80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6"/>
      <c r="B14167" s="77"/>
      <c r="C14167" s="76"/>
      <c r="D14167" s="78"/>
      <c r="E14167" s="12"/>
      <c r="F14167" s="79"/>
      <c r="G14167" s="78"/>
      <c r="H14167" s="80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6"/>
      <c r="B14168" s="77"/>
      <c r="C14168" s="76"/>
      <c r="D14168" s="78"/>
      <c r="E14168" s="12"/>
      <c r="F14168" s="79"/>
      <c r="G14168" s="78"/>
      <c r="H14168" s="80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6"/>
      <c r="B14169" s="77"/>
      <c r="C14169" s="76"/>
      <c r="D14169" s="78"/>
      <c r="E14169" s="12"/>
      <c r="F14169" s="79"/>
      <c r="G14169" s="78"/>
      <c r="H14169" s="80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6"/>
      <c r="B14170" s="77"/>
      <c r="C14170" s="76"/>
      <c r="D14170" s="78"/>
      <c r="E14170" s="12"/>
      <c r="F14170" s="79"/>
      <c r="G14170" s="78"/>
      <c r="H14170" s="80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6"/>
      <c r="B14171" s="77"/>
      <c r="C14171" s="76"/>
      <c r="D14171" s="78"/>
      <c r="E14171" s="12"/>
      <c r="F14171" s="79"/>
      <c r="G14171" s="78"/>
      <c r="H14171" s="80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6"/>
      <c r="B14172" s="77"/>
      <c r="C14172" s="76"/>
      <c r="D14172" s="78"/>
      <c r="E14172" s="12"/>
      <c r="F14172" s="79"/>
      <c r="G14172" s="78"/>
      <c r="H14172" s="80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6"/>
      <c r="B14173" s="77"/>
      <c r="C14173" s="76"/>
      <c r="D14173" s="78"/>
      <c r="E14173" s="12"/>
      <c r="F14173" s="79"/>
      <c r="G14173" s="78"/>
      <c r="H14173" s="80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6"/>
      <c r="B14174" s="77"/>
      <c r="C14174" s="76"/>
      <c r="D14174" s="78"/>
      <c r="E14174" s="12"/>
      <c r="F14174" s="79"/>
      <c r="G14174" s="78"/>
      <c r="H14174" s="80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6"/>
      <c r="B14175" s="77"/>
      <c r="C14175" s="76"/>
      <c r="D14175" s="78"/>
      <c r="E14175" s="12"/>
      <c r="F14175" s="79"/>
      <c r="G14175" s="78"/>
      <c r="H14175" s="80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6"/>
      <c r="B14176" s="77"/>
      <c r="C14176" s="76"/>
      <c r="D14176" s="78"/>
      <c r="E14176" s="12"/>
      <c r="F14176" s="79"/>
      <c r="G14176" s="78"/>
      <c r="H14176" s="80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6"/>
      <c r="B14177" s="77"/>
      <c r="C14177" s="76"/>
      <c r="D14177" s="78"/>
      <c r="E14177" s="12"/>
      <c r="F14177" s="79"/>
      <c r="G14177" s="78"/>
      <c r="H14177" s="80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6"/>
      <c r="B14178" s="77"/>
      <c r="C14178" s="76"/>
      <c r="D14178" s="78"/>
      <c r="E14178" s="12"/>
      <c r="F14178" s="79"/>
      <c r="G14178" s="78"/>
      <c r="H14178" s="80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6"/>
      <c r="B14179" s="77"/>
      <c r="C14179" s="76"/>
      <c r="D14179" s="78"/>
      <c r="E14179" s="12"/>
      <c r="F14179" s="79"/>
      <c r="G14179" s="78"/>
      <c r="H14179" s="80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6"/>
      <c r="B14180" s="77"/>
      <c r="C14180" s="76"/>
      <c r="D14180" s="78"/>
      <c r="E14180" s="12"/>
      <c r="F14180" s="79"/>
      <c r="G14180" s="78"/>
      <c r="H14180" s="80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6"/>
      <c r="B14181" s="77"/>
      <c r="C14181" s="76"/>
      <c r="D14181" s="78"/>
      <c r="E14181" s="12"/>
      <c r="F14181" s="79"/>
      <c r="G14181" s="78"/>
      <c r="H14181" s="80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6"/>
      <c r="B14182" s="77"/>
      <c r="C14182" s="76"/>
      <c r="D14182" s="78"/>
      <c r="E14182" s="12"/>
      <c r="F14182" s="79"/>
      <c r="G14182" s="78"/>
      <c r="H14182" s="80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6"/>
      <c r="B14183" s="77"/>
      <c r="C14183" s="76"/>
      <c r="D14183" s="78"/>
      <c r="E14183" s="12"/>
      <c r="F14183" s="79"/>
      <c r="G14183" s="78"/>
      <c r="H14183" s="80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6"/>
      <c r="B14184" s="77"/>
      <c r="C14184" s="76"/>
      <c r="D14184" s="78"/>
      <c r="E14184" s="12"/>
      <c r="F14184" s="79"/>
      <c r="G14184" s="78"/>
      <c r="H14184" s="80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6"/>
      <c r="B14185" s="77"/>
      <c r="C14185" s="76"/>
      <c r="D14185" s="78"/>
      <c r="E14185" s="12"/>
      <c r="F14185" s="79"/>
      <c r="G14185" s="78"/>
      <c r="H14185" s="80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6"/>
      <c r="B14186" s="77"/>
      <c r="C14186" s="76"/>
      <c r="D14186" s="78"/>
      <c r="E14186" s="12"/>
      <c r="F14186" s="79"/>
      <c r="G14186" s="78"/>
      <c r="H14186" s="80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6"/>
      <c r="B14187" s="77"/>
      <c r="C14187" s="76"/>
      <c r="D14187" s="78"/>
      <c r="E14187" s="12"/>
      <c r="F14187" s="79"/>
      <c r="G14187" s="78"/>
      <c r="H14187" s="80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6"/>
      <c r="B14188" s="77"/>
      <c r="C14188" s="76"/>
      <c r="D14188" s="78"/>
      <c r="E14188" s="12"/>
      <c r="F14188" s="79"/>
      <c r="G14188" s="78"/>
      <c r="H14188" s="80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6"/>
      <c r="B14189" s="77"/>
      <c r="C14189" s="76"/>
      <c r="D14189" s="78"/>
      <c r="E14189" s="12"/>
      <c r="F14189" s="79"/>
      <c r="G14189" s="78"/>
      <c r="H14189" s="80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6"/>
      <c r="B14190" s="77"/>
      <c r="C14190" s="76"/>
      <c r="D14190" s="78"/>
      <c r="E14190" s="12"/>
      <c r="F14190" s="79"/>
      <c r="G14190" s="78"/>
      <c r="H14190" s="80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6"/>
      <c r="B14191" s="77"/>
      <c r="C14191" s="76"/>
      <c r="D14191" s="78"/>
      <c r="E14191" s="12"/>
      <c r="F14191" s="79"/>
      <c r="G14191" s="78"/>
      <c r="H14191" s="80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6"/>
      <c r="B14192" s="77"/>
      <c r="C14192" s="76"/>
      <c r="D14192" s="78"/>
      <c r="E14192" s="12"/>
      <c r="F14192" s="79"/>
      <c r="G14192" s="78"/>
      <c r="H14192" s="80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6"/>
      <c r="B14193" s="77"/>
      <c r="C14193" s="76"/>
      <c r="D14193" s="78"/>
      <c r="E14193" s="12"/>
      <c r="F14193" s="79"/>
      <c r="G14193" s="78"/>
      <c r="H14193" s="80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6"/>
      <c r="B14194" s="77"/>
      <c r="C14194" s="76"/>
      <c r="D14194" s="78"/>
      <c r="E14194" s="12"/>
      <c r="F14194" s="79"/>
      <c r="G14194" s="78"/>
      <c r="H14194" s="80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6"/>
      <c r="B14195" s="77"/>
      <c r="C14195" s="76"/>
      <c r="D14195" s="78"/>
      <c r="E14195" s="12"/>
      <c r="F14195" s="79"/>
      <c r="G14195" s="78"/>
      <c r="H14195" s="80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6"/>
      <c r="B14196" s="77"/>
      <c r="C14196" s="76"/>
      <c r="D14196" s="78"/>
      <c r="E14196" s="12"/>
      <c r="F14196" s="79"/>
      <c r="G14196" s="78"/>
      <c r="H14196" s="80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6"/>
      <c r="B14197" s="77"/>
      <c r="C14197" s="76"/>
      <c r="D14197" s="78"/>
      <c r="E14197" s="12"/>
      <c r="F14197" s="79"/>
      <c r="G14197" s="78"/>
      <c r="H14197" s="80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6"/>
      <c r="B14198" s="77"/>
      <c r="C14198" s="76"/>
      <c r="D14198" s="78"/>
      <c r="E14198" s="12"/>
      <c r="F14198" s="79"/>
      <c r="G14198" s="78"/>
      <c r="H14198" s="80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6"/>
      <c r="B14199" s="77"/>
      <c r="C14199" s="76"/>
      <c r="D14199" s="78"/>
      <c r="E14199" s="12"/>
      <c r="F14199" s="79"/>
      <c r="G14199" s="78"/>
      <c r="H14199" s="80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6"/>
      <c r="B14200" s="77"/>
      <c r="C14200" s="76"/>
      <c r="D14200" s="78"/>
      <c r="E14200" s="12"/>
      <c r="F14200" s="79"/>
      <c r="G14200" s="78"/>
      <c r="H14200" s="80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6"/>
      <c r="B14201" s="77"/>
      <c r="C14201" s="76"/>
      <c r="D14201" s="78"/>
      <c r="E14201" s="12"/>
      <c r="F14201" s="79"/>
      <c r="G14201" s="78"/>
      <c r="H14201" s="80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6"/>
      <c r="B14202" s="77"/>
      <c r="C14202" s="76"/>
      <c r="D14202" s="78"/>
      <c r="E14202" s="12"/>
      <c r="F14202" s="79"/>
      <c r="G14202" s="78"/>
      <c r="H14202" s="80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6"/>
      <c r="B14203" s="77"/>
      <c r="C14203" s="76"/>
      <c r="D14203" s="78"/>
      <c r="E14203" s="12"/>
      <c r="F14203" s="79"/>
      <c r="G14203" s="78"/>
      <c r="H14203" s="80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6"/>
      <c r="B14204" s="77"/>
      <c r="C14204" s="76"/>
      <c r="D14204" s="78"/>
      <c r="E14204" s="12"/>
      <c r="F14204" s="79"/>
      <c r="G14204" s="78"/>
      <c r="H14204" s="80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6"/>
      <c r="B14205" s="77"/>
      <c r="C14205" s="76"/>
      <c r="D14205" s="78"/>
      <c r="E14205" s="12"/>
      <c r="F14205" s="79"/>
      <c r="G14205" s="78"/>
      <c r="H14205" s="80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6"/>
      <c r="B14206" s="77"/>
      <c r="C14206" s="76"/>
      <c r="D14206" s="78"/>
      <c r="E14206" s="12"/>
      <c r="F14206" s="79"/>
      <c r="G14206" s="78"/>
      <c r="H14206" s="80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6"/>
      <c r="B14207" s="77"/>
      <c r="C14207" s="76"/>
      <c r="D14207" s="78"/>
      <c r="E14207" s="12"/>
      <c r="F14207" s="79"/>
      <c r="G14207" s="78"/>
      <c r="H14207" s="80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6"/>
      <c r="B14208" s="77"/>
      <c r="C14208" s="76"/>
      <c r="D14208" s="78"/>
      <c r="E14208" s="12"/>
      <c r="F14208" s="79"/>
      <c r="G14208" s="78"/>
      <c r="H14208" s="80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6"/>
      <c r="B14209" s="77"/>
      <c r="C14209" s="76"/>
      <c r="D14209" s="78"/>
      <c r="E14209" s="12"/>
      <c r="F14209" s="79"/>
      <c r="G14209" s="78"/>
      <c r="H14209" s="80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6"/>
      <c r="B14210" s="77"/>
      <c r="C14210" s="76"/>
      <c r="D14210" s="78"/>
      <c r="E14210" s="12"/>
      <c r="F14210" s="79"/>
      <c r="G14210" s="78"/>
      <c r="H14210" s="80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6"/>
      <c r="B14211" s="77"/>
      <c r="C14211" s="76"/>
      <c r="D14211" s="78"/>
      <c r="E14211" s="12"/>
      <c r="F14211" s="79"/>
      <c r="G14211" s="78"/>
      <c r="H14211" s="80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6"/>
      <c r="B14212" s="77"/>
      <c r="C14212" s="76"/>
      <c r="D14212" s="78"/>
      <c r="E14212" s="12"/>
      <c r="F14212" s="79"/>
      <c r="G14212" s="78"/>
      <c r="H14212" s="80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6"/>
      <c r="B14213" s="77"/>
      <c r="C14213" s="76"/>
      <c r="D14213" s="78"/>
      <c r="E14213" s="12"/>
      <c r="F14213" s="79"/>
      <c r="G14213" s="78"/>
      <c r="H14213" s="80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6"/>
      <c r="B14214" s="77"/>
      <c r="C14214" s="76"/>
      <c r="D14214" s="78"/>
      <c r="E14214" s="12"/>
      <c r="F14214" s="79"/>
      <c r="G14214" s="78"/>
      <c r="H14214" s="80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6"/>
      <c r="B14215" s="77"/>
      <c r="C14215" s="76"/>
      <c r="D14215" s="78"/>
      <c r="E14215" s="12"/>
      <c r="F14215" s="79"/>
      <c r="G14215" s="78"/>
      <c r="H14215" s="80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6"/>
      <c r="B14216" s="77"/>
      <c r="C14216" s="76"/>
      <c r="D14216" s="78"/>
      <c r="E14216" s="12"/>
      <c r="F14216" s="79"/>
      <c r="G14216" s="78"/>
      <c r="H14216" s="80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6"/>
      <c r="B14217" s="77"/>
      <c r="C14217" s="76"/>
      <c r="D14217" s="78"/>
      <c r="E14217" s="12"/>
      <c r="F14217" s="79"/>
      <c r="G14217" s="78"/>
      <c r="H14217" s="80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6"/>
      <c r="B14218" s="77"/>
      <c r="C14218" s="76"/>
      <c r="D14218" s="78"/>
      <c r="E14218" s="12"/>
      <c r="F14218" s="79"/>
      <c r="G14218" s="78"/>
      <c r="H14218" s="80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6"/>
      <c r="B14219" s="77"/>
      <c r="C14219" s="76"/>
      <c r="D14219" s="78"/>
      <c r="E14219" s="12"/>
      <c r="F14219" s="79"/>
      <c r="G14219" s="78"/>
      <c r="H14219" s="80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6"/>
      <c r="B14220" s="77"/>
      <c r="C14220" s="76"/>
      <c r="D14220" s="78"/>
      <c r="E14220" s="12"/>
      <c r="F14220" s="79"/>
      <c r="G14220" s="78"/>
      <c r="H14220" s="80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6"/>
      <c r="B14221" s="77"/>
      <c r="C14221" s="76"/>
      <c r="D14221" s="78"/>
      <c r="E14221" s="12"/>
      <c r="F14221" s="79"/>
      <c r="G14221" s="78"/>
      <c r="H14221" s="80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6"/>
      <c r="B14222" s="77"/>
      <c r="C14222" s="76"/>
      <c r="D14222" s="78"/>
      <c r="E14222" s="12"/>
      <c r="F14222" s="79"/>
      <c r="G14222" s="78"/>
      <c r="H14222" s="80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6"/>
      <c r="B14223" s="77"/>
      <c r="C14223" s="76"/>
      <c r="D14223" s="78"/>
      <c r="E14223" s="12"/>
      <c r="F14223" s="79"/>
      <c r="G14223" s="78"/>
      <c r="H14223" s="80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6"/>
      <c r="B14224" s="77"/>
      <c r="C14224" s="76"/>
      <c r="D14224" s="78"/>
      <c r="E14224" s="12"/>
      <c r="F14224" s="79"/>
      <c r="G14224" s="78"/>
      <c r="H14224" s="80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6"/>
      <c r="B14225" s="77"/>
      <c r="C14225" s="76"/>
      <c r="D14225" s="78"/>
      <c r="E14225" s="12"/>
      <c r="F14225" s="79"/>
      <c r="G14225" s="78"/>
      <c r="H14225" s="80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6"/>
      <c r="B14226" s="77"/>
      <c r="C14226" s="76"/>
      <c r="D14226" s="78"/>
      <c r="E14226" s="12"/>
      <c r="F14226" s="79"/>
      <c r="G14226" s="78"/>
      <c r="H14226" s="80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6"/>
      <c r="B14227" s="77"/>
      <c r="C14227" s="76"/>
      <c r="D14227" s="78"/>
      <c r="E14227" s="12"/>
      <c r="F14227" s="79"/>
      <c r="G14227" s="78"/>
      <c r="H14227" s="80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6"/>
      <c r="B14228" s="77"/>
      <c r="C14228" s="76"/>
      <c r="D14228" s="78"/>
      <c r="E14228" s="12"/>
      <c r="F14228" s="79"/>
      <c r="G14228" s="78"/>
      <c r="H14228" s="80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6"/>
      <c r="B14229" s="77"/>
      <c r="C14229" s="76"/>
      <c r="D14229" s="78"/>
      <c r="E14229" s="12"/>
      <c r="F14229" s="79"/>
      <c r="G14229" s="78"/>
      <c r="H14229" s="80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6"/>
      <c r="B14230" s="77"/>
      <c r="C14230" s="76"/>
      <c r="D14230" s="78"/>
      <c r="E14230" s="12"/>
      <c r="F14230" s="79"/>
      <c r="G14230" s="78"/>
      <c r="H14230" s="80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6"/>
      <c r="B14231" s="77"/>
      <c r="C14231" s="76"/>
      <c r="D14231" s="78"/>
      <c r="E14231" s="12"/>
      <c r="F14231" s="79"/>
      <c r="G14231" s="78"/>
      <c r="H14231" s="80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6"/>
      <c r="B14232" s="77"/>
      <c r="C14232" s="76"/>
      <c r="D14232" s="78"/>
      <c r="E14232" s="12"/>
      <c r="F14232" s="79"/>
      <c r="G14232" s="78"/>
      <c r="H14232" s="80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6"/>
      <c r="B14233" s="77"/>
      <c r="C14233" s="76"/>
      <c r="D14233" s="78"/>
      <c r="E14233" s="12"/>
      <c r="F14233" s="79"/>
      <c r="G14233" s="78"/>
      <c r="H14233" s="80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6"/>
      <c r="B14234" s="77"/>
      <c r="C14234" s="76"/>
      <c r="D14234" s="78"/>
      <c r="E14234" s="12"/>
      <c r="F14234" s="79"/>
      <c r="G14234" s="78"/>
      <c r="H14234" s="80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6"/>
      <c r="B14235" s="77"/>
      <c r="C14235" s="76"/>
      <c r="D14235" s="78"/>
      <c r="E14235" s="12"/>
      <c r="F14235" s="79"/>
      <c r="G14235" s="78"/>
      <c r="H14235" s="80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6"/>
      <c r="B14236" s="77"/>
      <c r="C14236" s="76"/>
      <c r="D14236" s="78"/>
      <c r="E14236" s="12"/>
      <c r="F14236" s="79"/>
      <c r="G14236" s="78"/>
      <c r="H14236" s="80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6"/>
      <c r="B14237" s="77"/>
      <c r="C14237" s="76"/>
      <c r="D14237" s="78"/>
      <c r="E14237" s="12"/>
      <c r="F14237" s="79"/>
      <c r="G14237" s="78"/>
      <c r="H14237" s="80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6"/>
      <c r="B14238" s="77"/>
      <c r="C14238" s="76"/>
      <c r="D14238" s="78"/>
      <c r="E14238" s="12"/>
      <c r="F14238" s="79"/>
      <c r="G14238" s="78"/>
      <c r="H14238" s="80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6"/>
      <c r="B14239" s="77"/>
      <c r="C14239" s="76"/>
      <c r="D14239" s="78"/>
      <c r="E14239" s="12"/>
      <c r="F14239" s="79"/>
      <c r="G14239" s="78"/>
      <c r="H14239" s="80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6"/>
      <c r="B14240" s="77"/>
      <c r="C14240" s="76"/>
      <c r="D14240" s="78"/>
      <c r="E14240" s="12"/>
      <c r="F14240" s="79"/>
      <c r="G14240" s="78"/>
      <c r="H14240" s="80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6"/>
      <c r="B14241" s="77"/>
      <c r="C14241" s="76"/>
      <c r="D14241" s="78"/>
      <c r="E14241" s="12"/>
      <c r="F14241" s="79"/>
      <c r="G14241" s="78"/>
      <c r="H14241" s="80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6"/>
      <c r="B14242" s="77"/>
      <c r="C14242" s="76"/>
      <c r="D14242" s="78"/>
      <c r="E14242" s="12"/>
      <c r="F14242" s="79"/>
      <c r="G14242" s="78"/>
      <c r="H14242" s="80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6"/>
      <c r="B14243" s="77"/>
      <c r="C14243" s="76"/>
      <c r="D14243" s="78"/>
      <c r="E14243" s="12"/>
      <c r="F14243" s="79"/>
      <c r="G14243" s="78"/>
      <c r="H14243" s="80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6"/>
      <c r="B14244" s="77"/>
      <c r="C14244" s="76"/>
      <c r="D14244" s="78"/>
      <c r="E14244" s="12"/>
      <c r="F14244" s="79"/>
      <c r="G14244" s="78"/>
      <c r="H14244" s="80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6"/>
      <c r="B14245" s="77"/>
      <c r="C14245" s="76"/>
      <c r="D14245" s="78"/>
      <c r="E14245" s="12"/>
      <c r="F14245" s="79"/>
      <c r="G14245" s="78"/>
      <c r="H14245" s="80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6"/>
      <c r="B14246" s="77"/>
      <c r="C14246" s="76"/>
      <c r="D14246" s="78"/>
      <c r="E14246" s="12"/>
      <c r="F14246" s="79"/>
      <c r="G14246" s="78"/>
      <c r="H14246" s="80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6"/>
      <c r="B14247" s="77"/>
      <c r="C14247" s="76"/>
      <c r="D14247" s="78"/>
      <c r="E14247" s="12"/>
      <c r="F14247" s="79"/>
      <c r="G14247" s="78"/>
      <c r="H14247" s="80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6"/>
      <c r="B14248" s="77"/>
      <c r="C14248" s="76"/>
      <c r="D14248" s="78"/>
      <c r="E14248" s="12"/>
      <c r="F14248" s="79"/>
      <c r="G14248" s="78"/>
      <c r="H14248" s="80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6"/>
      <c r="B14249" s="77"/>
      <c r="C14249" s="76"/>
      <c r="D14249" s="78"/>
      <c r="E14249" s="12"/>
      <c r="F14249" s="79"/>
      <c r="G14249" s="78"/>
      <c r="H14249" s="80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6"/>
      <c r="B14250" s="77"/>
      <c r="C14250" s="76"/>
      <c r="D14250" s="78"/>
      <c r="E14250" s="12"/>
      <c r="F14250" s="79"/>
      <c r="G14250" s="78"/>
      <c r="H14250" s="80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6"/>
      <c r="B14251" s="77"/>
      <c r="C14251" s="76"/>
      <c r="D14251" s="78"/>
      <c r="E14251" s="12"/>
      <c r="F14251" s="79"/>
      <c r="G14251" s="78"/>
      <c r="H14251" s="80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6"/>
      <c r="B14252" s="77"/>
      <c r="C14252" s="76"/>
      <c r="D14252" s="78"/>
      <c r="E14252" s="12"/>
      <c r="F14252" s="79"/>
      <c r="G14252" s="78"/>
      <c r="H14252" s="80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6"/>
      <c r="B14253" s="77"/>
      <c r="C14253" s="76"/>
      <c r="D14253" s="78"/>
      <c r="E14253" s="12"/>
      <c r="F14253" s="79"/>
      <c r="G14253" s="78"/>
      <c r="H14253" s="80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6"/>
      <c r="B14254" s="77"/>
      <c r="C14254" s="76"/>
      <c r="D14254" s="78"/>
      <c r="E14254" s="12"/>
      <c r="F14254" s="79"/>
      <c r="G14254" s="78"/>
      <c r="H14254" s="80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6"/>
      <c r="B14255" s="77"/>
      <c r="C14255" s="76"/>
      <c r="D14255" s="78"/>
      <c r="E14255" s="12"/>
      <c r="F14255" s="79"/>
      <c r="G14255" s="78"/>
      <c r="H14255" s="80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6"/>
      <c r="B14256" s="77"/>
      <c r="C14256" s="76"/>
      <c r="D14256" s="78"/>
      <c r="E14256" s="12"/>
      <c r="F14256" s="79"/>
      <c r="G14256" s="78"/>
      <c r="H14256" s="80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6"/>
      <c r="B14257" s="77"/>
      <c r="C14257" s="76"/>
      <c r="D14257" s="78"/>
      <c r="E14257" s="12"/>
      <c r="F14257" s="79"/>
      <c r="G14257" s="78"/>
      <c r="H14257" s="80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6"/>
      <c r="B14258" s="77"/>
      <c r="C14258" s="76"/>
      <c r="D14258" s="78"/>
      <c r="E14258" s="12"/>
      <c r="F14258" s="79"/>
      <c r="G14258" s="78"/>
      <c r="H14258" s="80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6"/>
      <c r="B14259" s="77"/>
      <c r="C14259" s="76"/>
      <c r="D14259" s="78"/>
      <c r="E14259" s="12"/>
      <c r="F14259" s="79"/>
      <c r="G14259" s="78"/>
      <c r="H14259" s="80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6"/>
      <c r="B14260" s="77"/>
      <c r="C14260" s="76"/>
      <c r="D14260" s="78"/>
      <c r="E14260" s="12"/>
      <c r="F14260" s="79"/>
      <c r="G14260" s="78"/>
      <c r="H14260" s="80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6"/>
      <c r="B14261" s="77"/>
      <c r="C14261" s="76"/>
      <c r="D14261" s="78"/>
      <c r="E14261" s="12"/>
      <c r="F14261" s="79"/>
      <c r="G14261" s="78"/>
      <c r="H14261" s="80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6"/>
      <c r="B14262" s="77"/>
      <c r="C14262" s="76"/>
      <c r="D14262" s="78"/>
      <c r="E14262" s="12"/>
      <c r="F14262" s="79"/>
      <c r="G14262" s="78"/>
      <c r="H14262" s="80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6"/>
      <c r="B14263" s="77"/>
      <c r="C14263" s="76"/>
      <c r="D14263" s="78"/>
      <c r="E14263" s="12"/>
      <c r="F14263" s="79"/>
      <c r="G14263" s="78"/>
      <c r="H14263" s="80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6"/>
      <c r="B14264" s="77"/>
      <c r="C14264" s="76"/>
      <c r="D14264" s="78"/>
      <c r="E14264" s="12"/>
      <c r="F14264" s="79"/>
      <c r="G14264" s="78"/>
      <c r="H14264" s="80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6"/>
      <c r="B14265" s="77"/>
      <c r="C14265" s="76"/>
      <c r="D14265" s="78"/>
      <c r="E14265" s="12"/>
      <c r="F14265" s="79"/>
      <c r="G14265" s="78"/>
      <c r="H14265" s="80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6"/>
      <c r="B14266" s="77"/>
      <c r="C14266" s="76"/>
      <c r="D14266" s="78"/>
      <c r="E14266" s="12"/>
      <c r="F14266" s="79"/>
      <c r="G14266" s="78"/>
      <c r="H14266" s="80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6"/>
      <c r="B14267" s="77"/>
      <c r="C14267" s="76"/>
      <c r="D14267" s="78"/>
      <c r="E14267" s="12"/>
      <c r="F14267" s="79"/>
      <c r="G14267" s="78"/>
      <c r="H14267" s="80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6"/>
      <c r="B14268" s="77"/>
      <c r="C14268" s="76"/>
      <c r="D14268" s="78"/>
      <c r="E14268" s="12"/>
      <c r="F14268" s="79"/>
      <c r="G14268" s="78"/>
      <c r="H14268" s="80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6"/>
      <c r="B14269" s="77"/>
      <c r="C14269" s="76"/>
      <c r="D14269" s="78"/>
      <c r="E14269" s="12"/>
      <c r="F14269" s="79"/>
      <c r="G14269" s="78"/>
      <c r="H14269" s="80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6"/>
      <c r="B14270" s="77"/>
      <c r="C14270" s="76"/>
      <c r="D14270" s="78"/>
      <c r="E14270" s="12"/>
      <c r="F14270" s="79"/>
      <c r="G14270" s="78"/>
      <c r="H14270" s="80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6"/>
      <c r="B14271" s="77"/>
      <c r="C14271" s="76"/>
      <c r="D14271" s="78"/>
      <c r="E14271" s="12"/>
      <c r="F14271" s="79"/>
      <c r="G14271" s="78"/>
      <c r="H14271" s="80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6"/>
      <c r="B14272" s="77"/>
      <c r="C14272" s="76"/>
      <c r="D14272" s="78"/>
      <c r="E14272" s="12"/>
      <c r="F14272" s="79"/>
      <c r="G14272" s="78"/>
      <c r="H14272" s="80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6"/>
      <c r="B14273" s="77"/>
      <c r="C14273" s="76"/>
      <c r="D14273" s="78"/>
      <c r="E14273" s="12"/>
      <c r="F14273" s="79"/>
      <c r="G14273" s="78"/>
      <c r="H14273" s="80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6"/>
      <c r="B14274" s="77"/>
      <c r="C14274" s="76"/>
      <c r="D14274" s="78"/>
      <c r="E14274" s="12"/>
      <c r="F14274" s="79"/>
      <c r="G14274" s="78"/>
      <c r="H14274" s="80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6"/>
      <c r="B14275" s="77"/>
      <c r="C14275" s="76"/>
      <c r="D14275" s="78"/>
      <c r="E14275" s="12"/>
      <c r="F14275" s="79"/>
      <c r="G14275" s="78"/>
      <c r="H14275" s="80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6"/>
      <c r="B14276" s="77"/>
      <c r="C14276" s="76"/>
      <c r="D14276" s="78"/>
      <c r="E14276" s="12"/>
      <c r="F14276" s="79"/>
      <c r="G14276" s="78"/>
      <c r="H14276" s="80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6"/>
      <c r="B14277" s="77"/>
      <c r="C14277" s="76"/>
      <c r="D14277" s="78"/>
      <c r="E14277" s="12"/>
      <c r="F14277" s="79"/>
      <c r="G14277" s="78"/>
      <c r="H14277" s="80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6"/>
      <c r="B14278" s="77"/>
      <c r="C14278" s="76"/>
      <c r="D14278" s="78"/>
      <c r="E14278" s="12"/>
      <c r="F14278" s="79"/>
      <c r="G14278" s="78"/>
      <c r="H14278" s="80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6"/>
      <c r="B14279" s="77"/>
      <c r="C14279" s="76"/>
      <c r="D14279" s="78"/>
      <c r="E14279" s="12"/>
      <c r="F14279" s="79"/>
      <c r="G14279" s="78"/>
      <c r="H14279" s="80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6"/>
      <c r="B14280" s="77"/>
      <c r="C14280" s="76"/>
      <c r="D14280" s="78"/>
      <c r="E14280" s="12"/>
      <c r="F14280" s="79"/>
      <c r="G14280" s="78"/>
      <c r="H14280" s="80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6"/>
      <c r="B14281" s="77"/>
      <c r="C14281" s="76"/>
      <c r="D14281" s="78"/>
      <c r="E14281" s="12"/>
      <c r="F14281" s="79"/>
      <c r="G14281" s="78"/>
      <c r="H14281" s="80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6"/>
      <c r="B14282" s="77"/>
      <c r="C14282" s="76"/>
      <c r="D14282" s="78"/>
      <c r="E14282" s="12"/>
      <c r="F14282" s="79"/>
      <c r="G14282" s="78"/>
      <c r="H14282" s="80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6"/>
      <c r="B14283" s="77"/>
      <c r="C14283" s="76"/>
      <c r="D14283" s="78"/>
      <c r="E14283" s="12"/>
      <c r="F14283" s="79"/>
      <c r="G14283" s="78"/>
      <c r="H14283" s="80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6"/>
      <c r="B14284" s="77"/>
      <c r="C14284" s="76"/>
      <c r="D14284" s="78"/>
      <c r="E14284" s="12"/>
      <c r="F14284" s="79"/>
      <c r="G14284" s="78"/>
      <c r="H14284" s="80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6"/>
      <c r="B14285" s="77"/>
      <c r="C14285" s="76"/>
      <c r="D14285" s="78"/>
      <c r="E14285" s="12"/>
      <c r="F14285" s="79"/>
      <c r="G14285" s="78"/>
      <c r="H14285" s="80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6"/>
      <c r="B14286" s="77"/>
      <c r="C14286" s="76"/>
      <c r="D14286" s="78"/>
      <c r="E14286" s="12"/>
      <c r="F14286" s="79"/>
      <c r="G14286" s="78"/>
      <c r="H14286" s="80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6"/>
      <c r="B14287" s="77"/>
      <c r="C14287" s="76"/>
      <c r="D14287" s="78"/>
      <c r="E14287" s="12"/>
      <c r="F14287" s="79"/>
      <c r="G14287" s="78"/>
      <c r="H14287" s="80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6"/>
      <c r="B14288" s="77"/>
      <c r="C14288" s="76"/>
      <c r="D14288" s="78"/>
      <c r="E14288" s="12"/>
      <c r="F14288" s="79"/>
      <c r="G14288" s="78"/>
      <c r="H14288" s="80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6"/>
      <c r="B14289" s="77"/>
      <c r="C14289" s="76"/>
      <c r="D14289" s="78"/>
      <c r="E14289" s="12"/>
      <c r="F14289" s="79"/>
      <c r="G14289" s="78"/>
      <c r="H14289" s="80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6"/>
      <c r="B14290" s="77"/>
      <c r="C14290" s="76"/>
      <c r="D14290" s="78"/>
      <c r="E14290" s="12"/>
      <c r="F14290" s="79"/>
      <c r="G14290" s="78"/>
      <c r="H14290" s="80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6"/>
      <c r="B14291" s="77"/>
      <c r="C14291" s="76"/>
      <c r="D14291" s="78"/>
      <c r="E14291" s="12"/>
      <c r="F14291" s="79"/>
      <c r="G14291" s="78"/>
      <c r="H14291" s="80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6"/>
      <c r="B14292" s="77"/>
      <c r="C14292" s="76"/>
      <c r="D14292" s="78"/>
      <c r="E14292" s="12"/>
      <c r="F14292" s="79"/>
      <c r="G14292" s="78"/>
      <c r="H14292" s="80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6"/>
      <c r="B14293" s="77"/>
      <c r="C14293" s="76"/>
      <c r="D14293" s="78"/>
      <c r="E14293" s="12"/>
      <c r="F14293" s="79"/>
      <c r="G14293" s="78"/>
      <c r="H14293" s="80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6"/>
      <c r="B14294" s="77"/>
      <c r="C14294" s="76"/>
      <c r="D14294" s="78"/>
      <c r="E14294" s="12"/>
      <c r="F14294" s="79"/>
      <c r="G14294" s="78"/>
      <c r="H14294" s="80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6"/>
      <c r="B14295" s="77"/>
      <c r="C14295" s="76"/>
      <c r="D14295" s="78"/>
      <c r="E14295" s="12"/>
      <c r="F14295" s="79"/>
      <c r="G14295" s="78"/>
      <c r="H14295" s="80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6"/>
      <c r="B14296" s="77"/>
      <c r="C14296" s="76"/>
      <c r="D14296" s="78"/>
      <c r="E14296" s="12"/>
      <c r="F14296" s="79"/>
      <c r="G14296" s="78"/>
      <c r="H14296" s="80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6"/>
      <c r="B14297" s="77"/>
      <c r="C14297" s="76"/>
      <c r="D14297" s="78"/>
      <c r="E14297" s="12"/>
      <c r="F14297" s="79"/>
      <c r="G14297" s="78"/>
      <c r="H14297" s="80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6"/>
      <c r="B14298" s="77"/>
      <c r="C14298" s="76"/>
      <c r="D14298" s="78"/>
      <c r="E14298" s="12"/>
      <c r="F14298" s="79"/>
      <c r="G14298" s="78"/>
      <c r="H14298" s="80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6"/>
      <c r="B14299" s="77"/>
      <c r="C14299" s="76"/>
      <c r="D14299" s="78"/>
      <c r="E14299" s="12"/>
      <c r="F14299" s="79"/>
      <c r="G14299" s="78"/>
      <c r="H14299" s="80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6"/>
      <c r="B14300" s="77"/>
      <c r="C14300" s="76"/>
      <c r="D14300" s="78"/>
      <c r="E14300" s="12"/>
      <c r="F14300" s="79"/>
      <c r="G14300" s="78"/>
      <c r="H14300" s="80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6"/>
      <c r="B14301" s="77"/>
      <c r="C14301" s="76"/>
      <c r="D14301" s="78"/>
      <c r="E14301" s="12"/>
      <c r="F14301" s="79"/>
      <c r="G14301" s="78"/>
      <c r="H14301" s="80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6"/>
      <c r="B14302" s="77"/>
      <c r="C14302" s="76"/>
      <c r="D14302" s="78"/>
      <c r="E14302" s="12"/>
      <c r="F14302" s="79"/>
      <c r="G14302" s="78"/>
      <c r="H14302" s="80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6"/>
      <c r="B14303" s="77"/>
      <c r="C14303" s="76"/>
      <c r="D14303" s="78"/>
      <c r="E14303" s="12"/>
      <c r="F14303" s="79"/>
      <c r="G14303" s="78"/>
      <c r="H14303" s="80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6"/>
      <c r="B14304" s="77"/>
      <c r="C14304" s="76"/>
      <c r="D14304" s="78"/>
      <c r="E14304" s="12"/>
      <c r="F14304" s="79"/>
      <c r="G14304" s="78"/>
      <c r="H14304" s="80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6"/>
      <c r="B14305" s="77"/>
      <c r="C14305" s="76"/>
      <c r="D14305" s="78"/>
      <c r="E14305" s="12"/>
      <c r="F14305" s="79"/>
      <c r="G14305" s="78"/>
      <c r="H14305" s="80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6"/>
      <c r="B14306" s="77"/>
      <c r="C14306" s="76"/>
      <c r="D14306" s="78"/>
      <c r="E14306" s="12"/>
      <c r="F14306" s="79"/>
      <c r="G14306" s="78"/>
      <c r="H14306" s="80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6"/>
      <c r="B14307" s="77"/>
      <c r="C14307" s="76"/>
      <c r="D14307" s="78"/>
      <c r="E14307" s="12"/>
      <c r="F14307" s="79"/>
      <c r="G14307" s="78"/>
      <c r="H14307" s="80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6"/>
      <c r="B14308" s="77"/>
      <c r="C14308" s="76"/>
      <c r="D14308" s="78"/>
      <c r="E14308" s="12"/>
      <c r="F14308" s="79"/>
      <c r="G14308" s="78"/>
      <c r="H14308" s="80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6"/>
      <c r="B14309" s="77"/>
      <c r="C14309" s="76"/>
      <c r="D14309" s="78"/>
      <c r="E14309" s="12"/>
      <c r="F14309" s="79"/>
      <c r="G14309" s="78"/>
      <c r="H14309" s="80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6"/>
      <c r="B14310" s="77"/>
      <c r="C14310" s="76"/>
      <c r="D14310" s="78"/>
      <c r="E14310" s="12"/>
      <c r="F14310" s="79"/>
      <c r="G14310" s="78"/>
      <c r="H14310" s="80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6"/>
      <c r="B14311" s="77"/>
      <c r="C14311" s="76"/>
      <c r="D14311" s="78"/>
      <c r="E14311" s="12"/>
      <c r="F14311" s="79"/>
      <c r="G14311" s="78"/>
      <c r="H14311" s="80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6"/>
      <c r="B14312" s="77"/>
      <c r="C14312" s="76"/>
      <c r="D14312" s="78"/>
      <c r="E14312" s="12"/>
      <c r="F14312" s="79"/>
      <c r="G14312" s="78"/>
      <c r="H14312" s="80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6"/>
      <c r="B14313" s="77"/>
      <c r="C14313" s="76"/>
      <c r="D14313" s="78"/>
      <c r="E14313" s="12"/>
      <c r="F14313" s="79"/>
      <c r="G14313" s="78"/>
      <c r="H14313" s="80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6"/>
      <c r="B14314" s="77"/>
      <c r="C14314" s="76"/>
      <c r="D14314" s="78"/>
      <c r="E14314" s="12"/>
      <c r="F14314" s="79"/>
      <c r="G14314" s="78"/>
      <c r="H14314" s="80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6"/>
      <c r="B14315" s="77"/>
      <c r="C14315" s="76"/>
      <c r="D14315" s="78"/>
      <c r="E14315" s="12"/>
      <c r="F14315" s="79"/>
      <c r="G14315" s="78"/>
      <c r="H14315" s="80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6"/>
      <c r="B14316" s="77"/>
      <c r="C14316" s="76"/>
      <c r="D14316" s="78"/>
      <c r="E14316" s="12"/>
      <c r="F14316" s="79"/>
      <c r="G14316" s="78"/>
      <c r="H14316" s="80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6"/>
      <c r="B14317" s="77"/>
      <c r="C14317" s="76"/>
      <c r="D14317" s="78"/>
      <c r="E14317" s="12"/>
      <c r="F14317" s="79"/>
      <c r="G14317" s="78"/>
      <c r="H14317" s="80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6"/>
      <c r="B14318" s="77"/>
      <c r="C14318" s="76"/>
      <c r="D14318" s="78"/>
      <c r="E14318" s="12"/>
      <c r="F14318" s="79"/>
      <c r="G14318" s="78"/>
      <c r="H14318" s="80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6"/>
      <c r="B14319" s="77"/>
      <c r="C14319" s="76"/>
      <c r="D14319" s="78"/>
      <c r="E14319" s="12"/>
      <c r="F14319" s="79"/>
      <c r="G14319" s="78"/>
      <c r="H14319" s="80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6"/>
      <c r="B14320" s="77"/>
      <c r="C14320" s="76"/>
      <c r="D14320" s="78"/>
      <c r="E14320" s="12"/>
      <c r="F14320" s="79"/>
      <c r="G14320" s="78"/>
      <c r="H14320" s="80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6"/>
      <c r="B14321" s="77"/>
      <c r="C14321" s="76"/>
      <c r="D14321" s="78"/>
      <c r="E14321" s="12"/>
      <c r="F14321" s="79"/>
      <c r="G14321" s="78"/>
      <c r="H14321" s="80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6"/>
      <c r="B14322" s="77"/>
      <c r="C14322" s="76"/>
      <c r="D14322" s="78"/>
      <c r="E14322" s="12"/>
      <c r="F14322" s="79"/>
      <c r="G14322" s="78"/>
      <c r="H14322" s="80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6"/>
      <c r="B14323" s="77"/>
      <c r="C14323" s="76"/>
      <c r="D14323" s="78"/>
      <c r="E14323" s="12"/>
      <c r="F14323" s="79"/>
      <c r="G14323" s="78"/>
      <c r="H14323" s="80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6"/>
      <c r="B14324" s="77"/>
      <c r="C14324" s="76"/>
      <c r="D14324" s="78"/>
      <c r="E14324" s="12"/>
      <c r="F14324" s="79"/>
      <c r="G14324" s="78"/>
      <c r="H14324" s="80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6"/>
      <c r="B14325" s="77"/>
      <c r="C14325" s="76"/>
      <c r="D14325" s="78"/>
      <c r="E14325" s="12"/>
      <c r="F14325" s="79"/>
      <c r="G14325" s="78"/>
      <c r="H14325" s="80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6"/>
      <c r="B14326" s="77"/>
      <c r="C14326" s="76"/>
      <c r="D14326" s="78"/>
      <c r="E14326" s="12"/>
      <c r="F14326" s="79"/>
      <c r="G14326" s="78"/>
      <c r="H14326" s="80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6"/>
      <c r="B14327" s="77"/>
      <c r="C14327" s="76"/>
      <c r="D14327" s="78"/>
      <c r="E14327" s="12"/>
      <c r="F14327" s="79"/>
      <c r="G14327" s="78"/>
      <c r="H14327" s="80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6"/>
      <c r="B14328" s="77"/>
      <c r="C14328" s="76"/>
      <c r="D14328" s="78"/>
      <c r="E14328" s="12"/>
      <c r="F14328" s="79"/>
      <c r="G14328" s="78"/>
      <c r="H14328" s="80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6"/>
      <c r="B14329" s="77"/>
      <c r="C14329" s="76"/>
      <c r="D14329" s="78"/>
      <c r="E14329" s="12"/>
      <c r="F14329" s="79"/>
      <c r="G14329" s="78"/>
      <c r="H14329" s="80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6"/>
      <c r="B14330" s="77"/>
      <c r="C14330" s="76"/>
      <c r="D14330" s="78"/>
      <c r="E14330" s="12"/>
      <c r="F14330" s="79"/>
      <c r="G14330" s="78"/>
      <c r="H14330" s="80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6"/>
      <c r="B14331" s="77"/>
      <c r="C14331" s="76"/>
      <c r="D14331" s="78"/>
      <c r="E14331" s="12"/>
      <c r="F14331" s="79"/>
      <c r="G14331" s="78"/>
      <c r="H14331" s="80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6"/>
      <c r="B14332" s="77"/>
      <c r="C14332" s="76"/>
      <c r="D14332" s="78"/>
      <c r="E14332" s="12"/>
      <c r="F14332" s="79"/>
      <c r="G14332" s="78"/>
      <c r="H14332" s="80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6"/>
      <c r="B14333" s="77"/>
      <c r="C14333" s="76"/>
      <c r="D14333" s="78"/>
      <c r="E14333" s="12"/>
      <c r="F14333" s="79"/>
      <c r="G14333" s="78"/>
      <c r="H14333" s="80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6"/>
      <c r="B14334" s="77"/>
      <c r="C14334" s="76"/>
      <c r="D14334" s="78"/>
      <c r="E14334" s="12"/>
      <c r="F14334" s="79"/>
      <c r="G14334" s="78"/>
      <c r="H14334" s="80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6"/>
      <c r="B14335" s="77"/>
      <c r="C14335" s="76"/>
      <c r="D14335" s="78"/>
      <c r="E14335" s="12"/>
      <c r="F14335" s="79"/>
      <c r="G14335" s="78"/>
      <c r="H14335" s="80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6"/>
      <c r="B14336" s="77"/>
      <c r="C14336" s="76"/>
      <c r="D14336" s="78"/>
      <c r="E14336" s="12"/>
      <c r="F14336" s="79"/>
      <c r="G14336" s="78"/>
      <c r="H14336" s="80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6"/>
      <c r="B14337" s="77"/>
      <c r="C14337" s="76"/>
      <c r="D14337" s="78"/>
      <c r="E14337" s="12"/>
      <c r="F14337" s="79"/>
      <c r="G14337" s="78"/>
      <c r="H14337" s="80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6"/>
      <c r="B14338" s="77"/>
      <c r="C14338" s="76"/>
      <c r="D14338" s="78"/>
      <c r="E14338" s="12"/>
      <c r="F14338" s="79"/>
      <c r="G14338" s="78"/>
      <c r="H14338" s="80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6"/>
      <c r="B14339" s="77"/>
      <c r="C14339" s="76"/>
      <c r="D14339" s="78"/>
      <c r="E14339" s="12"/>
      <c r="F14339" s="79"/>
      <c r="G14339" s="78"/>
      <c r="H14339" s="80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6"/>
      <c r="B14340" s="77"/>
      <c r="C14340" s="76"/>
      <c r="D14340" s="78"/>
      <c r="E14340" s="12"/>
      <c r="F14340" s="79"/>
      <c r="G14340" s="78"/>
      <c r="H14340" s="80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6"/>
      <c r="B14341" s="77"/>
      <c r="C14341" s="76"/>
      <c r="D14341" s="78"/>
      <c r="E14341" s="12"/>
      <c r="F14341" s="79"/>
      <c r="G14341" s="78"/>
      <c r="H14341" s="80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6"/>
      <c r="B14342" s="77"/>
      <c r="C14342" s="76"/>
      <c r="D14342" s="78"/>
      <c r="E14342" s="12"/>
      <c r="F14342" s="79"/>
      <c r="G14342" s="78"/>
      <c r="H14342" s="80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6"/>
      <c r="B14343" s="77"/>
      <c r="C14343" s="76"/>
      <c r="D14343" s="78"/>
      <c r="E14343" s="12"/>
      <c r="F14343" s="79"/>
      <c r="G14343" s="78"/>
      <c r="H14343" s="80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6"/>
      <c r="B14344" s="77"/>
      <c r="C14344" s="76"/>
      <c r="D14344" s="78"/>
      <c r="E14344" s="12"/>
      <c r="F14344" s="79"/>
      <c r="G14344" s="78"/>
      <c r="H14344" s="80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6"/>
      <c r="B14345" s="77"/>
      <c r="C14345" s="76"/>
      <c r="D14345" s="78"/>
      <c r="E14345" s="12"/>
      <c r="F14345" s="79"/>
      <c r="G14345" s="78"/>
      <c r="H14345" s="80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6"/>
      <c r="B14346" s="77"/>
      <c r="C14346" s="76"/>
      <c r="D14346" s="78"/>
      <c r="E14346" s="12"/>
      <c r="F14346" s="79"/>
      <c r="G14346" s="78"/>
      <c r="H14346" s="80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6"/>
      <c r="B14347" s="77"/>
      <c r="C14347" s="76"/>
      <c r="D14347" s="78"/>
      <c r="E14347" s="12"/>
      <c r="F14347" s="79"/>
      <c r="G14347" s="78"/>
      <c r="H14347" s="80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6"/>
      <c r="B14348" s="77"/>
      <c r="C14348" s="76"/>
      <c r="D14348" s="78"/>
      <c r="E14348" s="12"/>
      <c r="F14348" s="79"/>
      <c r="G14348" s="78"/>
      <c r="H14348" s="80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6"/>
      <c r="B14349" s="77"/>
      <c r="C14349" s="76"/>
      <c r="D14349" s="78"/>
      <c r="E14349" s="12"/>
      <c r="F14349" s="79"/>
      <c r="G14349" s="78"/>
      <c r="H14349" s="80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6"/>
      <c r="B14350" s="77"/>
      <c r="C14350" s="76"/>
      <c r="D14350" s="78"/>
      <c r="E14350" s="12"/>
      <c r="F14350" s="79"/>
      <c r="G14350" s="78"/>
      <c r="H14350" s="80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6"/>
      <c r="B14351" s="77"/>
      <c r="C14351" s="76"/>
      <c r="D14351" s="78"/>
      <c r="E14351" s="12"/>
      <c r="F14351" s="79"/>
      <c r="G14351" s="78"/>
      <c r="H14351" s="80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6"/>
      <c r="B14352" s="77"/>
      <c r="C14352" s="76"/>
      <c r="D14352" s="78"/>
      <c r="E14352" s="12"/>
      <c r="F14352" s="79"/>
      <c r="G14352" s="78"/>
      <c r="H14352" s="80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6"/>
      <c r="B14353" s="77"/>
      <c r="C14353" s="76"/>
      <c r="D14353" s="78"/>
      <c r="E14353" s="12"/>
      <c r="F14353" s="79"/>
      <c r="G14353" s="78"/>
      <c r="H14353" s="80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6"/>
      <c r="B14354" s="77"/>
      <c r="C14354" s="76"/>
      <c r="D14354" s="78"/>
      <c r="E14354" s="12"/>
      <c r="F14354" s="79"/>
      <c r="G14354" s="78"/>
      <c r="H14354" s="80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6"/>
      <c r="B14355" s="77"/>
      <c r="C14355" s="76"/>
      <c r="D14355" s="78"/>
      <c r="E14355" s="12"/>
      <c r="F14355" s="79"/>
      <c r="G14355" s="78"/>
      <c r="H14355" s="80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6"/>
      <c r="B14356" s="77"/>
      <c r="C14356" s="76"/>
      <c r="D14356" s="78"/>
      <c r="E14356" s="12"/>
      <c r="F14356" s="79"/>
      <c r="G14356" s="78"/>
      <c r="H14356" s="80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6"/>
      <c r="B14357" s="77"/>
      <c r="C14357" s="76"/>
      <c r="D14357" s="78"/>
      <c r="E14357" s="12"/>
      <c r="F14357" s="79"/>
      <c r="G14357" s="78"/>
      <c r="H14357" s="80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6"/>
      <c r="B14358" s="77"/>
      <c r="C14358" s="76"/>
      <c r="D14358" s="78"/>
      <c r="E14358" s="12"/>
      <c r="F14358" s="79"/>
      <c r="G14358" s="78"/>
      <c r="H14358" s="80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6"/>
      <c r="B14359" s="77"/>
      <c r="C14359" s="76"/>
      <c r="D14359" s="78"/>
      <c r="E14359" s="12"/>
      <c r="F14359" s="79"/>
      <c r="G14359" s="78"/>
      <c r="H14359" s="80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6"/>
      <c r="B14360" s="77"/>
      <c r="C14360" s="76"/>
      <c r="D14360" s="78"/>
      <c r="E14360" s="12"/>
      <c r="F14360" s="79"/>
      <c r="G14360" s="78"/>
      <c r="H14360" s="80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6"/>
      <c r="B14361" s="77"/>
      <c r="C14361" s="76"/>
      <c r="D14361" s="78"/>
      <c r="E14361" s="12"/>
      <c r="F14361" s="79"/>
      <c r="G14361" s="78"/>
      <c r="H14361" s="80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6"/>
      <c r="B14362" s="77"/>
      <c r="C14362" s="76"/>
      <c r="D14362" s="78"/>
      <c r="E14362" s="12"/>
      <c r="F14362" s="79"/>
      <c r="G14362" s="78"/>
      <c r="H14362" s="80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6"/>
      <c r="B14363" s="77"/>
      <c r="C14363" s="76"/>
      <c r="D14363" s="78"/>
      <c r="E14363" s="12"/>
      <c r="F14363" s="79"/>
      <c r="G14363" s="78"/>
      <c r="H14363" s="80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6"/>
      <c r="B14364" s="77"/>
      <c r="C14364" s="76"/>
      <c r="D14364" s="78"/>
      <c r="E14364" s="12"/>
      <c r="F14364" s="79"/>
      <c r="G14364" s="78"/>
      <c r="H14364" s="80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6"/>
      <c r="B14365" s="77"/>
      <c r="C14365" s="76"/>
      <c r="D14365" s="78"/>
      <c r="E14365" s="12"/>
      <c r="F14365" s="79"/>
      <c r="G14365" s="78"/>
      <c r="H14365" s="80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6"/>
      <c r="B14366" s="77"/>
      <c r="C14366" s="76"/>
      <c r="D14366" s="78"/>
      <c r="E14366" s="12"/>
      <c r="F14366" s="79"/>
      <c r="G14366" s="78"/>
      <c r="H14366" s="80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6"/>
      <c r="B14367" s="77"/>
      <c r="C14367" s="76"/>
      <c r="D14367" s="78"/>
      <c r="E14367" s="12"/>
      <c r="F14367" s="79"/>
      <c r="G14367" s="78"/>
      <c r="H14367" s="80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6"/>
      <c r="B14368" s="77"/>
      <c r="C14368" s="76"/>
      <c r="D14368" s="78"/>
      <c r="E14368" s="12"/>
      <c r="F14368" s="79"/>
      <c r="G14368" s="78"/>
      <c r="H14368" s="80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6"/>
      <c r="B14369" s="77"/>
      <c r="C14369" s="76"/>
      <c r="D14369" s="78"/>
      <c r="E14369" s="12"/>
      <c r="F14369" s="79"/>
      <c r="G14369" s="78"/>
      <c r="H14369" s="80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6"/>
      <c r="B14370" s="77"/>
      <c r="C14370" s="76"/>
      <c r="D14370" s="78"/>
      <c r="E14370" s="12"/>
      <c r="F14370" s="79"/>
      <c r="G14370" s="78"/>
      <c r="H14370" s="80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6"/>
      <c r="B14371" s="77"/>
      <c r="C14371" s="76"/>
      <c r="D14371" s="78"/>
      <c r="E14371" s="12"/>
      <c r="F14371" s="79"/>
      <c r="G14371" s="78"/>
      <c r="H14371" s="80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6"/>
      <c r="B14372" s="77"/>
      <c r="C14372" s="76"/>
      <c r="D14372" s="78"/>
      <c r="E14372" s="12"/>
      <c r="F14372" s="79"/>
      <c r="G14372" s="78"/>
      <c r="H14372" s="80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6"/>
      <c r="B14373" s="77"/>
      <c r="C14373" s="76"/>
      <c r="D14373" s="78"/>
      <c r="E14373" s="12"/>
      <c r="F14373" s="79"/>
      <c r="G14373" s="78"/>
      <c r="H14373" s="80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6"/>
      <c r="B14374" s="77"/>
      <c r="C14374" s="76"/>
      <c r="D14374" s="78"/>
      <c r="E14374" s="12"/>
      <c r="F14374" s="79"/>
      <c r="G14374" s="78"/>
      <c r="H14374" s="80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6"/>
      <c r="B14375" s="77"/>
      <c r="C14375" s="76"/>
      <c r="D14375" s="78"/>
      <c r="E14375" s="12"/>
      <c r="F14375" s="79"/>
      <c r="G14375" s="78"/>
      <c r="H14375" s="80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6"/>
      <c r="B14376" s="77"/>
      <c r="C14376" s="76"/>
      <c r="D14376" s="78"/>
      <c r="E14376" s="12"/>
      <c r="F14376" s="79"/>
      <c r="G14376" s="78"/>
      <c r="H14376" s="80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6"/>
      <c r="B14377" s="77"/>
      <c r="C14377" s="76"/>
      <c r="D14377" s="78"/>
      <c r="E14377" s="12"/>
      <c r="F14377" s="79"/>
      <c r="G14377" s="78"/>
      <c r="H14377" s="80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6"/>
      <c r="B14378" s="77"/>
      <c r="C14378" s="76"/>
      <c r="D14378" s="78"/>
      <c r="E14378" s="12"/>
      <c r="F14378" s="79"/>
      <c r="G14378" s="78"/>
      <c r="H14378" s="80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6"/>
      <c r="B14379" s="77"/>
      <c r="C14379" s="76"/>
      <c r="D14379" s="78"/>
      <c r="E14379" s="12"/>
      <c r="F14379" s="79"/>
      <c r="G14379" s="78"/>
      <c r="H14379" s="80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6"/>
      <c r="B14380" s="77"/>
      <c r="C14380" s="76"/>
      <c r="D14380" s="78"/>
      <c r="E14380" s="12"/>
      <c r="F14380" s="79"/>
      <c r="G14380" s="78"/>
      <c r="H14380" s="80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6"/>
      <c r="B14381" s="77"/>
      <c r="C14381" s="76"/>
      <c r="D14381" s="78"/>
      <c r="E14381" s="12"/>
      <c r="F14381" s="79"/>
      <c r="G14381" s="78"/>
      <c r="H14381" s="80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6"/>
      <c r="B14382" s="77"/>
      <c r="C14382" s="76"/>
      <c r="D14382" s="78"/>
      <c r="E14382" s="12"/>
      <c r="F14382" s="79"/>
      <c r="G14382" s="78"/>
      <c r="H14382" s="80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6"/>
      <c r="B14383" s="77"/>
      <c r="C14383" s="76"/>
      <c r="D14383" s="78"/>
      <c r="E14383" s="12"/>
      <c r="F14383" s="79"/>
      <c r="G14383" s="78"/>
      <c r="H14383" s="80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6"/>
      <c r="B14384" s="77"/>
      <c r="C14384" s="76"/>
      <c r="D14384" s="78"/>
      <c r="E14384" s="12"/>
      <c r="F14384" s="79"/>
      <c r="G14384" s="78"/>
      <c r="H14384" s="80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6"/>
      <c r="B14385" s="77"/>
      <c r="C14385" s="76"/>
      <c r="D14385" s="78"/>
      <c r="E14385" s="12"/>
      <c r="F14385" s="79"/>
      <c r="G14385" s="78"/>
      <c r="H14385" s="80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6"/>
      <c r="B14386" s="77"/>
      <c r="C14386" s="76"/>
      <c r="D14386" s="78"/>
      <c r="E14386" s="12"/>
      <c r="F14386" s="79"/>
      <c r="G14386" s="78"/>
      <c r="H14386" s="80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6"/>
      <c r="B14387" s="77"/>
      <c r="C14387" s="76"/>
      <c r="D14387" s="78"/>
      <c r="E14387" s="12"/>
      <c r="F14387" s="79"/>
      <c r="G14387" s="78"/>
      <c r="H14387" s="80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6"/>
      <c r="B14388" s="77"/>
      <c r="C14388" s="76"/>
      <c r="D14388" s="78"/>
      <c r="E14388" s="12"/>
      <c r="F14388" s="79"/>
      <c r="G14388" s="78"/>
      <c r="H14388" s="80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6"/>
      <c r="B14389" s="77"/>
      <c r="C14389" s="76"/>
      <c r="D14389" s="78"/>
      <c r="E14389" s="12"/>
      <c r="F14389" s="79"/>
      <c r="G14389" s="78"/>
      <c r="H14389" s="80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6"/>
      <c r="B14390" s="77"/>
      <c r="C14390" s="76"/>
      <c r="D14390" s="78"/>
      <c r="E14390" s="12"/>
      <c r="F14390" s="79"/>
      <c r="G14390" s="78"/>
      <c r="H14390" s="80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6"/>
      <c r="B14391" s="77"/>
      <c r="C14391" s="76"/>
      <c r="D14391" s="78"/>
      <c r="E14391" s="12"/>
      <c r="F14391" s="79"/>
      <c r="G14391" s="78"/>
      <c r="H14391" s="80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6"/>
      <c r="B14392" s="77"/>
      <c r="C14392" s="76"/>
      <c r="D14392" s="78"/>
      <c r="E14392" s="12"/>
      <c r="F14392" s="79"/>
      <c r="G14392" s="78"/>
      <c r="H14392" s="80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6"/>
      <c r="B14393" s="77"/>
      <c r="C14393" s="76"/>
      <c r="D14393" s="78"/>
      <c r="E14393" s="12"/>
      <c r="F14393" s="79"/>
      <c r="G14393" s="78"/>
      <c r="H14393" s="80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6"/>
      <c r="B14394" s="77"/>
      <c r="C14394" s="76"/>
      <c r="D14394" s="78"/>
      <c r="E14394" s="12"/>
      <c r="F14394" s="79"/>
      <c r="G14394" s="78"/>
      <c r="H14394" s="80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6"/>
      <c r="B14395" s="77"/>
      <c r="C14395" s="76"/>
      <c r="D14395" s="78"/>
      <c r="E14395" s="12"/>
      <c r="F14395" s="79"/>
      <c r="G14395" s="78"/>
      <c r="H14395" s="80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6"/>
      <c r="B14396" s="77"/>
      <c r="C14396" s="76"/>
      <c r="D14396" s="78"/>
      <c r="E14396" s="12"/>
      <c r="F14396" s="79"/>
      <c r="G14396" s="78"/>
      <c r="H14396" s="80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6"/>
      <c r="B14397" s="77"/>
      <c r="C14397" s="76"/>
      <c r="D14397" s="78"/>
      <c r="E14397" s="12"/>
      <c r="F14397" s="79"/>
      <c r="G14397" s="78"/>
      <c r="H14397" s="80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6"/>
      <c r="B14398" s="77"/>
      <c r="C14398" s="76"/>
      <c r="D14398" s="78"/>
      <c r="E14398" s="12"/>
      <c r="F14398" s="79"/>
      <c r="G14398" s="78"/>
      <c r="H14398" s="80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6"/>
      <c r="B14399" s="77"/>
      <c r="C14399" s="76"/>
      <c r="D14399" s="78"/>
      <c r="E14399" s="12"/>
      <c r="F14399" s="79"/>
      <c r="G14399" s="78"/>
      <c r="H14399" s="80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6"/>
      <c r="B14400" s="77"/>
      <c r="C14400" s="76"/>
      <c r="D14400" s="78"/>
      <c r="E14400" s="12"/>
      <c r="F14400" s="79"/>
      <c r="G14400" s="78"/>
      <c r="H14400" s="80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6"/>
      <c r="B14401" s="77"/>
      <c r="C14401" s="76"/>
      <c r="D14401" s="78"/>
      <c r="E14401" s="12"/>
      <c r="F14401" s="79"/>
      <c r="G14401" s="78"/>
      <c r="H14401" s="80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6"/>
      <c r="B14402" s="77"/>
      <c r="C14402" s="76"/>
      <c r="D14402" s="78"/>
      <c r="E14402" s="12"/>
      <c r="F14402" s="79"/>
      <c r="G14402" s="78"/>
      <c r="H14402" s="80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6"/>
      <c r="B14403" s="77"/>
      <c r="C14403" s="76"/>
      <c r="D14403" s="78"/>
      <c r="E14403" s="12"/>
      <c r="F14403" s="79"/>
      <c r="G14403" s="78"/>
      <c r="H14403" s="80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6"/>
      <c r="B14404" s="77"/>
      <c r="C14404" s="76"/>
      <c r="D14404" s="78"/>
      <c r="E14404" s="12"/>
      <c r="F14404" s="79"/>
      <c r="G14404" s="78"/>
      <c r="H14404" s="80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6"/>
      <c r="B14405" s="77"/>
      <c r="C14405" s="76"/>
      <c r="D14405" s="78"/>
      <c r="E14405" s="12"/>
      <c r="F14405" s="79"/>
      <c r="G14405" s="78"/>
      <c r="H14405" s="80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6"/>
      <c r="B14406" s="77"/>
      <c r="C14406" s="76"/>
      <c r="D14406" s="78"/>
      <c r="E14406" s="12"/>
      <c r="F14406" s="79"/>
      <c r="G14406" s="78"/>
      <c r="H14406" s="80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6"/>
      <c r="B14407" s="77"/>
      <c r="C14407" s="76"/>
      <c r="D14407" s="78"/>
      <c r="E14407" s="12"/>
      <c r="F14407" s="79"/>
      <c r="G14407" s="78"/>
      <c r="H14407" s="80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6"/>
      <c r="B14408" s="77"/>
      <c r="C14408" s="76"/>
      <c r="D14408" s="78"/>
      <c r="E14408" s="12"/>
      <c r="F14408" s="79"/>
      <c r="G14408" s="78"/>
      <c r="H14408" s="80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6"/>
      <c r="B14409" s="77"/>
      <c r="C14409" s="76"/>
      <c r="D14409" s="78"/>
      <c r="E14409" s="12"/>
      <c r="F14409" s="79"/>
      <c r="G14409" s="78"/>
      <c r="H14409" s="80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6"/>
      <c r="B14410" s="77"/>
      <c r="C14410" s="76"/>
      <c r="D14410" s="78"/>
      <c r="E14410" s="12"/>
      <c r="F14410" s="79"/>
      <c r="G14410" s="78"/>
      <c r="H14410" s="80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6"/>
      <c r="B14411" s="77"/>
      <c r="C14411" s="76"/>
      <c r="D14411" s="78"/>
      <c r="E14411" s="12"/>
      <c r="F14411" s="79"/>
      <c r="G14411" s="78"/>
      <c r="H14411" s="80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6"/>
      <c r="B14412" s="77"/>
      <c r="C14412" s="76"/>
      <c r="D14412" s="78"/>
      <c r="E14412" s="12"/>
      <c r="F14412" s="79"/>
      <c r="G14412" s="78"/>
      <c r="H14412" s="80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6"/>
      <c r="B14413" s="77"/>
      <c r="C14413" s="76"/>
      <c r="D14413" s="78"/>
      <c r="E14413" s="12"/>
      <c r="F14413" s="79"/>
      <c r="G14413" s="78"/>
      <c r="H14413" s="80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6"/>
      <c r="B14414" s="77"/>
      <c r="C14414" s="76"/>
      <c r="D14414" s="78"/>
      <c r="E14414" s="12"/>
      <c r="F14414" s="79"/>
      <c r="G14414" s="78"/>
      <c r="H14414" s="80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6"/>
      <c r="B14415" s="77"/>
      <c r="C14415" s="76"/>
      <c r="D14415" s="78"/>
      <c r="E14415" s="12"/>
      <c r="F14415" s="79"/>
      <c r="G14415" s="78"/>
      <c r="H14415" s="80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6"/>
      <c r="B14416" s="77"/>
      <c r="C14416" s="76"/>
      <c r="D14416" s="78"/>
      <c r="E14416" s="12"/>
      <c r="F14416" s="79"/>
      <c r="G14416" s="78"/>
      <c r="H14416" s="80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6"/>
      <c r="B14417" s="77"/>
      <c r="C14417" s="76"/>
      <c r="D14417" s="78"/>
      <c r="E14417" s="12"/>
      <c r="F14417" s="79"/>
      <c r="G14417" s="78"/>
      <c r="H14417" s="80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6"/>
      <c r="B14418" s="77"/>
      <c r="C14418" s="76"/>
      <c r="D14418" s="78"/>
      <c r="E14418" s="12"/>
      <c r="F14418" s="79"/>
      <c r="G14418" s="78"/>
      <c r="H14418" s="80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6"/>
      <c r="B14419" s="77"/>
      <c r="C14419" s="76"/>
      <c r="D14419" s="78"/>
      <c r="E14419" s="12"/>
      <c r="F14419" s="79"/>
      <c r="G14419" s="78"/>
      <c r="H14419" s="80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6"/>
      <c r="B14420" s="77"/>
      <c r="C14420" s="76"/>
      <c r="D14420" s="78"/>
      <c r="E14420" s="12"/>
      <c r="F14420" s="79"/>
      <c r="G14420" s="78"/>
      <c r="H14420" s="80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6"/>
      <c r="B14421" s="77"/>
      <c r="C14421" s="76"/>
      <c r="D14421" s="78"/>
      <c r="E14421" s="12"/>
      <c r="F14421" s="79"/>
      <c r="G14421" s="78"/>
      <c r="H14421" s="80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6"/>
      <c r="B14422" s="77"/>
      <c r="C14422" s="76"/>
      <c r="D14422" s="78"/>
      <c r="E14422" s="12"/>
      <c r="F14422" s="79"/>
      <c r="G14422" s="78"/>
      <c r="H14422" s="80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6"/>
      <c r="B14423" s="77"/>
      <c r="C14423" s="76"/>
      <c r="D14423" s="78"/>
      <c r="E14423" s="12"/>
      <c r="F14423" s="79"/>
      <c r="G14423" s="78"/>
      <c r="H14423" s="80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6"/>
      <c r="B14424" s="77"/>
      <c r="C14424" s="76"/>
      <c r="D14424" s="78"/>
      <c r="E14424" s="12"/>
      <c r="F14424" s="79"/>
      <c r="G14424" s="78"/>
      <c r="H14424" s="80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6"/>
      <c r="B14425" s="77"/>
      <c r="C14425" s="76"/>
      <c r="D14425" s="78"/>
      <c r="E14425" s="12"/>
      <c r="F14425" s="79"/>
      <c r="G14425" s="78"/>
      <c r="H14425" s="80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6"/>
      <c r="B14426" s="77"/>
      <c r="C14426" s="76"/>
      <c r="D14426" s="78"/>
      <c r="E14426" s="12"/>
      <c r="F14426" s="79"/>
      <c r="G14426" s="78"/>
      <c r="H14426" s="80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6"/>
      <c r="B14427" s="77"/>
      <c r="C14427" s="76"/>
      <c r="D14427" s="78"/>
      <c r="E14427" s="12"/>
      <c r="F14427" s="79"/>
      <c r="G14427" s="78"/>
      <c r="H14427" s="80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6"/>
      <c r="B14428" s="77"/>
      <c r="C14428" s="76"/>
      <c r="D14428" s="78"/>
      <c r="E14428" s="12"/>
      <c r="F14428" s="79"/>
      <c r="G14428" s="78"/>
      <c r="H14428" s="80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6"/>
      <c r="B14429" s="77"/>
      <c r="C14429" s="76"/>
      <c r="D14429" s="78"/>
      <c r="E14429" s="12"/>
      <c r="F14429" s="79"/>
      <c r="G14429" s="78"/>
      <c r="H14429" s="80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6"/>
      <c r="B14430" s="77"/>
      <c r="C14430" s="76"/>
      <c r="D14430" s="78"/>
      <c r="E14430" s="12"/>
      <c r="F14430" s="79"/>
      <c r="G14430" s="78"/>
      <c r="H14430" s="80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6"/>
      <c r="B14431" s="77"/>
      <c r="C14431" s="76"/>
      <c r="D14431" s="78"/>
      <c r="E14431" s="12"/>
      <c r="F14431" s="79"/>
      <c r="G14431" s="78"/>
      <c r="H14431" s="80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6"/>
      <c r="B14432" s="77"/>
      <c r="C14432" s="76"/>
      <c r="D14432" s="78"/>
      <c r="E14432" s="12"/>
      <c r="F14432" s="79"/>
      <c r="G14432" s="78"/>
      <c r="H14432" s="80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6"/>
      <c r="B14433" s="77"/>
      <c r="C14433" s="76"/>
      <c r="D14433" s="78"/>
      <c r="E14433" s="12"/>
      <c r="F14433" s="79"/>
      <c r="G14433" s="78"/>
      <c r="H14433" s="80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6"/>
      <c r="B14434" s="77"/>
      <c r="C14434" s="76"/>
      <c r="D14434" s="78"/>
      <c r="E14434" s="12"/>
      <c r="F14434" s="79"/>
      <c r="G14434" s="78"/>
      <c r="H14434" s="80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6"/>
      <c r="B14435" s="77"/>
      <c r="C14435" s="76"/>
      <c r="D14435" s="78"/>
      <c r="E14435" s="12"/>
      <c r="F14435" s="79"/>
      <c r="G14435" s="78"/>
      <c r="H14435" s="80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6"/>
      <c r="B14436" s="77"/>
      <c r="C14436" s="76"/>
      <c r="D14436" s="78"/>
      <c r="E14436" s="12"/>
      <c r="F14436" s="79"/>
      <c r="G14436" s="78"/>
      <c r="H14436" s="80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6"/>
      <c r="B14437" s="77"/>
      <c r="C14437" s="76"/>
      <c r="D14437" s="78"/>
      <c r="E14437" s="12"/>
      <c r="F14437" s="79"/>
      <c r="G14437" s="78"/>
      <c r="H14437" s="80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6"/>
      <c r="B14438" s="77"/>
      <c r="C14438" s="76"/>
      <c r="D14438" s="78"/>
      <c r="E14438" s="12"/>
      <c r="F14438" s="79"/>
      <c r="G14438" s="78"/>
      <c r="H14438" s="80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6"/>
      <c r="B14439" s="77"/>
      <c r="C14439" s="76"/>
      <c r="D14439" s="78"/>
      <c r="E14439" s="12"/>
      <c r="F14439" s="79"/>
      <c r="G14439" s="78"/>
      <c r="H14439" s="80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6"/>
      <c r="B14440" s="77"/>
      <c r="C14440" s="76"/>
      <c r="D14440" s="78"/>
      <c r="E14440" s="12"/>
      <c r="F14440" s="79"/>
      <c r="G14440" s="78"/>
      <c r="H14440" s="80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6"/>
      <c r="B14441" s="77"/>
      <c r="C14441" s="76"/>
      <c r="D14441" s="78"/>
      <c r="E14441" s="12"/>
      <c r="F14441" s="79"/>
      <c r="G14441" s="78"/>
      <c r="H14441" s="80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6"/>
      <c r="B14442" s="77"/>
      <c r="C14442" s="76"/>
      <c r="D14442" s="78"/>
      <c r="E14442" s="12"/>
      <c r="F14442" s="79"/>
      <c r="G14442" s="78"/>
      <c r="H14442" s="80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6"/>
      <c r="B14443" s="77"/>
      <c r="C14443" s="76"/>
      <c r="D14443" s="78"/>
      <c r="E14443" s="12"/>
      <c r="F14443" s="79"/>
      <c r="G14443" s="78"/>
      <c r="H14443" s="80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6"/>
      <c r="B14444" s="77"/>
      <c r="C14444" s="76"/>
      <c r="D14444" s="78"/>
      <c r="E14444" s="12"/>
      <c r="F14444" s="79"/>
      <c r="G14444" s="78"/>
      <c r="H14444" s="80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6"/>
      <c r="B14445" s="77"/>
      <c r="C14445" s="76"/>
      <c r="D14445" s="78"/>
      <c r="E14445" s="12"/>
      <c r="F14445" s="79"/>
      <c r="G14445" s="78"/>
      <c r="H14445" s="80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6"/>
      <c r="B14446" s="77"/>
      <c r="C14446" s="76"/>
      <c r="D14446" s="78"/>
      <c r="E14446" s="12"/>
      <c r="F14446" s="79"/>
      <c r="G14446" s="78"/>
      <c r="H14446" s="80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6"/>
      <c r="B14447" s="77"/>
      <c r="C14447" s="76"/>
      <c r="D14447" s="78"/>
      <c r="E14447" s="12"/>
      <c r="F14447" s="79"/>
      <c r="G14447" s="78"/>
      <c r="H14447" s="80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6"/>
      <c r="B14448" s="77"/>
      <c r="C14448" s="76"/>
      <c r="D14448" s="78"/>
      <c r="E14448" s="12"/>
      <c r="F14448" s="79"/>
      <c r="G14448" s="78"/>
      <c r="H14448" s="80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6"/>
      <c r="B14449" s="77"/>
      <c r="C14449" s="76"/>
      <c r="D14449" s="78"/>
      <c r="E14449" s="12"/>
      <c r="F14449" s="79"/>
      <c r="G14449" s="78"/>
      <c r="H14449" s="80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6"/>
      <c r="B14450" s="77"/>
      <c r="C14450" s="76"/>
      <c r="D14450" s="78"/>
      <c r="E14450" s="12"/>
      <c r="F14450" s="79"/>
      <c r="G14450" s="78"/>
      <c r="H14450" s="80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6"/>
      <c r="B14451" s="77"/>
      <c r="C14451" s="76"/>
      <c r="D14451" s="78"/>
      <c r="E14451" s="12"/>
      <c r="F14451" s="79"/>
      <c r="G14451" s="78"/>
      <c r="H14451" s="80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6"/>
      <c r="B14452" s="77"/>
      <c r="C14452" s="76"/>
      <c r="D14452" s="78"/>
      <c r="E14452" s="12"/>
      <c r="F14452" s="79"/>
      <c r="G14452" s="78"/>
      <c r="H14452" s="80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6"/>
      <c r="B14453" s="77"/>
      <c r="C14453" s="76"/>
      <c r="D14453" s="78"/>
      <c r="E14453" s="12"/>
      <c r="F14453" s="79"/>
      <c r="G14453" s="78"/>
      <c r="H14453" s="80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6"/>
      <c r="B14454" s="77"/>
      <c r="C14454" s="76"/>
      <c r="D14454" s="78"/>
      <c r="E14454" s="12"/>
      <c r="F14454" s="79"/>
      <c r="G14454" s="78"/>
      <c r="H14454" s="80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6"/>
      <c r="B14455" s="77"/>
      <c r="C14455" s="76"/>
      <c r="D14455" s="78"/>
      <c r="E14455" s="12"/>
      <c r="F14455" s="79"/>
      <c r="G14455" s="78"/>
      <c r="H14455" s="80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6"/>
      <c r="B14456" s="77"/>
      <c r="C14456" s="76"/>
      <c r="D14456" s="78"/>
      <c r="E14456" s="12"/>
      <c r="F14456" s="79"/>
      <c r="G14456" s="78"/>
      <c r="H14456" s="80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6"/>
      <c r="B14457" s="77"/>
      <c r="C14457" s="76"/>
      <c r="D14457" s="78"/>
      <c r="E14457" s="12"/>
      <c r="F14457" s="79"/>
      <c r="G14457" s="78"/>
      <c r="H14457" s="80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6"/>
      <c r="B14458" s="77"/>
      <c r="C14458" s="76"/>
      <c r="D14458" s="78"/>
      <c r="E14458" s="12"/>
      <c r="F14458" s="79"/>
      <c r="G14458" s="78"/>
      <c r="H14458" s="80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6"/>
      <c r="B14459" s="77"/>
      <c r="C14459" s="76"/>
      <c r="D14459" s="78"/>
      <c r="E14459" s="12"/>
      <c r="F14459" s="79"/>
      <c r="G14459" s="78"/>
      <c r="H14459" s="80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6"/>
      <c r="B14460" s="77"/>
      <c r="C14460" s="76"/>
      <c r="D14460" s="78"/>
      <c r="E14460" s="12"/>
      <c r="F14460" s="79"/>
      <c r="G14460" s="78"/>
      <c r="H14460" s="80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6"/>
      <c r="B14461" s="77"/>
      <c r="C14461" s="76"/>
      <c r="D14461" s="78"/>
      <c r="E14461" s="12"/>
      <c r="F14461" s="79"/>
      <c r="G14461" s="78"/>
      <c r="H14461" s="80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6"/>
      <c r="B14462" s="77"/>
      <c r="C14462" s="76"/>
      <c r="D14462" s="78"/>
      <c r="E14462" s="12"/>
      <c r="F14462" s="79"/>
      <c r="G14462" s="78"/>
      <c r="H14462" s="80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6"/>
      <c r="B14463" s="77"/>
      <c r="C14463" s="76"/>
      <c r="D14463" s="78"/>
      <c r="E14463" s="12"/>
      <c r="F14463" s="79"/>
      <c r="G14463" s="78"/>
      <c r="H14463" s="80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6"/>
      <c r="B14464" s="77"/>
      <c r="C14464" s="76"/>
      <c r="D14464" s="78"/>
      <c r="E14464" s="12"/>
      <c r="F14464" s="79"/>
      <c r="G14464" s="78"/>
      <c r="H14464" s="80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6"/>
      <c r="B14465" s="77"/>
      <c r="C14465" s="76"/>
      <c r="D14465" s="78"/>
      <c r="E14465" s="12"/>
      <c r="F14465" s="79"/>
      <c r="G14465" s="78"/>
      <c r="H14465" s="80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6"/>
      <c r="B14466" s="77"/>
      <c r="C14466" s="76"/>
      <c r="D14466" s="78"/>
      <c r="E14466" s="12"/>
      <c r="F14466" s="79"/>
      <c r="G14466" s="78"/>
      <c r="H14466" s="80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6"/>
      <c r="B14467" s="77"/>
      <c r="C14467" s="76"/>
      <c r="D14467" s="78"/>
      <c r="E14467" s="12"/>
      <c r="F14467" s="79"/>
      <c r="G14467" s="78"/>
      <c r="H14467" s="80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6"/>
      <c r="B14468" s="77"/>
      <c r="C14468" s="76"/>
      <c r="D14468" s="78"/>
      <c r="E14468" s="12"/>
      <c r="F14468" s="79"/>
      <c r="G14468" s="78"/>
      <c r="H14468" s="80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6"/>
      <c r="B14469" s="77"/>
      <c r="C14469" s="76"/>
      <c r="D14469" s="78"/>
      <c r="E14469" s="12"/>
      <c r="F14469" s="79"/>
      <c r="G14469" s="78"/>
      <c r="H14469" s="80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6"/>
      <c r="B14470" s="77"/>
      <c r="C14470" s="76"/>
      <c r="D14470" s="78"/>
      <c r="E14470" s="12"/>
      <c r="F14470" s="79"/>
      <c r="G14470" s="78"/>
      <c r="H14470" s="80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6"/>
      <c r="B14471" s="77"/>
      <c r="C14471" s="76"/>
      <c r="D14471" s="78"/>
      <c r="E14471" s="12"/>
      <c r="F14471" s="79"/>
      <c r="G14471" s="78"/>
      <c r="H14471" s="80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6"/>
      <c r="B14472" s="77"/>
      <c r="C14472" s="76"/>
      <c r="D14472" s="78"/>
      <c r="E14472" s="12"/>
      <c r="F14472" s="79"/>
      <c r="G14472" s="78"/>
      <c r="H14472" s="80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6"/>
      <c r="B14473" s="77"/>
      <c r="C14473" s="76"/>
      <c r="D14473" s="78"/>
      <c r="E14473" s="12"/>
      <c r="F14473" s="79"/>
      <c r="G14473" s="78"/>
      <c r="H14473" s="80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6"/>
      <c r="B14474" s="77"/>
      <c r="C14474" s="76"/>
      <c r="D14474" s="78"/>
      <c r="E14474" s="12"/>
      <c r="F14474" s="79"/>
      <c r="G14474" s="78"/>
      <c r="H14474" s="80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6"/>
      <c r="B14475" s="77"/>
      <c r="C14475" s="76"/>
      <c r="D14475" s="78"/>
      <c r="E14475" s="12"/>
      <c r="F14475" s="79"/>
      <c r="G14475" s="78"/>
      <c r="H14475" s="80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6"/>
      <c r="B14476" s="77"/>
      <c r="C14476" s="76"/>
      <c r="D14476" s="78"/>
      <c r="E14476" s="12"/>
      <c r="F14476" s="79"/>
      <c r="G14476" s="78"/>
      <c r="H14476" s="80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6"/>
      <c r="B14477" s="77"/>
      <c r="C14477" s="76"/>
      <c r="D14477" s="78"/>
      <c r="E14477" s="12"/>
      <c r="F14477" s="79"/>
      <c r="G14477" s="78"/>
      <c r="H14477" s="80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6"/>
      <c r="B14478" s="77"/>
      <c r="C14478" s="76"/>
      <c r="D14478" s="78"/>
      <c r="E14478" s="12"/>
      <c r="F14478" s="79"/>
      <c r="G14478" s="78"/>
      <c r="H14478" s="80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6"/>
      <c r="B14479" s="77"/>
      <c r="C14479" s="76"/>
      <c r="D14479" s="78"/>
      <c r="E14479" s="12"/>
      <c r="F14479" s="79"/>
      <c r="G14479" s="78"/>
      <c r="H14479" s="80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6"/>
      <c r="B14480" s="77"/>
      <c r="C14480" s="76"/>
      <c r="D14480" s="78"/>
      <c r="E14480" s="12"/>
      <c r="F14480" s="79"/>
      <c r="G14480" s="78"/>
      <c r="H14480" s="80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6"/>
      <c r="B14481" s="77"/>
      <c r="C14481" s="76"/>
      <c r="D14481" s="78"/>
      <c r="E14481" s="12"/>
      <c r="F14481" s="79"/>
      <c r="G14481" s="78"/>
      <c r="H14481" s="80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6"/>
      <c r="B14482" s="77"/>
      <c r="C14482" s="76"/>
      <c r="D14482" s="78"/>
      <c r="E14482" s="12"/>
      <c r="F14482" s="79"/>
      <c r="G14482" s="78"/>
      <c r="H14482" s="80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6"/>
      <c r="B14483" s="77"/>
      <c r="C14483" s="76"/>
      <c r="D14483" s="78"/>
      <c r="E14483" s="12"/>
      <c r="F14483" s="79"/>
      <c r="G14483" s="78"/>
      <c r="H14483" s="80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6"/>
      <c r="B14484" s="77"/>
      <c r="C14484" s="76"/>
      <c r="D14484" s="78"/>
      <c r="E14484" s="12"/>
      <c r="F14484" s="79"/>
      <c r="G14484" s="78"/>
      <c r="H14484" s="80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6"/>
      <c r="B14485" s="77"/>
      <c r="C14485" s="76"/>
      <c r="D14485" s="78"/>
      <c r="E14485" s="12"/>
      <c r="F14485" s="79"/>
      <c r="G14485" s="78"/>
      <c r="H14485" s="80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6"/>
      <c r="B14486" s="77"/>
      <c r="C14486" s="76"/>
      <c r="D14486" s="78"/>
      <c r="E14486" s="12"/>
      <c r="F14486" s="79"/>
      <c r="G14486" s="78"/>
      <c r="H14486" s="80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6"/>
      <c r="B14487" s="77"/>
      <c r="C14487" s="76"/>
      <c r="D14487" s="78"/>
      <c r="E14487" s="12"/>
      <c r="F14487" s="79"/>
      <c r="G14487" s="78"/>
      <c r="H14487" s="80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6"/>
      <c r="B14488" s="77"/>
      <c r="C14488" s="76"/>
      <c r="D14488" s="78"/>
      <c r="E14488" s="12"/>
      <c r="F14488" s="79"/>
      <c r="G14488" s="78"/>
      <c r="H14488" s="80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6"/>
      <c r="B14489" s="77"/>
      <c r="C14489" s="76"/>
      <c r="D14489" s="78"/>
      <c r="E14489" s="12"/>
      <c r="F14489" s="79"/>
      <c r="G14489" s="78"/>
      <c r="H14489" s="80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6"/>
      <c r="B14490" s="77"/>
      <c r="C14490" s="76"/>
      <c r="D14490" s="78"/>
      <c r="E14490" s="12"/>
      <c r="F14490" s="79"/>
      <c r="G14490" s="78"/>
      <c r="H14490" s="80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6"/>
      <c r="B14491" s="77"/>
      <c r="C14491" s="76"/>
      <c r="D14491" s="78"/>
      <c r="E14491" s="12"/>
      <c r="F14491" s="79"/>
      <c r="G14491" s="78"/>
      <c r="H14491" s="80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6"/>
      <c r="B14492" s="77"/>
      <c r="C14492" s="76"/>
      <c r="D14492" s="78"/>
      <c r="E14492" s="12"/>
      <c r="F14492" s="79"/>
      <c r="G14492" s="78"/>
      <c r="H14492" s="80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6"/>
      <c r="B14493" s="77"/>
      <c r="C14493" s="76"/>
      <c r="D14493" s="78"/>
      <c r="E14493" s="12"/>
      <c r="F14493" s="79"/>
      <c r="G14493" s="78"/>
      <c r="H14493" s="80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6"/>
      <c r="B14494" s="77"/>
      <c r="C14494" s="76"/>
      <c r="D14494" s="78"/>
      <c r="E14494" s="12"/>
      <c r="F14494" s="79"/>
      <c r="G14494" s="78"/>
      <c r="H14494" s="80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6"/>
      <c r="B14495" s="77"/>
      <c r="C14495" s="76"/>
      <c r="D14495" s="78"/>
      <c r="E14495" s="12"/>
      <c r="F14495" s="79"/>
      <c r="G14495" s="78"/>
      <c r="H14495" s="80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6"/>
      <c r="B14496" s="77"/>
      <c r="C14496" s="76"/>
      <c r="D14496" s="78"/>
      <c r="E14496" s="12"/>
      <c r="F14496" s="79"/>
      <c r="G14496" s="78"/>
      <c r="H14496" s="80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6"/>
      <c r="B14497" s="77"/>
      <c r="C14497" s="76"/>
      <c r="D14497" s="78"/>
      <c r="E14497" s="12"/>
      <c r="F14497" s="79"/>
      <c r="G14497" s="78"/>
      <c r="H14497" s="80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6"/>
      <c r="B14498" s="77"/>
      <c r="C14498" s="76"/>
      <c r="D14498" s="78"/>
      <c r="E14498" s="12"/>
      <c r="F14498" s="79"/>
      <c r="G14498" s="78"/>
      <c r="H14498" s="80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6"/>
      <c r="B14499" s="77"/>
      <c r="C14499" s="76"/>
      <c r="D14499" s="78"/>
      <c r="E14499" s="12"/>
      <c r="F14499" s="79"/>
      <c r="G14499" s="78"/>
      <c r="H14499" s="80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6"/>
      <c r="B14500" s="77"/>
      <c r="C14500" s="76"/>
      <c r="D14500" s="78"/>
      <c r="E14500" s="12"/>
      <c r="F14500" s="79"/>
      <c r="G14500" s="78"/>
      <c r="H14500" s="80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6"/>
      <c r="B14501" s="77"/>
      <c r="C14501" s="76"/>
      <c r="D14501" s="78"/>
      <c r="E14501" s="12"/>
      <c r="F14501" s="79"/>
      <c r="G14501" s="78"/>
      <c r="H14501" s="80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6"/>
      <c r="B14502" s="77"/>
      <c r="C14502" s="76"/>
      <c r="D14502" s="78"/>
      <c r="E14502" s="12"/>
      <c r="F14502" s="79"/>
      <c r="G14502" s="78"/>
      <c r="H14502" s="80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6"/>
      <c r="B14503" s="77"/>
      <c r="C14503" s="76"/>
      <c r="D14503" s="78"/>
      <c r="E14503" s="12"/>
      <c r="F14503" s="79"/>
      <c r="G14503" s="78"/>
      <c r="H14503" s="80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6"/>
      <c r="B14504" s="77"/>
      <c r="C14504" s="76"/>
      <c r="D14504" s="78"/>
      <c r="E14504" s="12"/>
      <c r="F14504" s="79"/>
      <c r="G14504" s="78"/>
      <c r="H14504" s="80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6"/>
      <c r="B14505" s="77"/>
      <c r="C14505" s="76"/>
      <c r="D14505" s="78"/>
      <c r="E14505" s="12"/>
      <c r="F14505" s="79"/>
      <c r="G14505" s="78"/>
      <c r="H14505" s="80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6"/>
      <c r="B14506" s="77"/>
      <c r="C14506" s="76"/>
      <c r="D14506" s="78"/>
      <c r="E14506" s="12"/>
      <c r="F14506" s="79"/>
      <c r="G14506" s="78"/>
      <c r="H14506" s="80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6"/>
      <c r="B14507" s="77"/>
      <c r="C14507" s="76"/>
      <c r="D14507" s="78"/>
      <c r="E14507" s="12"/>
      <c r="F14507" s="79"/>
      <c r="G14507" s="78"/>
      <c r="H14507" s="80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6"/>
      <c r="B14508" s="77"/>
      <c r="C14508" s="76"/>
      <c r="D14508" s="78"/>
      <c r="E14508" s="12"/>
      <c r="F14508" s="79"/>
      <c r="G14508" s="78"/>
      <c r="H14508" s="80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6"/>
      <c r="B14509" s="77"/>
      <c r="C14509" s="76"/>
      <c r="D14509" s="78"/>
      <c r="E14509" s="12"/>
      <c r="F14509" s="79"/>
      <c r="G14509" s="78"/>
      <c r="H14509" s="80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6"/>
      <c r="B14510" s="77"/>
      <c r="C14510" s="76"/>
      <c r="D14510" s="78"/>
      <c r="E14510" s="12"/>
      <c r="F14510" s="79"/>
      <c r="G14510" s="78"/>
      <c r="H14510" s="80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6"/>
      <c r="B14511" s="77"/>
      <c r="C14511" s="76"/>
      <c r="D14511" s="78"/>
      <c r="E14511" s="12"/>
      <c r="F14511" s="79"/>
      <c r="G14511" s="78"/>
      <c r="H14511" s="80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6"/>
      <c r="B14512" s="77"/>
      <c r="C14512" s="76"/>
      <c r="D14512" s="78"/>
      <c r="E14512" s="12"/>
      <c r="F14512" s="79"/>
      <c r="G14512" s="78"/>
      <c r="H14512" s="80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6"/>
      <c r="B14513" s="77"/>
      <c r="C14513" s="76"/>
      <c r="D14513" s="78"/>
      <c r="E14513" s="12"/>
      <c r="F14513" s="79"/>
      <c r="G14513" s="78"/>
      <c r="H14513" s="80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6"/>
      <c r="B14514" s="77"/>
      <c r="C14514" s="76"/>
      <c r="D14514" s="78"/>
      <c r="E14514" s="12"/>
      <c r="F14514" s="79"/>
      <c r="G14514" s="78"/>
      <c r="H14514" s="80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6"/>
      <c r="B14515" s="77"/>
      <c r="C14515" s="76"/>
      <c r="D14515" s="78"/>
      <c r="E14515" s="12"/>
      <c r="F14515" s="79"/>
      <c r="G14515" s="78"/>
      <c r="H14515" s="80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6"/>
      <c r="B14516" s="77"/>
      <c r="C14516" s="76"/>
      <c r="D14516" s="78"/>
      <c r="E14516" s="12"/>
      <c r="F14516" s="79"/>
      <c r="G14516" s="78"/>
      <c r="H14516" s="80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6"/>
      <c r="B14517" s="77"/>
      <c r="C14517" s="76"/>
      <c r="D14517" s="78"/>
      <c r="E14517" s="12"/>
      <c r="F14517" s="79"/>
      <c r="G14517" s="78"/>
      <c r="H14517" s="80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6"/>
      <c r="B14518" s="77"/>
      <c r="C14518" s="76"/>
      <c r="D14518" s="78"/>
      <c r="E14518" s="12"/>
      <c r="F14518" s="79"/>
      <c r="G14518" s="78"/>
      <c r="H14518" s="80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6"/>
      <c r="B14519" s="77"/>
      <c r="C14519" s="76"/>
      <c r="D14519" s="78"/>
      <c r="E14519" s="12"/>
      <c r="F14519" s="79"/>
      <c r="G14519" s="78"/>
      <c r="H14519" s="80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6"/>
      <c r="B14520" s="77"/>
      <c r="C14520" s="76"/>
      <c r="D14520" s="78"/>
      <c r="E14520" s="12"/>
      <c r="F14520" s="79"/>
      <c r="G14520" s="78"/>
      <c r="H14520" s="80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6"/>
      <c r="B14521" s="77"/>
      <c r="C14521" s="76"/>
      <c r="D14521" s="78"/>
      <c r="E14521" s="12"/>
      <c r="F14521" s="79"/>
      <c r="G14521" s="78"/>
      <c r="H14521" s="80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6"/>
      <c r="B14522" s="77"/>
      <c r="C14522" s="76"/>
      <c r="D14522" s="78"/>
      <c r="E14522" s="12"/>
      <c r="F14522" s="79"/>
      <c r="G14522" s="78"/>
      <c r="H14522" s="80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6"/>
      <c r="B14523" s="77"/>
      <c r="C14523" s="76"/>
      <c r="D14523" s="78"/>
      <c r="E14523" s="12"/>
      <c r="F14523" s="79"/>
      <c r="G14523" s="78"/>
      <c r="H14523" s="80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6"/>
      <c r="B14524" s="77"/>
      <c r="C14524" s="76"/>
      <c r="D14524" s="78"/>
      <c r="E14524" s="12"/>
      <c r="F14524" s="79"/>
      <c r="G14524" s="78"/>
      <c r="H14524" s="80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6"/>
      <c r="B14525" s="77"/>
      <c r="C14525" s="76"/>
      <c r="D14525" s="78"/>
      <c r="E14525" s="12"/>
      <c r="F14525" s="79"/>
      <c r="G14525" s="78"/>
      <c r="H14525" s="80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6"/>
      <c r="B14526" s="77"/>
      <c r="C14526" s="76"/>
      <c r="D14526" s="78"/>
      <c r="E14526" s="12"/>
      <c r="F14526" s="79"/>
      <c r="G14526" s="78"/>
      <c r="H14526" s="80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6"/>
      <c r="B14527" s="77"/>
      <c r="C14527" s="76"/>
      <c r="D14527" s="78"/>
      <c r="E14527" s="12"/>
      <c r="F14527" s="79"/>
      <c r="G14527" s="78"/>
      <c r="H14527" s="80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6"/>
      <c r="B14528" s="77"/>
      <c r="C14528" s="76"/>
      <c r="D14528" s="78"/>
      <c r="E14528" s="12"/>
      <c r="F14528" s="79"/>
      <c r="G14528" s="78"/>
      <c r="H14528" s="80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6"/>
      <c r="B14529" s="77"/>
      <c r="C14529" s="76"/>
      <c r="D14529" s="78"/>
      <c r="E14529" s="12"/>
      <c r="F14529" s="79"/>
      <c r="G14529" s="78"/>
      <c r="H14529" s="80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6"/>
      <c r="B14530" s="77"/>
      <c r="C14530" s="76"/>
      <c r="D14530" s="78"/>
      <c r="E14530" s="12"/>
      <c r="F14530" s="79"/>
      <c r="G14530" s="78"/>
      <c r="H14530" s="80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6"/>
      <c r="B14531" s="77"/>
      <c r="C14531" s="76"/>
      <c r="D14531" s="78"/>
      <c r="E14531" s="12"/>
      <c r="F14531" s="79"/>
      <c r="G14531" s="78"/>
      <c r="H14531" s="80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6"/>
      <c r="B14532" s="77"/>
      <c r="C14532" s="76"/>
      <c r="D14532" s="78"/>
      <c r="E14532" s="12"/>
      <c r="F14532" s="79"/>
      <c r="G14532" s="78"/>
      <c r="H14532" s="80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6"/>
      <c r="B14533" s="77"/>
      <c r="C14533" s="76"/>
      <c r="D14533" s="78"/>
      <c r="E14533" s="12"/>
      <c r="F14533" s="79"/>
      <c r="G14533" s="78"/>
      <c r="H14533" s="80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6"/>
      <c r="B14534" s="77"/>
      <c r="C14534" s="76"/>
      <c r="D14534" s="78"/>
      <c r="E14534" s="12"/>
      <c r="F14534" s="79"/>
      <c r="G14534" s="78"/>
      <c r="H14534" s="80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6"/>
      <c r="B14535" s="77"/>
      <c r="C14535" s="76"/>
      <c r="D14535" s="78"/>
      <c r="E14535" s="12"/>
      <c r="F14535" s="79"/>
      <c r="G14535" s="78"/>
      <c r="H14535" s="80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6"/>
      <c r="B14536" s="77"/>
      <c r="C14536" s="76"/>
      <c r="D14536" s="78"/>
      <c r="E14536" s="12"/>
      <c r="F14536" s="79"/>
      <c r="G14536" s="78"/>
      <c r="H14536" s="80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6"/>
      <c r="B14537" s="77"/>
      <c r="C14537" s="76"/>
      <c r="D14537" s="78"/>
      <c r="E14537" s="12"/>
      <c r="F14537" s="79"/>
      <c r="G14537" s="78"/>
      <c r="H14537" s="80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6"/>
      <c r="B14538" s="77"/>
      <c r="C14538" s="76"/>
      <c r="D14538" s="78"/>
      <c r="E14538" s="12"/>
      <c r="F14538" s="79"/>
      <c r="G14538" s="78"/>
      <c r="H14538" s="80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6"/>
      <c r="B14539" s="77"/>
      <c r="C14539" s="76"/>
      <c r="D14539" s="78"/>
      <c r="E14539" s="12"/>
      <c r="F14539" s="79"/>
      <c r="G14539" s="78"/>
      <c r="H14539" s="80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6"/>
      <c r="B14540" s="77"/>
      <c r="C14540" s="76"/>
      <c r="D14540" s="78"/>
      <c r="E14540" s="12"/>
      <c r="F14540" s="79"/>
      <c r="G14540" s="78"/>
      <c r="H14540" s="80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6"/>
      <c r="B14541" s="77"/>
      <c r="C14541" s="76"/>
      <c r="D14541" s="78"/>
      <c r="E14541" s="12"/>
      <c r="F14541" s="79"/>
      <c r="G14541" s="78"/>
      <c r="H14541" s="80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6"/>
      <c r="B14542" s="77"/>
      <c r="C14542" s="76"/>
      <c r="D14542" s="78"/>
      <c r="E14542" s="12"/>
      <c r="F14542" s="79"/>
      <c r="G14542" s="78"/>
      <c r="H14542" s="80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6"/>
      <c r="B14543" s="77"/>
      <c r="C14543" s="76"/>
      <c r="D14543" s="78"/>
      <c r="E14543" s="12"/>
      <c r="F14543" s="79"/>
      <c r="G14543" s="78"/>
      <c r="H14543" s="80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6"/>
      <c r="B14544" s="77"/>
      <c r="C14544" s="76"/>
      <c r="D14544" s="78"/>
      <c r="E14544" s="12"/>
      <c r="F14544" s="79"/>
      <c r="G14544" s="78"/>
      <c r="H14544" s="80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6"/>
      <c r="B14545" s="77"/>
      <c r="C14545" s="76"/>
      <c r="D14545" s="78"/>
      <c r="E14545" s="12"/>
      <c r="F14545" s="79"/>
      <c r="G14545" s="78"/>
      <c r="H14545" s="80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6"/>
      <c r="B14546" s="77"/>
      <c r="C14546" s="76"/>
      <c r="D14546" s="78"/>
      <c r="E14546" s="12"/>
      <c r="F14546" s="79"/>
      <c r="G14546" s="78"/>
      <c r="H14546" s="80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6"/>
      <c r="B14547" s="77"/>
      <c r="C14547" s="76"/>
      <c r="D14547" s="78"/>
      <c r="E14547" s="12"/>
      <c r="F14547" s="79"/>
      <c r="G14547" s="78"/>
      <c r="H14547" s="80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6"/>
      <c r="B14548" s="77"/>
      <c r="C14548" s="76"/>
      <c r="D14548" s="78"/>
      <c r="E14548" s="12"/>
      <c r="F14548" s="79"/>
      <c r="G14548" s="78"/>
      <c r="H14548" s="80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6"/>
      <c r="B14549" s="77"/>
      <c r="C14549" s="76"/>
      <c r="D14549" s="78"/>
      <c r="E14549" s="12"/>
      <c r="F14549" s="79"/>
      <c r="G14549" s="78"/>
      <c r="H14549" s="80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6"/>
      <c r="B14550" s="77"/>
      <c r="C14550" s="76"/>
      <c r="D14550" s="78"/>
      <c r="E14550" s="12"/>
      <c r="F14550" s="79"/>
      <c r="G14550" s="78"/>
      <c r="H14550" s="80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6"/>
      <c r="B14551" s="77"/>
      <c r="C14551" s="76"/>
      <c r="D14551" s="78"/>
      <c r="E14551" s="12"/>
      <c r="F14551" s="79"/>
      <c r="G14551" s="78"/>
      <c r="H14551" s="80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6"/>
      <c r="B14552" s="77"/>
      <c r="C14552" s="76"/>
      <c r="D14552" s="78"/>
      <c r="E14552" s="12"/>
      <c r="F14552" s="79"/>
      <c r="G14552" s="78"/>
      <c r="H14552" s="80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6"/>
      <c r="B14553" s="77"/>
      <c r="C14553" s="76"/>
      <c r="D14553" s="78"/>
      <c r="E14553" s="12"/>
      <c r="F14553" s="79"/>
      <c r="G14553" s="78"/>
      <c r="H14553" s="80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6"/>
      <c r="B14554" s="77"/>
      <c r="C14554" s="76"/>
      <c r="D14554" s="78"/>
      <c r="E14554" s="12"/>
      <c r="F14554" s="79"/>
      <c r="G14554" s="78"/>
      <c r="H14554" s="80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6"/>
      <c r="B14555" s="77"/>
      <c r="C14555" s="76"/>
      <c r="D14555" s="78"/>
      <c r="E14555" s="12"/>
      <c r="F14555" s="79"/>
      <c r="G14555" s="78"/>
      <c r="H14555" s="80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6"/>
      <c r="B14556" s="77"/>
      <c r="C14556" s="76"/>
      <c r="D14556" s="78"/>
      <c r="E14556" s="12"/>
      <c r="F14556" s="79"/>
      <c r="G14556" s="78"/>
      <c r="H14556" s="80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6"/>
      <c r="B14557" s="77"/>
      <c r="C14557" s="76"/>
      <c r="D14557" s="78"/>
      <c r="E14557" s="12"/>
      <c r="F14557" s="79"/>
      <c r="G14557" s="78"/>
      <c r="H14557" s="80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6"/>
      <c r="B14558" s="77"/>
      <c r="C14558" s="76"/>
      <c r="D14558" s="78"/>
      <c r="E14558" s="12"/>
      <c r="F14558" s="79"/>
      <c r="G14558" s="78"/>
      <c r="H14558" s="80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6"/>
      <c r="B14559" s="77"/>
      <c r="C14559" s="76"/>
      <c r="D14559" s="78"/>
      <c r="E14559" s="12"/>
      <c r="F14559" s="79"/>
      <c r="G14559" s="78"/>
      <c r="H14559" s="80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6"/>
      <c r="B14560" s="77"/>
      <c r="C14560" s="76"/>
      <c r="D14560" s="78"/>
      <c r="E14560" s="12"/>
      <c r="F14560" s="79"/>
      <c r="G14560" s="78"/>
      <c r="H14560" s="80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6"/>
      <c r="B14561" s="77"/>
      <c r="C14561" s="76"/>
      <c r="D14561" s="78"/>
      <c r="E14561" s="12"/>
      <c r="F14561" s="79"/>
      <c r="G14561" s="78"/>
      <c r="H14561" s="80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6"/>
      <c r="B14562" s="77"/>
      <c r="C14562" s="76"/>
      <c r="D14562" s="78"/>
      <c r="E14562" s="12"/>
      <c r="F14562" s="79"/>
      <c r="G14562" s="78"/>
      <c r="H14562" s="80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6"/>
      <c r="B14563" s="77"/>
      <c r="C14563" s="76"/>
      <c r="D14563" s="78"/>
      <c r="E14563" s="12"/>
      <c r="F14563" s="79"/>
      <c r="G14563" s="78"/>
      <c r="H14563" s="80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6"/>
      <c r="B14564" s="77"/>
      <c r="C14564" s="76"/>
      <c r="D14564" s="78"/>
      <c r="E14564" s="12"/>
      <c r="F14564" s="79"/>
      <c r="G14564" s="78"/>
      <c r="H14564" s="80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6"/>
      <c r="B14565" s="77"/>
      <c r="C14565" s="76"/>
      <c r="D14565" s="78"/>
      <c r="E14565" s="12"/>
      <c r="F14565" s="79"/>
      <c r="G14565" s="78"/>
      <c r="H14565" s="80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6"/>
      <c r="B14566" s="77"/>
      <c r="C14566" s="76"/>
      <c r="D14566" s="78"/>
      <c r="E14566" s="12"/>
      <c r="F14566" s="79"/>
      <c r="G14566" s="78"/>
      <c r="H14566" s="80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6"/>
      <c r="B14567" s="77"/>
      <c r="C14567" s="76"/>
      <c r="D14567" s="78"/>
      <c r="E14567" s="12"/>
      <c r="F14567" s="79"/>
      <c r="G14567" s="78"/>
      <c r="H14567" s="80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6"/>
      <c r="B14568" s="77"/>
      <c r="C14568" s="76"/>
      <c r="D14568" s="78"/>
      <c r="E14568" s="12"/>
      <c r="F14568" s="79"/>
      <c r="G14568" s="78"/>
      <c r="H14568" s="80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6"/>
      <c r="B14569" s="77"/>
      <c r="C14569" s="76"/>
      <c r="D14569" s="78"/>
      <c r="E14569" s="12"/>
      <c r="F14569" s="79"/>
      <c r="G14569" s="78"/>
      <c r="H14569" s="80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6"/>
      <c r="B14570" s="77"/>
      <c r="C14570" s="76"/>
      <c r="D14570" s="78"/>
      <c r="E14570" s="12"/>
      <c r="F14570" s="79"/>
      <c r="G14570" s="78"/>
      <c r="H14570" s="80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6"/>
      <c r="B14571" s="77"/>
      <c r="C14571" s="76"/>
      <c r="D14571" s="78"/>
      <c r="E14571" s="12"/>
      <c r="F14571" s="79"/>
      <c r="G14571" s="78"/>
      <c r="H14571" s="80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6"/>
      <c r="B14572" s="77"/>
      <c r="C14572" s="76"/>
      <c r="D14572" s="78"/>
      <c r="E14572" s="12"/>
      <c r="F14572" s="79"/>
      <c r="G14572" s="78"/>
      <c r="H14572" s="80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6"/>
      <c r="B14573" s="77"/>
      <c r="C14573" s="76"/>
      <c r="D14573" s="78"/>
      <c r="E14573" s="12"/>
      <c r="F14573" s="79"/>
      <c r="G14573" s="78"/>
      <c r="H14573" s="80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6"/>
      <c r="B14574" s="77"/>
      <c r="C14574" s="76"/>
      <c r="D14574" s="78"/>
      <c r="E14574" s="12"/>
      <c r="F14574" s="79"/>
      <c r="G14574" s="78"/>
      <c r="H14574" s="80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6"/>
      <c r="B14575" s="77"/>
      <c r="C14575" s="76"/>
      <c r="D14575" s="78"/>
      <c r="E14575" s="12"/>
      <c r="F14575" s="79"/>
      <c r="G14575" s="78"/>
      <c r="H14575" s="80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6"/>
      <c r="B14576" s="77"/>
      <c r="C14576" s="76"/>
      <c r="D14576" s="78"/>
      <c r="E14576" s="12"/>
      <c r="F14576" s="79"/>
      <c r="G14576" s="78"/>
      <c r="H14576" s="80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6"/>
      <c r="B14577" s="77"/>
      <c r="C14577" s="76"/>
      <c r="D14577" s="78"/>
      <c r="E14577" s="12"/>
      <c r="F14577" s="79"/>
      <c r="G14577" s="78"/>
      <c r="H14577" s="80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6"/>
      <c r="B14578" s="77"/>
      <c r="C14578" s="76"/>
      <c r="D14578" s="78"/>
      <c r="E14578" s="12"/>
      <c r="F14578" s="79"/>
      <c r="G14578" s="78"/>
      <c r="H14578" s="80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6"/>
      <c r="B14579" s="77"/>
      <c r="C14579" s="76"/>
      <c r="D14579" s="78"/>
      <c r="E14579" s="12"/>
      <c r="F14579" s="79"/>
      <c r="G14579" s="78"/>
      <c r="H14579" s="80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6"/>
      <c r="B14580" s="77"/>
      <c r="C14580" s="76"/>
      <c r="D14580" s="78"/>
      <c r="E14580" s="12"/>
      <c r="F14580" s="79"/>
      <c r="G14580" s="78"/>
      <c r="H14580" s="80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6"/>
      <c r="B14581" s="77"/>
      <c r="C14581" s="76"/>
      <c r="D14581" s="78"/>
      <c r="E14581" s="12"/>
      <c r="F14581" s="79"/>
      <c r="G14581" s="78"/>
      <c r="H14581" s="80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6"/>
      <c r="B14582" s="77"/>
      <c r="C14582" s="76"/>
      <c r="D14582" s="78"/>
      <c r="E14582" s="12"/>
      <c r="F14582" s="79"/>
      <c r="G14582" s="78"/>
      <c r="H14582" s="80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6"/>
      <c r="B14583" s="77"/>
      <c r="C14583" s="76"/>
      <c r="D14583" s="78"/>
      <c r="E14583" s="12"/>
      <c r="F14583" s="79"/>
      <c r="G14583" s="78"/>
      <c r="H14583" s="80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6"/>
      <c r="B14584" s="77"/>
      <c r="C14584" s="76"/>
      <c r="D14584" s="78"/>
      <c r="E14584" s="12"/>
      <c r="F14584" s="79"/>
      <c r="G14584" s="78"/>
      <c r="H14584" s="80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6"/>
      <c r="B14585" s="77"/>
      <c r="C14585" s="76"/>
      <c r="D14585" s="78"/>
      <c r="E14585" s="12"/>
      <c r="F14585" s="79"/>
      <c r="G14585" s="78"/>
      <c r="H14585" s="80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6"/>
      <c r="B14586" s="77"/>
      <c r="C14586" s="76"/>
      <c r="D14586" s="78"/>
      <c r="E14586" s="12"/>
      <c r="F14586" s="79"/>
      <c r="G14586" s="78"/>
      <c r="H14586" s="80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6"/>
      <c r="B14587" s="77"/>
      <c r="C14587" s="76"/>
      <c r="D14587" s="78"/>
      <c r="E14587" s="12"/>
      <c r="F14587" s="79"/>
      <c r="G14587" s="78"/>
      <c r="H14587" s="80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6"/>
      <c r="B14588" s="77"/>
      <c r="C14588" s="76"/>
      <c r="D14588" s="78"/>
      <c r="E14588" s="12"/>
      <c r="F14588" s="79"/>
      <c r="G14588" s="78"/>
      <c r="H14588" s="80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6"/>
      <c r="B14589" s="77"/>
      <c r="C14589" s="76"/>
      <c r="D14589" s="78"/>
      <c r="E14589" s="12"/>
      <c r="F14589" s="79"/>
      <c r="G14589" s="78"/>
      <c r="H14589" s="80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6"/>
      <c r="B14590" s="77"/>
      <c r="C14590" s="76"/>
      <c r="D14590" s="78"/>
      <c r="E14590" s="12"/>
      <c r="F14590" s="79"/>
      <c r="G14590" s="78"/>
      <c r="H14590" s="80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6"/>
      <c r="B14591" s="77"/>
      <c r="C14591" s="76"/>
      <c r="D14591" s="78"/>
      <c r="E14591" s="12"/>
      <c r="F14591" s="79"/>
      <c r="G14591" s="78"/>
      <c r="H14591" s="80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6"/>
      <c r="B14592" s="77"/>
      <c r="C14592" s="76"/>
      <c r="D14592" s="78"/>
      <c r="E14592" s="12"/>
      <c r="F14592" s="79"/>
      <c r="G14592" s="78"/>
      <c r="H14592" s="80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6"/>
      <c r="B14593" s="77"/>
      <c r="C14593" s="76"/>
      <c r="D14593" s="78"/>
      <c r="E14593" s="12"/>
      <c r="F14593" s="79"/>
      <c r="G14593" s="78"/>
      <c r="H14593" s="80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6"/>
      <c r="B14594" s="77"/>
      <c r="C14594" s="76"/>
      <c r="D14594" s="78"/>
      <c r="E14594" s="12"/>
      <c r="F14594" s="79"/>
      <c r="G14594" s="78"/>
      <c r="H14594" s="80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6"/>
      <c r="B14595" s="77"/>
      <c r="C14595" s="76"/>
      <c r="D14595" s="78"/>
      <c r="E14595" s="12"/>
      <c r="F14595" s="79"/>
      <c r="G14595" s="78"/>
      <c r="H14595" s="80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6"/>
      <c r="B14596" s="77"/>
      <c r="C14596" s="76"/>
      <c r="D14596" s="78"/>
      <c r="E14596" s="12"/>
      <c r="F14596" s="79"/>
      <c r="G14596" s="78"/>
      <c r="H14596" s="80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6"/>
      <c r="B14597" s="77"/>
      <c r="C14597" s="76"/>
      <c r="D14597" s="78"/>
      <c r="E14597" s="12"/>
      <c r="F14597" s="79"/>
      <c r="G14597" s="78"/>
      <c r="H14597" s="80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6"/>
      <c r="B14598" s="77"/>
      <c r="C14598" s="76"/>
      <c r="D14598" s="78"/>
      <c r="E14598" s="12"/>
      <c r="F14598" s="79"/>
      <c r="G14598" s="78"/>
      <c r="H14598" s="80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6"/>
      <c r="B14599" s="77"/>
      <c r="C14599" s="76"/>
      <c r="D14599" s="78"/>
      <c r="E14599" s="12"/>
      <c r="F14599" s="79"/>
      <c r="G14599" s="78"/>
      <c r="H14599" s="80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6"/>
      <c r="B14600" s="77"/>
      <c r="C14600" s="76"/>
      <c r="D14600" s="78"/>
      <c r="E14600" s="12"/>
      <c r="F14600" s="79"/>
      <c r="G14600" s="78"/>
      <c r="H14600" s="80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6"/>
      <c r="B14601" s="77"/>
      <c r="C14601" s="76"/>
      <c r="D14601" s="78"/>
      <c r="E14601" s="12"/>
      <c r="F14601" s="79"/>
      <c r="G14601" s="78"/>
      <c r="H14601" s="80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6"/>
      <c r="B14602" s="77"/>
      <c r="C14602" s="76"/>
      <c r="D14602" s="78"/>
      <c r="E14602" s="12"/>
      <c r="F14602" s="79"/>
      <c r="G14602" s="78"/>
      <c r="H14602" s="80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6"/>
      <c r="B14603" s="77"/>
      <c r="C14603" s="76"/>
      <c r="D14603" s="78"/>
      <c r="E14603" s="12"/>
      <c r="F14603" s="79"/>
      <c r="G14603" s="78"/>
      <c r="H14603" s="80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6"/>
      <c r="B14604" s="77"/>
      <c r="C14604" s="76"/>
      <c r="D14604" s="78"/>
      <c r="E14604" s="12"/>
      <c r="F14604" s="79"/>
      <c r="G14604" s="78"/>
      <c r="H14604" s="80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6"/>
      <c r="B14605" s="77"/>
      <c r="C14605" s="76"/>
      <c r="D14605" s="78"/>
      <c r="E14605" s="12"/>
      <c r="F14605" s="79"/>
      <c r="G14605" s="78"/>
      <c r="H14605" s="80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6"/>
      <c r="B14606" s="77"/>
      <c r="C14606" s="76"/>
      <c r="D14606" s="78"/>
      <c r="E14606" s="12"/>
      <c r="F14606" s="79"/>
      <c r="G14606" s="78"/>
      <c r="H14606" s="80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6"/>
      <c r="B14607" s="77"/>
      <c r="C14607" s="76"/>
      <c r="D14607" s="78"/>
      <c r="E14607" s="12"/>
      <c r="F14607" s="79"/>
      <c r="G14607" s="78"/>
      <c r="H14607" s="80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6"/>
      <c r="B14608" s="77"/>
      <c r="C14608" s="76"/>
      <c r="D14608" s="78"/>
      <c r="E14608" s="12"/>
      <c r="F14608" s="79"/>
      <c r="G14608" s="78"/>
      <c r="H14608" s="80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6"/>
      <c r="B14609" s="77"/>
      <c r="C14609" s="76"/>
      <c r="D14609" s="78"/>
      <c r="E14609" s="12"/>
      <c r="F14609" s="79"/>
      <c r="G14609" s="78"/>
      <c r="H14609" s="80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6"/>
      <c r="B14610" s="77"/>
      <c r="C14610" s="76"/>
      <c r="D14610" s="78"/>
      <c r="E14610" s="12"/>
      <c r="F14610" s="79"/>
      <c r="G14610" s="78"/>
      <c r="H14610" s="80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6"/>
      <c r="B14611" s="77"/>
      <c r="C14611" s="76"/>
      <c r="D14611" s="78"/>
      <c r="E14611" s="12"/>
      <c r="F14611" s="79"/>
      <c r="G14611" s="78"/>
      <c r="H14611" s="80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6"/>
      <c r="B14612" s="77"/>
      <c r="C14612" s="76"/>
      <c r="D14612" s="78"/>
      <c r="E14612" s="12"/>
      <c r="F14612" s="79"/>
      <c r="G14612" s="78"/>
      <c r="H14612" s="80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6"/>
      <c r="B14613" s="77"/>
      <c r="C14613" s="76"/>
      <c r="D14613" s="78"/>
      <c r="E14613" s="12"/>
      <c r="F14613" s="79"/>
      <c r="G14613" s="78"/>
      <c r="H14613" s="80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6"/>
      <c r="B14614" s="77"/>
      <c r="C14614" s="76"/>
      <c r="D14614" s="78"/>
      <c r="E14614" s="12"/>
      <c r="F14614" s="79"/>
      <c r="G14614" s="78"/>
      <c r="H14614" s="80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6"/>
      <c r="B14615" s="77"/>
      <c r="C14615" s="76"/>
      <c r="D14615" s="78"/>
      <c r="E14615" s="12"/>
      <c r="F14615" s="79"/>
      <c r="G14615" s="78"/>
      <c r="H14615" s="80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6"/>
      <c r="B14616" s="77"/>
      <c r="C14616" s="76"/>
      <c r="D14616" s="78"/>
      <c r="E14616" s="12"/>
      <c r="F14616" s="79"/>
      <c r="G14616" s="78"/>
      <c r="H14616" s="80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6"/>
      <c r="B14617" s="77"/>
      <c r="C14617" s="76"/>
      <c r="D14617" s="78"/>
      <c r="E14617" s="12"/>
      <c r="F14617" s="79"/>
      <c r="G14617" s="78"/>
      <c r="H14617" s="80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6"/>
      <c r="B14618" s="77"/>
      <c r="C14618" s="76"/>
      <c r="D14618" s="78"/>
      <c r="E14618" s="12"/>
      <c r="F14618" s="79"/>
      <c r="G14618" s="78"/>
      <c r="H14618" s="80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6"/>
      <c r="B14619" s="77"/>
      <c r="C14619" s="76"/>
      <c r="D14619" s="78"/>
      <c r="E14619" s="12"/>
      <c r="F14619" s="79"/>
      <c r="G14619" s="78"/>
      <c r="H14619" s="80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6"/>
      <c r="B14620" s="77"/>
      <c r="C14620" s="76"/>
      <c r="D14620" s="78"/>
      <c r="E14620" s="12"/>
      <c r="F14620" s="79"/>
      <c r="G14620" s="78"/>
      <c r="H14620" s="80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6"/>
      <c r="B14621" s="77"/>
      <c r="C14621" s="76"/>
      <c r="D14621" s="78"/>
      <c r="E14621" s="12"/>
      <c r="F14621" s="79"/>
      <c r="G14621" s="78"/>
      <c r="H14621" s="80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6"/>
      <c r="B14622" s="77"/>
      <c r="C14622" s="76"/>
      <c r="D14622" s="78"/>
      <c r="E14622" s="12"/>
      <c r="F14622" s="79"/>
      <c r="G14622" s="78"/>
      <c r="H14622" s="80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6"/>
      <c r="B14623" s="77"/>
      <c r="C14623" s="76"/>
      <c r="D14623" s="78"/>
      <c r="E14623" s="12"/>
      <c r="F14623" s="79"/>
      <c r="G14623" s="78"/>
      <c r="H14623" s="80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6"/>
      <c r="B14624" s="77"/>
      <c r="C14624" s="76"/>
      <c r="D14624" s="78"/>
      <c r="E14624" s="12"/>
      <c r="F14624" s="79"/>
      <c r="G14624" s="78"/>
      <c r="H14624" s="80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6"/>
      <c r="B14625" s="77"/>
      <c r="C14625" s="76"/>
      <c r="D14625" s="78"/>
      <c r="E14625" s="12"/>
      <c r="F14625" s="79"/>
      <c r="G14625" s="78"/>
      <c r="H14625" s="80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6"/>
      <c r="B14626" s="77"/>
      <c r="C14626" s="76"/>
      <c r="D14626" s="78"/>
      <c r="E14626" s="12"/>
      <c r="F14626" s="79"/>
      <c r="G14626" s="78"/>
      <c r="H14626" s="80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6"/>
      <c r="B14627" s="77"/>
      <c r="C14627" s="76"/>
      <c r="D14627" s="78"/>
      <c r="E14627" s="12"/>
      <c r="F14627" s="79"/>
      <c r="G14627" s="78"/>
      <c r="H14627" s="80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6"/>
      <c r="B14628" s="77"/>
      <c r="C14628" s="76"/>
      <c r="D14628" s="78"/>
      <c r="E14628" s="12"/>
      <c r="F14628" s="79"/>
      <c r="G14628" s="78"/>
      <c r="H14628" s="80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6"/>
      <c r="B14629" s="77"/>
      <c r="C14629" s="76"/>
      <c r="D14629" s="78"/>
      <c r="E14629" s="12"/>
      <c r="F14629" s="79"/>
      <c r="G14629" s="78"/>
      <c r="H14629" s="80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6"/>
      <c r="B14630" s="77"/>
      <c r="C14630" s="76"/>
      <c r="D14630" s="78"/>
      <c r="E14630" s="12"/>
      <c r="F14630" s="79"/>
      <c r="G14630" s="78"/>
      <c r="H14630" s="80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6"/>
      <c r="B14631" s="77"/>
      <c r="C14631" s="76"/>
      <c r="D14631" s="78"/>
      <c r="E14631" s="12"/>
      <c r="F14631" s="79"/>
      <c r="G14631" s="78"/>
      <c r="H14631" s="80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6"/>
      <c r="B14632" s="77"/>
      <c r="C14632" s="76"/>
      <c r="D14632" s="78"/>
      <c r="E14632" s="12"/>
      <c r="F14632" s="79"/>
      <c r="G14632" s="78"/>
      <c r="H14632" s="80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6"/>
      <c r="B14633" s="77"/>
      <c r="C14633" s="76"/>
      <c r="D14633" s="78"/>
      <c r="E14633" s="12"/>
      <c r="F14633" s="79"/>
      <c r="G14633" s="78"/>
      <c r="H14633" s="80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6"/>
      <c r="B14634" s="77"/>
      <c r="C14634" s="76"/>
      <c r="D14634" s="78"/>
      <c r="E14634" s="12"/>
      <c r="F14634" s="79"/>
      <c r="G14634" s="78"/>
      <c r="H14634" s="80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6"/>
      <c r="B14635" s="77"/>
      <c r="C14635" s="76"/>
      <c r="D14635" s="78"/>
      <c r="E14635" s="12"/>
      <c r="F14635" s="79"/>
      <c r="G14635" s="78"/>
      <c r="H14635" s="80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6"/>
      <c r="B14636" s="77"/>
      <c r="C14636" s="76"/>
      <c r="D14636" s="78"/>
      <c r="E14636" s="12"/>
      <c r="F14636" s="79"/>
      <c r="G14636" s="78"/>
      <c r="H14636" s="80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6"/>
      <c r="B14637" s="77"/>
      <c r="C14637" s="76"/>
      <c r="D14637" s="78"/>
      <c r="E14637" s="12"/>
      <c r="F14637" s="79"/>
      <c r="G14637" s="78"/>
      <c r="H14637" s="80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6"/>
      <c r="B14638" s="77"/>
      <c r="C14638" s="76"/>
      <c r="D14638" s="78"/>
      <c r="E14638" s="12"/>
      <c r="F14638" s="79"/>
      <c r="G14638" s="78"/>
      <c r="H14638" s="80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6"/>
      <c r="B14639" s="77"/>
      <c r="C14639" s="76"/>
      <c r="D14639" s="78"/>
      <c r="E14639" s="12"/>
      <c r="F14639" s="79"/>
      <c r="G14639" s="78"/>
      <c r="H14639" s="80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6"/>
      <c r="B14640" s="77"/>
      <c r="C14640" s="76"/>
      <c r="D14640" s="78"/>
      <c r="E14640" s="12"/>
      <c r="F14640" s="79"/>
      <c r="G14640" s="78"/>
      <c r="H14640" s="80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6"/>
      <c r="B14641" s="77"/>
      <c r="C14641" s="76"/>
      <c r="D14641" s="78"/>
      <c r="E14641" s="12"/>
      <c r="F14641" s="79"/>
      <c r="G14641" s="78"/>
      <c r="H14641" s="80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6"/>
      <c r="B14642" s="77"/>
      <c r="C14642" s="76"/>
      <c r="D14642" s="78"/>
      <c r="E14642" s="12"/>
      <c r="F14642" s="79"/>
      <c r="G14642" s="78"/>
      <c r="H14642" s="80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6"/>
      <c r="B14643" s="77"/>
      <c r="C14643" s="76"/>
      <c r="D14643" s="78"/>
      <c r="E14643" s="12"/>
      <c r="F14643" s="79"/>
      <c r="G14643" s="78"/>
      <c r="H14643" s="80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6"/>
      <c r="B14644" s="77"/>
      <c r="C14644" s="76"/>
      <c r="D14644" s="78"/>
      <c r="E14644" s="12"/>
      <c r="F14644" s="79"/>
      <c r="G14644" s="78"/>
      <c r="H14644" s="80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6"/>
      <c r="B14645" s="77"/>
      <c r="C14645" s="76"/>
      <c r="D14645" s="78"/>
      <c r="E14645" s="12"/>
      <c r="F14645" s="79"/>
      <c r="G14645" s="78"/>
      <c r="H14645" s="80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6"/>
      <c r="B14646" s="77"/>
      <c r="C14646" s="76"/>
      <c r="D14646" s="78"/>
      <c r="E14646" s="12"/>
      <c r="F14646" s="79"/>
      <c r="G14646" s="78"/>
      <c r="H14646" s="80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6"/>
      <c r="B14647" s="77"/>
      <c r="C14647" s="76"/>
      <c r="D14647" s="78"/>
      <c r="E14647" s="12"/>
      <c r="F14647" s="79"/>
      <c r="G14647" s="78"/>
      <c r="H14647" s="80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6"/>
      <c r="B14648" s="77"/>
      <c r="C14648" s="76"/>
      <c r="D14648" s="78"/>
      <c r="E14648" s="12"/>
      <c r="F14648" s="79"/>
      <c r="G14648" s="78"/>
      <c r="H14648" s="80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6"/>
      <c r="B14649" s="77"/>
      <c r="C14649" s="76"/>
      <c r="D14649" s="78"/>
      <c r="E14649" s="12"/>
      <c r="F14649" s="79"/>
      <c r="G14649" s="78"/>
      <c r="H14649" s="80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6"/>
      <c r="B14650" s="77"/>
      <c r="C14650" s="76"/>
      <c r="D14650" s="78"/>
      <c r="E14650" s="12"/>
      <c r="F14650" s="79"/>
      <c r="G14650" s="78"/>
      <c r="H14650" s="80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6"/>
      <c r="B14651" s="77"/>
      <c r="C14651" s="76"/>
      <c r="D14651" s="78"/>
      <c r="E14651" s="12"/>
      <c r="F14651" s="79"/>
      <c r="G14651" s="78"/>
      <c r="H14651" s="80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6"/>
      <c r="B14652" s="77"/>
      <c r="C14652" s="76"/>
      <c r="D14652" s="78"/>
      <c r="E14652" s="12"/>
      <c r="F14652" s="79"/>
      <c r="G14652" s="78"/>
      <c r="H14652" s="80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6"/>
      <c r="B14653" s="77"/>
      <c r="C14653" s="76"/>
      <c r="D14653" s="78"/>
      <c r="E14653" s="12"/>
      <c r="F14653" s="79"/>
      <c r="G14653" s="78"/>
      <c r="H14653" s="80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6"/>
      <c r="B14654" s="77"/>
      <c r="C14654" s="76"/>
      <c r="D14654" s="78"/>
      <c r="E14654" s="12"/>
      <c r="F14654" s="79"/>
      <c r="G14654" s="78"/>
      <c r="H14654" s="80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6"/>
      <c r="B14655" s="77"/>
      <c r="C14655" s="76"/>
      <c r="D14655" s="78"/>
      <c r="E14655" s="12"/>
      <c r="F14655" s="79"/>
      <c r="G14655" s="78"/>
      <c r="H14655" s="80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6"/>
      <c r="B14656" s="77"/>
      <c r="C14656" s="76"/>
      <c r="D14656" s="78"/>
      <c r="E14656" s="12"/>
      <c r="F14656" s="79"/>
      <c r="G14656" s="78"/>
      <c r="H14656" s="80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6"/>
      <c r="B14657" s="77"/>
      <c r="C14657" s="76"/>
      <c r="D14657" s="78"/>
      <c r="E14657" s="12"/>
      <c r="F14657" s="79"/>
      <c r="G14657" s="78"/>
      <c r="H14657" s="80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6"/>
      <c r="B14658" s="77"/>
      <c r="C14658" s="76"/>
      <c r="D14658" s="78"/>
      <c r="E14658" s="12"/>
      <c r="F14658" s="79"/>
      <c r="G14658" s="78"/>
      <c r="H14658" s="80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6"/>
      <c r="B14659" s="77"/>
      <c r="C14659" s="76"/>
      <c r="D14659" s="78"/>
      <c r="E14659" s="12"/>
      <c r="F14659" s="79"/>
      <c r="G14659" s="78"/>
      <c r="H14659" s="80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6"/>
      <c r="B14660" s="77"/>
      <c r="C14660" s="76"/>
      <c r="D14660" s="78"/>
      <c r="E14660" s="12"/>
      <c r="F14660" s="79"/>
      <c r="G14660" s="78"/>
      <c r="H14660" s="80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6"/>
      <c r="B14661" s="77"/>
      <c r="C14661" s="76"/>
      <c r="D14661" s="78"/>
      <c r="E14661" s="12"/>
      <c r="F14661" s="79"/>
      <c r="G14661" s="78"/>
      <c r="H14661" s="80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6"/>
      <c r="B14662" s="77"/>
      <c r="C14662" s="76"/>
      <c r="D14662" s="78"/>
      <c r="E14662" s="12"/>
      <c r="F14662" s="79"/>
      <c r="G14662" s="78"/>
      <c r="H14662" s="80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6"/>
      <c r="B14663" s="77"/>
      <c r="C14663" s="76"/>
      <c r="D14663" s="78"/>
      <c r="E14663" s="12"/>
      <c r="F14663" s="79"/>
      <c r="G14663" s="78"/>
      <c r="H14663" s="80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6"/>
      <c r="B14664" s="77"/>
      <c r="C14664" s="76"/>
      <c r="D14664" s="78"/>
      <c r="E14664" s="12"/>
      <c r="F14664" s="79"/>
      <c r="G14664" s="78"/>
      <c r="H14664" s="80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6"/>
      <c r="B14665" s="77"/>
      <c r="C14665" s="76"/>
      <c r="D14665" s="78"/>
      <c r="E14665" s="12"/>
      <c r="F14665" s="79"/>
      <c r="G14665" s="78"/>
      <c r="H14665" s="80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6"/>
      <c r="B14666" s="77"/>
      <c r="C14666" s="76"/>
      <c r="D14666" s="78"/>
      <c r="E14666" s="12"/>
      <c r="F14666" s="79"/>
      <c r="G14666" s="78"/>
      <c r="H14666" s="80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6"/>
      <c r="B14667" s="77"/>
      <c r="C14667" s="76"/>
      <c r="D14667" s="78"/>
      <c r="E14667" s="12"/>
      <c r="F14667" s="79"/>
      <c r="G14667" s="78"/>
      <c r="H14667" s="80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6"/>
      <c r="B14668" s="77"/>
      <c r="C14668" s="76"/>
      <c r="D14668" s="78"/>
      <c r="E14668" s="12"/>
      <c r="F14668" s="79"/>
      <c r="G14668" s="78"/>
      <c r="H14668" s="80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6"/>
      <c r="B14669" s="77"/>
      <c r="C14669" s="76"/>
      <c r="D14669" s="78"/>
      <c r="E14669" s="12"/>
      <c r="F14669" s="79"/>
      <c r="G14669" s="78"/>
      <c r="H14669" s="80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6"/>
      <c r="B14670" s="77"/>
      <c r="C14670" s="76"/>
      <c r="D14670" s="78"/>
      <c r="E14670" s="12"/>
      <c r="F14670" s="79"/>
      <c r="G14670" s="78"/>
      <c r="H14670" s="80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6"/>
      <c r="B14671" s="77"/>
      <c r="C14671" s="76"/>
      <c r="D14671" s="78"/>
      <c r="E14671" s="12"/>
      <c r="F14671" s="79"/>
      <c r="G14671" s="78"/>
      <c r="H14671" s="80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6"/>
      <c r="B14672" s="77"/>
      <c r="C14672" s="76"/>
      <c r="D14672" s="78"/>
      <c r="E14672" s="12"/>
      <c r="F14672" s="79"/>
      <c r="G14672" s="78"/>
      <c r="H14672" s="80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6"/>
      <c r="B14673" s="77"/>
      <c r="C14673" s="76"/>
      <c r="D14673" s="78"/>
      <c r="E14673" s="12"/>
      <c r="F14673" s="79"/>
      <c r="G14673" s="78"/>
      <c r="H14673" s="80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6"/>
      <c r="B14674" s="77"/>
      <c r="C14674" s="76"/>
      <c r="D14674" s="78"/>
      <c r="E14674" s="12"/>
      <c r="F14674" s="79"/>
      <c r="G14674" s="78"/>
      <c r="H14674" s="80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6"/>
      <c r="B14675" s="77"/>
      <c r="C14675" s="76"/>
      <c r="D14675" s="78"/>
      <c r="E14675" s="12"/>
      <c r="F14675" s="79"/>
      <c r="G14675" s="78"/>
      <c r="H14675" s="80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6"/>
      <c r="B14676" s="77"/>
      <c r="C14676" s="76"/>
      <c r="D14676" s="78"/>
      <c r="E14676" s="12"/>
      <c r="F14676" s="79"/>
      <c r="G14676" s="78"/>
      <c r="H14676" s="80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6"/>
      <c r="B14677" s="77"/>
      <c r="C14677" s="76"/>
      <c r="D14677" s="78"/>
      <c r="E14677" s="12"/>
      <c r="F14677" s="79"/>
      <c r="G14677" s="78"/>
      <c r="H14677" s="80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6"/>
      <c r="B14678" s="77"/>
      <c r="C14678" s="76"/>
      <c r="D14678" s="78"/>
      <c r="E14678" s="12"/>
      <c r="F14678" s="79"/>
      <c r="G14678" s="78"/>
      <c r="H14678" s="80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6"/>
      <c r="B14679" s="77"/>
      <c r="C14679" s="76"/>
      <c r="D14679" s="78"/>
      <c r="E14679" s="12"/>
      <c r="F14679" s="79"/>
      <c r="G14679" s="78"/>
      <c r="H14679" s="80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6"/>
      <c r="B14680" s="77"/>
      <c r="C14680" s="76"/>
      <c r="D14680" s="78"/>
      <c r="E14680" s="12"/>
      <c r="F14680" s="79"/>
      <c r="G14680" s="78"/>
      <c r="H14680" s="80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6"/>
      <c r="B14681" s="77"/>
      <c r="C14681" s="76"/>
      <c r="D14681" s="78"/>
      <c r="E14681" s="12"/>
      <c r="F14681" s="79"/>
      <c r="G14681" s="78"/>
      <c r="H14681" s="80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6"/>
      <c r="B14682" s="77"/>
      <c r="C14682" s="76"/>
      <c r="D14682" s="78"/>
      <c r="E14682" s="12"/>
      <c r="F14682" s="79"/>
      <c r="G14682" s="78"/>
      <c r="H14682" s="80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6"/>
      <c r="B14683" s="77"/>
      <c r="C14683" s="76"/>
      <c r="D14683" s="78"/>
      <c r="E14683" s="12"/>
      <c r="F14683" s="79"/>
      <c r="G14683" s="78"/>
      <c r="H14683" s="80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6"/>
      <c r="B14684" s="77"/>
      <c r="C14684" s="76"/>
      <c r="D14684" s="78"/>
      <c r="E14684" s="12"/>
      <c r="F14684" s="79"/>
      <c r="G14684" s="78"/>
      <c r="H14684" s="80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6"/>
      <c r="B14685" s="77"/>
      <c r="C14685" s="76"/>
      <c r="D14685" s="78"/>
      <c r="E14685" s="12"/>
      <c r="F14685" s="79"/>
      <c r="G14685" s="78"/>
      <c r="H14685" s="80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6"/>
      <c r="B14686" s="77"/>
      <c r="C14686" s="76"/>
      <c r="D14686" s="78"/>
      <c r="E14686" s="12"/>
      <c r="F14686" s="79"/>
      <c r="G14686" s="78"/>
      <c r="H14686" s="80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6"/>
      <c r="B14687" s="77"/>
      <c r="C14687" s="76"/>
      <c r="D14687" s="78"/>
      <c r="E14687" s="12"/>
      <c r="F14687" s="79"/>
      <c r="G14687" s="78"/>
      <c r="H14687" s="80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6"/>
      <c r="B14688" s="77"/>
      <c r="C14688" s="76"/>
      <c r="D14688" s="78"/>
      <c r="E14688" s="12"/>
      <c r="F14688" s="79"/>
      <c r="G14688" s="78"/>
      <c r="H14688" s="80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6"/>
      <c r="B14689" s="77"/>
      <c r="C14689" s="76"/>
      <c r="D14689" s="78"/>
      <c r="E14689" s="12"/>
      <c r="F14689" s="79"/>
      <c r="G14689" s="78"/>
      <c r="H14689" s="80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6"/>
      <c r="B14690" s="77"/>
      <c r="C14690" s="76"/>
      <c r="D14690" s="78"/>
      <c r="E14690" s="12"/>
      <c r="F14690" s="79"/>
      <c r="G14690" s="78"/>
      <c r="H14690" s="80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6"/>
      <c r="B14691" s="77"/>
      <c r="C14691" s="76"/>
      <c r="D14691" s="78"/>
      <c r="E14691" s="12"/>
      <c r="F14691" s="79"/>
      <c r="G14691" s="78"/>
      <c r="H14691" s="80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6"/>
      <c r="B14692" s="77"/>
      <c r="C14692" s="76"/>
      <c r="D14692" s="78"/>
      <c r="E14692" s="12"/>
      <c r="F14692" s="79"/>
      <c r="G14692" s="78"/>
      <c r="H14692" s="80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6"/>
      <c r="B14693" s="77"/>
      <c r="C14693" s="76"/>
      <c r="D14693" s="78"/>
      <c r="E14693" s="12"/>
      <c r="F14693" s="79"/>
      <c r="G14693" s="78"/>
      <c r="H14693" s="80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6"/>
      <c r="B14694" s="77"/>
      <c r="C14694" s="76"/>
      <c r="D14694" s="78"/>
      <c r="E14694" s="12"/>
      <c r="F14694" s="79"/>
      <c r="G14694" s="78"/>
      <c r="H14694" s="80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6"/>
      <c r="B14695" s="77"/>
      <c r="C14695" s="76"/>
      <c r="D14695" s="78"/>
      <c r="E14695" s="12"/>
      <c r="F14695" s="79"/>
      <c r="G14695" s="78"/>
      <c r="H14695" s="80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6"/>
      <c r="B14696" s="77"/>
      <c r="C14696" s="76"/>
      <c r="D14696" s="78"/>
      <c r="E14696" s="12"/>
      <c r="F14696" s="79"/>
      <c r="G14696" s="78"/>
      <c r="H14696" s="80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6"/>
      <c r="B14697" s="77"/>
      <c r="C14697" s="76"/>
      <c r="D14697" s="78"/>
      <c r="E14697" s="12"/>
      <c r="F14697" s="79"/>
      <c r="G14697" s="78"/>
      <c r="H14697" s="80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6"/>
      <c r="B14698" s="77"/>
      <c r="C14698" s="76"/>
      <c r="D14698" s="78"/>
      <c r="E14698" s="12"/>
      <c r="F14698" s="79"/>
      <c r="G14698" s="78"/>
      <c r="H14698" s="80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6"/>
      <c r="B14699" s="77"/>
      <c r="C14699" s="76"/>
      <c r="D14699" s="78"/>
      <c r="E14699" s="12"/>
      <c r="F14699" s="79"/>
      <c r="G14699" s="78"/>
      <c r="H14699" s="80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6"/>
      <c r="B14700" s="77"/>
      <c r="C14700" s="76"/>
      <c r="D14700" s="78"/>
      <c r="E14700" s="12"/>
      <c r="F14700" s="79"/>
      <c r="G14700" s="78"/>
      <c r="H14700" s="80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6"/>
      <c r="B14701" s="77"/>
      <c r="C14701" s="76"/>
      <c r="D14701" s="78"/>
      <c r="E14701" s="12"/>
      <c r="F14701" s="79"/>
      <c r="G14701" s="78"/>
      <c r="H14701" s="80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6"/>
      <c r="B14702" s="77"/>
      <c r="C14702" s="76"/>
      <c r="D14702" s="78"/>
      <c r="E14702" s="12"/>
      <c r="F14702" s="79"/>
      <c r="G14702" s="78"/>
      <c r="H14702" s="80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6"/>
      <c r="B14703" s="77"/>
      <c r="C14703" s="76"/>
      <c r="D14703" s="78"/>
      <c r="E14703" s="12"/>
      <c r="F14703" s="79"/>
      <c r="G14703" s="78"/>
      <c r="H14703" s="80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6"/>
      <c r="B14704" s="77"/>
      <c r="C14704" s="76"/>
      <c r="D14704" s="78"/>
      <c r="E14704" s="12"/>
      <c r="F14704" s="79"/>
      <c r="G14704" s="78"/>
      <c r="H14704" s="80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6"/>
      <c r="B14705" s="77"/>
      <c r="C14705" s="76"/>
      <c r="D14705" s="78"/>
      <c r="E14705" s="12"/>
      <c r="F14705" s="79"/>
      <c r="G14705" s="78"/>
      <c r="H14705" s="80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6"/>
      <c r="B14706" s="77"/>
      <c r="C14706" s="76"/>
      <c r="D14706" s="78"/>
      <c r="E14706" s="12"/>
      <c r="F14706" s="79"/>
      <c r="G14706" s="78"/>
      <c r="H14706" s="80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6"/>
      <c r="B14707" s="77"/>
      <c r="C14707" s="76"/>
      <c r="D14707" s="78"/>
      <c r="E14707" s="12"/>
      <c r="F14707" s="79"/>
      <c r="G14707" s="78"/>
      <c r="H14707" s="80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6"/>
      <c r="B14708" s="77"/>
      <c r="C14708" s="76"/>
      <c r="D14708" s="78"/>
      <c r="E14708" s="12"/>
      <c r="F14708" s="79"/>
      <c r="G14708" s="78"/>
      <c r="H14708" s="80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6"/>
      <c r="B14709" s="77"/>
      <c r="C14709" s="76"/>
      <c r="D14709" s="78"/>
      <c r="E14709" s="12"/>
      <c r="F14709" s="79"/>
      <c r="G14709" s="78"/>
      <c r="H14709" s="80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6"/>
      <c r="B14710" s="77"/>
      <c r="C14710" s="76"/>
      <c r="D14710" s="78"/>
      <c r="E14710" s="12"/>
      <c r="F14710" s="79"/>
      <c r="G14710" s="78"/>
      <c r="H14710" s="80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6"/>
      <c r="B14711" s="77"/>
      <c r="C14711" s="76"/>
      <c r="D14711" s="78"/>
      <c r="E14711" s="12"/>
      <c r="F14711" s="79"/>
      <c r="G14711" s="78"/>
      <c r="H14711" s="80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6"/>
      <c r="B14712" s="77"/>
      <c r="C14712" s="76"/>
      <c r="D14712" s="78"/>
      <c r="E14712" s="12"/>
      <c r="F14712" s="79"/>
      <c r="G14712" s="78"/>
      <c r="H14712" s="80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6"/>
      <c r="B14713" s="77"/>
      <c r="C14713" s="76"/>
      <c r="D14713" s="78"/>
      <c r="E14713" s="12"/>
      <c r="F14713" s="79"/>
      <c r="G14713" s="78"/>
      <c r="H14713" s="80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6"/>
      <c r="B14714" s="77"/>
      <c r="C14714" s="76"/>
      <c r="D14714" s="78"/>
      <c r="E14714" s="12"/>
      <c r="F14714" s="79"/>
      <c r="G14714" s="78"/>
      <c r="H14714" s="80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6"/>
      <c r="B14715" s="77"/>
      <c r="C14715" s="76"/>
      <c r="D14715" s="78"/>
      <c r="E14715" s="12"/>
      <c r="F14715" s="79"/>
      <c r="G14715" s="78"/>
      <c r="H14715" s="80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6"/>
      <c r="B14716" s="77"/>
      <c r="C14716" s="76"/>
      <c r="D14716" s="78"/>
      <c r="E14716" s="12"/>
      <c r="F14716" s="79"/>
      <c r="G14716" s="78"/>
      <c r="H14716" s="80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6"/>
      <c r="B14717" s="77"/>
      <c r="C14717" s="76"/>
      <c r="D14717" s="78"/>
      <c r="E14717" s="12"/>
      <c r="F14717" s="79"/>
      <c r="G14717" s="78"/>
      <c r="H14717" s="80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6"/>
      <c r="B14718" s="77"/>
      <c r="C14718" s="76"/>
      <c r="D14718" s="78"/>
      <c r="E14718" s="12"/>
      <c r="F14718" s="79"/>
      <c r="G14718" s="78"/>
      <c r="H14718" s="80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6"/>
      <c r="B14719" s="77"/>
      <c r="C14719" s="76"/>
      <c r="D14719" s="78"/>
      <c r="E14719" s="12"/>
      <c r="F14719" s="79"/>
      <c r="G14719" s="78"/>
      <c r="H14719" s="80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6"/>
      <c r="B14720" s="77"/>
      <c r="C14720" s="76"/>
      <c r="D14720" s="78"/>
      <c r="E14720" s="12"/>
      <c r="F14720" s="79"/>
      <c r="G14720" s="78"/>
      <c r="H14720" s="80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6"/>
      <c r="B14721" s="77"/>
      <c r="C14721" s="76"/>
      <c r="D14721" s="78"/>
      <c r="E14721" s="12"/>
      <c r="F14721" s="79"/>
      <c r="G14721" s="78"/>
      <c r="H14721" s="80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6"/>
      <c r="B14722" s="77"/>
      <c r="C14722" s="76"/>
      <c r="D14722" s="78"/>
      <c r="E14722" s="12"/>
      <c r="F14722" s="79"/>
      <c r="G14722" s="78"/>
      <c r="H14722" s="80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6"/>
      <c r="B14723" s="77"/>
      <c r="C14723" s="76"/>
      <c r="D14723" s="78"/>
      <c r="E14723" s="12"/>
      <c r="F14723" s="79"/>
      <c r="G14723" s="78"/>
      <c r="H14723" s="80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6"/>
      <c r="B14724" s="77"/>
      <c r="C14724" s="76"/>
      <c r="D14724" s="78"/>
      <c r="E14724" s="12"/>
      <c r="F14724" s="79"/>
      <c r="G14724" s="78"/>
      <c r="H14724" s="80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6"/>
      <c r="B14725" s="77"/>
      <c r="C14725" s="76"/>
      <c r="D14725" s="78"/>
      <c r="E14725" s="12"/>
      <c r="F14725" s="79"/>
      <c r="G14725" s="78"/>
      <c r="H14725" s="80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6"/>
      <c r="B14726" s="77"/>
      <c r="C14726" s="76"/>
      <c r="D14726" s="78"/>
      <c r="E14726" s="12"/>
      <c r="F14726" s="79"/>
      <c r="G14726" s="78"/>
      <c r="H14726" s="80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6"/>
      <c r="B14727" s="77"/>
      <c r="C14727" s="76"/>
      <c r="D14727" s="78"/>
      <c r="E14727" s="12"/>
      <c r="F14727" s="79"/>
      <c r="G14727" s="78"/>
      <c r="H14727" s="80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6"/>
      <c r="B14728" s="77"/>
      <c r="C14728" s="76"/>
      <c r="D14728" s="78"/>
      <c r="E14728" s="12"/>
      <c r="F14728" s="79"/>
      <c r="G14728" s="78"/>
      <c r="H14728" s="80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6"/>
      <c r="B14729" s="77"/>
      <c r="C14729" s="76"/>
      <c r="D14729" s="78"/>
      <c r="E14729" s="12"/>
      <c r="F14729" s="79"/>
      <c r="G14729" s="78"/>
      <c r="H14729" s="80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6"/>
      <c r="B14730" s="77"/>
      <c r="C14730" s="76"/>
      <c r="D14730" s="78"/>
      <c r="E14730" s="12"/>
      <c r="F14730" s="79"/>
      <c r="G14730" s="78"/>
      <c r="H14730" s="80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6"/>
      <c r="B14731" s="77"/>
      <c r="C14731" s="76"/>
      <c r="D14731" s="78"/>
      <c r="E14731" s="12"/>
      <c r="F14731" s="79"/>
      <c r="G14731" s="78"/>
      <c r="H14731" s="80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6"/>
      <c r="B14732" s="77"/>
      <c r="C14732" s="76"/>
      <c r="D14732" s="78"/>
      <c r="E14732" s="12"/>
      <c r="F14732" s="79"/>
      <c r="G14732" s="78"/>
      <c r="H14732" s="80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6"/>
      <c r="B14733" s="77"/>
      <c r="C14733" s="76"/>
      <c r="D14733" s="78"/>
      <c r="E14733" s="12"/>
      <c r="F14733" s="79"/>
      <c r="G14733" s="78"/>
      <c r="H14733" s="80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6"/>
      <c r="B14734" s="77"/>
      <c r="C14734" s="76"/>
      <c r="D14734" s="78"/>
      <c r="E14734" s="12"/>
      <c r="F14734" s="79"/>
      <c r="G14734" s="78"/>
      <c r="H14734" s="80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6"/>
      <c r="B14735" s="77"/>
      <c r="C14735" s="76"/>
      <c r="D14735" s="78"/>
      <c r="E14735" s="12"/>
      <c r="F14735" s="79"/>
      <c r="G14735" s="78"/>
      <c r="H14735" s="80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6"/>
      <c r="B14736" s="77"/>
      <c r="C14736" s="76"/>
      <c r="D14736" s="78"/>
      <c r="E14736" s="12"/>
      <c r="F14736" s="79"/>
      <c r="G14736" s="78"/>
      <c r="H14736" s="80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6"/>
      <c r="B14737" s="77"/>
      <c r="C14737" s="76"/>
      <c r="D14737" s="78"/>
      <c r="E14737" s="12"/>
      <c r="F14737" s="79"/>
      <c r="G14737" s="78"/>
      <c r="H14737" s="80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6"/>
      <c r="B14738" s="77"/>
      <c r="C14738" s="76"/>
      <c r="D14738" s="78"/>
      <c r="E14738" s="12"/>
      <c r="F14738" s="79"/>
      <c r="G14738" s="78"/>
      <c r="H14738" s="80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6"/>
      <c r="B14739" s="77"/>
      <c r="C14739" s="76"/>
      <c r="D14739" s="78"/>
      <c r="E14739" s="12"/>
      <c r="F14739" s="79"/>
      <c r="G14739" s="78"/>
      <c r="H14739" s="80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6"/>
      <c r="B14740" s="77"/>
      <c r="C14740" s="76"/>
      <c r="D14740" s="78"/>
      <c r="E14740" s="12"/>
      <c r="F14740" s="79"/>
      <c r="G14740" s="78"/>
      <c r="H14740" s="80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6"/>
      <c r="B14741" s="77"/>
      <c r="C14741" s="76"/>
      <c r="D14741" s="78"/>
      <c r="E14741" s="12"/>
      <c r="F14741" s="79"/>
      <c r="G14741" s="78"/>
      <c r="H14741" s="80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6"/>
      <c r="B14742" s="77"/>
      <c r="C14742" s="76"/>
      <c r="D14742" s="78"/>
      <c r="E14742" s="12"/>
      <c r="F14742" s="79"/>
      <c r="G14742" s="78"/>
      <c r="H14742" s="80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6"/>
      <c r="B14743" s="77"/>
      <c r="C14743" s="76"/>
      <c r="D14743" s="78"/>
      <c r="E14743" s="12"/>
      <c r="F14743" s="79"/>
      <c r="G14743" s="78"/>
      <c r="H14743" s="80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6"/>
      <c r="B14744" s="77"/>
      <c r="C14744" s="76"/>
      <c r="D14744" s="78"/>
      <c r="E14744" s="12"/>
      <c r="F14744" s="79"/>
      <c r="G14744" s="78"/>
      <c r="H14744" s="80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6"/>
      <c r="B14745" s="77"/>
      <c r="C14745" s="76"/>
      <c r="D14745" s="78"/>
      <c r="E14745" s="12"/>
      <c r="F14745" s="79"/>
      <c r="G14745" s="78"/>
      <c r="H14745" s="80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6"/>
      <c r="B14746" s="77"/>
      <c r="C14746" s="76"/>
      <c r="D14746" s="78"/>
      <c r="E14746" s="12"/>
      <c r="F14746" s="79"/>
      <c r="G14746" s="78"/>
      <c r="H14746" s="80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6"/>
      <c r="B14747" s="77"/>
      <c r="C14747" s="76"/>
      <c r="D14747" s="78"/>
      <c r="E14747" s="12"/>
      <c r="F14747" s="79"/>
      <c r="G14747" s="78"/>
      <c r="H14747" s="80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6"/>
      <c r="B14748" s="77"/>
      <c r="C14748" s="76"/>
      <c r="D14748" s="78"/>
      <c r="E14748" s="12"/>
      <c r="F14748" s="79"/>
      <c r="G14748" s="78"/>
      <c r="H14748" s="80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6"/>
      <c r="B14749" s="77"/>
      <c r="C14749" s="76"/>
      <c r="D14749" s="78"/>
      <c r="E14749" s="12"/>
      <c r="F14749" s="79"/>
      <c r="G14749" s="78"/>
      <c r="H14749" s="80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6"/>
      <c r="B14750" s="77"/>
      <c r="C14750" s="76"/>
      <c r="D14750" s="78"/>
      <c r="E14750" s="12"/>
      <c r="F14750" s="79"/>
      <c r="G14750" s="78"/>
      <c r="H14750" s="80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6"/>
      <c r="B14751" s="77"/>
      <c r="C14751" s="76"/>
      <c r="D14751" s="78"/>
      <c r="E14751" s="12"/>
      <c r="F14751" s="79"/>
      <c r="G14751" s="78"/>
      <c r="H14751" s="80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6"/>
      <c r="B14752" s="77"/>
      <c r="C14752" s="76"/>
      <c r="D14752" s="78"/>
      <c r="E14752" s="12"/>
      <c r="F14752" s="79"/>
      <c r="G14752" s="78"/>
      <c r="H14752" s="80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6"/>
      <c r="B14753" s="77"/>
      <c r="C14753" s="76"/>
      <c r="D14753" s="78"/>
      <c r="E14753" s="12"/>
      <c r="F14753" s="79"/>
      <c r="G14753" s="78"/>
      <c r="H14753" s="80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6"/>
      <c r="B14754" s="77"/>
      <c r="C14754" s="76"/>
      <c r="D14754" s="78"/>
      <c r="E14754" s="12"/>
      <c r="F14754" s="79"/>
      <c r="G14754" s="78"/>
      <c r="H14754" s="80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6"/>
      <c r="B14755" s="77"/>
      <c r="C14755" s="76"/>
      <c r="D14755" s="78"/>
      <c r="E14755" s="12"/>
      <c r="F14755" s="79"/>
      <c r="G14755" s="78"/>
      <c r="H14755" s="80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6"/>
      <c r="B14756" s="77"/>
      <c r="C14756" s="76"/>
      <c r="D14756" s="78"/>
      <c r="E14756" s="12"/>
      <c r="F14756" s="79"/>
      <c r="G14756" s="78"/>
      <c r="H14756" s="80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6"/>
      <c r="B14757" s="77"/>
      <c r="C14757" s="76"/>
      <c r="D14757" s="78"/>
      <c r="E14757" s="12"/>
      <c r="F14757" s="79"/>
      <c r="G14757" s="78"/>
      <c r="H14757" s="80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6"/>
      <c r="B14758" s="77"/>
      <c r="C14758" s="76"/>
      <c r="D14758" s="78"/>
      <c r="E14758" s="12"/>
      <c r="F14758" s="79"/>
      <c r="G14758" s="78"/>
      <c r="H14758" s="80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6"/>
      <c r="B14759" s="77"/>
      <c r="C14759" s="76"/>
      <c r="D14759" s="78"/>
      <c r="E14759" s="12"/>
      <c r="F14759" s="79"/>
      <c r="G14759" s="78"/>
      <c r="H14759" s="80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6"/>
      <c r="B14760" s="77"/>
      <c r="C14760" s="76"/>
      <c r="D14760" s="78"/>
      <c r="E14760" s="12"/>
      <c r="F14760" s="79"/>
      <c r="G14760" s="78"/>
      <c r="H14760" s="80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6"/>
      <c r="B14761" s="77"/>
      <c r="C14761" s="76"/>
      <c r="D14761" s="78"/>
      <c r="E14761" s="12"/>
      <c r="F14761" s="79"/>
      <c r="G14761" s="78"/>
      <c r="H14761" s="80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6"/>
      <c r="B14762" s="77"/>
      <c r="C14762" s="76"/>
      <c r="D14762" s="78"/>
      <c r="E14762" s="12"/>
      <c r="F14762" s="79"/>
      <c r="G14762" s="78"/>
      <c r="H14762" s="80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6"/>
      <c r="B14763" s="77"/>
      <c r="C14763" s="76"/>
      <c r="D14763" s="78"/>
      <c r="E14763" s="12"/>
      <c r="F14763" s="79"/>
      <c r="G14763" s="78"/>
      <c r="H14763" s="80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6"/>
      <c r="B14764" s="77"/>
      <c r="C14764" s="76"/>
      <c r="D14764" s="78"/>
      <c r="E14764" s="12"/>
      <c r="F14764" s="79"/>
      <c r="G14764" s="78"/>
      <c r="H14764" s="80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6"/>
      <c r="B14765" s="77"/>
      <c r="C14765" s="76"/>
      <c r="D14765" s="78"/>
      <c r="E14765" s="12"/>
      <c r="F14765" s="79"/>
      <c r="G14765" s="78"/>
      <c r="H14765" s="80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6"/>
      <c r="B14766" s="77"/>
      <c r="C14766" s="76"/>
      <c r="D14766" s="78"/>
      <c r="E14766" s="12"/>
      <c r="F14766" s="79"/>
      <c r="G14766" s="78"/>
      <c r="H14766" s="80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6"/>
      <c r="B14767" s="77"/>
      <c r="C14767" s="76"/>
      <c r="D14767" s="78"/>
      <c r="E14767" s="12"/>
      <c r="F14767" s="79"/>
      <c r="G14767" s="78"/>
      <c r="H14767" s="80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6"/>
      <c r="B14768" s="77"/>
      <c r="C14768" s="76"/>
      <c r="D14768" s="78"/>
      <c r="E14768" s="12"/>
      <c r="F14768" s="79"/>
      <c r="G14768" s="78"/>
      <c r="H14768" s="80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6"/>
      <c r="B14769" s="77"/>
      <c r="C14769" s="76"/>
      <c r="D14769" s="78"/>
      <c r="E14769" s="12"/>
      <c r="F14769" s="79"/>
      <c r="G14769" s="78"/>
      <c r="H14769" s="80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6"/>
      <c r="B14770" s="77"/>
      <c r="C14770" s="76"/>
      <c r="D14770" s="78"/>
      <c r="E14770" s="12"/>
      <c r="F14770" s="79"/>
      <c r="G14770" s="78"/>
      <c r="H14770" s="80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6"/>
      <c r="B14771" s="77"/>
      <c r="C14771" s="76"/>
      <c r="D14771" s="78"/>
      <c r="E14771" s="12"/>
      <c r="F14771" s="79"/>
      <c r="G14771" s="78"/>
      <c r="H14771" s="80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6"/>
      <c r="B14772" s="77"/>
      <c r="C14772" s="76"/>
      <c r="D14772" s="78"/>
      <c r="E14772" s="12"/>
      <c r="F14772" s="79"/>
      <c r="G14772" s="78"/>
      <c r="H14772" s="80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6"/>
      <c r="B14773" s="77"/>
      <c r="C14773" s="76"/>
      <c r="D14773" s="78"/>
      <c r="E14773" s="12"/>
      <c r="F14773" s="79"/>
      <c r="G14773" s="78"/>
      <c r="H14773" s="80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6"/>
      <c r="B14774" s="77"/>
      <c r="C14774" s="76"/>
      <c r="D14774" s="78"/>
      <c r="E14774" s="12"/>
      <c r="F14774" s="79"/>
      <c r="G14774" s="78"/>
      <c r="H14774" s="80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6"/>
      <c r="B14775" s="77"/>
      <c r="C14775" s="76"/>
      <c r="D14775" s="78"/>
      <c r="E14775" s="12"/>
      <c r="F14775" s="79"/>
      <c r="G14775" s="78"/>
      <c r="H14775" s="80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6"/>
      <c r="B14776" s="77"/>
      <c r="C14776" s="76"/>
      <c r="D14776" s="78"/>
      <c r="E14776" s="12"/>
      <c r="F14776" s="79"/>
      <c r="G14776" s="78"/>
      <c r="H14776" s="80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6"/>
      <c r="B14777" s="77"/>
      <c r="C14777" s="76"/>
      <c r="D14777" s="78"/>
      <c r="E14777" s="12"/>
      <c r="F14777" s="79"/>
      <c r="G14777" s="78"/>
      <c r="H14777" s="80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6"/>
      <c r="B14778" s="77"/>
      <c r="C14778" s="76"/>
      <c r="D14778" s="78"/>
      <c r="E14778" s="12"/>
      <c r="F14778" s="79"/>
      <c r="G14778" s="78"/>
      <c r="H14778" s="80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6"/>
      <c r="B14779" s="77"/>
      <c r="C14779" s="76"/>
      <c r="D14779" s="78"/>
      <c r="E14779" s="12"/>
      <c r="F14779" s="79"/>
      <c r="G14779" s="78"/>
      <c r="H14779" s="80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6"/>
      <c r="B14780" s="77"/>
      <c r="C14780" s="76"/>
      <c r="D14780" s="78"/>
      <c r="E14780" s="12"/>
      <c r="F14780" s="79"/>
      <c r="G14780" s="78"/>
      <c r="H14780" s="80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6"/>
      <c r="B14781" s="77"/>
      <c r="C14781" s="76"/>
      <c r="D14781" s="78"/>
      <c r="E14781" s="12"/>
      <c r="F14781" s="79"/>
      <c r="G14781" s="78"/>
      <c r="H14781" s="80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6"/>
      <c r="B14782" s="77"/>
      <c r="C14782" s="76"/>
      <c r="D14782" s="78"/>
      <c r="E14782" s="12"/>
      <c r="F14782" s="79"/>
      <c r="G14782" s="78"/>
      <c r="H14782" s="80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6"/>
      <c r="B14783" s="77"/>
      <c r="C14783" s="76"/>
      <c r="D14783" s="78"/>
      <c r="E14783" s="12"/>
      <c r="F14783" s="79"/>
      <c r="G14783" s="78"/>
      <c r="H14783" s="80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6"/>
      <c r="B14784" s="77"/>
      <c r="C14784" s="76"/>
      <c r="D14784" s="78"/>
      <c r="E14784" s="12"/>
      <c r="F14784" s="79"/>
      <c r="G14784" s="78"/>
      <c r="H14784" s="80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6"/>
      <c r="B14785" s="77"/>
      <c r="C14785" s="76"/>
      <c r="D14785" s="78"/>
      <c r="E14785" s="12"/>
      <c r="F14785" s="79"/>
      <c r="G14785" s="78"/>
      <c r="H14785" s="80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6"/>
      <c r="B14786" s="77"/>
      <c r="C14786" s="76"/>
      <c r="D14786" s="78"/>
      <c r="E14786" s="12"/>
      <c r="F14786" s="79"/>
      <c r="G14786" s="78"/>
      <c r="H14786" s="80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6"/>
      <c r="B14787" s="77"/>
      <c r="C14787" s="76"/>
      <c r="D14787" s="78"/>
      <c r="E14787" s="12"/>
      <c r="F14787" s="79"/>
      <c r="G14787" s="78"/>
      <c r="H14787" s="80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6"/>
      <c r="B14788" s="77"/>
      <c r="C14788" s="76"/>
      <c r="D14788" s="78"/>
      <c r="E14788" s="12"/>
      <c r="F14788" s="79"/>
      <c r="G14788" s="78"/>
      <c r="H14788" s="80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6"/>
      <c r="B14789" s="77"/>
      <c r="C14789" s="76"/>
      <c r="D14789" s="78"/>
      <c r="E14789" s="12"/>
      <c r="F14789" s="79"/>
      <c r="G14789" s="78"/>
      <c r="H14789" s="80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6"/>
      <c r="B14790" s="77"/>
      <c r="C14790" s="76"/>
      <c r="D14790" s="78"/>
      <c r="E14790" s="12"/>
      <c r="F14790" s="79"/>
      <c r="G14790" s="78"/>
      <c r="H14790" s="80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6"/>
      <c r="B14791" s="77"/>
      <c r="C14791" s="76"/>
      <c r="D14791" s="78"/>
      <c r="E14791" s="12"/>
      <c r="F14791" s="79"/>
      <c r="G14791" s="78"/>
      <c r="H14791" s="80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6"/>
      <c r="B14792" s="77"/>
      <c r="C14792" s="76"/>
      <c r="D14792" s="78"/>
      <c r="E14792" s="12"/>
      <c r="F14792" s="79"/>
      <c r="G14792" s="78"/>
      <c r="H14792" s="80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6"/>
      <c r="B14793" s="77"/>
      <c r="C14793" s="76"/>
      <c r="D14793" s="78"/>
      <c r="E14793" s="12"/>
      <c r="F14793" s="79"/>
      <c r="G14793" s="78"/>
      <c r="H14793" s="80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6"/>
      <c r="B14794" s="77"/>
      <c r="C14794" s="76"/>
      <c r="D14794" s="78"/>
      <c r="E14794" s="12"/>
      <c r="F14794" s="79"/>
      <c r="G14794" s="78"/>
      <c r="H14794" s="80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6"/>
      <c r="B14795" s="77"/>
      <c r="C14795" s="76"/>
      <c r="D14795" s="78"/>
      <c r="E14795" s="12"/>
      <c r="F14795" s="79"/>
      <c r="G14795" s="78"/>
      <c r="H14795" s="80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6"/>
      <c r="B14796" s="77"/>
      <c r="C14796" s="76"/>
      <c r="D14796" s="78"/>
      <c r="E14796" s="12"/>
      <c r="F14796" s="79"/>
      <c r="G14796" s="78"/>
      <c r="H14796" s="80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6"/>
      <c r="B14797" s="77"/>
      <c r="C14797" s="76"/>
      <c r="D14797" s="78"/>
      <c r="E14797" s="12"/>
      <c r="F14797" s="79"/>
      <c r="G14797" s="78"/>
      <c r="H14797" s="80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6"/>
      <c r="B14798" s="77"/>
      <c r="C14798" s="76"/>
      <c r="D14798" s="78"/>
      <c r="E14798" s="12"/>
      <c r="F14798" s="79"/>
      <c r="G14798" s="78"/>
      <c r="H14798" s="80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6"/>
      <c r="B14799" s="77"/>
      <c r="C14799" s="76"/>
      <c r="D14799" s="78"/>
      <c r="E14799" s="12"/>
      <c r="F14799" s="79"/>
      <c r="G14799" s="78"/>
      <c r="H14799" s="80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6"/>
      <c r="B14800" s="77"/>
      <c r="C14800" s="76"/>
      <c r="D14800" s="78"/>
      <c r="E14800" s="12"/>
      <c r="F14800" s="79"/>
      <c r="G14800" s="78"/>
      <c r="H14800" s="80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6"/>
      <c r="B14801" s="77"/>
      <c r="C14801" s="76"/>
      <c r="D14801" s="78"/>
      <c r="E14801" s="12"/>
      <c r="F14801" s="79"/>
      <c r="G14801" s="78"/>
      <c r="H14801" s="80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6"/>
      <c r="B14802" s="77"/>
      <c r="C14802" s="76"/>
      <c r="D14802" s="78"/>
      <c r="E14802" s="12"/>
      <c r="F14802" s="79"/>
      <c r="G14802" s="78"/>
      <c r="H14802" s="80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6"/>
      <c r="B14803" s="77"/>
      <c r="C14803" s="76"/>
      <c r="D14803" s="78"/>
      <c r="E14803" s="12"/>
      <c r="F14803" s="79"/>
      <c r="G14803" s="78"/>
      <c r="H14803" s="80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6"/>
      <c r="B14804" s="77"/>
      <c r="C14804" s="76"/>
      <c r="D14804" s="78"/>
      <c r="E14804" s="12"/>
      <c r="F14804" s="79"/>
      <c r="G14804" s="78"/>
      <c r="H14804" s="80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6"/>
      <c r="B14805" s="77"/>
      <c r="C14805" s="76"/>
      <c r="D14805" s="78"/>
      <c r="E14805" s="12"/>
      <c r="F14805" s="79"/>
      <c r="G14805" s="78"/>
      <c r="H14805" s="80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6"/>
      <c r="B14806" s="77"/>
      <c r="C14806" s="76"/>
      <c r="D14806" s="78"/>
      <c r="E14806" s="12"/>
      <c r="F14806" s="79"/>
      <c r="G14806" s="78"/>
      <c r="H14806" s="80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6"/>
      <c r="B14807" s="77"/>
      <c r="C14807" s="76"/>
      <c r="D14807" s="78"/>
      <c r="E14807" s="12"/>
      <c r="F14807" s="79"/>
      <c r="G14807" s="78"/>
      <c r="H14807" s="80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6"/>
      <c r="B14808" s="77"/>
      <c r="C14808" s="76"/>
      <c r="D14808" s="78"/>
      <c r="E14808" s="12"/>
      <c r="F14808" s="79"/>
      <c r="G14808" s="78"/>
      <c r="H14808" s="80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6"/>
      <c r="B14809" s="77"/>
      <c r="C14809" s="76"/>
      <c r="D14809" s="78"/>
      <c r="E14809" s="12"/>
      <c r="F14809" s="79"/>
      <c r="G14809" s="78"/>
      <c r="H14809" s="80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6"/>
      <c r="B14810" s="77"/>
      <c r="C14810" s="76"/>
      <c r="D14810" s="78"/>
      <c r="E14810" s="12"/>
      <c r="F14810" s="79"/>
      <c r="G14810" s="78"/>
      <c r="H14810" s="80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6"/>
      <c r="B14811" s="77"/>
      <c r="C14811" s="76"/>
      <c r="D14811" s="78"/>
      <c r="E14811" s="12"/>
      <c r="F14811" s="79"/>
      <c r="G14811" s="78"/>
      <c r="H14811" s="80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6"/>
      <c r="B14812" s="77"/>
      <c r="C14812" s="76"/>
      <c r="D14812" s="78"/>
      <c r="E14812" s="12"/>
      <c r="F14812" s="79"/>
      <c r="G14812" s="78"/>
      <c r="H14812" s="80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6"/>
      <c r="B14813" s="77"/>
      <c r="C14813" s="76"/>
      <c r="D14813" s="78"/>
      <c r="E14813" s="12"/>
      <c r="F14813" s="79"/>
      <c r="G14813" s="78"/>
      <c r="H14813" s="80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6"/>
      <c r="B14814" s="77"/>
      <c r="C14814" s="76"/>
      <c r="D14814" s="78"/>
      <c r="E14814" s="12"/>
      <c r="F14814" s="79"/>
      <c r="G14814" s="78"/>
      <c r="H14814" s="80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6"/>
      <c r="B14815" s="77"/>
      <c r="C14815" s="76"/>
      <c r="D14815" s="78"/>
      <c r="E14815" s="12"/>
      <c r="F14815" s="79"/>
      <c r="G14815" s="78"/>
      <c r="H14815" s="80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6"/>
      <c r="B14816" s="77"/>
      <c r="C14816" s="76"/>
      <c r="D14816" s="78"/>
      <c r="E14816" s="12"/>
      <c r="F14816" s="79"/>
      <c r="G14816" s="78"/>
      <c r="H14816" s="80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6"/>
      <c r="B14817" s="77"/>
      <c r="C14817" s="76"/>
      <c r="D14817" s="78"/>
      <c r="E14817" s="12"/>
      <c r="F14817" s="79"/>
      <c r="G14817" s="78"/>
      <c r="H14817" s="80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6"/>
      <c r="B14818" s="77"/>
      <c r="C14818" s="76"/>
      <c r="D14818" s="78"/>
      <c r="E14818" s="12"/>
      <c r="F14818" s="79"/>
      <c r="G14818" s="78"/>
      <c r="H14818" s="80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6"/>
      <c r="B14819" s="77"/>
      <c r="C14819" s="76"/>
      <c r="D14819" s="78"/>
      <c r="E14819" s="12"/>
      <c r="F14819" s="79"/>
      <c r="G14819" s="78"/>
      <c r="H14819" s="80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6"/>
      <c r="B14820" s="77"/>
      <c r="C14820" s="76"/>
      <c r="D14820" s="78"/>
      <c r="E14820" s="12"/>
      <c r="F14820" s="79"/>
      <c r="G14820" s="78"/>
      <c r="H14820" s="80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6"/>
      <c r="B14821" s="77"/>
      <c r="C14821" s="76"/>
      <c r="D14821" s="78"/>
      <c r="E14821" s="12"/>
      <c r="F14821" s="79"/>
      <c r="G14821" s="78"/>
      <c r="H14821" s="80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6"/>
      <c r="B14822" s="77"/>
      <c r="C14822" s="76"/>
      <c r="D14822" s="78"/>
      <c r="E14822" s="12"/>
      <c r="F14822" s="79"/>
      <c r="G14822" s="78"/>
      <c r="H14822" s="80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6"/>
      <c r="B14823" s="77"/>
      <c r="C14823" s="76"/>
      <c r="D14823" s="78"/>
      <c r="E14823" s="12"/>
      <c r="F14823" s="79"/>
      <c r="G14823" s="78"/>
      <c r="H14823" s="80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6"/>
      <c r="B14824" s="77"/>
      <c r="C14824" s="76"/>
      <c r="D14824" s="78"/>
      <c r="E14824" s="12"/>
      <c r="F14824" s="79"/>
      <c r="G14824" s="78"/>
      <c r="H14824" s="80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6"/>
      <c r="B14825" s="77"/>
      <c r="C14825" s="76"/>
      <c r="D14825" s="78"/>
      <c r="E14825" s="12"/>
      <c r="F14825" s="79"/>
      <c r="G14825" s="78"/>
      <c r="H14825" s="80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6"/>
      <c r="B14826" s="77"/>
      <c r="C14826" s="76"/>
      <c r="D14826" s="78"/>
      <c r="E14826" s="12"/>
      <c r="F14826" s="79"/>
      <c r="G14826" s="78"/>
      <c r="H14826" s="80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6"/>
      <c r="B14827" s="77"/>
      <c r="C14827" s="76"/>
      <c r="D14827" s="78"/>
      <c r="E14827" s="12"/>
      <c r="F14827" s="79"/>
      <c r="G14827" s="78"/>
      <c r="H14827" s="80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6"/>
      <c r="B14828" s="77"/>
      <c r="C14828" s="76"/>
      <c r="D14828" s="78"/>
      <c r="E14828" s="12"/>
      <c r="F14828" s="79"/>
      <c r="G14828" s="78"/>
      <c r="H14828" s="80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6"/>
      <c r="B14829" s="77"/>
      <c r="C14829" s="76"/>
      <c r="D14829" s="78"/>
      <c r="E14829" s="12"/>
      <c r="F14829" s="79"/>
      <c r="G14829" s="78"/>
      <c r="H14829" s="80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6"/>
      <c r="B14830" s="77"/>
      <c r="C14830" s="76"/>
      <c r="D14830" s="78"/>
      <c r="E14830" s="12"/>
      <c r="F14830" s="79"/>
      <c r="G14830" s="78"/>
      <c r="H14830" s="80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6"/>
      <c r="B14831" s="77"/>
      <c r="C14831" s="76"/>
      <c r="D14831" s="78"/>
      <c r="E14831" s="12"/>
      <c r="F14831" s="79"/>
      <c r="G14831" s="78"/>
      <c r="H14831" s="80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6"/>
      <c r="B14832" s="77"/>
      <c r="C14832" s="76"/>
      <c r="D14832" s="78"/>
      <c r="E14832" s="12"/>
      <c r="F14832" s="79"/>
      <c r="G14832" s="78"/>
      <c r="H14832" s="80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6"/>
      <c r="B14833" s="77"/>
      <c r="C14833" s="76"/>
      <c r="D14833" s="78"/>
      <c r="E14833" s="12"/>
      <c r="F14833" s="79"/>
      <c r="G14833" s="78"/>
      <c r="H14833" s="80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6"/>
      <c r="B14834" s="77"/>
      <c r="C14834" s="76"/>
      <c r="D14834" s="78"/>
      <c r="E14834" s="12"/>
      <c r="F14834" s="79"/>
      <c r="G14834" s="78"/>
      <c r="H14834" s="80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6"/>
      <c r="B14835" s="77"/>
      <c r="C14835" s="76"/>
      <c r="D14835" s="78"/>
      <c r="E14835" s="12"/>
      <c r="F14835" s="79"/>
      <c r="G14835" s="78"/>
      <c r="H14835" s="80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6"/>
      <c r="B14836" s="77"/>
      <c r="C14836" s="76"/>
      <c r="D14836" s="78"/>
      <c r="E14836" s="12"/>
      <c r="F14836" s="79"/>
      <c r="G14836" s="78"/>
      <c r="H14836" s="80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6"/>
      <c r="B14837" s="77"/>
      <c r="C14837" s="76"/>
      <c r="D14837" s="78"/>
      <c r="E14837" s="12"/>
      <c r="F14837" s="79"/>
      <c r="G14837" s="78"/>
      <c r="H14837" s="80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6"/>
      <c r="B14838" s="77"/>
      <c r="C14838" s="76"/>
      <c r="D14838" s="78"/>
      <c r="E14838" s="12"/>
      <c r="F14838" s="79"/>
      <c r="G14838" s="78"/>
      <c r="H14838" s="80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6"/>
      <c r="B14839" s="77"/>
      <c r="C14839" s="76"/>
      <c r="D14839" s="78"/>
      <c r="E14839" s="12"/>
      <c r="F14839" s="79"/>
      <c r="G14839" s="78"/>
      <c r="H14839" s="80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6"/>
      <c r="B14840" s="77"/>
      <c r="C14840" s="76"/>
      <c r="D14840" s="78"/>
      <c r="E14840" s="12"/>
      <c r="F14840" s="79"/>
      <c r="G14840" s="78"/>
      <c r="H14840" s="80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6"/>
      <c r="B14841" s="77"/>
      <c r="C14841" s="76"/>
      <c r="D14841" s="78"/>
      <c r="E14841" s="12"/>
      <c r="F14841" s="79"/>
      <c r="G14841" s="78"/>
      <c r="H14841" s="80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6"/>
      <c r="B14842" s="77"/>
      <c r="C14842" s="76"/>
      <c r="D14842" s="78"/>
      <c r="E14842" s="12"/>
      <c r="F14842" s="79"/>
      <c r="G14842" s="78"/>
      <c r="H14842" s="80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6"/>
      <c r="B14843" s="77"/>
      <c r="C14843" s="76"/>
      <c r="D14843" s="78"/>
      <c r="E14843" s="12"/>
      <c r="F14843" s="79"/>
      <c r="G14843" s="78"/>
      <c r="H14843" s="80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6"/>
      <c r="B14844" s="77"/>
      <c r="C14844" s="76"/>
      <c r="D14844" s="78"/>
      <c r="E14844" s="12"/>
      <c r="F14844" s="79"/>
      <c r="G14844" s="78"/>
      <c r="H14844" s="80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6"/>
      <c r="B14845" s="77"/>
      <c r="C14845" s="76"/>
      <c r="D14845" s="78"/>
      <c r="E14845" s="12"/>
      <c r="F14845" s="79"/>
      <c r="G14845" s="78"/>
      <c r="H14845" s="80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6"/>
      <c r="B14846" s="77"/>
      <c r="C14846" s="76"/>
      <c r="D14846" s="78"/>
      <c r="E14846" s="12"/>
      <c r="F14846" s="79"/>
      <c r="G14846" s="78"/>
      <c r="H14846" s="80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6"/>
      <c r="B14847" s="77"/>
      <c r="C14847" s="76"/>
      <c r="D14847" s="78"/>
      <c r="E14847" s="12"/>
      <c r="F14847" s="79"/>
      <c r="G14847" s="78"/>
      <c r="H14847" s="80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6"/>
      <c r="B14848" s="77"/>
      <c r="C14848" s="76"/>
      <c r="D14848" s="78"/>
      <c r="E14848" s="12"/>
      <c r="F14848" s="79"/>
      <c r="G14848" s="78"/>
      <c r="H14848" s="80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6"/>
      <c r="B14849" s="77"/>
      <c r="C14849" s="76"/>
      <c r="D14849" s="78"/>
      <c r="E14849" s="12"/>
      <c r="F14849" s="79"/>
      <c r="G14849" s="78"/>
      <c r="H14849" s="80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6"/>
      <c r="B14850" s="77"/>
      <c r="C14850" s="76"/>
      <c r="D14850" s="78"/>
      <c r="E14850" s="12"/>
      <c r="F14850" s="79"/>
      <c r="G14850" s="78"/>
      <c r="H14850" s="80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6"/>
      <c r="B14851" s="77"/>
      <c r="C14851" s="76"/>
      <c r="D14851" s="78"/>
      <c r="E14851" s="12"/>
      <c r="F14851" s="79"/>
      <c r="G14851" s="78"/>
      <c r="H14851" s="80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6"/>
      <c r="B14852" s="77"/>
      <c r="C14852" s="76"/>
      <c r="D14852" s="78"/>
      <c r="E14852" s="12"/>
      <c r="F14852" s="79"/>
      <c r="G14852" s="78"/>
      <c r="H14852" s="80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6"/>
      <c r="B14853" s="77"/>
      <c r="C14853" s="76"/>
      <c r="D14853" s="78"/>
      <c r="E14853" s="12"/>
      <c r="F14853" s="79"/>
      <c r="G14853" s="78"/>
      <c r="H14853" s="80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6"/>
      <c r="B14854" s="77"/>
      <c r="C14854" s="76"/>
      <c r="D14854" s="78"/>
      <c r="E14854" s="12"/>
      <c r="F14854" s="79"/>
      <c r="G14854" s="78"/>
      <c r="H14854" s="80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6"/>
      <c r="B14855" s="77"/>
      <c r="C14855" s="76"/>
      <c r="D14855" s="78"/>
      <c r="E14855" s="12"/>
      <c r="F14855" s="79"/>
      <c r="G14855" s="78"/>
      <c r="H14855" s="80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6"/>
      <c r="B14856" s="77"/>
      <c r="C14856" s="76"/>
      <c r="D14856" s="78"/>
      <c r="E14856" s="12"/>
      <c r="F14856" s="79"/>
      <c r="G14856" s="78"/>
      <c r="H14856" s="80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6"/>
      <c r="B14857" s="77"/>
      <c r="C14857" s="76"/>
      <c r="D14857" s="78"/>
      <c r="E14857" s="12"/>
      <c r="F14857" s="79"/>
      <c r="G14857" s="78"/>
      <c r="H14857" s="80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6"/>
      <c r="B14858" s="77"/>
      <c r="C14858" s="76"/>
      <c r="D14858" s="78"/>
      <c r="E14858" s="12"/>
      <c r="F14858" s="79"/>
      <c r="G14858" s="78"/>
      <c r="H14858" s="80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6"/>
      <c r="B14859" s="77"/>
      <c r="C14859" s="76"/>
      <c r="D14859" s="78"/>
      <c r="E14859" s="12"/>
      <c r="F14859" s="79"/>
      <c r="G14859" s="78"/>
      <c r="H14859" s="80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6"/>
      <c r="B14860" s="77"/>
      <c r="C14860" s="76"/>
      <c r="D14860" s="78"/>
      <c r="E14860" s="12"/>
      <c r="F14860" s="79"/>
      <c r="G14860" s="78"/>
      <c r="H14860" s="80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6"/>
      <c r="B14861" s="77"/>
      <c r="C14861" s="76"/>
      <c r="D14861" s="78"/>
      <c r="E14861" s="12"/>
      <c r="F14861" s="79"/>
      <c r="G14861" s="78"/>
      <c r="H14861" s="80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6"/>
      <c r="B14862" s="77"/>
      <c r="C14862" s="76"/>
      <c r="D14862" s="78"/>
      <c r="E14862" s="12"/>
      <c r="F14862" s="79"/>
      <c r="G14862" s="78"/>
      <c r="H14862" s="80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6"/>
      <c r="B14863" s="77"/>
      <c r="C14863" s="76"/>
      <c r="D14863" s="78"/>
      <c r="E14863" s="12"/>
      <c r="F14863" s="79"/>
      <c r="G14863" s="78"/>
      <c r="H14863" s="80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6"/>
      <c r="B14864" s="77"/>
      <c r="C14864" s="76"/>
      <c r="D14864" s="78"/>
      <c r="E14864" s="12"/>
      <c r="F14864" s="79"/>
      <c r="G14864" s="78"/>
      <c r="H14864" s="80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6"/>
      <c r="B14865" s="77"/>
      <c r="C14865" s="76"/>
      <c r="D14865" s="78"/>
      <c r="E14865" s="12"/>
      <c r="F14865" s="79"/>
      <c r="G14865" s="78"/>
      <c r="H14865" s="80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6"/>
      <c r="B14866" s="77"/>
      <c r="C14866" s="76"/>
      <c r="D14866" s="78"/>
      <c r="E14866" s="12"/>
      <c r="F14866" s="79"/>
      <c r="G14866" s="78"/>
      <c r="H14866" s="80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6"/>
      <c r="B14867" s="77"/>
      <c r="C14867" s="76"/>
      <c r="D14867" s="78"/>
      <c r="E14867" s="12"/>
      <c r="F14867" s="79"/>
      <c r="G14867" s="78"/>
      <c r="H14867" s="80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6"/>
      <c r="B14868" s="77"/>
      <c r="C14868" s="76"/>
      <c r="D14868" s="78"/>
      <c r="E14868" s="12"/>
      <c r="F14868" s="79"/>
      <c r="G14868" s="78"/>
      <c r="H14868" s="80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6"/>
      <c r="B14869" s="77"/>
      <c r="C14869" s="76"/>
      <c r="D14869" s="78"/>
      <c r="E14869" s="12"/>
      <c r="F14869" s="79"/>
      <c r="G14869" s="78"/>
      <c r="H14869" s="80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6"/>
      <c r="B14870" s="77"/>
      <c r="C14870" s="76"/>
      <c r="D14870" s="78"/>
      <c r="E14870" s="12"/>
      <c r="F14870" s="79"/>
      <c r="G14870" s="78"/>
      <c r="H14870" s="80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6"/>
      <c r="B14871" s="77"/>
      <c r="C14871" s="76"/>
      <c r="D14871" s="78"/>
      <c r="E14871" s="12"/>
      <c r="F14871" s="79"/>
      <c r="G14871" s="78"/>
      <c r="H14871" s="80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6"/>
      <c r="B14872" s="77"/>
      <c r="C14872" s="76"/>
      <c r="D14872" s="78"/>
      <c r="E14872" s="12"/>
      <c r="F14872" s="79"/>
      <c r="G14872" s="78"/>
      <c r="H14872" s="80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6"/>
      <c r="B14873" s="77"/>
      <c r="C14873" s="76"/>
      <c r="D14873" s="78"/>
      <c r="E14873" s="12"/>
      <c r="F14873" s="79"/>
      <c r="G14873" s="78"/>
      <c r="H14873" s="80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6"/>
      <c r="B14874" s="77"/>
      <c r="C14874" s="76"/>
      <c r="D14874" s="78"/>
      <c r="E14874" s="12"/>
      <c r="F14874" s="79"/>
      <c r="G14874" s="78"/>
      <c r="H14874" s="80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6"/>
      <c r="B14875" s="77"/>
      <c r="C14875" s="76"/>
      <c r="D14875" s="78"/>
      <c r="E14875" s="12"/>
      <c r="F14875" s="79"/>
      <c r="G14875" s="78"/>
      <c r="H14875" s="80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6"/>
      <c r="B14876" s="77"/>
      <c r="C14876" s="76"/>
      <c r="D14876" s="78"/>
      <c r="E14876" s="12"/>
      <c r="F14876" s="79"/>
      <c r="G14876" s="78"/>
      <c r="H14876" s="80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6"/>
      <c r="B14877" s="77"/>
      <c r="C14877" s="76"/>
      <c r="D14877" s="78"/>
      <c r="E14877" s="12"/>
      <c r="F14877" s="79"/>
      <c r="G14877" s="78"/>
      <c r="H14877" s="80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6"/>
      <c r="B14878" s="77"/>
      <c r="C14878" s="76"/>
      <c r="D14878" s="78"/>
      <c r="E14878" s="12"/>
      <c r="F14878" s="79"/>
      <c r="G14878" s="78"/>
      <c r="H14878" s="80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6"/>
      <c r="B14879" s="77"/>
      <c r="C14879" s="76"/>
      <c r="D14879" s="78"/>
      <c r="E14879" s="12"/>
      <c r="F14879" s="79"/>
      <c r="G14879" s="78"/>
      <c r="H14879" s="80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6"/>
      <c r="B14880" s="77"/>
      <c r="C14880" s="76"/>
      <c r="D14880" s="78"/>
      <c r="E14880" s="12"/>
      <c r="F14880" s="79"/>
      <c r="G14880" s="78"/>
      <c r="H14880" s="80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6"/>
      <c r="B14881" s="77"/>
      <c r="C14881" s="76"/>
      <c r="D14881" s="78"/>
      <c r="E14881" s="12"/>
      <c r="F14881" s="79"/>
      <c r="G14881" s="78"/>
      <c r="H14881" s="80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6"/>
      <c r="B14882" s="77"/>
      <c r="C14882" s="76"/>
      <c r="D14882" s="78"/>
      <c r="E14882" s="12"/>
      <c r="F14882" s="79"/>
      <c r="G14882" s="78"/>
      <c r="H14882" s="80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6"/>
      <c r="B14883" s="77"/>
      <c r="C14883" s="76"/>
      <c r="D14883" s="78"/>
      <c r="E14883" s="12"/>
      <c r="F14883" s="79"/>
      <c r="G14883" s="78"/>
      <c r="H14883" s="80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6"/>
      <c r="B14884" s="77"/>
      <c r="C14884" s="76"/>
      <c r="D14884" s="78"/>
      <c r="E14884" s="12"/>
      <c r="F14884" s="79"/>
      <c r="G14884" s="78"/>
      <c r="H14884" s="80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6"/>
      <c r="B14885" s="77"/>
      <c r="C14885" s="76"/>
      <c r="D14885" s="78"/>
      <c r="E14885" s="12"/>
      <c r="F14885" s="79"/>
      <c r="G14885" s="78"/>
      <c r="H14885" s="80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6"/>
      <c r="B14886" s="77"/>
      <c r="C14886" s="76"/>
      <c r="D14886" s="78"/>
      <c r="E14886" s="12"/>
      <c r="F14886" s="79"/>
      <c r="G14886" s="78"/>
      <c r="H14886" s="80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6"/>
      <c r="B14887" s="77"/>
      <c r="C14887" s="76"/>
      <c r="D14887" s="78"/>
      <c r="E14887" s="12"/>
      <c r="F14887" s="79"/>
      <c r="G14887" s="78"/>
      <c r="H14887" s="80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6"/>
      <c r="B14888" s="77"/>
      <c r="C14888" s="76"/>
      <c r="D14888" s="78"/>
      <c r="E14888" s="12"/>
      <c r="F14888" s="79"/>
      <c r="G14888" s="78"/>
      <c r="H14888" s="80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6"/>
      <c r="B14889" s="77"/>
      <c r="C14889" s="76"/>
      <c r="D14889" s="78"/>
      <c r="E14889" s="12"/>
      <c r="F14889" s="79"/>
      <c r="G14889" s="78"/>
      <c r="H14889" s="80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6"/>
      <c r="B14890" s="77"/>
      <c r="C14890" s="76"/>
      <c r="D14890" s="78"/>
      <c r="E14890" s="12"/>
      <c r="F14890" s="79"/>
      <c r="G14890" s="78"/>
      <c r="H14890" s="80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6"/>
      <c r="B14891" s="77"/>
      <c r="C14891" s="76"/>
      <c r="D14891" s="78"/>
      <c r="E14891" s="12"/>
      <c r="F14891" s="79"/>
      <c r="G14891" s="78"/>
      <c r="H14891" s="80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6"/>
      <c r="B14892" s="77"/>
      <c r="C14892" s="76"/>
      <c r="D14892" s="78"/>
      <c r="E14892" s="12"/>
      <c r="F14892" s="79"/>
      <c r="G14892" s="78"/>
      <c r="H14892" s="80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6"/>
      <c r="B14893" s="77"/>
      <c r="C14893" s="76"/>
      <c r="D14893" s="78"/>
      <c r="E14893" s="12"/>
      <c r="F14893" s="79"/>
      <c r="G14893" s="78"/>
      <c r="H14893" s="80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6"/>
      <c r="B14894" s="77"/>
      <c r="C14894" s="76"/>
      <c r="D14894" s="78"/>
      <c r="E14894" s="12"/>
      <c r="F14894" s="79"/>
      <c r="G14894" s="78"/>
      <c r="H14894" s="80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6"/>
      <c r="B14895" s="77"/>
      <c r="C14895" s="76"/>
      <c r="D14895" s="78"/>
      <c r="E14895" s="12"/>
      <c r="F14895" s="79"/>
      <c r="G14895" s="78"/>
      <c r="H14895" s="80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6"/>
      <c r="B14896" s="77"/>
      <c r="C14896" s="76"/>
      <c r="D14896" s="78"/>
      <c r="E14896" s="12"/>
      <c r="F14896" s="79"/>
      <c r="G14896" s="78"/>
      <c r="H14896" s="80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6"/>
      <c r="B14897" s="77"/>
      <c r="C14897" s="76"/>
      <c r="D14897" s="78"/>
      <c r="E14897" s="12"/>
      <c r="F14897" s="79"/>
      <c r="G14897" s="78"/>
      <c r="H14897" s="80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6"/>
      <c r="B14898" s="77"/>
      <c r="C14898" s="76"/>
      <c r="D14898" s="78"/>
      <c r="E14898" s="12"/>
      <c r="F14898" s="79"/>
      <c r="G14898" s="78"/>
      <c r="H14898" s="80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6"/>
      <c r="B14899" s="77"/>
      <c r="C14899" s="76"/>
      <c r="D14899" s="78"/>
      <c r="E14899" s="12"/>
      <c r="F14899" s="79"/>
      <c r="G14899" s="78"/>
      <c r="H14899" s="80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6"/>
      <c r="B14900" s="77"/>
      <c r="C14900" s="76"/>
      <c r="D14900" s="78"/>
      <c r="E14900" s="12"/>
      <c r="F14900" s="79"/>
      <c r="G14900" s="78"/>
      <c r="H14900" s="80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6"/>
      <c r="B14901" s="77"/>
      <c r="C14901" s="76"/>
      <c r="D14901" s="78"/>
      <c r="E14901" s="12"/>
      <c r="F14901" s="79"/>
      <c r="G14901" s="78"/>
      <c r="H14901" s="80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6"/>
      <c r="B14902" s="77"/>
      <c r="C14902" s="76"/>
      <c r="D14902" s="78"/>
      <c r="E14902" s="12"/>
      <c r="F14902" s="79"/>
      <c r="G14902" s="78"/>
      <c r="H14902" s="80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6"/>
      <c r="B14903" s="77"/>
      <c r="C14903" s="76"/>
      <c r="D14903" s="78"/>
      <c r="E14903" s="12"/>
      <c r="F14903" s="79"/>
      <c r="G14903" s="78"/>
      <c r="H14903" s="80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6"/>
      <c r="B14904" s="77"/>
      <c r="C14904" s="76"/>
      <c r="D14904" s="78"/>
      <c r="E14904" s="12"/>
      <c r="F14904" s="79"/>
      <c r="G14904" s="78"/>
      <c r="H14904" s="80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6"/>
      <c r="B14905" s="77"/>
      <c r="C14905" s="76"/>
      <c r="D14905" s="78"/>
      <c r="E14905" s="12"/>
      <c r="F14905" s="79"/>
      <c r="G14905" s="78"/>
      <c r="H14905" s="80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6"/>
      <c r="B14906" s="77"/>
      <c r="C14906" s="76"/>
      <c r="D14906" s="78"/>
      <c r="E14906" s="12"/>
      <c r="F14906" s="79"/>
      <c r="G14906" s="78"/>
      <c r="H14906" s="80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6"/>
      <c r="B14907" s="77"/>
      <c r="C14907" s="76"/>
      <c r="D14907" s="78"/>
      <c r="E14907" s="12"/>
      <c r="F14907" s="79"/>
      <c r="G14907" s="78"/>
      <c r="H14907" s="80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6"/>
      <c r="B14908" s="77"/>
      <c r="C14908" s="76"/>
      <c r="D14908" s="78"/>
      <c r="E14908" s="12"/>
      <c r="F14908" s="79"/>
      <c r="G14908" s="78"/>
      <c r="H14908" s="80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6"/>
      <c r="B14909" s="77"/>
      <c r="C14909" s="76"/>
      <c r="D14909" s="78"/>
      <c r="E14909" s="12"/>
      <c r="F14909" s="79"/>
      <c r="G14909" s="78"/>
      <c r="H14909" s="80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6"/>
      <c r="B14910" s="77"/>
      <c r="C14910" s="76"/>
      <c r="D14910" s="78"/>
      <c r="E14910" s="12"/>
      <c r="F14910" s="79"/>
      <c r="G14910" s="78"/>
      <c r="H14910" s="80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6"/>
      <c r="B14911" s="77"/>
      <c r="C14911" s="76"/>
      <c r="D14911" s="78"/>
      <c r="E14911" s="12"/>
      <c r="F14911" s="79"/>
      <c r="G14911" s="78"/>
      <c r="H14911" s="80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6"/>
      <c r="B14912" s="77"/>
      <c r="C14912" s="76"/>
      <c r="D14912" s="78"/>
      <c r="E14912" s="12"/>
      <c r="F14912" s="79"/>
      <c r="G14912" s="78"/>
      <c r="H14912" s="80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6"/>
      <c r="B14913" s="77"/>
      <c r="C14913" s="76"/>
      <c r="D14913" s="78"/>
      <c r="E14913" s="12"/>
      <c r="F14913" s="79"/>
      <c r="G14913" s="78"/>
      <c r="H14913" s="80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6"/>
      <c r="B14914" s="77"/>
      <c r="C14914" s="76"/>
      <c r="D14914" s="78"/>
      <c r="E14914" s="12"/>
      <c r="F14914" s="79"/>
      <c r="G14914" s="78"/>
      <c r="H14914" s="80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6"/>
      <c r="B14915" s="77"/>
      <c r="C14915" s="76"/>
      <c r="D14915" s="78"/>
      <c r="E14915" s="12"/>
      <c r="F14915" s="79"/>
      <c r="G14915" s="78"/>
      <c r="H14915" s="80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6"/>
      <c r="B14916" s="77"/>
      <c r="C14916" s="76"/>
      <c r="D14916" s="78"/>
      <c r="E14916" s="12"/>
      <c r="F14916" s="79"/>
      <c r="G14916" s="78"/>
      <c r="H14916" s="80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6"/>
      <c r="B14917" s="77"/>
      <c r="C14917" s="76"/>
      <c r="D14917" s="78"/>
      <c r="E14917" s="12"/>
      <c r="F14917" s="79"/>
      <c r="G14917" s="78"/>
      <c r="H14917" s="80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6"/>
      <c r="B14918" s="77"/>
      <c r="C14918" s="76"/>
      <c r="D14918" s="78"/>
      <c r="E14918" s="12"/>
      <c r="F14918" s="79"/>
      <c r="G14918" s="78"/>
      <c r="H14918" s="80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6"/>
      <c r="B14919" s="77"/>
      <c r="C14919" s="76"/>
      <c r="D14919" s="78"/>
      <c r="E14919" s="12"/>
      <c r="F14919" s="79"/>
      <c r="G14919" s="78"/>
      <c r="H14919" s="80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6"/>
      <c r="B14920" s="77"/>
      <c r="C14920" s="76"/>
      <c r="D14920" s="78"/>
      <c r="E14920" s="12"/>
      <c r="F14920" s="79"/>
      <c r="G14920" s="78"/>
      <c r="H14920" s="80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6"/>
      <c r="B14921" s="77"/>
      <c r="C14921" s="76"/>
      <c r="D14921" s="78"/>
      <c r="E14921" s="12"/>
      <c r="F14921" s="79"/>
      <c r="G14921" s="78"/>
      <c r="H14921" s="80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6"/>
      <c r="B14922" s="77"/>
      <c r="C14922" s="76"/>
      <c r="D14922" s="78"/>
      <c r="E14922" s="12"/>
      <c r="F14922" s="79"/>
      <c r="G14922" s="78"/>
      <c r="H14922" s="80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6"/>
      <c r="B14923" s="77"/>
      <c r="C14923" s="76"/>
      <c r="D14923" s="78"/>
      <c r="E14923" s="12"/>
      <c r="F14923" s="79"/>
      <c r="G14923" s="78"/>
      <c r="H14923" s="80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6"/>
      <c r="B14924" s="77"/>
      <c r="C14924" s="76"/>
      <c r="D14924" s="78"/>
      <c r="E14924" s="12"/>
      <c r="F14924" s="79"/>
      <c r="G14924" s="78"/>
      <c r="H14924" s="80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6"/>
      <c r="B14925" s="77"/>
      <c r="C14925" s="76"/>
      <c r="D14925" s="78"/>
      <c r="E14925" s="12"/>
      <c r="F14925" s="79"/>
      <c r="G14925" s="78"/>
      <c r="H14925" s="80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6"/>
      <c r="B14926" s="77"/>
      <c r="C14926" s="76"/>
      <c r="D14926" s="78"/>
      <c r="E14926" s="12"/>
      <c r="F14926" s="79"/>
      <c r="G14926" s="78"/>
      <c r="H14926" s="80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6"/>
      <c r="B14927" s="77"/>
      <c r="C14927" s="76"/>
      <c r="D14927" s="78"/>
      <c r="E14927" s="12"/>
      <c r="F14927" s="79"/>
      <c r="G14927" s="78"/>
      <c r="H14927" s="80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6"/>
      <c r="B14928" s="77"/>
      <c r="C14928" s="76"/>
      <c r="D14928" s="78"/>
      <c r="E14928" s="12"/>
      <c r="F14928" s="79"/>
      <c r="G14928" s="78"/>
      <c r="H14928" s="80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6"/>
      <c r="B14929" s="77"/>
      <c r="C14929" s="76"/>
      <c r="D14929" s="78"/>
      <c r="E14929" s="12"/>
      <c r="F14929" s="79"/>
      <c r="G14929" s="78"/>
      <c r="H14929" s="80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6"/>
      <c r="B14930" s="77"/>
      <c r="C14930" s="76"/>
      <c r="D14930" s="78"/>
      <c r="E14930" s="12"/>
      <c r="F14930" s="79"/>
      <c r="G14930" s="78"/>
      <c r="H14930" s="80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6"/>
      <c r="B14931" s="77"/>
      <c r="C14931" s="76"/>
      <c r="D14931" s="78"/>
      <c r="E14931" s="12"/>
      <c r="F14931" s="79"/>
      <c r="G14931" s="78"/>
      <c r="H14931" s="80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6"/>
      <c r="B14932" s="77"/>
      <c r="C14932" s="76"/>
      <c r="D14932" s="78"/>
      <c r="E14932" s="12"/>
      <c r="F14932" s="79"/>
      <c r="G14932" s="78"/>
      <c r="H14932" s="80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6"/>
      <c r="B14933" s="77"/>
      <c r="C14933" s="76"/>
      <c r="D14933" s="78"/>
      <c r="E14933" s="12"/>
      <c r="F14933" s="79"/>
      <c r="G14933" s="78"/>
      <c r="H14933" s="80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6"/>
      <c r="B14934" s="77"/>
      <c r="C14934" s="76"/>
      <c r="D14934" s="78"/>
      <c r="E14934" s="12"/>
      <c r="F14934" s="79"/>
      <c r="G14934" s="78"/>
      <c r="H14934" s="80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6"/>
      <c r="B14935" s="77"/>
      <c r="C14935" s="76"/>
      <c r="D14935" s="78"/>
      <c r="E14935" s="12"/>
      <c r="F14935" s="79"/>
      <c r="G14935" s="78"/>
      <c r="H14935" s="80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6"/>
      <c r="B14936" s="77"/>
      <c r="C14936" s="76"/>
      <c r="D14936" s="78"/>
      <c r="E14936" s="12"/>
      <c r="F14936" s="79"/>
      <c r="G14936" s="78"/>
      <c r="H14936" s="80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6"/>
      <c r="B14937" s="77"/>
      <c r="C14937" s="76"/>
      <c r="D14937" s="78"/>
      <c r="E14937" s="12"/>
      <c r="F14937" s="79"/>
      <c r="G14937" s="78"/>
      <c r="H14937" s="80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6"/>
      <c r="B14938" s="77"/>
      <c r="C14938" s="76"/>
      <c r="D14938" s="78"/>
      <c r="E14938" s="12"/>
      <c r="F14938" s="79"/>
      <c r="G14938" s="78"/>
      <c r="H14938" s="80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6"/>
      <c r="B14939" s="77"/>
      <c r="C14939" s="76"/>
      <c r="D14939" s="78"/>
      <c r="E14939" s="12"/>
      <c r="F14939" s="79"/>
      <c r="G14939" s="78"/>
      <c r="H14939" s="80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6"/>
      <c r="B14940" s="77"/>
      <c r="C14940" s="76"/>
      <c r="D14940" s="78"/>
      <c r="E14940" s="12"/>
      <c r="F14940" s="79"/>
      <c r="G14940" s="78"/>
      <c r="H14940" s="80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6"/>
      <c r="B14941" s="77"/>
      <c r="C14941" s="76"/>
      <c r="D14941" s="78"/>
      <c r="E14941" s="12"/>
      <c r="F14941" s="79"/>
      <c r="G14941" s="78"/>
      <c r="H14941" s="80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6"/>
      <c r="B14942" s="77"/>
      <c r="C14942" s="76"/>
      <c r="D14942" s="78"/>
      <c r="E14942" s="12"/>
      <c r="F14942" s="79"/>
      <c r="G14942" s="78"/>
      <c r="H14942" s="80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6"/>
      <c r="B14943" s="77"/>
      <c r="C14943" s="76"/>
      <c r="D14943" s="78"/>
      <c r="E14943" s="12"/>
      <c r="F14943" s="79"/>
      <c r="G14943" s="78"/>
      <c r="H14943" s="80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6"/>
      <c r="B14944" s="77"/>
      <c r="C14944" s="76"/>
      <c r="D14944" s="78"/>
      <c r="E14944" s="12"/>
      <c r="F14944" s="79"/>
      <c r="G14944" s="78"/>
      <c r="H14944" s="80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6"/>
      <c r="B14945" s="77"/>
      <c r="C14945" s="76"/>
      <c r="D14945" s="78"/>
      <c r="E14945" s="12"/>
      <c r="F14945" s="79"/>
      <c r="G14945" s="78"/>
      <c r="H14945" s="80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6"/>
      <c r="B14946" s="77"/>
      <c r="C14946" s="76"/>
      <c r="D14946" s="78"/>
      <c r="E14946" s="12"/>
      <c r="F14946" s="79"/>
      <c r="G14946" s="78"/>
      <c r="H14946" s="80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6"/>
      <c r="B14947" s="77"/>
      <c r="C14947" s="76"/>
      <c r="D14947" s="78"/>
      <c r="E14947" s="12"/>
      <c r="F14947" s="79"/>
      <c r="G14947" s="78"/>
      <c r="H14947" s="80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6"/>
      <c r="B14948" s="77"/>
      <c r="C14948" s="76"/>
      <c r="D14948" s="78"/>
      <c r="E14948" s="12"/>
      <c r="F14948" s="79"/>
      <c r="G14948" s="78"/>
      <c r="H14948" s="80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6"/>
      <c r="B14949" s="77"/>
      <c r="C14949" s="76"/>
      <c r="D14949" s="78"/>
      <c r="E14949" s="12"/>
      <c r="F14949" s="79"/>
      <c r="G14949" s="78"/>
      <c r="H14949" s="80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6"/>
      <c r="B14950" s="77"/>
      <c r="C14950" s="76"/>
      <c r="D14950" s="78"/>
      <c r="E14950" s="12"/>
      <c r="F14950" s="79"/>
      <c r="G14950" s="78"/>
      <c r="H14950" s="80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6"/>
      <c r="B14951" s="77"/>
      <c r="C14951" s="76"/>
      <c r="D14951" s="78"/>
      <c r="E14951" s="12"/>
      <c r="F14951" s="79"/>
      <c r="G14951" s="78"/>
      <c r="H14951" s="80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6"/>
      <c r="B14952" s="77"/>
      <c r="C14952" s="76"/>
      <c r="D14952" s="78"/>
      <c r="E14952" s="12"/>
      <c r="F14952" s="79"/>
      <c r="G14952" s="78"/>
      <c r="H14952" s="80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6"/>
      <c r="B14953" s="77"/>
      <c r="C14953" s="76"/>
      <c r="D14953" s="78"/>
      <c r="E14953" s="12"/>
      <c r="F14953" s="79"/>
      <c r="G14953" s="78"/>
      <c r="H14953" s="80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6"/>
      <c r="B14954" s="77"/>
      <c r="C14954" s="76"/>
      <c r="D14954" s="78"/>
      <c r="E14954" s="12"/>
      <c r="F14954" s="79"/>
      <c r="G14954" s="78"/>
      <c r="H14954" s="80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6"/>
      <c r="B14955" s="77"/>
      <c r="C14955" s="76"/>
      <c r="D14955" s="78"/>
      <c r="E14955" s="12"/>
      <c r="F14955" s="79"/>
      <c r="G14955" s="78"/>
      <c r="H14955" s="80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6"/>
      <c r="B14956" s="77"/>
      <c r="C14956" s="76"/>
      <c r="D14956" s="78"/>
      <c r="E14956" s="12"/>
      <c r="F14956" s="79"/>
      <c r="G14956" s="78"/>
      <c r="H14956" s="80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6"/>
      <c r="B14957" s="77"/>
      <c r="C14957" s="76"/>
      <c r="D14957" s="78"/>
      <c r="E14957" s="12"/>
      <c r="F14957" s="79"/>
      <c r="G14957" s="78"/>
      <c r="H14957" s="80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6"/>
      <c r="B14958" s="77"/>
      <c r="C14958" s="76"/>
      <c r="D14958" s="78"/>
      <c r="E14958" s="12"/>
      <c r="F14958" s="79"/>
      <c r="G14958" s="78"/>
      <c r="H14958" s="80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6"/>
      <c r="B14959" s="77"/>
      <c r="C14959" s="76"/>
      <c r="D14959" s="78"/>
      <c r="E14959" s="12"/>
      <c r="F14959" s="79"/>
      <c r="G14959" s="78"/>
      <c r="H14959" s="80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6"/>
      <c r="B14960" s="77"/>
      <c r="C14960" s="76"/>
      <c r="D14960" s="78"/>
      <c r="E14960" s="12"/>
      <c r="F14960" s="79"/>
      <c r="G14960" s="78"/>
      <c r="H14960" s="80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6"/>
      <c r="B14961" s="77"/>
      <c r="C14961" s="76"/>
      <c r="D14961" s="78"/>
      <c r="E14961" s="12"/>
      <c r="F14961" s="79"/>
      <c r="G14961" s="78"/>
      <c r="H14961" s="80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6"/>
      <c r="B14962" s="77"/>
      <c r="C14962" s="76"/>
      <c r="D14962" s="78"/>
      <c r="E14962" s="12"/>
      <c r="F14962" s="79"/>
      <c r="G14962" s="78"/>
      <c r="H14962" s="80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6"/>
      <c r="B14963" s="77"/>
      <c r="C14963" s="76"/>
      <c r="D14963" s="78"/>
      <c r="E14963" s="12"/>
      <c r="F14963" s="79"/>
      <c r="G14963" s="78"/>
      <c r="H14963" s="80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6"/>
      <c r="B14964" s="77"/>
      <c r="C14964" s="76"/>
      <c r="D14964" s="78"/>
      <c r="E14964" s="12"/>
      <c r="F14964" s="79"/>
      <c r="G14964" s="78"/>
      <c r="H14964" s="80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6"/>
      <c r="B14965" s="77"/>
      <c r="C14965" s="76"/>
      <c r="D14965" s="78"/>
      <c r="E14965" s="12"/>
      <c r="F14965" s="79"/>
      <c r="G14965" s="78"/>
      <c r="H14965" s="80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6"/>
      <c r="B14966" s="77"/>
      <c r="C14966" s="76"/>
      <c r="D14966" s="78"/>
      <c r="E14966" s="12"/>
      <c r="F14966" s="79"/>
      <c r="G14966" s="78"/>
      <c r="H14966" s="80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6"/>
      <c r="B14967" s="77"/>
      <c r="C14967" s="76"/>
      <c r="D14967" s="78"/>
      <c r="E14967" s="12"/>
      <c r="F14967" s="79"/>
      <c r="G14967" s="78"/>
      <c r="H14967" s="80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6"/>
      <c r="B14968" s="77"/>
      <c r="C14968" s="76"/>
      <c r="D14968" s="78"/>
      <c r="E14968" s="12"/>
      <c r="F14968" s="79"/>
      <c r="G14968" s="78"/>
      <c r="H14968" s="80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6"/>
      <c r="B14969" s="77"/>
      <c r="C14969" s="76"/>
      <c r="D14969" s="78"/>
      <c r="E14969" s="12"/>
      <c r="F14969" s="79"/>
      <c r="G14969" s="78"/>
      <c r="H14969" s="80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6"/>
      <c r="B14970" s="77"/>
      <c r="C14970" s="76"/>
      <c r="D14970" s="78"/>
      <c r="E14970" s="12"/>
      <c r="F14970" s="79"/>
      <c r="G14970" s="78"/>
      <c r="H14970" s="80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6"/>
      <c r="B14971" s="77"/>
      <c r="C14971" s="76"/>
      <c r="D14971" s="78"/>
      <c r="E14971" s="12"/>
      <c r="F14971" s="79"/>
      <c r="G14971" s="78"/>
      <c r="H14971" s="80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6"/>
      <c r="B14972" s="77"/>
      <c r="C14972" s="76"/>
      <c r="D14972" s="78"/>
      <c r="E14972" s="12"/>
      <c r="F14972" s="79"/>
      <c r="G14972" s="78"/>
      <c r="H14972" s="80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6"/>
      <c r="B14973" s="77"/>
      <c r="C14973" s="76"/>
      <c r="D14973" s="78"/>
      <c r="E14973" s="12"/>
      <c r="F14973" s="79"/>
      <c r="G14973" s="78"/>
      <c r="H14973" s="80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6"/>
      <c r="B14974" s="77"/>
      <c r="C14974" s="76"/>
      <c r="D14974" s="78"/>
      <c r="E14974" s="12"/>
      <c r="F14974" s="79"/>
      <c r="G14974" s="78"/>
      <c r="H14974" s="80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6"/>
      <c r="B14975" s="77"/>
      <c r="C14975" s="76"/>
      <c r="D14975" s="78"/>
      <c r="E14975" s="12"/>
      <c r="F14975" s="79"/>
      <c r="G14975" s="78"/>
      <c r="H14975" s="80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6"/>
      <c r="B14976" s="77"/>
      <c r="C14976" s="76"/>
      <c r="D14976" s="78"/>
      <c r="E14976" s="12"/>
      <c r="F14976" s="79"/>
      <c r="G14976" s="78"/>
      <c r="H14976" s="80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6"/>
      <c r="B14977" s="77"/>
      <c r="C14977" s="76"/>
      <c r="D14977" s="78"/>
      <c r="E14977" s="12"/>
      <c r="F14977" s="79"/>
      <c r="G14977" s="78"/>
      <c r="H14977" s="80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6"/>
      <c r="B14978" s="77"/>
      <c r="C14978" s="76"/>
      <c r="D14978" s="78"/>
      <c r="E14978" s="12"/>
      <c r="F14978" s="79"/>
      <c r="G14978" s="78"/>
      <c r="H14978" s="80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6"/>
      <c r="B14979" s="77"/>
      <c r="C14979" s="76"/>
      <c r="D14979" s="78"/>
      <c r="E14979" s="12"/>
      <c r="F14979" s="79"/>
      <c r="G14979" s="78"/>
      <c r="H14979" s="80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6"/>
      <c r="B14980" s="77"/>
      <c r="C14980" s="76"/>
      <c r="D14980" s="78"/>
      <c r="E14980" s="12"/>
      <c r="F14980" s="79"/>
      <c r="G14980" s="78"/>
      <c r="H14980" s="80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6"/>
      <c r="B14981" s="77"/>
      <c r="C14981" s="76"/>
      <c r="D14981" s="78"/>
      <c r="E14981" s="12"/>
      <c r="F14981" s="79"/>
      <c r="G14981" s="78"/>
      <c r="H14981" s="80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6"/>
      <c r="B14982" s="77"/>
      <c r="C14982" s="76"/>
      <c r="D14982" s="78"/>
      <c r="E14982" s="12"/>
      <c r="F14982" s="79"/>
      <c r="G14982" s="78"/>
      <c r="H14982" s="80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6"/>
      <c r="B14983" s="77"/>
      <c r="C14983" s="76"/>
      <c r="D14983" s="78"/>
      <c r="E14983" s="12"/>
      <c r="F14983" s="79"/>
      <c r="G14983" s="78"/>
      <c r="H14983" s="80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6"/>
      <c r="B14984" s="77"/>
      <c r="C14984" s="76"/>
      <c r="D14984" s="78"/>
      <c r="E14984" s="12"/>
      <c r="F14984" s="79"/>
      <c r="G14984" s="78"/>
      <c r="H14984" s="80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6"/>
      <c r="B14985" s="77"/>
      <c r="C14985" s="76"/>
      <c r="D14985" s="78"/>
      <c r="E14985" s="12"/>
      <c r="F14985" s="79"/>
      <c r="G14985" s="78"/>
      <c r="H14985" s="80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6"/>
      <c r="B14986" s="77"/>
      <c r="C14986" s="76"/>
      <c r="D14986" s="78"/>
      <c r="E14986" s="12"/>
      <c r="F14986" s="79"/>
      <c r="G14986" s="78"/>
      <c r="H14986" s="80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6"/>
      <c r="B14987" s="77"/>
      <c r="C14987" s="76"/>
      <c r="D14987" s="78"/>
      <c r="E14987" s="12"/>
      <c r="F14987" s="79"/>
      <c r="G14987" s="78"/>
      <c r="H14987" s="80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6"/>
      <c r="B14988" s="77"/>
      <c r="C14988" s="76"/>
      <c r="D14988" s="78"/>
      <c r="E14988" s="12"/>
      <c r="F14988" s="79"/>
      <c r="G14988" s="78"/>
      <c r="H14988" s="80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6"/>
      <c r="B14989" s="77"/>
      <c r="C14989" s="76"/>
      <c r="D14989" s="78"/>
      <c r="E14989" s="12"/>
      <c r="F14989" s="79"/>
      <c r="G14989" s="78"/>
      <c r="H14989" s="80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6"/>
      <c r="B14990" s="77"/>
      <c r="C14990" s="76"/>
      <c r="D14990" s="78"/>
      <c r="E14990" s="12"/>
      <c r="F14990" s="79"/>
      <c r="G14990" s="78"/>
      <c r="H14990" s="80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6"/>
      <c r="B14991" s="77"/>
      <c r="C14991" s="76"/>
      <c r="D14991" s="78"/>
      <c r="E14991" s="12"/>
      <c r="F14991" s="79"/>
      <c r="G14991" s="78"/>
      <c r="H14991" s="80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6"/>
      <c r="B14992" s="77"/>
      <c r="C14992" s="76"/>
      <c r="D14992" s="78"/>
      <c r="E14992" s="12"/>
      <c r="F14992" s="79"/>
      <c r="G14992" s="78"/>
      <c r="H14992" s="80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6"/>
      <c r="B14993" s="77"/>
      <c r="C14993" s="76"/>
      <c r="D14993" s="78"/>
      <c r="E14993" s="12"/>
      <c r="F14993" s="79"/>
      <c r="G14993" s="78"/>
      <c r="H14993" s="80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6"/>
      <c r="B14994" s="77"/>
      <c r="C14994" s="76"/>
      <c r="D14994" s="78"/>
      <c r="E14994" s="12"/>
      <c r="F14994" s="79"/>
      <c r="G14994" s="78"/>
      <c r="H14994" s="80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6"/>
      <c r="B14995" s="77"/>
      <c r="C14995" s="76"/>
      <c r="D14995" s="78"/>
      <c r="E14995" s="12"/>
      <c r="F14995" s="79"/>
      <c r="G14995" s="78"/>
      <c r="H14995" s="80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6"/>
      <c r="B14996" s="77"/>
      <c r="C14996" s="76"/>
      <c r="D14996" s="78"/>
      <c r="E14996" s="12"/>
      <c r="F14996" s="79"/>
      <c r="G14996" s="78"/>
      <c r="H14996" s="80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6"/>
      <c r="B14997" s="77"/>
      <c r="C14997" s="76"/>
      <c r="D14997" s="78"/>
      <c r="E14997" s="12"/>
      <c r="F14997" s="79"/>
      <c r="G14997" s="78"/>
      <c r="H14997" s="80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6"/>
      <c r="B14998" s="77"/>
      <c r="C14998" s="76"/>
      <c r="D14998" s="78"/>
      <c r="E14998" s="12"/>
      <c r="F14998" s="79"/>
      <c r="G14998" s="78"/>
      <c r="H14998" s="80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6"/>
      <c r="B14999" s="77"/>
      <c r="C14999" s="76"/>
      <c r="D14999" s="78"/>
      <c r="E14999" s="12"/>
      <c r="F14999" s="79"/>
      <c r="G14999" s="78"/>
      <c r="H14999" s="80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6"/>
      <c r="B15000" s="77"/>
      <c r="C15000" s="76"/>
      <c r="D15000" s="78"/>
      <c r="E15000" s="12"/>
      <c r="F15000" s="79"/>
      <c r="G15000" s="78"/>
      <c r="H15000" s="80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6"/>
      <c r="B15001" s="77"/>
      <c r="C15001" s="76"/>
      <c r="D15001" s="78"/>
      <c r="E15001" s="12"/>
      <c r="F15001" s="79"/>
      <c r="G15001" s="78"/>
      <c r="H15001" s="80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6"/>
      <c r="B15002" s="77"/>
      <c r="C15002" s="76"/>
      <c r="D15002" s="78"/>
      <c r="E15002" s="12"/>
      <c r="F15002" s="79"/>
      <c r="G15002" s="78"/>
      <c r="H15002" s="80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6"/>
      <c r="B15003" s="77"/>
      <c r="C15003" s="76"/>
      <c r="D15003" s="78"/>
      <c r="E15003" s="12"/>
      <c r="F15003" s="79"/>
      <c r="G15003" s="78"/>
      <c r="H15003" s="80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fe0TaXLWNe8jGi7NQMmIGwox/EMrja3ARdE9Rb16d1PV0GA0KbAtw8SYSd2D37EDbDCFYnK7iSgI5bM3cB/goA==" saltValue="V+ksXKRg74OluwocOfdCAA==" spinCount="100000" sheet="1" objects="1" scenarios="1"/>
  <mergeCells count="5">
    <mergeCell ref="H2:J2"/>
    <mergeCell ref="K2:AZ2"/>
    <mergeCell ref="K1:AZ1"/>
    <mergeCell ref="A1:G1"/>
    <mergeCell ref="A2:G2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167640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119</v>
      </c>
      <c r="AY1" s="33">
        <f>IFERROR(INDEX(Analitos!$F$4:$F$43,MATCH(selAnalito,Analitos!$A$4:$A$43,0)),"")</f>
        <v>3</v>
      </c>
      <c r="AZ1" s="33">
        <f>IFERROR(INDEX(Analitos!$G$4:$G$43,MATCH(selAnalito,Analitos!$A$4:$A$43,0)),"")</f>
        <v>265</v>
      </c>
      <c r="BA1" s="33">
        <f>IFERROR(INDEX(Analitos!$H$4:$H$43,MATCH(selAnalito,Analitos!$A$4:$A$43,0)),"")</f>
        <v>6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109.1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128.9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245.2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284.8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3">
      <c r="A2" s="44" t="s">
        <v>146</v>
      </c>
      <c r="B2" s="44" t="s">
        <v>311</v>
      </c>
      <c r="C2" s="44" t="s">
        <v>164</v>
      </c>
      <c r="D2" s="44" t="s">
        <v>170</v>
      </c>
      <c r="E2" s="44" t="s">
        <v>171</v>
      </c>
      <c r="F2" s="45" t="s">
        <v>172</v>
      </c>
      <c r="G2" s="45" t="s">
        <v>173</v>
      </c>
      <c r="H2" s="45" t="s">
        <v>174</v>
      </c>
      <c r="I2" s="45" t="s">
        <v>175</v>
      </c>
      <c r="J2" s="45" t="s">
        <v>176</v>
      </c>
      <c r="K2" s="45" t="s">
        <v>177</v>
      </c>
      <c r="L2" s="45" t="s">
        <v>178</v>
      </c>
      <c r="M2" s="45" t="s">
        <v>179</v>
      </c>
      <c r="N2" s="45" t="s">
        <v>180</v>
      </c>
      <c r="O2" s="45" t="s">
        <v>181</v>
      </c>
      <c r="P2" s="45" t="s">
        <v>182</v>
      </c>
      <c r="Q2" s="45" t="s">
        <v>183</v>
      </c>
      <c r="R2" s="45" t="s">
        <v>184</v>
      </c>
      <c r="S2" s="45" t="s">
        <v>185</v>
      </c>
      <c r="T2" s="45" t="s">
        <v>186</v>
      </c>
      <c r="U2" s="45" t="s">
        <v>187</v>
      </c>
      <c r="V2" s="45" t="s">
        <v>188</v>
      </c>
      <c r="W2" s="45" t="s">
        <v>189</v>
      </c>
      <c r="X2" s="45" t="s">
        <v>190</v>
      </c>
      <c r="Y2" s="45" t="s">
        <v>191</v>
      </c>
      <c r="Z2" s="45" t="s">
        <v>192</v>
      </c>
      <c r="AA2" s="45" t="s">
        <v>193</v>
      </c>
      <c r="AB2" s="45" t="s">
        <v>194</v>
      </c>
      <c r="AC2" s="45" t="s">
        <v>195</v>
      </c>
      <c r="AD2" s="45" t="s">
        <v>196</v>
      </c>
      <c r="AE2" s="45" t="s">
        <v>197</v>
      </c>
      <c r="AF2" s="45" t="s">
        <v>198</v>
      </c>
      <c r="AG2" s="45" t="s">
        <v>199</v>
      </c>
      <c r="AH2" s="45" t="s">
        <v>200</v>
      </c>
      <c r="AI2" s="45" t="s">
        <v>201</v>
      </c>
      <c r="AJ2" s="45" t="s">
        <v>202</v>
      </c>
      <c r="AK2" s="45" t="s">
        <v>203</v>
      </c>
      <c r="AL2" s="45" t="s">
        <v>204</v>
      </c>
      <c r="AM2" s="45" t="s">
        <v>205</v>
      </c>
      <c r="AN2" s="45" t="s">
        <v>206</v>
      </c>
      <c r="AO2" s="45" t="s">
        <v>207</v>
      </c>
      <c r="AP2" s="45" t="s">
        <v>208</v>
      </c>
      <c r="AQ2" s="45" t="s">
        <v>209</v>
      </c>
      <c r="AR2" s="45" t="s">
        <v>210</v>
      </c>
      <c r="AS2" s="45" t="s">
        <v>211</v>
      </c>
      <c r="AT2" s="45" t="s">
        <v>212</v>
      </c>
      <c r="AU2" s="45" t="s">
        <v>213</v>
      </c>
      <c r="AV2" s="45" t="s">
        <v>214</v>
      </c>
      <c r="AW2" s="45" t="s">
        <v>215</v>
      </c>
    </row>
    <row r="3" spans="1:59" x14ac:dyDescent="0.3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46028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122.8036</v>
      </c>
      <c r="G3" s="33">
        <f t="shared" ref="G3:G34" si="5">IF(OR($F3="",$AY$1=""),"",($F3-$AX$1)/$AY$1)</f>
        <v>1.2678666666666676</v>
      </c>
      <c r="H3" s="33">
        <f t="shared" ref="H3:H34" si="6">IF(AND($F3&lt;&gt;"",$D3=1),$F3,NA())</f>
        <v>122.8036</v>
      </c>
      <c r="I3" s="33">
        <f t="shared" ref="I3:I34" si="7">IF(AND($F3&lt;&gt;"",$D3=1,$P3="OK"),$F3,NA())</f>
        <v>122.8036</v>
      </c>
      <c r="J3" s="33" t="e">
        <f t="shared" ref="J3:J34" si="8">IF(AND($F3&lt;&gt;"",$D3=1,$P3&lt;&gt;"OK",$P3&lt;&gt;""),$F3,NA())</f>
        <v>#N/A</v>
      </c>
      <c r="K3" s="33">
        <f t="shared" ref="K3:K34" si="9">IF($F3="",0,IFERROR(INDEX(engDados,MATCH(selAnalito&amp;"|"&amp;$B3,engChave,0),3),0))</f>
        <v>0</v>
      </c>
      <c r="L3" s="33">
        <f t="shared" ref="L3:L34" si="10">IF($F3="",0,IFERROR(INDEX(engDados,MATCH(selAnalito&amp;"|"&amp;$B3,engChave,0),4),0))</f>
        <v>0</v>
      </c>
      <c r="M3" s="33">
        <f t="shared" ref="M3:M34" si="11">IF($F3="",0,IFERROR(INDEX(engDados,MATCH(selAnalito&amp;"|"&amp;$B3,engChave,0),5),0))</f>
        <v>0</v>
      </c>
      <c r="N3" s="33">
        <f t="shared" ref="N3:N34" si="12">IF($F3="",0,IFERROR(INDEX(engDados,MATCH(selAnalito&amp;"|"&amp;$B3,engChave,0),6),0))</f>
        <v>0</v>
      </c>
      <c r="O3" s="33">
        <f t="shared" ref="O3:O34" si="13">IF($F3="",0,IFERROR(INDEX(engDados,MATCH(selAnalito&amp;"|"&amp;$B3,engChave,0),7),0))</f>
        <v>0</v>
      </c>
      <c r="P3" s="33" t="str">
        <f t="shared" ref="P3:P34" si="14">IF($F3="","",IFERROR(INDEX(engDados,MATCH(selAnalito&amp;"|"&amp;$B3,engChave,0),9),""))</f>
        <v>OK</v>
      </c>
      <c r="Q3" s="33">
        <f t="shared" ref="Q3:Q34" si="15">IF(AND($D3=1,$AX$1&lt;&gt;""),$AX$1+(-3)*$AY$1,NA())</f>
        <v>110</v>
      </c>
      <c r="R3" s="33">
        <f t="shared" ref="R3:R34" si="16">IF(AND($D3=1,$AX$1&lt;&gt;""),$AX$1+(-2)*$AY$1,NA())</f>
        <v>113</v>
      </c>
      <c r="S3" s="33">
        <f t="shared" ref="S3:S34" si="17">IF(AND($D3=1,$AX$1&lt;&gt;""),$AX$1+(-1)*$AY$1,NA())</f>
        <v>116</v>
      </c>
      <c r="T3" s="33">
        <f t="shared" ref="T3:T34" si="18">IF(AND($D3=1,$AX$1&lt;&gt;""),$AX$1,NA())</f>
        <v>119</v>
      </c>
      <c r="U3" s="33">
        <f t="shared" ref="U3:U34" si="19">IF(AND($D3=1,$AX$1&lt;&gt;""),$AX$1+(1)*$AY$1,NA())</f>
        <v>122</v>
      </c>
      <c r="V3" s="33">
        <f t="shared" ref="V3:V34" si="20">IF(AND($D3=1,$AX$1&lt;&gt;""),$AX$1+(2)*$AY$1,NA())</f>
        <v>125</v>
      </c>
      <c r="W3" s="33">
        <f t="shared" ref="W3:W34" si="21">IF(AND($D3=1,$AX$1&lt;&gt;""),$AX$1+(3)*$AY$1,NA())</f>
        <v>128</v>
      </c>
      <c r="X3" s="33" t="e">
        <f t="shared" ref="X3:X34" si="22">IF(AND($D3=1,COUNTIFS(regAnalito,selAnalito,regNivel,1,regData,$C3,regRep1,"&lt;&gt;")&gt;0),SUMIFS(regRep1,regAnalito,selAnalito,regNivel,1,regData,$C3),NA())</f>
        <v>#N/A</v>
      </c>
      <c r="Y3" s="33"/>
      <c r="Z3" s="33"/>
      <c r="AA3" s="33" t="e">
        <f t="shared" ref="AA3:AA34" si="23">IF(AND($D3=1,COUNTIFS(regAnalito,selAnalito,regData,$C3,regCalib,"Sim")&gt;0),$AX$1,NA())</f>
        <v>#N/A</v>
      </c>
      <c r="AB3" s="33">
        <f t="shared" ref="AB3:AB34" si="24">IF($B3="","",IF(COUNTIFS(rAnalito,selAnalito,rNivel,2,rRUN,$B3,rLote,loteAtivo,rStatus,"Ativo")=0,"",SUMIFS(rValor,rAnalito,selAnalito,rNivel,2,rRUN,$B3,rLote,loteAtivo,rStatus,"Ativo")))</f>
        <v>268.71820000000002</v>
      </c>
      <c r="AC3" s="33">
        <f t="shared" ref="AC3:AC34" si="25">IF(OR($AB3="",$BA$1=""),"",($AB3-$AZ$1)/$BA$1)</f>
        <v>0.61970000000000403</v>
      </c>
      <c r="AD3" s="33">
        <f t="shared" ref="AD3:AD34" si="26">IF(AND($AB3&lt;&gt;"",$D3=1),$AB3,NA())</f>
        <v>268.71820000000002</v>
      </c>
      <c r="AE3" s="33">
        <f t="shared" ref="AE3:AE34" si="27">IF(AND($AB3&lt;&gt;"",$D3=1,$AL3="OK"),$AB3,NA())</f>
        <v>268.71820000000002</v>
      </c>
      <c r="AF3" s="33" t="e">
        <f t="shared" ref="AF3:AF34" si="28">IF(AND($AB3&lt;&gt;"",$D3=1,$AL3&lt;&gt;"OK",$AL3&lt;&gt;""),$AB3,NA())</f>
        <v>#N/A</v>
      </c>
      <c r="AG3" s="33">
        <f t="shared" ref="AG3:AG34" si="29">IF($AB3="",0,IFERROR(INDEX(engDados,MATCH(selAnalito&amp;"|"&amp;$B3,engChave,0),10),0))</f>
        <v>0</v>
      </c>
      <c r="AH3" s="33">
        <f t="shared" ref="AH3:AH34" si="30">IF($AB3="",0,IFERROR(INDEX(engDados,MATCH(selAnalito&amp;"|"&amp;$B3,engChave,0),11),0))</f>
        <v>0</v>
      </c>
      <c r="AI3" s="33">
        <f t="shared" ref="AI3:AI34" si="31">IF($AB3="",0,IFERROR(INDEX(engDados,MATCH(selAnalito&amp;"|"&amp;$B3,engChave,0),12),0))</f>
        <v>0</v>
      </c>
      <c r="AJ3" s="33">
        <f t="shared" ref="AJ3:AJ34" si="32">IF($AB3="",0,IFERROR(INDEX(engDados,MATCH(selAnalito&amp;"|"&amp;$B3,engChave,0),13),0))</f>
        <v>0</v>
      </c>
      <c r="AK3" s="33">
        <f t="shared" ref="AK3:AK34" si="33">IF($AB3="",0,IFERROR(INDEX(engDados,MATCH(selAnalito&amp;"|"&amp;$B3,engChave,0),14),0))</f>
        <v>0</v>
      </c>
      <c r="AL3" s="33" t="str">
        <f t="shared" ref="AL3:AL34" si="34">IF($AB3="","",IFERROR(INDEX(engDados,MATCH(selAnalito&amp;"|"&amp;$B3,engChave,0),16),""))</f>
        <v>OK</v>
      </c>
      <c r="AM3" s="33">
        <f t="shared" ref="AM3:AM34" si="35">IF(AND($D3=1,$AZ$1&lt;&gt;""),$AZ$1+(-3)*$BA$1,NA())</f>
        <v>247</v>
      </c>
      <c r="AN3" s="33">
        <f t="shared" ref="AN3:AN34" si="36">IF(AND($D3=1,$AZ$1&lt;&gt;""),$AZ$1+(-2)*$BA$1,NA())</f>
        <v>253</v>
      </c>
      <c r="AO3" s="33">
        <f t="shared" ref="AO3:AO34" si="37">IF(AND($D3=1,$AZ$1&lt;&gt;""),$AZ$1+(-1)*$BA$1,NA())</f>
        <v>259</v>
      </c>
      <c r="AP3" s="33">
        <f t="shared" ref="AP3:AP34" si="38">IF(AND($D3=1,$AZ$1&lt;&gt;""),$AZ$1,NA())</f>
        <v>265</v>
      </c>
      <c r="AQ3" s="33">
        <f t="shared" ref="AQ3:AQ34" si="39">IF(AND($D3=1,$AZ$1&lt;&gt;""),$AZ$1+(1)*$BA$1,NA())</f>
        <v>271</v>
      </c>
      <c r="AR3" s="33">
        <f t="shared" ref="AR3:AR34" si="40">IF(AND($D3=1,$AZ$1&lt;&gt;""),$AZ$1+(2)*$BA$1,NA())</f>
        <v>277</v>
      </c>
      <c r="AS3" s="33">
        <f t="shared" ref="AS3:AS34" si="41">IF(AND($D3=1,$AZ$1&lt;&gt;""),$AZ$1+(3)*$BA$1,NA())</f>
        <v>283</v>
      </c>
      <c r="AT3" s="33" t="e">
        <f t="shared" ref="AT3:AT34" si="42">IF(AND($D3=1,COUNTIFS(regAnalito,selAnalito,regNivel,2,regData,$C3,regRep1,"&lt;&gt;")&gt;0),SUMIFS(regRep1,regAnalito,selAnalito,regNivel,2,regData,$C3),NA())</f>
        <v>#N/A</v>
      </c>
      <c r="AU3" s="33"/>
      <c r="AV3" s="33"/>
      <c r="AW3" s="33" t="e">
        <f t="shared" ref="AW3:AW34" si="43">IF(AND($D3=1,COUNTIFS(regAnalito,selAnalito,regData,$C3,regCalib,"Sim")&gt;0),$AZ$1,NA())</f>
        <v>#N/A</v>
      </c>
    </row>
    <row r="4" spans="1:59" x14ac:dyDescent="0.3">
      <c r="A4" s="33">
        <v>2</v>
      </c>
      <c r="B4" s="33">
        <f t="shared" si="0"/>
        <v>2</v>
      </c>
      <c r="C4" s="46">
        <f t="shared" si="1"/>
        <v>46035</v>
      </c>
      <c r="D4" s="33">
        <f t="shared" si="2"/>
        <v>1</v>
      </c>
      <c r="E4" s="33">
        <f t="shared" si="3"/>
        <v>2</v>
      </c>
      <c r="F4" s="33">
        <f t="shared" si="4"/>
        <v>118.20820000000001</v>
      </c>
      <c r="G4" s="33">
        <f t="shared" si="5"/>
        <v>-0.26393333333333163</v>
      </c>
      <c r="H4" s="33">
        <f t="shared" si="6"/>
        <v>118.20820000000001</v>
      </c>
      <c r="I4" s="33">
        <f t="shared" si="7"/>
        <v>118.20820000000001</v>
      </c>
      <c r="J4" s="33" t="e">
        <f t="shared" si="8"/>
        <v>#N/A</v>
      </c>
      <c r="K4" s="33">
        <f t="shared" si="9"/>
        <v>0</v>
      </c>
      <c r="L4" s="33">
        <f t="shared" si="10"/>
        <v>0</v>
      </c>
      <c r="M4" s="33">
        <f t="shared" si="11"/>
        <v>0</v>
      </c>
      <c r="N4" s="33">
        <f t="shared" si="12"/>
        <v>0</v>
      </c>
      <c r="O4" s="33">
        <f t="shared" si="13"/>
        <v>0</v>
      </c>
      <c r="P4" s="33" t="str">
        <f t="shared" si="14"/>
        <v>OK</v>
      </c>
      <c r="Q4" s="33">
        <f t="shared" si="15"/>
        <v>110</v>
      </c>
      <c r="R4" s="33">
        <f t="shared" si="16"/>
        <v>113</v>
      </c>
      <c r="S4" s="33">
        <f t="shared" si="17"/>
        <v>116</v>
      </c>
      <c r="T4" s="33">
        <f t="shared" si="18"/>
        <v>119</v>
      </c>
      <c r="U4" s="33">
        <f t="shared" si="19"/>
        <v>122</v>
      </c>
      <c r="V4" s="33">
        <f t="shared" si="20"/>
        <v>125</v>
      </c>
      <c r="W4" s="33">
        <f t="shared" si="21"/>
        <v>128</v>
      </c>
      <c r="X4" s="33" t="e">
        <f t="shared" si="22"/>
        <v>#N/A</v>
      </c>
      <c r="Y4" s="33"/>
      <c r="Z4" s="33"/>
      <c r="AA4" s="33" t="e">
        <f t="shared" si="23"/>
        <v>#N/A</v>
      </c>
      <c r="AB4" s="33">
        <f t="shared" si="24"/>
        <v>271.09519999999998</v>
      </c>
      <c r="AC4" s="33">
        <f t="shared" si="25"/>
        <v>1.0158666666666629</v>
      </c>
      <c r="AD4" s="33">
        <f t="shared" si="26"/>
        <v>271.09519999999998</v>
      </c>
      <c r="AE4" s="33">
        <f t="shared" si="27"/>
        <v>271.09519999999998</v>
      </c>
      <c r="AF4" s="33" t="e">
        <f t="shared" si="28"/>
        <v>#N/A</v>
      </c>
      <c r="AG4" s="33">
        <f t="shared" si="29"/>
        <v>0</v>
      </c>
      <c r="AH4" s="33">
        <f t="shared" si="30"/>
        <v>0</v>
      </c>
      <c r="AI4" s="33">
        <f t="shared" si="31"/>
        <v>0</v>
      </c>
      <c r="AJ4" s="33">
        <f t="shared" si="32"/>
        <v>0</v>
      </c>
      <c r="AK4" s="33">
        <f t="shared" si="33"/>
        <v>0</v>
      </c>
      <c r="AL4" s="33" t="str">
        <f t="shared" si="34"/>
        <v>OK</v>
      </c>
      <c r="AM4" s="33">
        <f t="shared" si="35"/>
        <v>247</v>
      </c>
      <c r="AN4" s="33">
        <f t="shared" si="36"/>
        <v>253</v>
      </c>
      <c r="AO4" s="33">
        <f t="shared" si="37"/>
        <v>259</v>
      </c>
      <c r="AP4" s="33">
        <f t="shared" si="38"/>
        <v>265</v>
      </c>
      <c r="AQ4" s="33">
        <f t="shared" si="39"/>
        <v>271</v>
      </c>
      <c r="AR4" s="33">
        <f t="shared" si="40"/>
        <v>277</v>
      </c>
      <c r="AS4" s="33">
        <f t="shared" si="41"/>
        <v>283</v>
      </c>
      <c r="AT4" s="33" t="e">
        <f t="shared" si="42"/>
        <v>#N/A</v>
      </c>
      <c r="AU4" s="33"/>
      <c r="AV4" s="33"/>
      <c r="AW4" s="33" t="e">
        <f t="shared" si="43"/>
        <v>#N/A</v>
      </c>
    </row>
    <row r="5" spans="1:59" x14ac:dyDescent="0.3">
      <c r="A5" s="33">
        <v>3</v>
      </c>
      <c r="B5" s="33">
        <f t="shared" si="0"/>
        <v>3</v>
      </c>
      <c r="C5" s="46">
        <f t="shared" si="1"/>
        <v>46042</v>
      </c>
      <c r="D5" s="33">
        <f t="shared" si="2"/>
        <v>1</v>
      </c>
      <c r="E5" s="33">
        <f t="shared" si="3"/>
        <v>3</v>
      </c>
      <c r="F5" s="33">
        <f t="shared" si="4"/>
        <v>116.7882</v>
      </c>
      <c r="G5" s="33">
        <f t="shared" si="5"/>
        <v>-0.73726666666666552</v>
      </c>
      <c r="H5" s="33">
        <f t="shared" si="6"/>
        <v>116.7882</v>
      </c>
      <c r="I5" s="33">
        <f t="shared" si="7"/>
        <v>116.7882</v>
      </c>
      <c r="J5" s="33" t="e">
        <f t="shared" si="8"/>
        <v>#N/A</v>
      </c>
      <c r="K5" s="33">
        <f t="shared" si="9"/>
        <v>0</v>
      </c>
      <c r="L5" s="33">
        <f t="shared" si="10"/>
        <v>0</v>
      </c>
      <c r="M5" s="33">
        <f t="shared" si="11"/>
        <v>0</v>
      </c>
      <c r="N5" s="33">
        <f t="shared" si="12"/>
        <v>0</v>
      </c>
      <c r="O5" s="33">
        <f t="shared" si="13"/>
        <v>0</v>
      </c>
      <c r="P5" s="33" t="str">
        <f t="shared" si="14"/>
        <v>OK</v>
      </c>
      <c r="Q5" s="33">
        <f t="shared" si="15"/>
        <v>110</v>
      </c>
      <c r="R5" s="33">
        <f t="shared" si="16"/>
        <v>113</v>
      </c>
      <c r="S5" s="33">
        <f t="shared" si="17"/>
        <v>116</v>
      </c>
      <c r="T5" s="33">
        <f t="shared" si="18"/>
        <v>119</v>
      </c>
      <c r="U5" s="33">
        <f t="shared" si="19"/>
        <v>122</v>
      </c>
      <c r="V5" s="33">
        <f t="shared" si="20"/>
        <v>125</v>
      </c>
      <c r="W5" s="33">
        <f t="shared" si="21"/>
        <v>128</v>
      </c>
      <c r="X5" s="33" t="e">
        <f t="shared" si="22"/>
        <v>#N/A</v>
      </c>
      <c r="Y5" s="33"/>
      <c r="Z5" s="33"/>
      <c r="AA5" s="33" t="e">
        <f t="shared" si="23"/>
        <v>#N/A</v>
      </c>
      <c r="AB5" s="33">
        <f t="shared" si="24"/>
        <v>268.31819999999999</v>
      </c>
      <c r="AC5" s="33">
        <f t="shared" si="25"/>
        <v>0.55303333333333171</v>
      </c>
      <c r="AD5" s="33">
        <f t="shared" si="26"/>
        <v>268.31819999999999</v>
      </c>
      <c r="AE5" s="33">
        <f t="shared" si="27"/>
        <v>268.31819999999999</v>
      </c>
      <c r="AF5" s="33" t="e">
        <f t="shared" si="28"/>
        <v>#N/A</v>
      </c>
      <c r="AG5" s="33">
        <f t="shared" si="29"/>
        <v>0</v>
      </c>
      <c r="AH5" s="33">
        <f t="shared" si="30"/>
        <v>0</v>
      </c>
      <c r="AI5" s="33">
        <f t="shared" si="31"/>
        <v>0</v>
      </c>
      <c r="AJ5" s="33">
        <f t="shared" si="32"/>
        <v>0</v>
      </c>
      <c r="AK5" s="33">
        <f t="shared" si="33"/>
        <v>0</v>
      </c>
      <c r="AL5" s="33" t="str">
        <f t="shared" si="34"/>
        <v>OK</v>
      </c>
      <c r="AM5" s="33">
        <f t="shared" si="35"/>
        <v>247</v>
      </c>
      <c r="AN5" s="33">
        <f t="shared" si="36"/>
        <v>253</v>
      </c>
      <c r="AO5" s="33">
        <f t="shared" si="37"/>
        <v>259</v>
      </c>
      <c r="AP5" s="33">
        <f t="shared" si="38"/>
        <v>265</v>
      </c>
      <c r="AQ5" s="33">
        <f t="shared" si="39"/>
        <v>271</v>
      </c>
      <c r="AR5" s="33">
        <f t="shared" si="40"/>
        <v>277</v>
      </c>
      <c r="AS5" s="33">
        <f t="shared" si="41"/>
        <v>283</v>
      </c>
      <c r="AT5" s="33" t="e">
        <f t="shared" si="42"/>
        <v>#N/A</v>
      </c>
      <c r="AU5" s="33"/>
      <c r="AV5" s="33"/>
      <c r="AW5" s="33" t="e">
        <f t="shared" si="43"/>
        <v>#N/A</v>
      </c>
    </row>
    <row r="6" spans="1:59" x14ac:dyDescent="0.3">
      <c r="A6" s="33">
        <v>4</v>
      </c>
      <c r="B6" s="33">
        <f t="shared" si="0"/>
        <v>4</v>
      </c>
      <c r="C6" s="46">
        <f t="shared" si="1"/>
        <v>46049</v>
      </c>
      <c r="D6" s="33">
        <f t="shared" si="2"/>
        <v>1</v>
      </c>
      <c r="E6" s="33">
        <f t="shared" si="3"/>
        <v>4</v>
      </c>
      <c r="F6" s="33">
        <f t="shared" si="4"/>
        <v>114.7912</v>
      </c>
      <c r="G6" s="33">
        <f t="shared" si="5"/>
        <v>-1.4029333333333323</v>
      </c>
      <c r="H6" s="33">
        <f t="shared" si="6"/>
        <v>114.7912</v>
      </c>
      <c r="I6" s="33">
        <f t="shared" si="7"/>
        <v>114.7912</v>
      </c>
      <c r="J6" s="33" t="e">
        <f t="shared" si="8"/>
        <v>#N/A</v>
      </c>
      <c r="K6" s="33">
        <f t="shared" si="9"/>
        <v>0</v>
      </c>
      <c r="L6" s="33">
        <f t="shared" si="10"/>
        <v>0</v>
      </c>
      <c r="M6" s="33">
        <f t="shared" si="11"/>
        <v>0</v>
      </c>
      <c r="N6" s="33">
        <f t="shared" si="12"/>
        <v>0</v>
      </c>
      <c r="O6" s="33">
        <f t="shared" si="13"/>
        <v>0</v>
      </c>
      <c r="P6" s="33" t="str">
        <f t="shared" si="14"/>
        <v>OK</v>
      </c>
      <c r="Q6" s="33">
        <f t="shared" si="15"/>
        <v>110</v>
      </c>
      <c r="R6" s="33">
        <f t="shared" si="16"/>
        <v>113</v>
      </c>
      <c r="S6" s="33">
        <f t="shared" si="17"/>
        <v>116</v>
      </c>
      <c r="T6" s="33">
        <f t="shared" si="18"/>
        <v>119</v>
      </c>
      <c r="U6" s="33">
        <f t="shared" si="19"/>
        <v>122</v>
      </c>
      <c r="V6" s="33">
        <f t="shared" si="20"/>
        <v>125</v>
      </c>
      <c r="W6" s="33">
        <f t="shared" si="21"/>
        <v>128</v>
      </c>
      <c r="X6" s="33" t="e">
        <f t="shared" si="22"/>
        <v>#N/A</v>
      </c>
      <c r="Y6" s="33"/>
      <c r="Z6" s="33"/>
      <c r="AA6" s="33" t="e">
        <f t="shared" si="23"/>
        <v>#N/A</v>
      </c>
      <c r="AB6" s="33">
        <f t="shared" si="24"/>
        <v>274.47890000000001</v>
      </c>
      <c r="AC6" s="33">
        <f t="shared" si="25"/>
        <v>1.5798166666666684</v>
      </c>
      <c r="AD6" s="33">
        <f t="shared" si="26"/>
        <v>274.47890000000001</v>
      </c>
      <c r="AE6" s="33">
        <f t="shared" si="27"/>
        <v>274.47890000000001</v>
      </c>
      <c r="AF6" s="33" t="e">
        <f t="shared" si="28"/>
        <v>#N/A</v>
      </c>
      <c r="AG6" s="33">
        <f t="shared" si="29"/>
        <v>0</v>
      </c>
      <c r="AH6" s="33">
        <f t="shared" si="30"/>
        <v>0</v>
      </c>
      <c r="AI6" s="33">
        <f t="shared" si="31"/>
        <v>0</v>
      </c>
      <c r="AJ6" s="33">
        <f t="shared" si="32"/>
        <v>0</v>
      </c>
      <c r="AK6" s="33">
        <f t="shared" si="33"/>
        <v>0</v>
      </c>
      <c r="AL6" s="33" t="str">
        <f t="shared" si="34"/>
        <v>OK</v>
      </c>
      <c r="AM6" s="33">
        <f t="shared" si="35"/>
        <v>247</v>
      </c>
      <c r="AN6" s="33">
        <f t="shared" si="36"/>
        <v>253</v>
      </c>
      <c r="AO6" s="33">
        <f t="shared" si="37"/>
        <v>259</v>
      </c>
      <c r="AP6" s="33">
        <f t="shared" si="38"/>
        <v>265</v>
      </c>
      <c r="AQ6" s="33">
        <f t="shared" si="39"/>
        <v>271</v>
      </c>
      <c r="AR6" s="33">
        <f t="shared" si="40"/>
        <v>277</v>
      </c>
      <c r="AS6" s="33">
        <f t="shared" si="41"/>
        <v>283</v>
      </c>
      <c r="AT6" s="33" t="e">
        <f t="shared" si="42"/>
        <v>#N/A</v>
      </c>
      <c r="AU6" s="33"/>
      <c r="AV6" s="33"/>
      <c r="AW6" s="33" t="e">
        <f t="shared" si="43"/>
        <v>#N/A</v>
      </c>
    </row>
    <row r="7" spans="1:59" x14ac:dyDescent="0.3">
      <c r="A7" s="33">
        <v>5</v>
      </c>
      <c r="B7" s="33">
        <f t="shared" si="0"/>
        <v>5</v>
      </c>
      <c r="C7" s="46">
        <f t="shared" si="1"/>
        <v>46056</v>
      </c>
      <c r="D7" s="33">
        <f t="shared" si="2"/>
        <v>1</v>
      </c>
      <c r="E7" s="33">
        <f t="shared" si="3"/>
        <v>5</v>
      </c>
      <c r="F7" s="33">
        <f t="shared" si="4"/>
        <v>115.9598</v>
      </c>
      <c r="G7" s="33">
        <f t="shared" si="5"/>
        <v>-1.0133999999999996</v>
      </c>
      <c r="H7" s="33">
        <f t="shared" si="6"/>
        <v>115.9598</v>
      </c>
      <c r="I7" s="33">
        <f t="shared" si="7"/>
        <v>115.9598</v>
      </c>
      <c r="J7" s="33" t="e">
        <f t="shared" si="8"/>
        <v>#N/A</v>
      </c>
      <c r="K7" s="33">
        <f t="shared" si="9"/>
        <v>0</v>
      </c>
      <c r="L7" s="33">
        <f t="shared" si="10"/>
        <v>0</v>
      </c>
      <c r="M7" s="33">
        <f t="shared" si="11"/>
        <v>0</v>
      </c>
      <c r="N7" s="33">
        <f t="shared" si="12"/>
        <v>0</v>
      </c>
      <c r="O7" s="33">
        <f t="shared" si="13"/>
        <v>0</v>
      </c>
      <c r="P7" s="33" t="str">
        <f t="shared" si="14"/>
        <v>OK</v>
      </c>
      <c r="Q7" s="33">
        <f t="shared" si="15"/>
        <v>110</v>
      </c>
      <c r="R7" s="33">
        <f t="shared" si="16"/>
        <v>113</v>
      </c>
      <c r="S7" s="33">
        <f t="shared" si="17"/>
        <v>116</v>
      </c>
      <c r="T7" s="33">
        <f t="shared" si="18"/>
        <v>119</v>
      </c>
      <c r="U7" s="33">
        <f t="shared" si="19"/>
        <v>122</v>
      </c>
      <c r="V7" s="33">
        <f t="shared" si="20"/>
        <v>125</v>
      </c>
      <c r="W7" s="33">
        <f t="shared" si="21"/>
        <v>128</v>
      </c>
      <c r="X7" s="33" t="e">
        <f t="shared" si="22"/>
        <v>#N/A</v>
      </c>
      <c r="Y7" s="33"/>
      <c r="Z7" s="33"/>
      <c r="AA7" s="33" t="e">
        <f t="shared" si="23"/>
        <v>#N/A</v>
      </c>
      <c r="AB7" s="33">
        <f t="shared" si="24"/>
        <v>267.14350000000002</v>
      </c>
      <c r="AC7" s="33">
        <f t="shared" si="25"/>
        <v>0.3572500000000029</v>
      </c>
      <c r="AD7" s="33">
        <f t="shared" si="26"/>
        <v>267.14350000000002</v>
      </c>
      <c r="AE7" s="33">
        <f t="shared" si="27"/>
        <v>267.14350000000002</v>
      </c>
      <c r="AF7" s="33" t="e">
        <f t="shared" si="28"/>
        <v>#N/A</v>
      </c>
      <c r="AG7" s="33">
        <f t="shared" si="29"/>
        <v>0</v>
      </c>
      <c r="AH7" s="33">
        <f t="shared" si="30"/>
        <v>0</v>
      </c>
      <c r="AI7" s="33">
        <f t="shared" si="31"/>
        <v>0</v>
      </c>
      <c r="AJ7" s="33">
        <f t="shared" si="32"/>
        <v>0</v>
      </c>
      <c r="AK7" s="33">
        <f t="shared" si="33"/>
        <v>0</v>
      </c>
      <c r="AL7" s="33" t="str">
        <f t="shared" si="34"/>
        <v>OK</v>
      </c>
      <c r="AM7" s="33">
        <f t="shared" si="35"/>
        <v>247</v>
      </c>
      <c r="AN7" s="33">
        <f t="shared" si="36"/>
        <v>253</v>
      </c>
      <c r="AO7" s="33">
        <f t="shared" si="37"/>
        <v>259</v>
      </c>
      <c r="AP7" s="33">
        <f t="shared" si="38"/>
        <v>265</v>
      </c>
      <c r="AQ7" s="33">
        <f t="shared" si="39"/>
        <v>271</v>
      </c>
      <c r="AR7" s="33">
        <f t="shared" si="40"/>
        <v>277</v>
      </c>
      <c r="AS7" s="33">
        <f t="shared" si="41"/>
        <v>283</v>
      </c>
      <c r="AT7" s="33" t="e">
        <f t="shared" si="42"/>
        <v>#N/A</v>
      </c>
      <c r="AU7" s="33"/>
      <c r="AV7" s="33"/>
      <c r="AW7" s="33" t="e">
        <f t="shared" si="43"/>
        <v>#N/A</v>
      </c>
    </row>
    <row r="8" spans="1:59" x14ac:dyDescent="0.3">
      <c r="A8" s="33">
        <v>6</v>
      </c>
      <c r="B8" s="33">
        <f t="shared" si="0"/>
        <v>6</v>
      </c>
      <c r="C8" s="46">
        <f t="shared" si="1"/>
        <v>46063</v>
      </c>
      <c r="D8" s="33">
        <f t="shared" si="2"/>
        <v>1</v>
      </c>
      <c r="E8" s="33">
        <f t="shared" si="3"/>
        <v>6</v>
      </c>
      <c r="F8" s="33">
        <f t="shared" si="4"/>
        <v>115.8396</v>
      </c>
      <c r="G8" s="33">
        <f t="shared" si="5"/>
        <v>-1.0534666666666652</v>
      </c>
      <c r="H8" s="33">
        <f t="shared" si="6"/>
        <v>115.8396</v>
      </c>
      <c r="I8" s="33">
        <f t="shared" si="7"/>
        <v>115.8396</v>
      </c>
      <c r="J8" s="33" t="e">
        <f t="shared" si="8"/>
        <v>#N/A</v>
      </c>
      <c r="K8" s="33">
        <f t="shared" si="9"/>
        <v>0</v>
      </c>
      <c r="L8" s="33">
        <f t="shared" si="10"/>
        <v>0</v>
      </c>
      <c r="M8" s="33">
        <f t="shared" si="11"/>
        <v>0</v>
      </c>
      <c r="N8" s="33">
        <f t="shared" si="12"/>
        <v>0</v>
      </c>
      <c r="O8" s="33">
        <f t="shared" si="13"/>
        <v>0</v>
      </c>
      <c r="P8" s="33" t="str">
        <f t="shared" si="14"/>
        <v>OK</v>
      </c>
      <c r="Q8" s="33">
        <f t="shared" si="15"/>
        <v>110</v>
      </c>
      <c r="R8" s="33">
        <f t="shared" si="16"/>
        <v>113</v>
      </c>
      <c r="S8" s="33">
        <f t="shared" si="17"/>
        <v>116</v>
      </c>
      <c r="T8" s="33">
        <f t="shared" si="18"/>
        <v>119</v>
      </c>
      <c r="U8" s="33">
        <f t="shared" si="19"/>
        <v>122</v>
      </c>
      <c r="V8" s="33">
        <f t="shared" si="20"/>
        <v>125</v>
      </c>
      <c r="W8" s="33">
        <f t="shared" si="21"/>
        <v>128</v>
      </c>
      <c r="X8" s="33" t="e">
        <f t="shared" si="22"/>
        <v>#N/A</v>
      </c>
      <c r="Y8" s="33"/>
      <c r="Z8" s="33"/>
      <c r="AA8" s="33" t="e">
        <f t="shared" si="23"/>
        <v>#N/A</v>
      </c>
      <c r="AB8" s="33">
        <f t="shared" si="24"/>
        <v>258.7208</v>
      </c>
      <c r="AC8" s="33">
        <f t="shared" si="25"/>
        <v>-1.0465333333333338</v>
      </c>
      <c r="AD8" s="33">
        <f t="shared" si="26"/>
        <v>258.7208</v>
      </c>
      <c r="AE8" s="33">
        <f t="shared" si="27"/>
        <v>258.7208</v>
      </c>
      <c r="AF8" s="33" t="e">
        <f t="shared" si="28"/>
        <v>#N/A</v>
      </c>
      <c r="AG8" s="33">
        <f t="shared" si="29"/>
        <v>0</v>
      </c>
      <c r="AH8" s="33">
        <f t="shared" si="30"/>
        <v>0</v>
      </c>
      <c r="AI8" s="33">
        <f t="shared" si="31"/>
        <v>0</v>
      </c>
      <c r="AJ8" s="33">
        <f t="shared" si="32"/>
        <v>0</v>
      </c>
      <c r="AK8" s="33">
        <f t="shared" si="33"/>
        <v>0</v>
      </c>
      <c r="AL8" s="33" t="str">
        <f t="shared" si="34"/>
        <v>OK</v>
      </c>
      <c r="AM8" s="33">
        <f t="shared" si="35"/>
        <v>247</v>
      </c>
      <c r="AN8" s="33">
        <f t="shared" si="36"/>
        <v>253</v>
      </c>
      <c r="AO8" s="33">
        <f t="shared" si="37"/>
        <v>259</v>
      </c>
      <c r="AP8" s="33">
        <f t="shared" si="38"/>
        <v>265</v>
      </c>
      <c r="AQ8" s="33">
        <f t="shared" si="39"/>
        <v>271</v>
      </c>
      <c r="AR8" s="33">
        <f t="shared" si="40"/>
        <v>277</v>
      </c>
      <c r="AS8" s="33">
        <f t="shared" si="41"/>
        <v>283</v>
      </c>
      <c r="AT8" s="33" t="e">
        <f t="shared" si="42"/>
        <v>#N/A</v>
      </c>
      <c r="AU8" s="33"/>
      <c r="AV8" s="33"/>
      <c r="AW8" s="33" t="e">
        <f t="shared" si="43"/>
        <v>#N/A</v>
      </c>
    </row>
    <row r="9" spans="1:59" x14ac:dyDescent="0.3">
      <c r="A9" s="33">
        <v>7</v>
      </c>
      <c r="B9" s="33">
        <f t="shared" si="0"/>
        <v>7</v>
      </c>
      <c r="C9" s="46">
        <f t="shared" si="1"/>
        <v>46070</v>
      </c>
      <c r="D9" s="33">
        <f t="shared" si="2"/>
        <v>1</v>
      </c>
      <c r="E9" s="33">
        <f t="shared" si="3"/>
        <v>7</v>
      </c>
      <c r="F9" s="33">
        <f t="shared" si="4"/>
        <v>122.8784</v>
      </c>
      <c r="G9" s="33">
        <f t="shared" si="5"/>
        <v>1.2927999999999997</v>
      </c>
      <c r="H9" s="33">
        <f t="shared" si="6"/>
        <v>122.8784</v>
      </c>
      <c r="I9" s="33">
        <f t="shared" si="7"/>
        <v>122.8784</v>
      </c>
      <c r="J9" s="33" t="e">
        <f t="shared" si="8"/>
        <v>#N/A</v>
      </c>
      <c r="K9" s="33">
        <f t="shared" si="9"/>
        <v>0</v>
      </c>
      <c r="L9" s="33">
        <f t="shared" si="10"/>
        <v>0</v>
      </c>
      <c r="M9" s="33">
        <f t="shared" si="11"/>
        <v>0</v>
      </c>
      <c r="N9" s="33">
        <f t="shared" si="12"/>
        <v>0</v>
      </c>
      <c r="O9" s="33">
        <f t="shared" si="13"/>
        <v>0</v>
      </c>
      <c r="P9" s="33" t="str">
        <f t="shared" si="14"/>
        <v>OK</v>
      </c>
      <c r="Q9" s="33">
        <f t="shared" si="15"/>
        <v>110</v>
      </c>
      <c r="R9" s="33">
        <f t="shared" si="16"/>
        <v>113</v>
      </c>
      <c r="S9" s="33">
        <f t="shared" si="17"/>
        <v>116</v>
      </c>
      <c r="T9" s="33">
        <f t="shared" si="18"/>
        <v>119</v>
      </c>
      <c r="U9" s="33">
        <f t="shared" si="19"/>
        <v>122</v>
      </c>
      <c r="V9" s="33">
        <f t="shared" si="20"/>
        <v>125</v>
      </c>
      <c r="W9" s="33">
        <f t="shared" si="21"/>
        <v>128</v>
      </c>
      <c r="X9" s="33" t="e">
        <f t="shared" si="22"/>
        <v>#N/A</v>
      </c>
      <c r="Y9" s="33"/>
      <c r="Z9" s="33"/>
      <c r="AA9" s="33" t="e">
        <f t="shared" si="23"/>
        <v>#N/A</v>
      </c>
      <c r="AB9" s="33">
        <f t="shared" si="24"/>
        <v>261.69729999999998</v>
      </c>
      <c r="AC9" s="33">
        <f t="shared" si="25"/>
        <v>-0.55045000000000266</v>
      </c>
      <c r="AD9" s="33">
        <f t="shared" si="26"/>
        <v>261.69729999999998</v>
      </c>
      <c r="AE9" s="33">
        <f t="shared" si="27"/>
        <v>261.69729999999998</v>
      </c>
      <c r="AF9" s="33" t="e">
        <f t="shared" si="28"/>
        <v>#N/A</v>
      </c>
      <c r="AG9" s="33">
        <f t="shared" si="29"/>
        <v>0</v>
      </c>
      <c r="AH9" s="33">
        <f t="shared" si="30"/>
        <v>0</v>
      </c>
      <c r="AI9" s="33">
        <f t="shared" si="31"/>
        <v>0</v>
      </c>
      <c r="AJ9" s="33">
        <f t="shared" si="32"/>
        <v>0</v>
      </c>
      <c r="AK9" s="33">
        <f t="shared" si="33"/>
        <v>0</v>
      </c>
      <c r="AL9" s="33" t="str">
        <f t="shared" si="34"/>
        <v>OK</v>
      </c>
      <c r="AM9" s="33">
        <f t="shared" si="35"/>
        <v>247</v>
      </c>
      <c r="AN9" s="33">
        <f t="shared" si="36"/>
        <v>253</v>
      </c>
      <c r="AO9" s="33">
        <f t="shared" si="37"/>
        <v>259</v>
      </c>
      <c r="AP9" s="33">
        <f t="shared" si="38"/>
        <v>265</v>
      </c>
      <c r="AQ9" s="33">
        <f t="shared" si="39"/>
        <v>271</v>
      </c>
      <c r="AR9" s="33">
        <f t="shared" si="40"/>
        <v>277</v>
      </c>
      <c r="AS9" s="33">
        <f t="shared" si="41"/>
        <v>283</v>
      </c>
      <c r="AT9" s="33" t="e">
        <f t="shared" si="42"/>
        <v>#N/A</v>
      </c>
      <c r="AU9" s="33"/>
      <c r="AV9" s="33"/>
      <c r="AW9" s="33" t="e">
        <f t="shared" si="43"/>
        <v>#N/A</v>
      </c>
    </row>
    <row r="10" spans="1:59" x14ac:dyDescent="0.3">
      <c r="A10" s="33">
        <v>8</v>
      </c>
      <c r="B10" s="33">
        <f t="shared" si="0"/>
        <v>8</v>
      </c>
      <c r="C10" s="46">
        <f t="shared" si="1"/>
        <v>46077</v>
      </c>
      <c r="D10" s="33">
        <f t="shared" si="2"/>
        <v>1</v>
      </c>
      <c r="E10" s="33">
        <f t="shared" si="3"/>
        <v>8</v>
      </c>
      <c r="F10" s="33">
        <f t="shared" si="4"/>
        <v>119.82989999999999</v>
      </c>
      <c r="G10" s="33">
        <f t="shared" si="5"/>
        <v>0.27663333333333168</v>
      </c>
      <c r="H10" s="33">
        <f t="shared" si="6"/>
        <v>119.82989999999999</v>
      </c>
      <c r="I10" s="33">
        <f t="shared" si="7"/>
        <v>119.82989999999999</v>
      </c>
      <c r="J10" s="33" t="e">
        <f t="shared" si="8"/>
        <v>#N/A</v>
      </c>
      <c r="K10" s="33">
        <f t="shared" si="9"/>
        <v>0</v>
      </c>
      <c r="L10" s="33">
        <f t="shared" si="10"/>
        <v>0</v>
      </c>
      <c r="M10" s="33">
        <f t="shared" si="11"/>
        <v>0</v>
      </c>
      <c r="N10" s="33">
        <f t="shared" si="12"/>
        <v>0</v>
      </c>
      <c r="O10" s="33">
        <f t="shared" si="13"/>
        <v>0</v>
      </c>
      <c r="P10" s="33" t="str">
        <f t="shared" si="14"/>
        <v>OK</v>
      </c>
      <c r="Q10" s="33">
        <f t="shared" si="15"/>
        <v>110</v>
      </c>
      <c r="R10" s="33">
        <f t="shared" si="16"/>
        <v>113</v>
      </c>
      <c r="S10" s="33">
        <f t="shared" si="17"/>
        <v>116</v>
      </c>
      <c r="T10" s="33">
        <f t="shared" si="18"/>
        <v>119</v>
      </c>
      <c r="U10" s="33">
        <f t="shared" si="19"/>
        <v>122</v>
      </c>
      <c r="V10" s="33">
        <f t="shared" si="20"/>
        <v>125</v>
      </c>
      <c r="W10" s="33">
        <f t="shared" si="21"/>
        <v>128</v>
      </c>
      <c r="X10" s="33" t="e">
        <f t="shared" si="22"/>
        <v>#N/A</v>
      </c>
      <c r="Y10" s="33"/>
      <c r="Z10" s="33"/>
      <c r="AA10" s="33" t="e">
        <f t="shared" si="23"/>
        <v>#N/A</v>
      </c>
      <c r="AB10" s="33">
        <f t="shared" si="24"/>
        <v>255.2782</v>
      </c>
      <c r="AC10" s="33">
        <f t="shared" si="25"/>
        <v>-1.6203000000000003</v>
      </c>
      <c r="AD10" s="33">
        <f t="shared" si="26"/>
        <v>255.2782</v>
      </c>
      <c r="AE10" s="33">
        <f t="shared" si="27"/>
        <v>255.2782</v>
      </c>
      <c r="AF10" s="33" t="e">
        <f t="shared" si="28"/>
        <v>#N/A</v>
      </c>
      <c r="AG10" s="33">
        <f t="shared" si="29"/>
        <v>0</v>
      </c>
      <c r="AH10" s="33">
        <f t="shared" si="30"/>
        <v>0</v>
      </c>
      <c r="AI10" s="33">
        <f t="shared" si="31"/>
        <v>0</v>
      </c>
      <c r="AJ10" s="33">
        <f t="shared" si="32"/>
        <v>0</v>
      </c>
      <c r="AK10" s="33">
        <f t="shared" si="33"/>
        <v>0</v>
      </c>
      <c r="AL10" s="33" t="str">
        <f t="shared" si="34"/>
        <v>OK</v>
      </c>
      <c r="AM10" s="33">
        <f t="shared" si="35"/>
        <v>247</v>
      </c>
      <c r="AN10" s="33">
        <f t="shared" si="36"/>
        <v>253</v>
      </c>
      <c r="AO10" s="33">
        <f t="shared" si="37"/>
        <v>259</v>
      </c>
      <c r="AP10" s="33">
        <f t="shared" si="38"/>
        <v>265</v>
      </c>
      <c r="AQ10" s="33">
        <f t="shared" si="39"/>
        <v>271</v>
      </c>
      <c r="AR10" s="33">
        <f t="shared" si="40"/>
        <v>277</v>
      </c>
      <c r="AS10" s="33">
        <f t="shared" si="41"/>
        <v>283</v>
      </c>
      <c r="AT10" s="33" t="e">
        <f t="shared" si="42"/>
        <v>#N/A</v>
      </c>
      <c r="AU10" s="33"/>
      <c r="AV10" s="33"/>
      <c r="AW10" s="33" t="e">
        <f t="shared" si="43"/>
        <v>#N/A</v>
      </c>
    </row>
    <row r="11" spans="1:59" x14ac:dyDescent="0.3">
      <c r="A11" s="33">
        <v>9</v>
      </c>
      <c r="B11" s="33">
        <f t="shared" si="0"/>
        <v>9</v>
      </c>
      <c r="C11" s="46">
        <f t="shared" si="1"/>
        <v>46084</v>
      </c>
      <c r="D11" s="33">
        <f t="shared" si="2"/>
        <v>1</v>
      </c>
      <c r="E11" s="33">
        <f t="shared" si="3"/>
        <v>9</v>
      </c>
      <c r="F11" s="33">
        <f t="shared" si="4"/>
        <v>126.1267</v>
      </c>
      <c r="G11" s="33">
        <f t="shared" si="5"/>
        <v>2.3755666666666664</v>
      </c>
      <c r="H11" s="33">
        <f t="shared" si="6"/>
        <v>126.1267</v>
      </c>
      <c r="I11" s="33">
        <f t="shared" si="7"/>
        <v>126.1267</v>
      </c>
      <c r="J11" s="33" t="e">
        <f t="shared" si="8"/>
        <v>#N/A</v>
      </c>
      <c r="K11" s="33">
        <f t="shared" si="9"/>
        <v>0</v>
      </c>
      <c r="L11" s="33">
        <f t="shared" si="10"/>
        <v>0</v>
      </c>
      <c r="M11" s="33">
        <f t="shared" si="11"/>
        <v>0</v>
      </c>
      <c r="N11" s="33">
        <f t="shared" si="12"/>
        <v>0</v>
      </c>
      <c r="O11" s="33">
        <f t="shared" si="13"/>
        <v>0</v>
      </c>
      <c r="P11" s="33" t="str">
        <f t="shared" si="14"/>
        <v>OK</v>
      </c>
      <c r="Q11" s="33">
        <f t="shared" si="15"/>
        <v>110</v>
      </c>
      <c r="R11" s="33">
        <f t="shared" si="16"/>
        <v>113</v>
      </c>
      <c r="S11" s="33">
        <f t="shared" si="17"/>
        <v>116</v>
      </c>
      <c r="T11" s="33">
        <f t="shared" si="18"/>
        <v>119</v>
      </c>
      <c r="U11" s="33">
        <f t="shared" si="19"/>
        <v>122</v>
      </c>
      <c r="V11" s="33">
        <f t="shared" si="20"/>
        <v>125</v>
      </c>
      <c r="W11" s="33">
        <f t="shared" si="21"/>
        <v>128</v>
      </c>
      <c r="X11" s="33" t="e">
        <f t="shared" si="22"/>
        <v>#N/A</v>
      </c>
      <c r="Y11" s="33"/>
      <c r="Z11" s="33"/>
      <c r="AA11" s="33" t="e">
        <f t="shared" si="23"/>
        <v>#N/A</v>
      </c>
      <c r="AB11" s="33">
        <f t="shared" si="24"/>
        <v>265.54020000000003</v>
      </c>
      <c r="AC11" s="33">
        <f t="shared" si="25"/>
        <v>9.003333333333785E-2</v>
      </c>
      <c r="AD11" s="33">
        <f t="shared" si="26"/>
        <v>265.54020000000003</v>
      </c>
      <c r="AE11" s="33">
        <f t="shared" si="27"/>
        <v>265.54020000000003</v>
      </c>
      <c r="AF11" s="33" t="e">
        <f t="shared" si="28"/>
        <v>#N/A</v>
      </c>
      <c r="AG11" s="33">
        <f t="shared" si="29"/>
        <v>0</v>
      </c>
      <c r="AH11" s="33">
        <f t="shared" si="30"/>
        <v>0</v>
      </c>
      <c r="AI11" s="33">
        <f t="shared" si="31"/>
        <v>0</v>
      </c>
      <c r="AJ11" s="33">
        <f t="shared" si="32"/>
        <v>0</v>
      </c>
      <c r="AK11" s="33">
        <f t="shared" si="33"/>
        <v>0</v>
      </c>
      <c r="AL11" s="33" t="str">
        <f t="shared" si="34"/>
        <v>OK</v>
      </c>
      <c r="AM11" s="33">
        <f t="shared" si="35"/>
        <v>247</v>
      </c>
      <c r="AN11" s="33">
        <f t="shared" si="36"/>
        <v>253</v>
      </c>
      <c r="AO11" s="33">
        <f t="shared" si="37"/>
        <v>259</v>
      </c>
      <c r="AP11" s="33">
        <f t="shared" si="38"/>
        <v>265</v>
      </c>
      <c r="AQ11" s="33">
        <f t="shared" si="39"/>
        <v>271</v>
      </c>
      <c r="AR11" s="33">
        <f t="shared" si="40"/>
        <v>277</v>
      </c>
      <c r="AS11" s="33">
        <f t="shared" si="41"/>
        <v>283</v>
      </c>
      <c r="AT11" s="33" t="e">
        <f t="shared" si="42"/>
        <v>#N/A</v>
      </c>
      <c r="AU11" s="33"/>
      <c r="AV11" s="33"/>
      <c r="AW11" s="33" t="e">
        <f t="shared" si="43"/>
        <v>#N/A</v>
      </c>
    </row>
    <row r="12" spans="1:59" x14ac:dyDescent="0.3">
      <c r="A12" s="33">
        <v>10</v>
      </c>
      <c r="B12" s="33">
        <f t="shared" si="0"/>
        <v>10</v>
      </c>
      <c r="C12" s="46">
        <f t="shared" si="1"/>
        <v>46091</v>
      </c>
      <c r="D12" s="33">
        <f t="shared" si="2"/>
        <v>1</v>
      </c>
      <c r="E12" s="33">
        <f t="shared" si="3"/>
        <v>10</v>
      </c>
      <c r="F12" s="33">
        <f t="shared" si="4"/>
        <v>122.6313</v>
      </c>
      <c r="G12" s="33">
        <f t="shared" si="5"/>
        <v>1.2104333333333319</v>
      </c>
      <c r="H12" s="33">
        <f t="shared" si="6"/>
        <v>122.6313</v>
      </c>
      <c r="I12" s="33">
        <f t="shared" si="7"/>
        <v>122.6313</v>
      </c>
      <c r="J12" s="33" t="e">
        <f t="shared" si="8"/>
        <v>#N/A</v>
      </c>
      <c r="K12" s="33">
        <f t="shared" si="9"/>
        <v>0</v>
      </c>
      <c r="L12" s="33">
        <f t="shared" si="10"/>
        <v>0</v>
      </c>
      <c r="M12" s="33">
        <f t="shared" si="11"/>
        <v>0</v>
      </c>
      <c r="N12" s="33">
        <f t="shared" si="12"/>
        <v>0</v>
      </c>
      <c r="O12" s="33">
        <f t="shared" si="13"/>
        <v>0</v>
      </c>
      <c r="P12" s="33" t="str">
        <f t="shared" si="14"/>
        <v>OK</v>
      </c>
      <c r="Q12" s="33">
        <f t="shared" si="15"/>
        <v>110</v>
      </c>
      <c r="R12" s="33">
        <f t="shared" si="16"/>
        <v>113</v>
      </c>
      <c r="S12" s="33">
        <f t="shared" si="17"/>
        <v>116</v>
      </c>
      <c r="T12" s="33">
        <f t="shared" si="18"/>
        <v>119</v>
      </c>
      <c r="U12" s="33">
        <f t="shared" si="19"/>
        <v>122</v>
      </c>
      <c r="V12" s="33">
        <f t="shared" si="20"/>
        <v>125</v>
      </c>
      <c r="W12" s="33">
        <f t="shared" si="21"/>
        <v>128</v>
      </c>
      <c r="X12" s="33" t="e">
        <f t="shared" si="22"/>
        <v>#N/A</v>
      </c>
      <c r="Y12" s="33"/>
      <c r="Z12" s="33"/>
      <c r="AA12" s="33" t="e">
        <f t="shared" si="23"/>
        <v>#N/A</v>
      </c>
      <c r="AB12" s="33">
        <f t="shared" si="24"/>
        <v>271.43369999999999</v>
      </c>
      <c r="AC12" s="33">
        <f t="shared" si="25"/>
        <v>1.0722833333333313</v>
      </c>
      <c r="AD12" s="33">
        <f t="shared" si="26"/>
        <v>271.43369999999999</v>
      </c>
      <c r="AE12" s="33">
        <f t="shared" si="27"/>
        <v>271.43369999999999</v>
      </c>
      <c r="AF12" s="33" t="e">
        <f t="shared" si="28"/>
        <v>#N/A</v>
      </c>
      <c r="AG12" s="33">
        <f t="shared" si="29"/>
        <v>0</v>
      </c>
      <c r="AH12" s="33">
        <f t="shared" si="30"/>
        <v>0</v>
      </c>
      <c r="AI12" s="33">
        <f t="shared" si="31"/>
        <v>0</v>
      </c>
      <c r="AJ12" s="33">
        <f t="shared" si="32"/>
        <v>0</v>
      </c>
      <c r="AK12" s="33">
        <f t="shared" si="33"/>
        <v>0</v>
      </c>
      <c r="AL12" s="33" t="str">
        <f t="shared" si="34"/>
        <v>OK</v>
      </c>
      <c r="AM12" s="33">
        <f t="shared" si="35"/>
        <v>247</v>
      </c>
      <c r="AN12" s="33">
        <f t="shared" si="36"/>
        <v>253</v>
      </c>
      <c r="AO12" s="33">
        <f t="shared" si="37"/>
        <v>259</v>
      </c>
      <c r="AP12" s="33">
        <f t="shared" si="38"/>
        <v>265</v>
      </c>
      <c r="AQ12" s="33">
        <f t="shared" si="39"/>
        <v>271</v>
      </c>
      <c r="AR12" s="33">
        <f t="shared" si="40"/>
        <v>277</v>
      </c>
      <c r="AS12" s="33">
        <f t="shared" si="41"/>
        <v>283</v>
      </c>
      <c r="AT12" s="33" t="e">
        <f t="shared" si="42"/>
        <v>#N/A</v>
      </c>
      <c r="AU12" s="33"/>
      <c r="AV12" s="33"/>
      <c r="AW12" s="33" t="e">
        <f t="shared" si="43"/>
        <v>#N/A</v>
      </c>
    </row>
    <row r="13" spans="1:59" x14ac:dyDescent="0.3">
      <c r="A13" s="33">
        <v>11</v>
      </c>
      <c r="B13" s="33">
        <f t="shared" si="0"/>
        <v>11</v>
      </c>
      <c r="C13" s="46">
        <f t="shared" si="1"/>
        <v>46098</v>
      </c>
      <c r="D13" s="33">
        <f t="shared" si="2"/>
        <v>1</v>
      </c>
      <c r="E13" s="33">
        <f t="shared" si="3"/>
        <v>11</v>
      </c>
      <c r="F13" s="33">
        <f t="shared" si="4"/>
        <v>122.5354</v>
      </c>
      <c r="G13" s="33">
        <f t="shared" si="5"/>
        <v>1.1784666666666652</v>
      </c>
      <c r="H13" s="33">
        <f t="shared" si="6"/>
        <v>122.5354</v>
      </c>
      <c r="I13" s="33">
        <f t="shared" si="7"/>
        <v>122.5354</v>
      </c>
      <c r="J13" s="33" t="e">
        <f t="shared" si="8"/>
        <v>#N/A</v>
      </c>
      <c r="K13" s="33">
        <f t="shared" si="9"/>
        <v>0</v>
      </c>
      <c r="L13" s="33">
        <f t="shared" si="10"/>
        <v>0</v>
      </c>
      <c r="M13" s="33">
        <f t="shared" si="11"/>
        <v>0</v>
      </c>
      <c r="N13" s="33">
        <f t="shared" si="12"/>
        <v>0</v>
      </c>
      <c r="O13" s="33">
        <f t="shared" si="13"/>
        <v>0</v>
      </c>
      <c r="P13" s="33" t="str">
        <f t="shared" si="14"/>
        <v>OK</v>
      </c>
      <c r="Q13" s="33">
        <f t="shared" si="15"/>
        <v>110</v>
      </c>
      <c r="R13" s="33">
        <f t="shared" si="16"/>
        <v>113</v>
      </c>
      <c r="S13" s="33">
        <f t="shared" si="17"/>
        <v>116</v>
      </c>
      <c r="T13" s="33">
        <f t="shared" si="18"/>
        <v>119</v>
      </c>
      <c r="U13" s="33">
        <f t="shared" si="19"/>
        <v>122</v>
      </c>
      <c r="V13" s="33">
        <f t="shared" si="20"/>
        <v>125</v>
      </c>
      <c r="W13" s="33">
        <f t="shared" si="21"/>
        <v>128</v>
      </c>
      <c r="X13" s="33" t="e">
        <f t="shared" si="22"/>
        <v>#N/A</v>
      </c>
      <c r="Y13" s="33"/>
      <c r="Z13" s="33"/>
      <c r="AA13" s="33" t="e">
        <f t="shared" si="23"/>
        <v>#N/A</v>
      </c>
      <c r="AB13" s="33">
        <f t="shared" si="24"/>
        <v>256.89960000000002</v>
      </c>
      <c r="AC13" s="33">
        <f t="shared" si="25"/>
        <v>-1.3500666666666632</v>
      </c>
      <c r="AD13" s="33">
        <f t="shared" si="26"/>
        <v>256.89960000000002</v>
      </c>
      <c r="AE13" s="33">
        <f t="shared" si="27"/>
        <v>256.89960000000002</v>
      </c>
      <c r="AF13" s="33" t="e">
        <f t="shared" si="28"/>
        <v>#N/A</v>
      </c>
      <c r="AG13" s="33">
        <f t="shared" si="29"/>
        <v>0</v>
      </c>
      <c r="AH13" s="33">
        <f t="shared" si="30"/>
        <v>0</v>
      </c>
      <c r="AI13" s="33">
        <f t="shared" si="31"/>
        <v>0</v>
      </c>
      <c r="AJ13" s="33">
        <f t="shared" si="32"/>
        <v>0</v>
      </c>
      <c r="AK13" s="33">
        <f t="shared" si="33"/>
        <v>0</v>
      </c>
      <c r="AL13" s="33" t="str">
        <f t="shared" si="34"/>
        <v>OK</v>
      </c>
      <c r="AM13" s="33">
        <f t="shared" si="35"/>
        <v>247</v>
      </c>
      <c r="AN13" s="33">
        <f t="shared" si="36"/>
        <v>253</v>
      </c>
      <c r="AO13" s="33">
        <f t="shared" si="37"/>
        <v>259</v>
      </c>
      <c r="AP13" s="33">
        <f t="shared" si="38"/>
        <v>265</v>
      </c>
      <c r="AQ13" s="33">
        <f t="shared" si="39"/>
        <v>271</v>
      </c>
      <c r="AR13" s="33">
        <f t="shared" si="40"/>
        <v>277</v>
      </c>
      <c r="AS13" s="33">
        <f t="shared" si="41"/>
        <v>283</v>
      </c>
      <c r="AT13" s="33" t="e">
        <f t="shared" si="42"/>
        <v>#N/A</v>
      </c>
      <c r="AU13" s="33"/>
      <c r="AV13" s="33"/>
      <c r="AW13" s="33" t="e">
        <f t="shared" si="43"/>
        <v>#N/A</v>
      </c>
    </row>
    <row r="14" spans="1:59" x14ac:dyDescent="0.3">
      <c r="A14" s="33">
        <v>12</v>
      </c>
      <c r="B14" s="33">
        <f t="shared" si="0"/>
        <v>12</v>
      </c>
      <c r="C14" s="46">
        <f t="shared" si="1"/>
        <v>46105</v>
      </c>
      <c r="D14" s="33">
        <f t="shared" si="2"/>
        <v>1</v>
      </c>
      <c r="E14" s="33">
        <f t="shared" si="3"/>
        <v>12</v>
      </c>
      <c r="F14" s="33">
        <f t="shared" si="4"/>
        <v>117.8991</v>
      </c>
      <c r="G14" s="33">
        <f t="shared" si="5"/>
        <v>-0.36696666666666528</v>
      </c>
      <c r="H14" s="33">
        <f t="shared" si="6"/>
        <v>117.8991</v>
      </c>
      <c r="I14" s="33">
        <f t="shared" si="7"/>
        <v>117.8991</v>
      </c>
      <c r="J14" s="33" t="e">
        <f t="shared" si="8"/>
        <v>#N/A</v>
      </c>
      <c r="K14" s="33">
        <f t="shared" si="9"/>
        <v>0</v>
      </c>
      <c r="L14" s="33">
        <f t="shared" si="10"/>
        <v>0</v>
      </c>
      <c r="M14" s="33">
        <f t="shared" si="11"/>
        <v>0</v>
      </c>
      <c r="N14" s="33">
        <f t="shared" si="12"/>
        <v>0</v>
      </c>
      <c r="O14" s="33">
        <f t="shared" si="13"/>
        <v>0</v>
      </c>
      <c r="P14" s="33" t="str">
        <f t="shared" si="14"/>
        <v>OK</v>
      </c>
      <c r="Q14" s="33">
        <f t="shared" si="15"/>
        <v>110</v>
      </c>
      <c r="R14" s="33">
        <f t="shared" si="16"/>
        <v>113</v>
      </c>
      <c r="S14" s="33">
        <f t="shared" si="17"/>
        <v>116</v>
      </c>
      <c r="T14" s="33">
        <f t="shared" si="18"/>
        <v>119</v>
      </c>
      <c r="U14" s="33">
        <f t="shared" si="19"/>
        <v>122</v>
      </c>
      <c r="V14" s="33">
        <f t="shared" si="20"/>
        <v>125</v>
      </c>
      <c r="W14" s="33">
        <f t="shared" si="21"/>
        <v>128</v>
      </c>
      <c r="X14" s="33" t="e">
        <f t="shared" si="22"/>
        <v>#N/A</v>
      </c>
      <c r="Y14" s="33"/>
      <c r="Z14" s="33"/>
      <c r="AA14" s="33" t="e">
        <f t="shared" si="23"/>
        <v>#N/A</v>
      </c>
      <c r="AB14" s="33">
        <f t="shared" si="24"/>
        <v>265.47039999999998</v>
      </c>
      <c r="AC14" s="33">
        <f t="shared" si="25"/>
        <v>7.8399999999997291E-2</v>
      </c>
      <c r="AD14" s="33">
        <f t="shared" si="26"/>
        <v>265.47039999999998</v>
      </c>
      <c r="AE14" s="33">
        <f t="shared" si="27"/>
        <v>265.47039999999998</v>
      </c>
      <c r="AF14" s="33" t="e">
        <f t="shared" si="28"/>
        <v>#N/A</v>
      </c>
      <c r="AG14" s="33">
        <f t="shared" si="29"/>
        <v>0</v>
      </c>
      <c r="AH14" s="33">
        <f t="shared" si="30"/>
        <v>0</v>
      </c>
      <c r="AI14" s="33">
        <f t="shared" si="31"/>
        <v>0</v>
      </c>
      <c r="AJ14" s="33">
        <f t="shared" si="32"/>
        <v>0</v>
      </c>
      <c r="AK14" s="33">
        <f t="shared" si="33"/>
        <v>0</v>
      </c>
      <c r="AL14" s="33" t="str">
        <f t="shared" si="34"/>
        <v>OK</v>
      </c>
      <c r="AM14" s="33">
        <f t="shared" si="35"/>
        <v>247</v>
      </c>
      <c r="AN14" s="33">
        <f t="shared" si="36"/>
        <v>253</v>
      </c>
      <c r="AO14" s="33">
        <f t="shared" si="37"/>
        <v>259</v>
      </c>
      <c r="AP14" s="33">
        <f t="shared" si="38"/>
        <v>265</v>
      </c>
      <c r="AQ14" s="33">
        <f t="shared" si="39"/>
        <v>271</v>
      </c>
      <c r="AR14" s="33">
        <f t="shared" si="40"/>
        <v>277</v>
      </c>
      <c r="AS14" s="33">
        <f t="shared" si="41"/>
        <v>283</v>
      </c>
      <c r="AT14" s="33" t="e">
        <f t="shared" si="42"/>
        <v>#N/A</v>
      </c>
      <c r="AU14" s="33"/>
      <c r="AV14" s="33"/>
      <c r="AW14" s="33" t="e">
        <f t="shared" si="43"/>
        <v>#N/A</v>
      </c>
    </row>
    <row r="15" spans="1:59" x14ac:dyDescent="0.3">
      <c r="A15" s="33">
        <v>13</v>
      </c>
      <c r="B15" s="33">
        <f t="shared" si="0"/>
        <v>13</v>
      </c>
      <c r="C15" s="46">
        <f t="shared" si="1"/>
        <v>46112</v>
      </c>
      <c r="D15" s="33">
        <f t="shared" si="2"/>
        <v>1</v>
      </c>
      <c r="E15" s="33">
        <f t="shared" si="3"/>
        <v>13</v>
      </c>
      <c r="F15" s="33">
        <f t="shared" si="4"/>
        <v>120.7509</v>
      </c>
      <c r="G15" s="33">
        <f t="shared" si="5"/>
        <v>0.58363333333333378</v>
      </c>
      <c r="H15" s="33">
        <f t="shared" si="6"/>
        <v>120.7509</v>
      </c>
      <c r="I15" s="33">
        <f t="shared" si="7"/>
        <v>120.7509</v>
      </c>
      <c r="J15" s="33" t="e">
        <f t="shared" si="8"/>
        <v>#N/A</v>
      </c>
      <c r="K15" s="33">
        <f t="shared" si="9"/>
        <v>0</v>
      </c>
      <c r="L15" s="33">
        <f t="shared" si="10"/>
        <v>0</v>
      </c>
      <c r="M15" s="33">
        <f t="shared" si="11"/>
        <v>0</v>
      </c>
      <c r="N15" s="33">
        <f t="shared" si="12"/>
        <v>0</v>
      </c>
      <c r="O15" s="33">
        <f t="shared" si="13"/>
        <v>0</v>
      </c>
      <c r="P15" s="33" t="str">
        <f t="shared" si="14"/>
        <v>OK</v>
      </c>
      <c r="Q15" s="33">
        <f t="shared" si="15"/>
        <v>110</v>
      </c>
      <c r="R15" s="33">
        <f t="shared" si="16"/>
        <v>113</v>
      </c>
      <c r="S15" s="33">
        <f t="shared" si="17"/>
        <v>116</v>
      </c>
      <c r="T15" s="33">
        <f t="shared" si="18"/>
        <v>119</v>
      </c>
      <c r="U15" s="33">
        <f t="shared" si="19"/>
        <v>122</v>
      </c>
      <c r="V15" s="33">
        <f t="shared" si="20"/>
        <v>125</v>
      </c>
      <c r="W15" s="33">
        <f t="shared" si="21"/>
        <v>128</v>
      </c>
      <c r="X15" s="33" t="e">
        <f t="shared" si="22"/>
        <v>#N/A</v>
      </c>
      <c r="Y15" s="33"/>
      <c r="Z15" s="33"/>
      <c r="AA15" s="33" t="e">
        <f t="shared" si="23"/>
        <v>#N/A</v>
      </c>
      <c r="AB15" s="33">
        <f t="shared" si="24"/>
        <v>261.96120000000002</v>
      </c>
      <c r="AC15" s="33">
        <f t="shared" si="25"/>
        <v>-0.5064666666666634</v>
      </c>
      <c r="AD15" s="33">
        <f t="shared" si="26"/>
        <v>261.96120000000002</v>
      </c>
      <c r="AE15" s="33">
        <f t="shared" si="27"/>
        <v>261.96120000000002</v>
      </c>
      <c r="AF15" s="33" t="e">
        <f t="shared" si="28"/>
        <v>#N/A</v>
      </c>
      <c r="AG15" s="33">
        <f t="shared" si="29"/>
        <v>0</v>
      </c>
      <c r="AH15" s="33">
        <f t="shared" si="30"/>
        <v>0</v>
      </c>
      <c r="AI15" s="33">
        <f t="shared" si="31"/>
        <v>0</v>
      </c>
      <c r="AJ15" s="33">
        <f t="shared" si="32"/>
        <v>0</v>
      </c>
      <c r="AK15" s="33">
        <f t="shared" si="33"/>
        <v>0</v>
      </c>
      <c r="AL15" s="33" t="str">
        <f t="shared" si="34"/>
        <v>OK</v>
      </c>
      <c r="AM15" s="33">
        <f t="shared" si="35"/>
        <v>247</v>
      </c>
      <c r="AN15" s="33">
        <f t="shared" si="36"/>
        <v>253</v>
      </c>
      <c r="AO15" s="33">
        <f t="shared" si="37"/>
        <v>259</v>
      </c>
      <c r="AP15" s="33">
        <f t="shared" si="38"/>
        <v>265</v>
      </c>
      <c r="AQ15" s="33">
        <f t="shared" si="39"/>
        <v>271</v>
      </c>
      <c r="AR15" s="33">
        <f t="shared" si="40"/>
        <v>277</v>
      </c>
      <c r="AS15" s="33">
        <f t="shared" si="41"/>
        <v>283</v>
      </c>
      <c r="AT15" s="33" t="e">
        <f t="shared" si="42"/>
        <v>#N/A</v>
      </c>
      <c r="AU15" s="33"/>
      <c r="AV15" s="33"/>
      <c r="AW15" s="33" t="e">
        <f t="shared" si="43"/>
        <v>#N/A</v>
      </c>
    </row>
    <row r="16" spans="1:59" x14ac:dyDescent="0.3">
      <c r="A16" s="33">
        <v>14</v>
      </c>
      <c r="B16" s="33">
        <f t="shared" si="0"/>
        <v>14</v>
      </c>
      <c r="C16" s="46">
        <f t="shared" si="1"/>
        <v>46119</v>
      </c>
      <c r="D16" s="33">
        <f t="shared" si="2"/>
        <v>1</v>
      </c>
      <c r="E16" s="33">
        <f t="shared" si="3"/>
        <v>14</v>
      </c>
      <c r="F16" s="33">
        <f t="shared" si="4"/>
        <v>116.7362</v>
      </c>
      <c r="G16" s="33">
        <f t="shared" si="5"/>
        <v>-0.75460000000000116</v>
      </c>
      <c r="H16" s="33">
        <f t="shared" si="6"/>
        <v>116.7362</v>
      </c>
      <c r="I16" s="33">
        <f t="shared" si="7"/>
        <v>116.7362</v>
      </c>
      <c r="J16" s="33" t="e">
        <f t="shared" si="8"/>
        <v>#N/A</v>
      </c>
      <c r="K16" s="33">
        <f t="shared" si="9"/>
        <v>0</v>
      </c>
      <c r="L16" s="33">
        <f t="shared" si="10"/>
        <v>0</v>
      </c>
      <c r="M16" s="33">
        <f t="shared" si="11"/>
        <v>0</v>
      </c>
      <c r="N16" s="33">
        <f t="shared" si="12"/>
        <v>0</v>
      </c>
      <c r="O16" s="33">
        <f t="shared" si="13"/>
        <v>0</v>
      </c>
      <c r="P16" s="33" t="str">
        <f t="shared" si="14"/>
        <v>OK</v>
      </c>
      <c r="Q16" s="33">
        <f t="shared" si="15"/>
        <v>110</v>
      </c>
      <c r="R16" s="33">
        <f t="shared" si="16"/>
        <v>113</v>
      </c>
      <c r="S16" s="33">
        <f t="shared" si="17"/>
        <v>116</v>
      </c>
      <c r="T16" s="33">
        <f t="shared" si="18"/>
        <v>119</v>
      </c>
      <c r="U16" s="33">
        <f t="shared" si="19"/>
        <v>122</v>
      </c>
      <c r="V16" s="33">
        <f t="shared" si="20"/>
        <v>125</v>
      </c>
      <c r="W16" s="33">
        <f t="shared" si="21"/>
        <v>128</v>
      </c>
      <c r="X16" s="33" t="e">
        <f t="shared" si="22"/>
        <v>#N/A</v>
      </c>
      <c r="Y16" s="33"/>
      <c r="Z16" s="33"/>
      <c r="AA16" s="33" t="e">
        <f t="shared" si="23"/>
        <v>#N/A</v>
      </c>
      <c r="AB16" s="33">
        <f t="shared" si="24"/>
        <v>260.93239999999997</v>
      </c>
      <c r="AC16" s="33">
        <f t="shared" si="25"/>
        <v>-0.67793333333333783</v>
      </c>
      <c r="AD16" s="33">
        <f t="shared" si="26"/>
        <v>260.93239999999997</v>
      </c>
      <c r="AE16" s="33">
        <f t="shared" si="27"/>
        <v>260.93239999999997</v>
      </c>
      <c r="AF16" s="33" t="e">
        <f t="shared" si="28"/>
        <v>#N/A</v>
      </c>
      <c r="AG16" s="33">
        <f t="shared" si="29"/>
        <v>0</v>
      </c>
      <c r="AH16" s="33">
        <f t="shared" si="30"/>
        <v>0</v>
      </c>
      <c r="AI16" s="33">
        <f t="shared" si="31"/>
        <v>0</v>
      </c>
      <c r="AJ16" s="33">
        <f t="shared" si="32"/>
        <v>0</v>
      </c>
      <c r="AK16" s="33">
        <f t="shared" si="33"/>
        <v>0</v>
      </c>
      <c r="AL16" s="33" t="str">
        <f t="shared" si="34"/>
        <v>OK</v>
      </c>
      <c r="AM16" s="33">
        <f t="shared" si="35"/>
        <v>247</v>
      </c>
      <c r="AN16" s="33">
        <f t="shared" si="36"/>
        <v>253</v>
      </c>
      <c r="AO16" s="33">
        <f t="shared" si="37"/>
        <v>259</v>
      </c>
      <c r="AP16" s="33">
        <f t="shared" si="38"/>
        <v>265</v>
      </c>
      <c r="AQ16" s="33">
        <f t="shared" si="39"/>
        <v>271</v>
      </c>
      <c r="AR16" s="33">
        <f t="shared" si="40"/>
        <v>277</v>
      </c>
      <c r="AS16" s="33">
        <f t="shared" si="41"/>
        <v>283</v>
      </c>
      <c r="AT16" s="33" t="e">
        <f t="shared" si="42"/>
        <v>#N/A</v>
      </c>
      <c r="AU16" s="33"/>
      <c r="AV16" s="33"/>
      <c r="AW16" s="33" t="e">
        <f t="shared" si="43"/>
        <v>#N/A</v>
      </c>
    </row>
    <row r="17" spans="1:49" x14ac:dyDescent="0.3">
      <c r="A17" s="33">
        <v>15</v>
      </c>
      <c r="B17" s="33">
        <f t="shared" si="0"/>
        <v>15</v>
      </c>
      <c r="C17" s="46">
        <f t="shared" si="1"/>
        <v>46126</v>
      </c>
      <c r="D17" s="33">
        <f t="shared" si="2"/>
        <v>1</v>
      </c>
      <c r="E17" s="33">
        <f t="shared" si="3"/>
        <v>15</v>
      </c>
      <c r="F17" s="33">
        <f t="shared" si="4"/>
        <v>115.2028</v>
      </c>
      <c r="G17" s="33">
        <f t="shared" si="5"/>
        <v>-1.2657333333333345</v>
      </c>
      <c r="H17" s="33">
        <f t="shared" si="6"/>
        <v>115.2028</v>
      </c>
      <c r="I17" s="33">
        <f t="shared" si="7"/>
        <v>115.2028</v>
      </c>
      <c r="J17" s="33" t="e">
        <f t="shared" si="8"/>
        <v>#N/A</v>
      </c>
      <c r="K17" s="33">
        <f t="shared" si="9"/>
        <v>0</v>
      </c>
      <c r="L17" s="33">
        <f t="shared" si="10"/>
        <v>0</v>
      </c>
      <c r="M17" s="33">
        <f t="shared" si="11"/>
        <v>0</v>
      </c>
      <c r="N17" s="33">
        <f t="shared" si="12"/>
        <v>0</v>
      </c>
      <c r="O17" s="33">
        <f t="shared" si="13"/>
        <v>0</v>
      </c>
      <c r="P17" s="33" t="str">
        <f t="shared" si="14"/>
        <v>OK</v>
      </c>
      <c r="Q17" s="33">
        <f t="shared" si="15"/>
        <v>110</v>
      </c>
      <c r="R17" s="33">
        <f t="shared" si="16"/>
        <v>113</v>
      </c>
      <c r="S17" s="33">
        <f t="shared" si="17"/>
        <v>116</v>
      </c>
      <c r="T17" s="33">
        <f t="shared" si="18"/>
        <v>119</v>
      </c>
      <c r="U17" s="33">
        <f t="shared" si="19"/>
        <v>122</v>
      </c>
      <c r="V17" s="33">
        <f t="shared" si="20"/>
        <v>125</v>
      </c>
      <c r="W17" s="33">
        <f t="shared" si="21"/>
        <v>128</v>
      </c>
      <c r="X17" s="33" t="e">
        <f t="shared" si="22"/>
        <v>#N/A</v>
      </c>
      <c r="Y17" s="33"/>
      <c r="Z17" s="33"/>
      <c r="AA17" s="33" t="e">
        <f t="shared" si="23"/>
        <v>#N/A</v>
      </c>
      <c r="AB17" s="33">
        <f t="shared" si="24"/>
        <v>268.60199999999998</v>
      </c>
      <c r="AC17" s="33">
        <f t="shared" si="25"/>
        <v>0.60033333333332928</v>
      </c>
      <c r="AD17" s="33">
        <f t="shared" si="26"/>
        <v>268.60199999999998</v>
      </c>
      <c r="AE17" s="33">
        <f t="shared" si="27"/>
        <v>268.60199999999998</v>
      </c>
      <c r="AF17" s="33" t="e">
        <f t="shared" si="28"/>
        <v>#N/A</v>
      </c>
      <c r="AG17" s="33">
        <f t="shared" si="29"/>
        <v>0</v>
      </c>
      <c r="AH17" s="33">
        <f t="shared" si="30"/>
        <v>0</v>
      </c>
      <c r="AI17" s="33">
        <f t="shared" si="31"/>
        <v>0</v>
      </c>
      <c r="AJ17" s="33">
        <f t="shared" si="32"/>
        <v>0</v>
      </c>
      <c r="AK17" s="33">
        <f t="shared" si="33"/>
        <v>0</v>
      </c>
      <c r="AL17" s="33" t="str">
        <f t="shared" si="34"/>
        <v>OK</v>
      </c>
      <c r="AM17" s="33">
        <f t="shared" si="35"/>
        <v>247</v>
      </c>
      <c r="AN17" s="33">
        <f t="shared" si="36"/>
        <v>253</v>
      </c>
      <c r="AO17" s="33">
        <f t="shared" si="37"/>
        <v>259</v>
      </c>
      <c r="AP17" s="33">
        <f t="shared" si="38"/>
        <v>265</v>
      </c>
      <c r="AQ17" s="33">
        <f t="shared" si="39"/>
        <v>271</v>
      </c>
      <c r="AR17" s="33">
        <f t="shared" si="40"/>
        <v>277</v>
      </c>
      <c r="AS17" s="33">
        <f t="shared" si="41"/>
        <v>283</v>
      </c>
      <c r="AT17" s="33" t="e">
        <f t="shared" si="42"/>
        <v>#N/A</v>
      </c>
      <c r="AU17" s="33"/>
      <c r="AV17" s="33"/>
      <c r="AW17" s="33" t="e">
        <f t="shared" si="43"/>
        <v>#N/A</v>
      </c>
    </row>
    <row r="18" spans="1:49" x14ac:dyDescent="0.3">
      <c r="A18" s="33">
        <v>16</v>
      </c>
      <c r="B18" s="33">
        <f t="shared" si="0"/>
        <v>16</v>
      </c>
      <c r="C18" s="46">
        <f t="shared" si="1"/>
        <v>46133</v>
      </c>
      <c r="D18" s="33">
        <f t="shared" si="2"/>
        <v>1</v>
      </c>
      <c r="E18" s="33">
        <f t="shared" si="3"/>
        <v>16</v>
      </c>
      <c r="F18" s="33">
        <f t="shared" si="4"/>
        <v>117.1456</v>
      </c>
      <c r="G18" s="33">
        <f t="shared" si="5"/>
        <v>-0.61813333333333276</v>
      </c>
      <c r="H18" s="33">
        <f t="shared" si="6"/>
        <v>117.1456</v>
      </c>
      <c r="I18" s="33">
        <f t="shared" si="7"/>
        <v>117.1456</v>
      </c>
      <c r="J18" s="33" t="e">
        <f t="shared" si="8"/>
        <v>#N/A</v>
      </c>
      <c r="K18" s="33">
        <f t="shared" si="9"/>
        <v>0</v>
      </c>
      <c r="L18" s="33">
        <f t="shared" si="10"/>
        <v>0</v>
      </c>
      <c r="M18" s="33">
        <f t="shared" si="11"/>
        <v>0</v>
      </c>
      <c r="N18" s="33">
        <f t="shared" si="12"/>
        <v>0</v>
      </c>
      <c r="O18" s="33">
        <f t="shared" si="13"/>
        <v>0</v>
      </c>
      <c r="P18" s="33" t="str">
        <f t="shared" si="14"/>
        <v>OK</v>
      </c>
      <c r="Q18" s="33">
        <f t="shared" si="15"/>
        <v>110</v>
      </c>
      <c r="R18" s="33">
        <f t="shared" si="16"/>
        <v>113</v>
      </c>
      <c r="S18" s="33">
        <f t="shared" si="17"/>
        <v>116</v>
      </c>
      <c r="T18" s="33">
        <f t="shared" si="18"/>
        <v>119</v>
      </c>
      <c r="U18" s="33">
        <f t="shared" si="19"/>
        <v>122</v>
      </c>
      <c r="V18" s="33">
        <f t="shared" si="20"/>
        <v>125</v>
      </c>
      <c r="W18" s="33">
        <f t="shared" si="21"/>
        <v>128</v>
      </c>
      <c r="X18" s="33" t="e">
        <f t="shared" si="22"/>
        <v>#N/A</v>
      </c>
      <c r="Y18" s="33"/>
      <c r="Z18" s="33"/>
      <c r="AA18" s="33" t="e">
        <f t="shared" si="23"/>
        <v>#N/A</v>
      </c>
      <c r="AB18" s="33">
        <f t="shared" si="24"/>
        <v>262.48849999999999</v>
      </c>
      <c r="AC18" s="33">
        <f t="shared" si="25"/>
        <v>-0.41858333333333536</v>
      </c>
      <c r="AD18" s="33">
        <f t="shared" si="26"/>
        <v>262.48849999999999</v>
      </c>
      <c r="AE18" s="33">
        <f t="shared" si="27"/>
        <v>262.48849999999999</v>
      </c>
      <c r="AF18" s="33" t="e">
        <f t="shared" si="28"/>
        <v>#N/A</v>
      </c>
      <c r="AG18" s="33">
        <f t="shared" si="29"/>
        <v>0</v>
      </c>
      <c r="AH18" s="33">
        <f t="shared" si="30"/>
        <v>0</v>
      </c>
      <c r="AI18" s="33">
        <f t="shared" si="31"/>
        <v>0</v>
      </c>
      <c r="AJ18" s="33">
        <f t="shared" si="32"/>
        <v>0</v>
      </c>
      <c r="AK18" s="33">
        <f t="shared" si="33"/>
        <v>0</v>
      </c>
      <c r="AL18" s="33" t="str">
        <f t="shared" si="34"/>
        <v>OK</v>
      </c>
      <c r="AM18" s="33">
        <f t="shared" si="35"/>
        <v>247</v>
      </c>
      <c r="AN18" s="33">
        <f t="shared" si="36"/>
        <v>253</v>
      </c>
      <c r="AO18" s="33">
        <f t="shared" si="37"/>
        <v>259</v>
      </c>
      <c r="AP18" s="33">
        <f t="shared" si="38"/>
        <v>265</v>
      </c>
      <c r="AQ18" s="33">
        <f t="shared" si="39"/>
        <v>271</v>
      </c>
      <c r="AR18" s="33">
        <f t="shared" si="40"/>
        <v>277</v>
      </c>
      <c r="AS18" s="33">
        <f t="shared" si="41"/>
        <v>283</v>
      </c>
      <c r="AT18" s="33" t="e">
        <f t="shared" si="42"/>
        <v>#N/A</v>
      </c>
      <c r="AU18" s="33"/>
      <c r="AV18" s="33"/>
      <c r="AW18" s="33" t="e">
        <f t="shared" si="43"/>
        <v>#N/A</v>
      </c>
    </row>
    <row r="19" spans="1:49" x14ac:dyDescent="0.3">
      <c r="A19" s="33">
        <v>17</v>
      </c>
      <c r="B19" s="33">
        <f t="shared" si="0"/>
        <v>17</v>
      </c>
      <c r="C19" s="46">
        <f t="shared" si="1"/>
        <v>46140</v>
      </c>
      <c r="D19" s="33">
        <f t="shared" si="2"/>
        <v>1</v>
      </c>
      <c r="E19" s="33">
        <f t="shared" si="3"/>
        <v>17</v>
      </c>
      <c r="F19" s="33">
        <f t="shared" si="4"/>
        <v>119.9662</v>
      </c>
      <c r="G19" s="33">
        <f t="shared" si="5"/>
        <v>0.32206666666666689</v>
      </c>
      <c r="H19" s="33">
        <f t="shared" si="6"/>
        <v>119.9662</v>
      </c>
      <c r="I19" s="33">
        <f t="shared" si="7"/>
        <v>119.9662</v>
      </c>
      <c r="J19" s="33" t="e">
        <f t="shared" si="8"/>
        <v>#N/A</v>
      </c>
      <c r="K19" s="33">
        <f t="shared" si="9"/>
        <v>0</v>
      </c>
      <c r="L19" s="33">
        <f t="shared" si="10"/>
        <v>0</v>
      </c>
      <c r="M19" s="33">
        <f t="shared" si="11"/>
        <v>0</v>
      </c>
      <c r="N19" s="33">
        <f t="shared" si="12"/>
        <v>0</v>
      </c>
      <c r="O19" s="33">
        <f t="shared" si="13"/>
        <v>0</v>
      </c>
      <c r="P19" s="33" t="str">
        <f t="shared" si="14"/>
        <v>OK</v>
      </c>
      <c r="Q19" s="33">
        <f t="shared" si="15"/>
        <v>110</v>
      </c>
      <c r="R19" s="33">
        <f t="shared" si="16"/>
        <v>113</v>
      </c>
      <c r="S19" s="33">
        <f t="shared" si="17"/>
        <v>116</v>
      </c>
      <c r="T19" s="33">
        <f t="shared" si="18"/>
        <v>119</v>
      </c>
      <c r="U19" s="33">
        <f t="shared" si="19"/>
        <v>122</v>
      </c>
      <c r="V19" s="33">
        <f t="shared" si="20"/>
        <v>125</v>
      </c>
      <c r="W19" s="33">
        <f t="shared" si="21"/>
        <v>128</v>
      </c>
      <c r="X19" s="33" t="e">
        <f t="shared" si="22"/>
        <v>#N/A</v>
      </c>
      <c r="Y19" s="33"/>
      <c r="Z19" s="33"/>
      <c r="AA19" s="33" t="e">
        <f t="shared" si="23"/>
        <v>#N/A</v>
      </c>
      <c r="AB19" s="33">
        <f t="shared" si="24"/>
        <v>267.24340000000001</v>
      </c>
      <c r="AC19" s="33">
        <f t="shared" si="25"/>
        <v>0.3739000000000014</v>
      </c>
      <c r="AD19" s="33">
        <f t="shared" si="26"/>
        <v>267.24340000000001</v>
      </c>
      <c r="AE19" s="33">
        <f t="shared" si="27"/>
        <v>267.24340000000001</v>
      </c>
      <c r="AF19" s="33" t="e">
        <f t="shared" si="28"/>
        <v>#N/A</v>
      </c>
      <c r="AG19" s="33">
        <f t="shared" si="29"/>
        <v>0</v>
      </c>
      <c r="AH19" s="33">
        <f t="shared" si="30"/>
        <v>0</v>
      </c>
      <c r="AI19" s="33">
        <f t="shared" si="31"/>
        <v>0</v>
      </c>
      <c r="AJ19" s="33">
        <f t="shared" si="32"/>
        <v>0</v>
      </c>
      <c r="AK19" s="33">
        <f t="shared" si="33"/>
        <v>0</v>
      </c>
      <c r="AL19" s="33" t="str">
        <f t="shared" si="34"/>
        <v>OK</v>
      </c>
      <c r="AM19" s="33">
        <f t="shared" si="35"/>
        <v>247</v>
      </c>
      <c r="AN19" s="33">
        <f t="shared" si="36"/>
        <v>253</v>
      </c>
      <c r="AO19" s="33">
        <f t="shared" si="37"/>
        <v>259</v>
      </c>
      <c r="AP19" s="33">
        <f t="shared" si="38"/>
        <v>265</v>
      </c>
      <c r="AQ19" s="33">
        <f t="shared" si="39"/>
        <v>271</v>
      </c>
      <c r="AR19" s="33">
        <f t="shared" si="40"/>
        <v>277</v>
      </c>
      <c r="AS19" s="33">
        <f t="shared" si="41"/>
        <v>283</v>
      </c>
      <c r="AT19" s="33" t="e">
        <f t="shared" si="42"/>
        <v>#N/A</v>
      </c>
      <c r="AU19" s="33"/>
      <c r="AV19" s="33"/>
      <c r="AW19" s="33" t="e">
        <f t="shared" si="43"/>
        <v>#N/A</v>
      </c>
    </row>
    <row r="20" spans="1:49" x14ac:dyDescent="0.3">
      <c r="A20" s="33">
        <v>18</v>
      </c>
      <c r="B20" s="33">
        <f t="shared" si="0"/>
        <v>18</v>
      </c>
      <c r="C20" s="46">
        <f t="shared" si="1"/>
        <v>46147</v>
      </c>
      <c r="D20" s="33">
        <f t="shared" si="2"/>
        <v>1</v>
      </c>
      <c r="E20" s="33">
        <f t="shared" si="3"/>
        <v>18</v>
      </c>
      <c r="F20" s="33">
        <f t="shared" si="4"/>
        <v>121.9909</v>
      </c>
      <c r="G20" s="33">
        <f t="shared" si="5"/>
        <v>0.99696666666666545</v>
      </c>
      <c r="H20" s="33">
        <f t="shared" si="6"/>
        <v>121.9909</v>
      </c>
      <c r="I20" s="33">
        <f t="shared" si="7"/>
        <v>121.9909</v>
      </c>
      <c r="J20" s="33" t="e">
        <f t="shared" si="8"/>
        <v>#N/A</v>
      </c>
      <c r="K20" s="33">
        <f t="shared" si="9"/>
        <v>0</v>
      </c>
      <c r="L20" s="33">
        <f t="shared" si="10"/>
        <v>0</v>
      </c>
      <c r="M20" s="33">
        <f t="shared" si="11"/>
        <v>0</v>
      </c>
      <c r="N20" s="33">
        <f t="shared" si="12"/>
        <v>0</v>
      </c>
      <c r="O20" s="33">
        <f t="shared" si="13"/>
        <v>0</v>
      </c>
      <c r="P20" s="33" t="str">
        <f t="shared" si="14"/>
        <v>OK</v>
      </c>
      <c r="Q20" s="33">
        <f t="shared" si="15"/>
        <v>110</v>
      </c>
      <c r="R20" s="33">
        <f t="shared" si="16"/>
        <v>113</v>
      </c>
      <c r="S20" s="33">
        <f t="shared" si="17"/>
        <v>116</v>
      </c>
      <c r="T20" s="33">
        <f t="shared" si="18"/>
        <v>119</v>
      </c>
      <c r="U20" s="33">
        <f t="shared" si="19"/>
        <v>122</v>
      </c>
      <c r="V20" s="33">
        <f t="shared" si="20"/>
        <v>125</v>
      </c>
      <c r="W20" s="33">
        <f t="shared" si="21"/>
        <v>128</v>
      </c>
      <c r="X20" s="33" t="e">
        <f t="shared" si="22"/>
        <v>#N/A</v>
      </c>
      <c r="Y20" s="33"/>
      <c r="Z20" s="33"/>
      <c r="AA20" s="33" t="e">
        <f t="shared" si="23"/>
        <v>#N/A</v>
      </c>
      <c r="AB20" s="33">
        <f t="shared" si="24"/>
        <v>263.27140000000003</v>
      </c>
      <c r="AC20" s="33">
        <f t="shared" si="25"/>
        <v>-0.2880999999999953</v>
      </c>
      <c r="AD20" s="33">
        <f t="shared" si="26"/>
        <v>263.27140000000003</v>
      </c>
      <c r="AE20" s="33">
        <f t="shared" si="27"/>
        <v>263.27140000000003</v>
      </c>
      <c r="AF20" s="33" t="e">
        <f t="shared" si="28"/>
        <v>#N/A</v>
      </c>
      <c r="AG20" s="33">
        <f t="shared" si="29"/>
        <v>0</v>
      </c>
      <c r="AH20" s="33">
        <f t="shared" si="30"/>
        <v>0</v>
      </c>
      <c r="AI20" s="33">
        <f t="shared" si="31"/>
        <v>0</v>
      </c>
      <c r="AJ20" s="33">
        <f t="shared" si="32"/>
        <v>0</v>
      </c>
      <c r="AK20" s="33">
        <f t="shared" si="33"/>
        <v>0</v>
      </c>
      <c r="AL20" s="33" t="str">
        <f t="shared" si="34"/>
        <v>OK</v>
      </c>
      <c r="AM20" s="33">
        <f t="shared" si="35"/>
        <v>247</v>
      </c>
      <c r="AN20" s="33">
        <f t="shared" si="36"/>
        <v>253</v>
      </c>
      <c r="AO20" s="33">
        <f t="shared" si="37"/>
        <v>259</v>
      </c>
      <c r="AP20" s="33">
        <f t="shared" si="38"/>
        <v>265</v>
      </c>
      <c r="AQ20" s="33">
        <f t="shared" si="39"/>
        <v>271</v>
      </c>
      <c r="AR20" s="33">
        <f t="shared" si="40"/>
        <v>277</v>
      </c>
      <c r="AS20" s="33">
        <f t="shared" si="41"/>
        <v>283</v>
      </c>
      <c r="AT20" s="33" t="e">
        <f t="shared" si="42"/>
        <v>#N/A</v>
      </c>
      <c r="AU20" s="33"/>
      <c r="AV20" s="33"/>
      <c r="AW20" s="33" t="e">
        <f t="shared" si="43"/>
        <v>#N/A</v>
      </c>
    </row>
    <row r="21" spans="1:49" x14ac:dyDescent="0.3">
      <c r="A21" s="33">
        <v>19</v>
      </c>
      <c r="B21" s="33">
        <f t="shared" si="0"/>
        <v>19</v>
      </c>
      <c r="C21" s="46">
        <f t="shared" si="1"/>
        <v>46154</v>
      </c>
      <c r="D21" s="33">
        <f t="shared" si="2"/>
        <v>1</v>
      </c>
      <c r="E21" s="33">
        <f t="shared" si="3"/>
        <v>19</v>
      </c>
      <c r="F21" s="33">
        <f t="shared" si="4"/>
        <v>115.2375</v>
      </c>
      <c r="G21" s="33">
        <f t="shared" si="5"/>
        <v>-1.2541666666666675</v>
      </c>
      <c r="H21" s="33">
        <f t="shared" si="6"/>
        <v>115.2375</v>
      </c>
      <c r="I21" s="33">
        <f t="shared" si="7"/>
        <v>115.2375</v>
      </c>
      <c r="J21" s="33" t="e">
        <f t="shared" si="8"/>
        <v>#N/A</v>
      </c>
      <c r="K21" s="33">
        <f t="shared" si="9"/>
        <v>0</v>
      </c>
      <c r="L21" s="33">
        <f t="shared" si="10"/>
        <v>0</v>
      </c>
      <c r="M21" s="33">
        <f t="shared" si="11"/>
        <v>0</v>
      </c>
      <c r="N21" s="33">
        <f t="shared" si="12"/>
        <v>0</v>
      </c>
      <c r="O21" s="33">
        <f t="shared" si="13"/>
        <v>0</v>
      </c>
      <c r="P21" s="33" t="str">
        <f t="shared" si="14"/>
        <v>OK</v>
      </c>
      <c r="Q21" s="33">
        <f t="shared" si="15"/>
        <v>110</v>
      </c>
      <c r="R21" s="33">
        <f t="shared" si="16"/>
        <v>113</v>
      </c>
      <c r="S21" s="33">
        <f t="shared" si="17"/>
        <v>116</v>
      </c>
      <c r="T21" s="33">
        <f t="shared" si="18"/>
        <v>119</v>
      </c>
      <c r="U21" s="33">
        <f t="shared" si="19"/>
        <v>122</v>
      </c>
      <c r="V21" s="33">
        <f t="shared" si="20"/>
        <v>125</v>
      </c>
      <c r="W21" s="33">
        <f t="shared" si="21"/>
        <v>128</v>
      </c>
      <c r="X21" s="33" t="e">
        <f t="shared" si="22"/>
        <v>#N/A</v>
      </c>
      <c r="Y21" s="33"/>
      <c r="Z21" s="33"/>
      <c r="AA21" s="33" t="e">
        <f t="shared" si="23"/>
        <v>#N/A</v>
      </c>
      <c r="AB21" s="33">
        <f t="shared" si="24"/>
        <v>266.53179999999998</v>
      </c>
      <c r="AC21" s="33">
        <f t="shared" si="25"/>
        <v>0.25529999999999592</v>
      </c>
      <c r="AD21" s="33">
        <f t="shared" si="26"/>
        <v>266.53179999999998</v>
      </c>
      <c r="AE21" s="33">
        <f t="shared" si="27"/>
        <v>266.53179999999998</v>
      </c>
      <c r="AF21" s="33" t="e">
        <f t="shared" si="28"/>
        <v>#N/A</v>
      </c>
      <c r="AG21" s="33">
        <f t="shared" si="29"/>
        <v>0</v>
      </c>
      <c r="AH21" s="33">
        <f t="shared" si="30"/>
        <v>0</v>
      </c>
      <c r="AI21" s="33">
        <f t="shared" si="31"/>
        <v>0</v>
      </c>
      <c r="AJ21" s="33">
        <f t="shared" si="32"/>
        <v>0</v>
      </c>
      <c r="AK21" s="33">
        <f t="shared" si="33"/>
        <v>0</v>
      </c>
      <c r="AL21" s="33" t="str">
        <f t="shared" si="34"/>
        <v>OK</v>
      </c>
      <c r="AM21" s="33">
        <f t="shared" si="35"/>
        <v>247</v>
      </c>
      <c r="AN21" s="33">
        <f t="shared" si="36"/>
        <v>253</v>
      </c>
      <c r="AO21" s="33">
        <f t="shared" si="37"/>
        <v>259</v>
      </c>
      <c r="AP21" s="33">
        <f t="shared" si="38"/>
        <v>265</v>
      </c>
      <c r="AQ21" s="33">
        <f t="shared" si="39"/>
        <v>271</v>
      </c>
      <c r="AR21" s="33">
        <f t="shared" si="40"/>
        <v>277</v>
      </c>
      <c r="AS21" s="33">
        <f t="shared" si="41"/>
        <v>283</v>
      </c>
      <c r="AT21" s="33" t="e">
        <f t="shared" si="42"/>
        <v>#N/A</v>
      </c>
      <c r="AU21" s="33"/>
      <c r="AV21" s="33"/>
      <c r="AW21" s="33" t="e">
        <f t="shared" si="43"/>
        <v>#N/A</v>
      </c>
    </row>
    <row r="22" spans="1:49" x14ac:dyDescent="0.3">
      <c r="A22" s="33">
        <v>20</v>
      </c>
      <c r="B22" s="33">
        <f t="shared" si="0"/>
        <v>20</v>
      </c>
      <c r="C22" s="46">
        <f t="shared" si="1"/>
        <v>46161</v>
      </c>
      <c r="D22" s="33">
        <f t="shared" si="2"/>
        <v>1</v>
      </c>
      <c r="E22" s="33">
        <f t="shared" si="3"/>
        <v>20</v>
      </c>
      <c r="F22" s="33">
        <f t="shared" si="4"/>
        <v>118.0761</v>
      </c>
      <c r="G22" s="33">
        <f t="shared" si="5"/>
        <v>-0.30796666666666778</v>
      </c>
      <c r="H22" s="33">
        <f t="shared" si="6"/>
        <v>118.0761</v>
      </c>
      <c r="I22" s="33">
        <f t="shared" si="7"/>
        <v>118.0761</v>
      </c>
      <c r="J22" s="33" t="e">
        <f t="shared" si="8"/>
        <v>#N/A</v>
      </c>
      <c r="K22" s="33">
        <f t="shared" si="9"/>
        <v>0</v>
      </c>
      <c r="L22" s="33">
        <f t="shared" si="10"/>
        <v>0</v>
      </c>
      <c r="M22" s="33">
        <f t="shared" si="11"/>
        <v>0</v>
      </c>
      <c r="N22" s="33">
        <f t="shared" si="12"/>
        <v>0</v>
      </c>
      <c r="O22" s="33">
        <f t="shared" si="13"/>
        <v>0</v>
      </c>
      <c r="P22" s="33" t="str">
        <f t="shared" si="14"/>
        <v>OK</v>
      </c>
      <c r="Q22" s="33">
        <f t="shared" si="15"/>
        <v>110</v>
      </c>
      <c r="R22" s="33">
        <f t="shared" si="16"/>
        <v>113</v>
      </c>
      <c r="S22" s="33">
        <f t="shared" si="17"/>
        <v>116</v>
      </c>
      <c r="T22" s="33">
        <f t="shared" si="18"/>
        <v>119</v>
      </c>
      <c r="U22" s="33">
        <f t="shared" si="19"/>
        <v>122</v>
      </c>
      <c r="V22" s="33">
        <f t="shared" si="20"/>
        <v>125</v>
      </c>
      <c r="W22" s="33">
        <f t="shared" si="21"/>
        <v>128</v>
      </c>
      <c r="X22" s="33" t="e">
        <f t="shared" si="22"/>
        <v>#N/A</v>
      </c>
      <c r="Y22" s="33"/>
      <c r="Z22" s="33"/>
      <c r="AA22" s="33" t="e">
        <f t="shared" si="23"/>
        <v>#N/A</v>
      </c>
      <c r="AB22" s="33">
        <f t="shared" si="24"/>
        <v>264.78390000000002</v>
      </c>
      <c r="AC22" s="33">
        <f t="shared" si="25"/>
        <v>-3.6016666666663845E-2</v>
      </c>
      <c r="AD22" s="33">
        <f t="shared" si="26"/>
        <v>264.78390000000002</v>
      </c>
      <c r="AE22" s="33">
        <f t="shared" si="27"/>
        <v>264.78390000000002</v>
      </c>
      <c r="AF22" s="33" t="e">
        <f t="shared" si="28"/>
        <v>#N/A</v>
      </c>
      <c r="AG22" s="33">
        <f t="shared" si="29"/>
        <v>0</v>
      </c>
      <c r="AH22" s="33">
        <f t="shared" si="30"/>
        <v>0</v>
      </c>
      <c r="AI22" s="33">
        <f t="shared" si="31"/>
        <v>0</v>
      </c>
      <c r="AJ22" s="33">
        <f t="shared" si="32"/>
        <v>0</v>
      </c>
      <c r="AK22" s="33">
        <f t="shared" si="33"/>
        <v>0</v>
      </c>
      <c r="AL22" s="33" t="str">
        <f t="shared" si="34"/>
        <v>OK</v>
      </c>
      <c r="AM22" s="33">
        <f t="shared" si="35"/>
        <v>247</v>
      </c>
      <c r="AN22" s="33">
        <f t="shared" si="36"/>
        <v>253</v>
      </c>
      <c r="AO22" s="33">
        <f t="shared" si="37"/>
        <v>259</v>
      </c>
      <c r="AP22" s="33">
        <f t="shared" si="38"/>
        <v>265</v>
      </c>
      <c r="AQ22" s="33">
        <f t="shared" si="39"/>
        <v>271</v>
      </c>
      <c r="AR22" s="33">
        <f t="shared" si="40"/>
        <v>277</v>
      </c>
      <c r="AS22" s="33">
        <f t="shared" si="41"/>
        <v>283</v>
      </c>
      <c r="AT22" s="33" t="e">
        <f t="shared" si="42"/>
        <v>#N/A</v>
      </c>
      <c r="AU22" s="33"/>
      <c r="AV22" s="33"/>
      <c r="AW22" s="33" t="e">
        <f t="shared" si="43"/>
        <v>#N/A</v>
      </c>
    </row>
    <row r="23" spans="1:49" x14ac:dyDescent="0.3">
      <c r="A23" s="33">
        <v>21</v>
      </c>
      <c r="B23" s="33">
        <f t="shared" si="0"/>
        <v>21</v>
      </c>
      <c r="C23" s="46">
        <f t="shared" si="1"/>
        <v>46168</v>
      </c>
      <c r="D23" s="33">
        <f t="shared" si="2"/>
        <v>1</v>
      </c>
      <c r="E23" s="33">
        <f t="shared" si="3"/>
        <v>21</v>
      </c>
      <c r="F23" s="33">
        <f t="shared" si="4"/>
        <v>121.3537</v>
      </c>
      <c r="G23" s="33">
        <f t="shared" si="5"/>
        <v>0.78456666666666786</v>
      </c>
      <c r="H23" s="33">
        <f t="shared" si="6"/>
        <v>121.3537</v>
      </c>
      <c r="I23" s="33">
        <f t="shared" si="7"/>
        <v>121.3537</v>
      </c>
      <c r="J23" s="33" t="e">
        <f t="shared" si="8"/>
        <v>#N/A</v>
      </c>
      <c r="K23" s="33">
        <f t="shared" si="9"/>
        <v>0</v>
      </c>
      <c r="L23" s="33">
        <f t="shared" si="10"/>
        <v>0</v>
      </c>
      <c r="M23" s="33">
        <f t="shared" si="11"/>
        <v>0</v>
      </c>
      <c r="N23" s="33">
        <f t="shared" si="12"/>
        <v>0</v>
      </c>
      <c r="O23" s="33">
        <f t="shared" si="13"/>
        <v>0</v>
      </c>
      <c r="P23" s="33" t="str">
        <f t="shared" si="14"/>
        <v>OK</v>
      </c>
      <c r="Q23" s="33">
        <f t="shared" si="15"/>
        <v>110</v>
      </c>
      <c r="R23" s="33">
        <f t="shared" si="16"/>
        <v>113</v>
      </c>
      <c r="S23" s="33">
        <f t="shared" si="17"/>
        <v>116</v>
      </c>
      <c r="T23" s="33">
        <f t="shared" si="18"/>
        <v>119</v>
      </c>
      <c r="U23" s="33">
        <f t="shared" si="19"/>
        <v>122</v>
      </c>
      <c r="V23" s="33">
        <f t="shared" si="20"/>
        <v>125</v>
      </c>
      <c r="W23" s="33">
        <f t="shared" si="21"/>
        <v>128</v>
      </c>
      <c r="X23" s="33" t="e">
        <f t="shared" si="22"/>
        <v>#N/A</v>
      </c>
      <c r="Y23" s="33"/>
      <c r="Z23" s="33"/>
      <c r="AA23" s="33" t="e">
        <f t="shared" si="23"/>
        <v>#N/A</v>
      </c>
      <c r="AB23" s="33">
        <f t="shared" si="24"/>
        <v>270.5335</v>
      </c>
      <c r="AC23" s="33">
        <f t="shared" si="25"/>
        <v>0.92225000000000057</v>
      </c>
      <c r="AD23" s="33">
        <f t="shared" si="26"/>
        <v>270.5335</v>
      </c>
      <c r="AE23" s="33">
        <f t="shared" si="27"/>
        <v>270.5335</v>
      </c>
      <c r="AF23" s="33" t="e">
        <f t="shared" si="28"/>
        <v>#N/A</v>
      </c>
      <c r="AG23" s="33">
        <f t="shared" si="29"/>
        <v>0</v>
      </c>
      <c r="AH23" s="33">
        <f t="shared" si="30"/>
        <v>0</v>
      </c>
      <c r="AI23" s="33">
        <f t="shared" si="31"/>
        <v>0</v>
      </c>
      <c r="AJ23" s="33">
        <f t="shared" si="32"/>
        <v>0</v>
      </c>
      <c r="AK23" s="33">
        <f t="shared" si="33"/>
        <v>0</v>
      </c>
      <c r="AL23" s="33" t="str">
        <f t="shared" si="34"/>
        <v>OK</v>
      </c>
      <c r="AM23" s="33">
        <f t="shared" si="35"/>
        <v>247</v>
      </c>
      <c r="AN23" s="33">
        <f t="shared" si="36"/>
        <v>253</v>
      </c>
      <c r="AO23" s="33">
        <f t="shared" si="37"/>
        <v>259</v>
      </c>
      <c r="AP23" s="33">
        <f t="shared" si="38"/>
        <v>265</v>
      </c>
      <c r="AQ23" s="33">
        <f t="shared" si="39"/>
        <v>271</v>
      </c>
      <c r="AR23" s="33">
        <f t="shared" si="40"/>
        <v>277</v>
      </c>
      <c r="AS23" s="33">
        <f t="shared" si="41"/>
        <v>283</v>
      </c>
      <c r="AT23" s="33" t="e">
        <f t="shared" si="42"/>
        <v>#N/A</v>
      </c>
      <c r="AU23" s="33"/>
      <c r="AV23" s="33"/>
      <c r="AW23" s="33" t="e">
        <f t="shared" si="43"/>
        <v>#N/A</v>
      </c>
    </row>
    <row r="24" spans="1:49" x14ac:dyDescent="0.3">
      <c r="A24" s="33">
        <v>22</v>
      </c>
      <c r="B24" s="33">
        <f t="shared" si="0"/>
        <v>22</v>
      </c>
      <c r="C24" s="46">
        <f t="shared" si="1"/>
        <v>46175</v>
      </c>
      <c r="D24" s="33">
        <f t="shared" si="2"/>
        <v>1</v>
      </c>
      <c r="E24" s="33">
        <f t="shared" si="3"/>
        <v>22</v>
      </c>
      <c r="F24" s="33">
        <f t="shared" si="4"/>
        <v>116.26220000000001</v>
      </c>
      <c r="G24" s="33">
        <f t="shared" si="5"/>
        <v>-0.91259999999999764</v>
      </c>
      <c r="H24" s="33">
        <f t="shared" si="6"/>
        <v>116.26220000000001</v>
      </c>
      <c r="I24" s="33">
        <f t="shared" si="7"/>
        <v>116.26220000000001</v>
      </c>
      <c r="J24" s="33" t="e">
        <f t="shared" si="8"/>
        <v>#N/A</v>
      </c>
      <c r="K24" s="33">
        <f t="shared" si="9"/>
        <v>0</v>
      </c>
      <c r="L24" s="33">
        <f t="shared" si="10"/>
        <v>0</v>
      </c>
      <c r="M24" s="33">
        <f t="shared" si="11"/>
        <v>0</v>
      </c>
      <c r="N24" s="33">
        <f t="shared" si="12"/>
        <v>0</v>
      </c>
      <c r="O24" s="33">
        <f t="shared" si="13"/>
        <v>0</v>
      </c>
      <c r="P24" s="33" t="str">
        <f t="shared" si="14"/>
        <v>OK</v>
      </c>
      <c r="Q24" s="33">
        <f t="shared" si="15"/>
        <v>110</v>
      </c>
      <c r="R24" s="33">
        <f t="shared" si="16"/>
        <v>113</v>
      </c>
      <c r="S24" s="33">
        <f t="shared" si="17"/>
        <v>116</v>
      </c>
      <c r="T24" s="33">
        <f t="shared" si="18"/>
        <v>119</v>
      </c>
      <c r="U24" s="33">
        <f t="shared" si="19"/>
        <v>122</v>
      </c>
      <c r="V24" s="33">
        <f t="shared" si="20"/>
        <v>125</v>
      </c>
      <c r="W24" s="33">
        <f t="shared" si="21"/>
        <v>128</v>
      </c>
      <c r="X24" s="33" t="e">
        <f t="shared" si="22"/>
        <v>#N/A</v>
      </c>
      <c r="Y24" s="33"/>
      <c r="Z24" s="33"/>
      <c r="AA24" s="33" t="e">
        <f t="shared" si="23"/>
        <v>#N/A</v>
      </c>
      <c r="AB24" s="33">
        <f t="shared" si="24"/>
        <v>261.86509999999998</v>
      </c>
      <c r="AC24" s="33">
        <f t="shared" si="25"/>
        <v>-0.52248333333333596</v>
      </c>
      <c r="AD24" s="33">
        <f t="shared" si="26"/>
        <v>261.86509999999998</v>
      </c>
      <c r="AE24" s="33">
        <f t="shared" si="27"/>
        <v>261.86509999999998</v>
      </c>
      <c r="AF24" s="33" t="e">
        <f t="shared" si="28"/>
        <v>#N/A</v>
      </c>
      <c r="AG24" s="33">
        <f t="shared" si="29"/>
        <v>0</v>
      </c>
      <c r="AH24" s="33">
        <f t="shared" si="30"/>
        <v>0</v>
      </c>
      <c r="AI24" s="33">
        <f t="shared" si="31"/>
        <v>0</v>
      </c>
      <c r="AJ24" s="33">
        <f t="shared" si="32"/>
        <v>0</v>
      </c>
      <c r="AK24" s="33">
        <f t="shared" si="33"/>
        <v>0</v>
      </c>
      <c r="AL24" s="33" t="str">
        <f t="shared" si="34"/>
        <v>OK</v>
      </c>
      <c r="AM24" s="33">
        <f t="shared" si="35"/>
        <v>247</v>
      </c>
      <c r="AN24" s="33">
        <f t="shared" si="36"/>
        <v>253</v>
      </c>
      <c r="AO24" s="33">
        <f t="shared" si="37"/>
        <v>259</v>
      </c>
      <c r="AP24" s="33">
        <f t="shared" si="38"/>
        <v>265</v>
      </c>
      <c r="AQ24" s="33">
        <f t="shared" si="39"/>
        <v>271</v>
      </c>
      <c r="AR24" s="33">
        <f t="shared" si="40"/>
        <v>277</v>
      </c>
      <c r="AS24" s="33">
        <f t="shared" si="41"/>
        <v>283</v>
      </c>
      <c r="AT24" s="33" t="e">
        <f t="shared" si="42"/>
        <v>#N/A</v>
      </c>
      <c r="AU24" s="33"/>
      <c r="AV24" s="33"/>
      <c r="AW24" s="33" t="e">
        <f t="shared" si="43"/>
        <v>#N/A</v>
      </c>
    </row>
    <row r="25" spans="1:49" x14ac:dyDescent="0.3">
      <c r="A25" s="33">
        <v>23</v>
      </c>
      <c r="B25" s="33">
        <f t="shared" si="0"/>
        <v>23</v>
      </c>
      <c r="C25" s="46">
        <f t="shared" si="1"/>
        <v>46182</v>
      </c>
      <c r="D25" s="33">
        <f t="shared" si="2"/>
        <v>1</v>
      </c>
      <c r="E25" s="33">
        <f t="shared" si="3"/>
        <v>23</v>
      </c>
      <c r="F25" s="33">
        <f t="shared" si="4"/>
        <v>123.5522</v>
      </c>
      <c r="G25" s="33">
        <f t="shared" si="5"/>
        <v>1.5173999999999996</v>
      </c>
      <c r="H25" s="33">
        <f t="shared" si="6"/>
        <v>123.5522</v>
      </c>
      <c r="I25" s="33">
        <f t="shared" si="7"/>
        <v>123.5522</v>
      </c>
      <c r="J25" s="33" t="e">
        <f t="shared" si="8"/>
        <v>#N/A</v>
      </c>
      <c r="K25" s="33">
        <f t="shared" si="9"/>
        <v>0</v>
      </c>
      <c r="L25" s="33">
        <f t="shared" si="10"/>
        <v>0</v>
      </c>
      <c r="M25" s="33">
        <f t="shared" si="11"/>
        <v>0</v>
      </c>
      <c r="N25" s="33">
        <f t="shared" si="12"/>
        <v>0</v>
      </c>
      <c r="O25" s="33">
        <f t="shared" si="13"/>
        <v>0</v>
      </c>
      <c r="P25" s="33" t="str">
        <f t="shared" si="14"/>
        <v>OK</v>
      </c>
      <c r="Q25" s="33">
        <f t="shared" si="15"/>
        <v>110</v>
      </c>
      <c r="R25" s="33">
        <f t="shared" si="16"/>
        <v>113</v>
      </c>
      <c r="S25" s="33">
        <f t="shared" si="17"/>
        <v>116</v>
      </c>
      <c r="T25" s="33">
        <f t="shared" si="18"/>
        <v>119</v>
      </c>
      <c r="U25" s="33">
        <f t="shared" si="19"/>
        <v>122</v>
      </c>
      <c r="V25" s="33">
        <f t="shared" si="20"/>
        <v>125</v>
      </c>
      <c r="W25" s="33">
        <f t="shared" si="21"/>
        <v>128</v>
      </c>
      <c r="X25" s="33" t="e">
        <f t="shared" si="22"/>
        <v>#N/A</v>
      </c>
      <c r="Y25" s="33"/>
      <c r="Z25" s="33"/>
      <c r="AA25" s="33" t="e">
        <f t="shared" si="23"/>
        <v>#N/A</v>
      </c>
      <c r="AB25" s="33">
        <f t="shared" si="24"/>
        <v>261.48360000000002</v>
      </c>
      <c r="AC25" s="33">
        <f t="shared" si="25"/>
        <v>-0.58606666666666263</v>
      </c>
      <c r="AD25" s="33">
        <f t="shared" si="26"/>
        <v>261.48360000000002</v>
      </c>
      <c r="AE25" s="33">
        <f t="shared" si="27"/>
        <v>261.48360000000002</v>
      </c>
      <c r="AF25" s="33" t="e">
        <f t="shared" si="28"/>
        <v>#N/A</v>
      </c>
      <c r="AG25" s="33">
        <f t="shared" si="29"/>
        <v>0</v>
      </c>
      <c r="AH25" s="33">
        <f t="shared" si="30"/>
        <v>0</v>
      </c>
      <c r="AI25" s="33">
        <f t="shared" si="31"/>
        <v>0</v>
      </c>
      <c r="AJ25" s="33">
        <f t="shared" si="32"/>
        <v>0</v>
      </c>
      <c r="AK25" s="33">
        <f t="shared" si="33"/>
        <v>0</v>
      </c>
      <c r="AL25" s="33" t="str">
        <f t="shared" si="34"/>
        <v>OK</v>
      </c>
      <c r="AM25" s="33">
        <f t="shared" si="35"/>
        <v>247</v>
      </c>
      <c r="AN25" s="33">
        <f t="shared" si="36"/>
        <v>253</v>
      </c>
      <c r="AO25" s="33">
        <f t="shared" si="37"/>
        <v>259</v>
      </c>
      <c r="AP25" s="33">
        <f t="shared" si="38"/>
        <v>265</v>
      </c>
      <c r="AQ25" s="33">
        <f t="shared" si="39"/>
        <v>271</v>
      </c>
      <c r="AR25" s="33">
        <f t="shared" si="40"/>
        <v>277</v>
      </c>
      <c r="AS25" s="33">
        <f t="shared" si="41"/>
        <v>283</v>
      </c>
      <c r="AT25" s="33" t="e">
        <f t="shared" si="42"/>
        <v>#N/A</v>
      </c>
      <c r="AU25" s="33"/>
      <c r="AV25" s="33"/>
      <c r="AW25" s="33" t="e">
        <f t="shared" si="43"/>
        <v>#N/A</v>
      </c>
    </row>
    <row r="26" spans="1:49" x14ac:dyDescent="0.3">
      <c r="A26" s="33">
        <v>24</v>
      </c>
      <c r="B26" s="33">
        <f t="shared" si="0"/>
        <v>24</v>
      </c>
      <c r="C26" s="46">
        <f t="shared" si="1"/>
        <v>46189</v>
      </c>
      <c r="D26" s="33">
        <f t="shared" si="2"/>
        <v>1</v>
      </c>
      <c r="E26" s="33">
        <f t="shared" si="3"/>
        <v>24</v>
      </c>
      <c r="F26" s="33">
        <f t="shared" si="4"/>
        <v>119.4105</v>
      </c>
      <c r="G26" s="33">
        <f t="shared" si="5"/>
        <v>0.136833333333333</v>
      </c>
      <c r="H26" s="33">
        <f t="shared" si="6"/>
        <v>119.4105</v>
      </c>
      <c r="I26" s="33">
        <f t="shared" si="7"/>
        <v>119.4105</v>
      </c>
      <c r="J26" s="33" t="e">
        <f t="shared" si="8"/>
        <v>#N/A</v>
      </c>
      <c r="K26" s="33">
        <f t="shared" si="9"/>
        <v>0</v>
      </c>
      <c r="L26" s="33">
        <f t="shared" si="10"/>
        <v>0</v>
      </c>
      <c r="M26" s="33">
        <f t="shared" si="11"/>
        <v>0</v>
      </c>
      <c r="N26" s="33">
        <f t="shared" si="12"/>
        <v>0</v>
      </c>
      <c r="O26" s="33">
        <f t="shared" si="13"/>
        <v>0</v>
      </c>
      <c r="P26" s="33" t="str">
        <f t="shared" si="14"/>
        <v>OK</v>
      </c>
      <c r="Q26" s="33">
        <f t="shared" si="15"/>
        <v>110</v>
      </c>
      <c r="R26" s="33">
        <f t="shared" si="16"/>
        <v>113</v>
      </c>
      <c r="S26" s="33">
        <f t="shared" si="17"/>
        <v>116</v>
      </c>
      <c r="T26" s="33">
        <f t="shared" si="18"/>
        <v>119</v>
      </c>
      <c r="U26" s="33">
        <f t="shared" si="19"/>
        <v>122</v>
      </c>
      <c r="V26" s="33">
        <f t="shared" si="20"/>
        <v>125</v>
      </c>
      <c r="W26" s="33">
        <f t="shared" si="21"/>
        <v>128</v>
      </c>
      <c r="X26" s="33" t="e">
        <f t="shared" si="22"/>
        <v>#N/A</v>
      </c>
      <c r="Y26" s="33"/>
      <c r="Z26" s="33"/>
      <c r="AA26" s="33" t="e">
        <f t="shared" si="23"/>
        <v>#N/A</v>
      </c>
      <c r="AB26" s="33">
        <f t="shared" si="24"/>
        <v>263.5274</v>
      </c>
      <c r="AC26" s="33">
        <f t="shared" si="25"/>
        <v>-0.24543333333333331</v>
      </c>
      <c r="AD26" s="33">
        <f t="shared" si="26"/>
        <v>263.5274</v>
      </c>
      <c r="AE26" s="33">
        <f t="shared" si="27"/>
        <v>263.5274</v>
      </c>
      <c r="AF26" s="33" t="e">
        <f t="shared" si="28"/>
        <v>#N/A</v>
      </c>
      <c r="AG26" s="33">
        <f t="shared" si="29"/>
        <v>0</v>
      </c>
      <c r="AH26" s="33">
        <f t="shared" si="30"/>
        <v>0</v>
      </c>
      <c r="AI26" s="33">
        <f t="shared" si="31"/>
        <v>0</v>
      </c>
      <c r="AJ26" s="33">
        <f t="shared" si="32"/>
        <v>0</v>
      </c>
      <c r="AK26" s="33">
        <f t="shared" si="33"/>
        <v>0</v>
      </c>
      <c r="AL26" s="33" t="str">
        <f t="shared" si="34"/>
        <v>OK</v>
      </c>
      <c r="AM26" s="33">
        <f t="shared" si="35"/>
        <v>247</v>
      </c>
      <c r="AN26" s="33">
        <f t="shared" si="36"/>
        <v>253</v>
      </c>
      <c r="AO26" s="33">
        <f t="shared" si="37"/>
        <v>259</v>
      </c>
      <c r="AP26" s="33">
        <f t="shared" si="38"/>
        <v>265</v>
      </c>
      <c r="AQ26" s="33">
        <f t="shared" si="39"/>
        <v>271</v>
      </c>
      <c r="AR26" s="33">
        <f t="shared" si="40"/>
        <v>277</v>
      </c>
      <c r="AS26" s="33">
        <f t="shared" si="41"/>
        <v>283</v>
      </c>
      <c r="AT26" s="33" t="e">
        <f t="shared" si="42"/>
        <v>#N/A</v>
      </c>
      <c r="AU26" s="33"/>
      <c r="AV26" s="33"/>
      <c r="AW26" s="33" t="e">
        <f t="shared" si="43"/>
        <v>#N/A</v>
      </c>
    </row>
    <row r="27" spans="1:49" x14ac:dyDescent="0.3">
      <c r="A27" s="33">
        <v>25</v>
      </c>
      <c r="B27" s="33">
        <f t="shared" si="0"/>
        <v>25</v>
      </c>
      <c r="C27" s="46">
        <f t="shared" si="1"/>
        <v>46196</v>
      </c>
      <c r="D27" s="33">
        <f t="shared" si="2"/>
        <v>1</v>
      </c>
      <c r="E27" s="33">
        <f t="shared" si="3"/>
        <v>25</v>
      </c>
      <c r="F27" s="33">
        <f t="shared" si="4"/>
        <v>116.8759</v>
      </c>
      <c r="G27" s="33">
        <f t="shared" si="5"/>
        <v>-0.70803333333333285</v>
      </c>
      <c r="H27" s="33">
        <f t="shared" si="6"/>
        <v>116.8759</v>
      </c>
      <c r="I27" s="33">
        <f t="shared" si="7"/>
        <v>116.8759</v>
      </c>
      <c r="J27" s="33" t="e">
        <f t="shared" si="8"/>
        <v>#N/A</v>
      </c>
      <c r="K27" s="33">
        <f t="shared" si="9"/>
        <v>0</v>
      </c>
      <c r="L27" s="33">
        <f t="shared" si="10"/>
        <v>0</v>
      </c>
      <c r="M27" s="33">
        <f t="shared" si="11"/>
        <v>0</v>
      </c>
      <c r="N27" s="33">
        <f t="shared" si="12"/>
        <v>0</v>
      </c>
      <c r="O27" s="33">
        <f t="shared" si="13"/>
        <v>0</v>
      </c>
      <c r="P27" s="33" t="str">
        <f t="shared" si="14"/>
        <v>OK</v>
      </c>
      <c r="Q27" s="33">
        <f t="shared" si="15"/>
        <v>110</v>
      </c>
      <c r="R27" s="33">
        <f t="shared" si="16"/>
        <v>113</v>
      </c>
      <c r="S27" s="33">
        <f t="shared" si="17"/>
        <v>116</v>
      </c>
      <c r="T27" s="33">
        <f t="shared" si="18"/>
        <v>119</v>
      </c>
      <c r="U27" s="33">
        <f t="shared" si="19"/>
        <v>122</v>
      </c>
      <c r="V27" s="33">
        <f t="shared" si="20"/>
        <v>125</v>
      </c>
      <c r="W27" s="33">
        <f t="shared" si="21"/>
        <v>128</v>
      </c>
      <c r="X27" s="33" t="e">
        <f t="shared" si="22"/>
        <v>#N/A</v>
      </c>
      <c r="Y27" s="33"/>
      <c r="Z27" s="33"/>
      <c r="AA27" s="33" t="e">
        <f t="shared" si="23"/>
        <v>#N/A</v>
      </c>
      <c r="AB27" s="33">
        <f t="shared" si="24"/>
        <v>267.73439999999999</v>
      </c>
      <c r="AC27" s="33">
        <f t="shared" si="25"/>
        <v>0.45573333333333227</v>
      </c>
      <c r="AD27" s="33">
        <f t="shared" si="26"/>
        <v>267.73439999999999</v>
      </c>
      <c r="AE27" s="33">
        <f t="shared" si="27"/>
        <v>267.73439999999999</v>
      </c>
      <c r="AF27" s="33" t="e">
        <f t="shared" si="28"/>
        <v>#N/A</v>
      </c>
      <c r="AG27" s="33">
        <f t="shared" si="29"/>
        <v>0</v>
      </c>
      <c r="AH27" s="33">
        <f t="shared" si="30"/>
        <v>0</v>
      </c>
      <c r="AI27" s="33">
        <f t="shared" si="31"/>
        <v>0</v>
      </c>
      <c r="AJ27" s="33">
        <f t="shared" si="32"/>
        <v>0</v>
      </c>
      <c r="AK27" s="33">
        <f t="shared" si="33"/>
        <v>0</v>
      </c>
      <c r="AL27" s="33" t="str">
        <f t="shared" si="34"/>
        <v>OK</v>
      </c>
      <c r="AM27" s="33">
        <f t="shared" si="35"/>
        <v>247</v>
      </c>
      <c r="AN27" s="33">
        <f t="shared" si="36"/>
        <v>253</v>
      </c>
      <c r="AO27" s="33">
        <f t="shared" si="37"/>
        <v>259</v>
      </c>
      <c r="AP27" s="33">
        <f t="shared" si="38"/>
        <v>265</v>
      </c>
      <c r="AQ27" s="33">
        <f t="shared" si="39"/>
        <v>271</v>
      </c>
      <c r="AR27" s="33">
        <f t="shared" si="40"/>
        <v>277</v>
      </c>
      <c r="AS27" s="33">
        <f t="shared" si="41"/>
        <v>283</v>
      </c>
      <c r="AT27" s="33" t="e">
        <f t="shared" si="42"/>
        <v>#N/A</v>
      </c>
      <c r="AU27" s="33"/>
      <c r="AV27" s="33"/>
      <c r="AW27" s="33" t="e">
        <f t="shared" si="43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10"/>
        <v>0</v>
      </c>
      <c r="M28" s="33">
        <f t="shared" si="11"/>
        <v>0</v>
      </c>
      <c r="N28" s="33">
        <f t="shared" si="12"/>
        <v>0</v>
      </c>
      <c r="O28" s="33">
        <f t="shared" si="13"/>
        <v>0</v>
      </c>
      <c r="P28" s="33" t="str">
        <f t="shared" si="14"/>
        <v/>
      </c>
      <c r="Q28" s="33" t="e">
        <f t="shared" si="15"/>
        <v>#N/A</v>
      </c>
      <c r="R28" s="33" t="e">
        <f t="shared" si="16"/>
        <v>#N/A</v>
      </c>
      <c r="S28" s="33" t="e">
        <f t="shared" si="17"/>
        <v>#N/A</v>
      </c>
      <c r="T28" s="33" t="e">
        <f t="shared" si="18"/>
        <v>#N/A</v>
      </c>
      <c r="U28" s="33" t="e">
        <f t="shared" si="19"/>
        <v>#N/A</v>
      </c>
      <c r="V28" s="33" t="e">
        <f t="shared" si="20"/>
        <v>#N/A</v>
      </c>
      <c r="W28" s="33" t="e">
        <f t="shared" si="21"/>
        <v>#N/A</v>
      </c>
      <c r="X28" s="33" t="e">
        <f t="shared" si="22"/>
        <v>#N/A</v>
      </c>
      <c r="Y28" s="33"/>
      <c r="Z28" s="33"/>
      <c r="AA28" s="33" t="e">
        <f t="shared" si="23"/>
        <v>#N/A</v>
      </c>
      <c r="AB28" s="33" t="str">
        <f t="shared" si="24"/>
        <v/>
      </c>
      <c r="AC28" s="33" t="str">
        <f t="shared" si="25"/>
        <v/>
      </c>
      <c r="AD28" s="33" t="e">
        <f t="shared" si="26"/>
        <v>#N/A</v>
      </c>
      <c r="AE28" s="33" t="e">
        <f t="shared" si="27"/>
        <v>#N/A</v>
      </c>
      <c r="AF28" s="33" t="e">
        <f t="shared" si="28"/>
        <v>#N/A</v>
      </c>
      <c r="AG28" s="33">
        <f t="shared" si="29"/>
        <v>0</v>
      </c>
      <c r="AH28" s="33">
        <f t="shared" si="30"/>
        <v>0</v>
      </c>
      <c r="AI28" s="33">
        <f t="shared" si="31"/>
        <v>0</v>
      </c>
      <c r="AJ28" s="33">
        <f t="shared" si="32"/>
        <v>0</v>
      </c>
      <c r="AK28" s="33">
        <f t="shared" si="33"/>
        <v>0</v>
      </c>
      <c r="AL28" s="33" t="str">
        <f t="shared" si="34"/>
        <v/>
      </c>
      <c r="AM28" s="33" t="e">
        <f t="shared" si="35"/>
        <v>#N/A</v>
      </c>
      <c r="AN28" s="33" t="e">
        <f t="shared" si="36"/>
        <v>#N/A</v>
      </c>
      <c r="AO28" s="33" t="e">
        <f t="shared" si="37"/>
        <v>#N/A</v>
      </c>
      <c r="AP28" s="33" t="e">
        <f t="shared" si="38"/>
        <v>#N/A</v>
      </c>
      <c r="AQ28" s="33" t="e">
        <f t="shared" si="39"/>
        <v>#N/A</v>
      </c>
      <c r="AR28" s="33" t="e">
        <f t="shared" si="40"/>
        <v>#N/A</v>
      </c>
      <c r="AS28" s="33" t="e">
        <f t="shared" si="41"/>
        <v>#N/A</v>
      </c>
      <c r="AT28" s="33" t="e">
        <f t="shared" si="42"/>
        <v>#N/A</v>
      </c>
      <c r="AU28" s="33"/>
      <c r="AV28" s="33"/>
      <c r="AW28" s="33" t="e">
        <f t="shared" si="43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10"/>
        <v>0</v>
      </c>
      <c r="M29" s="33">
        <f t="shared" si="11"/>
        <v>0</v>
      </c>
      <c r="N29" s="33">
        <f t="shared" si="12"/>
        <v>0</v>
      </c>
      <c r="O29" s="33">
        <f t="shared" si="13"/>
        <v>0</v>
      </c>
      <c r="P29" s="33" t="str">
        <f t="shared" si="14"/>
        <v/>
      </c>
      <c r="Q29" s="33" t="e">
        <f t="shared" si="15"/>
        <v>#N/A</v>
      </c>
      <c r="R29" s="33" t="e">
        <f t="shared" si="16"/>
        <v>#N/A</v>
      </c>
      <c r="S29" s="33" t="e">
        <f t="shared" si="17"/>
        <v>#N/A</v>
      </c>
      <c r="T29" s="33" t="e">
        <f t="shared" si="18"/>
        <v>#N/A</v>
      </c>
      <c r="U29" s="33" t="e">
        <f t="shared" si="19"/>
        <v>#N/A</v>
      </c>
      <c r="V29" s="33" t="e">
        <f t="shared" si="20"/>
        <v>#N/A</v>
      </c>
      <c r="W29" s="33" t="e">
        <f t="shared" si="21"/>
        <v>#N/A</v>
      </c>
      <c r="X29" s="33" t="e">
        <f t="shared" si="22"/>
        <v>#N/A</v>
      </c>
      <c r="Y29" s="33"/>
      <c r="Z29" s="33"/>
      <c r="AA29" s="33" t="e">
        <f t="shared" si="23"/>
        <v>#N/A</v>
      </c>
      <c r="AB29" s="33" t="str">
        <f t="shared" si="24"/>
        <v/>
      </c>
      <c r="AC29" s="33" t="str">
        <f t="shared" si="25"/>
        <v/>
      </c>
      <c r="AD29" s="33" t="e">
        <f t="shared" si="26"/>
        <v>#N/A</v>
      </c>
      <c r="AE29" s="33" t="e">
        <f t="shared" si="27"/>
        <v>#N/A</v>
      </c>
      <c r="AF29" s="33" t="e">
        <f t="shared" si="28"/>
        <v>#N/A</v>
      </c>
      <c r="AG29" s="33">
        <f t="shared" si="29"/>
        <v>0</v>
      </c>
      <c r="AH29" s="33">
        <f t="shared" si="30"/>
        <v>0</v>
      </c>
      <c r="AI29" s="33">
        <f t="shared" si="31"/>
        <v>0</v>
      </c>
      <c r="AJ29" s="33">
        <f t="shared" si="32"/>
        <v>0</v>
      </c>
      <c r="AK29" s="33">
        <f t="shared" si="33"/>
        <v>0</v>
      </c>
      <c r="AL29" s="33" t="str">
        <f t="shared" si="34"/>
        <v/>
      </c>
      <c r="AM29" s="33" t="e">
        <f t="shared" si="35"/>
        <v>#N/A</v>
      </c>
      <c r="AN29" s="33" t="e">
        <f t="shared" si="36"/>
        <v>#N/A</v>
      </c>
      <c r="AO29" s="33" t="e">
        <f t="shared" si="37"/>
        <v>#N/A</v>
      </c>
      <c r="AP29" s="33" t="e">
        <f t="shared" si="38"/>
        <v>#N/A</v>
      </c>
      <c r="AQ29" s="33" t="e">
        <f t="shared" si="39"/>
        <v>#N/A</v>
      </c>
      <c r="AR29" s="33" t="e">
        <f t="shared" si="40"/>
        <v>#N/A</v>
      </c>
      <c r="AS29" s="33" t="e">
        <f t="shared" si="41"/>
        <v>#N/A</v>
      </c>
      <c r="AT29" s="33" t="e">
        <f t="shared" si="42"/>
        <v>#N/A</v>
      </c>
      <c r="AU29" s="33"/>
      <c r="AV29" s="33"/>
      <c r="AW29" s="33" t="e">
        <f t="shared" si="43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10"/>
        <v>0</v>
      </c>
      <c r="M30" s="33">
        <f t="shared" si="11"/>
        <v>0</v>
      </c>
      <c r="N30" s="33">
        <f t="shared" si="12"/>
        <v>0</v>
      </c>
      <c r="O30" s="33">
        <f t="shared" si="13"/>
        <v>0</v>
      </c>
      <c r="P30" s="33" t="str">
        <f t="shared" si="14"/>
        <v/>
      </c>
      <c r="Q30" s="33" t="e">
        <f t="shared" si="15"/>
        <v>#N/A</v>
      </c>
      <c r="R30" s="33" t="e">
        <f t="shared" si="16"/>
        <v>#N/A</v>
      </c>
      <c r="S30" s="33" t="e">
        <f t="shared" si="17"/>
        <v>#N/A</v>
      </c>
      <c r="T30" s="33" t="e">
        <f t="shared" si="18"/>
        <v>#N/A</v>
      </c>
      <c r="U30" s="33" t="e">
        <f t="shared" si="19"/>
        <v>#N/A</v>
      </c>
      <c r="V30" s="33" t="e">
        <f t="shared" si="20"/>
        <v>#N/A</v>
      </c>
      <c r="W30" s="33" t="e">
        <f t="shared" si="21"/>
        <v>#N/A</v>
      </c>
      <c r="X30" s="33" t="e">
        <f t="shared" si="22"/>
        <v>#N/A</v>
      </c>
      <c r="Y30" s="33"/>
      <c r="Z30" s="33"/>
      <c r="AA30" s="33" t="e">
        <f t="shared" si="23"/>
        <v>#N/A</v>
      </c>
      <c r="AB30" s="33" t="str">
        <f t="shared" si="24"/>
        <v/>
      </c>
      <c r="AC30" s="33" t="str">
        <f t="shared" si="25"/>
        <v/>
      </c>
      <c r="AD30" s="33" t="e">
        <f t="shared" si="26"/>
        <v>#N/A</v>
      </c>
      <c r="AE30" s="33" t="e">
        <f t="shared" si="27"/>
        <v>#N/A</v>
      </c>
      <c r="AF30" s="33" t="e">
        <f t="shared" si="28"/>
        <v>#N/A</v>
      </c>
      <c r="AG30" s="33">
        <f t="shared" si="29"/>
        <v>0</v>
      </c>
      <c r="AH30" s="33">
        <f t="shared" si="30"/>
        <v>0</v>
      </c>
      <c r="AI30" s="33">
        <f t="shared" si="31"/>
        <v>0</v>
      </c>
      <c r="AJ30" s="33">
        <f t="shared" si="32"/>
        <v>0</v>
      </c>
      <c r="AK30" s="33">
        <f t="shared" si="33"/>
        <v>0</v>
      </c>
      <c r="AL30" s="33" t="str">
        <f t="shared" si="34"/>
        <v/>
      </c>
      <c r="AM30" s="33" t="e">
        <f t="shared" si="35"/>
        <v>#N/A</v>
      </c>
      <c r="AN30" s="33" t="e">
        <f t="shared" si="36"/>
        <v>#N/A</v>
      </c>
      <c r="AO30" s="33" t="e">
        <f t="shared" si="37"/>
        <v>#N/A</v>
      </c>
      <c r="AP30" s="33" t="e">
        <f t="shared" si="38"/>
        <v>#N/A</v>
      </c>
      <c r="AQ30" s="33" t="e">
        <f t="shared" si="39"/>
        <v>#N/A</v>
      </c>
      <c r="AR30" s="33" t="e">
        <f t="shared" si="40"/>
        <v>#N/A</v>
      </c>
      <c r="AS30" s="33" t="e">
        <f t="shared" si="41"/>
        <v>#N/A</v>
      </c>
      <c r="AT30" s="33" t="e">
        <f t="shared" si="42"/>
        <v>#N/A</v>
      </c>
      <c r="AU30" s="33"/>
      <c r="AV30" s="33"/>
      <c r="AW30" s="33" t="e">
        <f t="shared" si="43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10"/>
        <v>0</v>
      </c>
      <c r="M31" s="33">
        <f t="shared" si="11"/>
        <v>0</v>
      </c>
      <c r="N31" s="33">
        <f t="shared" si="12"/>
        <v>0</v>
      </c>
      <c r="O31" s="33">
        <f t="shared" si="13"/>
        <v>0</v>
      </c>
      <c r="P31" s="33" t="str">
        <f t="shared" si="14"/>
        <v/>
      </c>
      <c r="Q31" s="33" t="e">
        <f t="shared" si="15"/>
        <v>#N/A</v>
      </c>
      <c r="R31" s="33" t="e">
        <f t="shared" si="16"/>
        <v>#N/A</v>
      </c>
      <c r="S31" s="33" t="e">
        <f t="shared" si="17"/>
        <v>#N/A</v>
      </c>
      <c r="T31" s="33" t="e">
        <f t="shared" si="18"/>
        <v>#N/A</v>
      </c>
      <c r="U31" s="33" t="e">
        <f t="shared" si="19"/>
        <v>#N/A</v>
      </c>
      <c r="V31" s="33" t="e">
        <f t="shared" si="20"/>
        <v>#N/A</v>
      </c>
      <c r="W31" s="33" t="e">
        <f t="shared" si="21"/>
        <v>#N/A</v>
      </c>
      <c r="X31" s="33" t="e">
        <f t="shared" si="22"/>
        <v>#N/A</v>
      </c>
      <c r="Y31" s="33"/>
      <c r="Z31" s="33"/>
      <c r="AA31" s="33" t="e">
        <f t="shared" si="23"/>
        <v>#N/A</v>
      </c>
      <c r="AB31" s="33" t="str">
        <f t="shared" si="24"/>
        <v/>
      </c>
      <c r="AC31" s="33" t="str">
        <f t="shared" si="25"/>
        <v/>
      </c>
      <c r="AD31" s="33" t="e">
        <f t="shared" si="26"/>
        <v>#N/A</v>
      </c>
      <c r="AE31" s="33" t="e">
        <f t="shared" si="27"/>
        <v>#N/A</v>
      </c>
      <c r="AF31" s="33" t="e">
        <f t="shared" si="28"/>
        <v>#N/A</v>
      </c>
      <c r="AG31" s="33">
        <f t="shared" si="29"/>
        <v>0</v>
      </c>
      <c r="AH31" s="33">
        <f t="shared" si="30"/>
        <v>0</v>
      </c>
      <c r="AI31" s="33">
        <f t="shared" si="31"/>
        <v>0</v>
      </c>
      <c r="AJ31" s="33">
        <f t="shared" si="32"/>
        <v>0</v>
      </c>
      <c r="AK31" s="33">
        <f t="shared" si="33"/>
        <v>0</v>
      </c>
      <c r="AL31" s="33" t="str">
        <f t="shared" si="34"/>
        <v/>
      </c>
      <c r="AM31" s="33" t="e">
        <f t="shared" si="35"/>
        <v>#N/A</v>
      </c>
      <c r="AN31" s="33" t="e">
        <f t="shared" si="36"/>
        <v>#N/A</v>
      </c>
      <c r="AO31" s="33" t="e">
        <f t="shared" si="37"/>
        <v>#N/A</v>
      </c>
      <c r="AP31" s="33" t="e">
        <f t="shared" si="38"/>
        <v>#N/A</v>
      </c>
      <c r="AQ31" s="33" t="e">
        <f t="shared" si="39"/>
        <v>#N/A</v>
      </c>
      <c r="AR31" s="33" t="e">
        <f t="shared" si="40"/>
        <v>#N/A</v>
      </c>
      <c r="AS31" s="33" t="e">
        <f t="shared" si="41"/>
        <v>#N/A</v>
      </c>
      <c r="AT31" s="33" t="e">
        <f t="shared" si="42"/>
        <v>#N/A</v>
      </c>
      <c r="AU31" s="33"/>
      <c r="AV31" s="33"/>
      <c r="AW31" s="33" t="e">
        <f t="shared" si="43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10"/>
        <v>0</v>
      </c>
      <c r="M32" s="33">
        <f t="shared" si="11"/>
        <v>0</v>
      </c>
      <c r="N32" s="33">
        <f t="shared" si="12"/>
        <v>0</v>
      </c>
      <c r="O32" s="33">
        <f t="shared" si="13"/>
        <v>0</v>
      </c>
      <c r="P32" s="33" t="str">
        <f t="shared" si="14"/>
        <v/>
      </c>
      <c r="Q32" s="33" t="e">
        <f t="shared" si="15"/>
        <v>#N/A</v>
      </c>
      <c r="R32" s="33" t="e">
        <f t="shared" si="16"/>
        <v>#N/A</v>
      </c>
      <c r="S32" s="33" t="e">
        <f t="shared" si="17"/>
        <v>#N/A</v>
      </c>
      <c r="T32" s="33" t="e">
        <f t="shared" si="18"/>
        <v>#N/A</v>
      </c>
      <c r="U32" s="33" t="e">
        <f t="shared" si="19"/>
        <v>#N/A</v>
      </c>
      <c r="V32" s="33" t="e">
        <f t="shared" si="20"/>
        <v>#N/A</v>
      </c>
      <c r="W32" s="33" t="e">
        <f t="shared" si="21"/>
        <v>#N/A</v>
      </c>
      <c r="X32" s="33" t="e">
        <f t="shared" si="22"/>
        <v>#N/A</v>
      </c>
      <c r="Y32" s="33"/>
      <c r="Z32" s="33"/>
      <c r="AA32" s="33" t="e">
        <f t="shared" si="23"/>
        <v>#N/A</v>
      </c>
      <c r="AB32" s="33" t="str">
        <f t="shared" si="24"/>
        <v/>
      </c>
      <c r="AC32" s="33" t="str">
        <f t="shared" si="25"/>
        <v/>
      </c>
      <c r="AD32" s="33" t="e">
        <f t="shared" si="26"/>
        <v>#N/A</v>
      </c>
      <c r="AE32" s="33" t="e">
        <f t="shared" si="27"/>
        <v>#N/A</v>
      </c>
      <c r="AF32" s="33" t="e">
        <f t="shared" si="28"/>
        <v>#N/A</v>
      </c>
      <c r="AG32" s="33">
        <f t="shared" si="29"/>
        <v>0</v>
      </c>
      <c r="AH32" s="33">
        <f t="shared" si="30"/>
        <v>0</v>
      </c>
      <c r="AI32" s="33">
        <f t="shared" si="31"/>
        <v>0</v>
      </c>
      <c r="AJ32" s="33">
        <f t="shared" si="32"/>
        <v>0</v>
      </c>
      <c r="AK32" s="33">
        <f t="shared" si="33"/>
        <v>0</v>
      </c>
      <c r="AL32" s="33" t="str">
        <f t="shared" si="34"/>
        <v/>
      </c>
      <c r="AM32" s="33" t="e">
        <f t="shared" si="35"/>
        <v>#N/A</v>
      </c>
      <c r="AN32" s="33" t="e">
        <f t="shared" si="36"/>
        <v>#N/A</v>
      </c>
      <c r="AO32" s="33" t="e">
        <f t="shared" si="37"/>
        <v>#N/A</v>
      </c>
      <c r="AP32" s="33" t="e">
        <f t="shared" si="38"/>
        <v>#N/A</v>
      </c>
      <c r="AQ32" s="33" t="e">
        <f t="shared" si="39"/>
        <v>#N/A</v>
      </c>
      <c r="AR32" s="33" t="e">
        <f t="shared" si="40"/>
        <v>#N/A</v>
      </c>
      <c r="AS32" s="33" t="e">
        <f t="shared" si="41"/>
        <v>#N/A</v>
      </c>
      <c r="AT32" s="33" t="e">
        <f t="shared" si="42"/>
        <v>#N/A</v>
      </c>
      <c r="AU32" s="33"/>
      <c r="AV32" s="33"/>
      <c r="AW32" s="33" t="e">
        <f t="shared" si="43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10"/>
        <v>0</v>
      </c>
      <c r="M33" s="33">
        <f t="shared" si="11"/>
        <v>0</v>
      </c>
      <c r="N33" s="33">
        <f t="shared" si="12"/>
        <v>0</v>
      </c>
      <c r="O33" s="33">
        <f t="shared" si="13"/>
        <v>0</v>
      </c>
      <c r="P33" s="33" t="str">
        <f t="shared" si="14"/>
        <v/>
      </c>
      <c r="Q33" s="33" t="e">
        <f t="shared" si="15"/>
        <v>#N/A</v>
      </c>
      <c r="R33" s="33" t="e">
        <f t="shared" si="16"/>
        <v>#N/A</v>
      </c>
      <c r="S33" s="33" t="e">
        <f t="shared" si="17"/>
        <v>#N/A</v>
      </c>
      <c r="T33" s="33" t="e">
        <f t="shared" si="18"/>
        <v>#N/A</v>
      </c>
      <c r="U33" s="33" t="e">
        <f t="shared" si="19"/>
        <v>#N/A</v>
      </c>
      <c r="V33" s="33" t="e">
        <f t="shared" si="20"/>
        <v>#N/A</v>
      </c>
      <c r="W33" s="33" t="e">
        <f t="shared" si="21"/>
        <v>#N/A</v>
      </c>
      <c r="X33" s="33" t="e">
        <f t="shared" si="22"/>
        <v>#N/A</v>
      </c>
      <c r="Y33" s="33"/>
      <c r="Z33" s="33"/>
      <c r="AA33" s="33" t="e">
        <f t="shared" si="23"/>
        <v>#N/A</v>
      </c>
      <c r="AB33" s="33" t="str">
        <f t="shared" si="24"/>
        <v/>
      </c>
      <c r="AC33" s="33" t="str">
        <f t="shared" si="25"/>
        <v/>
      </c>
      <c r="AD33" s="33" t="e">
        <f t="shared" si="26"/>
        <v>#N/A</v>
      </c>
      <c r="AE33" s="33" t="e">
        <f t="shared" si="27"/>
        <v>#N/A</v>
      </c>
      <c r="AF33" s="33" t="e">
        <f t="shared" si="28"/>
        <v>#N/A</v>
      </c>
      <c r="AG33" s="33">
        <f t="shared" si="29"/>
        <v>0</v>
      </c>
      <c r="AH33" s="33">
        <f t="shared" si="30"/>
        <v>0</v>
      </c>
      <c r="AI33" s="33">
        <f t="shared" si="31"/>
        <v>0</v>
      </c>
      <c r="AJ33" s="33">
        <f t="shared" si="32"/>
        <v>0</v>
      </c>
      <c r="AK33" s="33">
        <f t="shared" si="33"/>
        <v>0</v>
      </c>
      <c r="AL33" s="33" t="str">
        <f t="shared" si="34"/>
        <v/>
      </c>
      <c r="AM33" s="33" t="e">
        <f t="shared" si="35"/>
        <v>#N/A</v>
      </c>
      <c r="AN33" s="33" t="e">
        <f t="shared" si="36"/>
        <v>#N/A</v>
      </c>
      <c r="AO33" s="33" t="e">
        <f t="shared" si="37"/>
        <v>#N/A</v>
      </c>
      <c r="AP33" s="33" t="e">
        <f t="shared" si="38"/>
        <v>#N/A</v>
      </c>
      <c r="AQ33" s="33" t="e">
        <f t="shared" si="39"/>
        <v>#N/A</v>
      </c>
      <c r="AR33" s="33" t="e">
        <f t="shared" si="40"/>
        <v>#N/A</v>
      </c>
      <c r="AS33" s="33" t="e">
        <f t="shared" si="41"/>
        <v>#N/A</v>
      </c>
      <c r="AT33" s="33" t="e">
        <f t="shared" si="42"/>
        <v>#N/A</v>
      </c>
      <c r="AU33" s="33"/>
      <c r="AV33" s="33"/>
      <c r="AW33" s="33" t="e">
        <f t="shared" si="43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10"/>
        <v>0</v>
      </c>
      <c r="M34" s="33">
        <f t="shared" si="11"/>
        <v>0</v>
      </c>
      <c r="N34" s="33">
        <f t="shared" si="12"/>
        <v>0</v>
      </c>
      <c r="O34" s="33">
        <f t="shared" si="13"/>
        <v>0</v>
      </c>
      <c r="P34" s="33" t="str">
        <f t="shared" si="14"/>
        <v/>
      </c>
      <c r="Q34" s="33" t="e">
        <f t="shared" si="15"/>
        <v>#N/A</v>
      </c>
      <c r="R34" s="33" t="e">
        <f t="shared" si="16"/>
        <v>#N/A</v>
      </c>
      <c r="S34" s="33" t="e">
        <f t="shared" si="17"/>
        <v>#N/A</v>
      </c>
      <c r="T34" s="33" t="e">
        <f t="shared" si="18"/>
        <v>#N/A</v>
      </c>
      <c r="U34" s="33" t="e">
        <f t="shared" si="19"/>
        <v>#N/A</v>
      </c>
      <c r="V34" s="33" t="e">
        <f t="shared" si="20"/>
        <v>#N/A</v>
      </c>
      <c r="W34" s="33" t="e">
        <f t="shared" si="21"/>
        <v>#N/A</v>
      </c>
      <c r="X34" s="33" t="e">
        <f t="shared" si="22"/>
        <v>#N/A</v>
      </c>
      <c r="Y34" s="33"/>
      <c r="Z34" s="33"/>
      <c r="AA34" s="33" t="e">
        <f t="shared" si="23"/>
        <v>#N/A</v>
      </c>
      <c r="AB34" s="33" t="str">
        <f t="shared" si="24"/>
        <v/>
      </c>
      <c r="AC34" s="33" t="str">
        <f t="shared" si="25"/>
        <v/>
      </c>
      <c r="AD34" s="33" t="e">
        <f t="shared" si="26"/>
        <v>#N/A</v>
      </c>
      <c r="AE34" s="33" t="e">
        <f t="shared" si="27"/>
        <v>#N/A</v>
      </c>
      <c r="AF34" s="33" t="e">
        <f t="shared" si="28"/>
        <v>#N/A</v>
      </c>
      <c r="AG34" s="33">
        <f t="shared" si="29"/>
        <v>0</v>
      </c>
      <c r="AH34" s="33">
        <f t="shared" si="30"/>
        <v>0</v>
      </c>
      <c r="AI34" s="33">
        <f t="shared" si="31"/>
        <v>0</v>
      </c>
      <c r="AJ34" s="33">
        <f t="shared" si="32"/>
        <v>0</v>
      </c>
      <c r="AK34" s="33">
        <f t="shared" si="33"/>
        <v>0</v>
      </c>
      <c r="AL34" s="33" t="str">
        <f t="shared" si="34"/>
        <v/>
      </c>
      <c r="AM34" s="33" t="e">
        <f t="shared" si="35"/>
        <v>#N/A</v>
      </c>
      <c r="AN34" s="33" t="e">
        <f t="shared" si="36"/>
        <v>#N/A</v>
      </c>
      <c r="AO34" s="33" t="e">
        <f t="shared" si="37"/>
        <v>#N/A</v>
      </c>
      <c r="AP34" s="33" t="e">
        <f t="shared" si="38"/>
        <v>#N/A</v>
      </c>
      <c r="AQ34" s="33" t="e">
        <f t="shared" si="39"/>
        <v>#N/A</v>
      </c>
      <c r="AR34" s="33" t="e">
        <f t="shared" si="40"/>
        <v>#N/A</v>
      </c>
      <c r="AS34" s="33" t="e">
        <f t="shared" si="41"/>
        <v>#N/A</v>
      </c>
      <c r="AT34" s="33" t="e">
        <f t="shared" si="42"/>
        <v>#N/A</v>
      </c>
      <c r="AU34" s="33"/>
      <c r="AV34" s="33"/>
      <c r="AW34" s="33" t="e">
        <f t="shared" si="43"/>
        <v>#N/A</v>
      </c>
    </row>
    <row r="35" spans="1:49" x14ac:dyDescent="0.3">
      <c r="A35" s="33">
        <v>33</v>
      </c>
      <c r="B35" s="33" t="str">
        <f t="shared" ref="B35:B66" si="44">IF(selAnalito="","",IFERROR(_xlfn.AGGREGATE(15,6,rRUN/((rAnalito=selAnalito)*(rFirst=1)*((""&amp;rLote)=(""&amp;loteAtivo))),$A35),""))</f>
        <v/>
      </c>
      <c r="C35" s="46" t="str">
        <f t="shared" ref="C35:C66" si="45">IF($B35="","",_xlfn.MAXIFS(rData,rAnalito,selAnalito,rRUN,$B35,rLote,loteAtivo,rStatus,"Ativo"))</f>
        <v/>
      </c>
      <c r="D35" s="33">
        <f t="shared" ref="D35:D66" si="4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47">IF(OR($B35="",$D35=0),NA(),$A35)</f>
        <v>#N/A</v>
      </c>
      <c r="F35" s="33" t="str">
        <f t="shared" ref="F35:F66" si="48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49">IF(OR($F35="",$AY$1=""),"",($F35-$AX$1)/$AY$1)</f>
        <v/>
      </c>
      <c r="H35" s="33" t="e">
        <f t="shared" ref="H35:H66" si="50">IF(AND($F35&lt;&gt;"",$D35=1),$F35,NA())</f>
        <v>#N/A</v>
      </c>
      <c r="I35" s="33" t="e">
        <f t="shared" ref="I35:I66" si="51">IF(AND($F35&lt;&gt;"",$D35=1,$P35="OK"),$F35,NA())</f>
        <v>#N/A</v>
      </c>
      <c r="J35" s="33" t="e">
        <f t="shared" ref="J35:J66" si="52">IF(AND($F35&lt;&gt;"",$D35=1,$P35&lt;&gt;"OK",$P35&lt;&gt;""),$F35,NA())</f>
        <v>#N/A</v>
      </c>
      <c r="K35" s="33">
        <f t="shared" ref="K35:K66" si="53">IF($F35="",0,IFERROR(INDEX(engDados,MATCH(selAnalito&amp;"|"&amp;$B35,engChave,0),3),0))</f>
        <v>0</v>
      </c>
      <c r="L35" s="33">
        <f t="shared" ref="L35:L66" si="54">IF($F35="",0,IFERROR(INDEX(engDados,MATCH(selAnalito&amp;"|"&amp;$B35,engChave,0),4),0))</f>
        <v>0</v>
      </c>
      <c r="M35" s="33">
        <f t="shared" ref="M35:M66" si="55">IF($F35="",0,IFERROR(INDEX(engDados,MATCH(selAnalito&amp;"|"&amp;$B35,engChave,0),5),0))</f>
        <v>0</v>
      </c>
      <c r="N35" s="33">
        <f t="shared" ref="N35:N66" si="56">IF($F35="",0,IFERROR(INDEX(engDados,MATCH(selAnalito&amp;"|"&amp;$B35,engChave,0),6),0))</f>
        <v>0</v>
      </c>
      <c r="O35" s="33">
        <f t="shared" ref="O35:O66" si="57">IF($F35="",0,IFERROR(INDEX(engDados,MATCH(selAnalito&amp;"|"&amp;$B35,engChave,0),7),0))</f>
        <v>0</v>
      </c>
      <c r="P35" s="33" t="str">
        <f t="shared" ref="P35:P66" si="58">IF($F35="","",IFERROR(INDEX(engDados,MATCH(selAnalito&amp;"|"&amp;$B35,engChave,0),9),""))</f>
        <v/>
      </c>
      <c r="Q35" s="33" t="e">
        <f t="shared" ref="Q35:Q66" si="59">IF(AND($D35=1,$AX$1&lt;&gt;""),$AX$1+(-3)*$AY$1,NA())</f>
        <v>#N/A</v>
      </c>
      <c r="R35" s="33" t="e">
        <f t="shared" ref="R35:R66" si="60">IF(AND($D35=1,$AX$1&lt;&gt;""),$AX$1+(-2)*$AY$1,NA())</f>
        <v>#N/A</v>
      </c>
      <c r="S35" s="33" t="e">
        <f t="shared" ref="S35:S66" si="61">IF(AND($D35=1,$AX$1&lt;&gt;""),$AX$1+(-1)*$AY$1,NA())</f>
        <v>#N/A</v>
      </c>
      <c r="T35" s="33" t="e">
        <f t="shared" ref="T35:T66" si="62">IF(AND($D35=1,$AX$1&lt;&gt;""),$AX$1,NA())</f>
        <v>#N/A</v>
      </c>
      <c r="U35" s="33" t="e">
        <f t="shared" ref="U35:U66" si="63">IF(AND($D35=1,$AX$1&lt;&gt;""),$AX$1+(1)*$AY$1,NA())</f>
        <v>#N/A</v>
      </c>
      <c r="V35" s="33" t="e">
        <f t="shared" ref="V35:V66" si="64">IF(AND($D35=1,$AX$1&lt;&gt;""),$AX$1+(2)*$AY$1,NA())</f>
        <v>#N/A</v>
      </c>
      <c r="W35" s="33" t="e">
        <f t="shared" ref="W35:W66" si="65">IF(AND($D35=1,$AX$1&lt;&gt;""),$AX$1+(3)*$AY$1,NA())</f>
        <v>#N/A</v>
      </c>
      <c r="X35" s="33" t="e">
        <f t="shared" ref="X35:X66" si="66">IF(AND($D35=1,COUNTIFS(regAnalito,selAnalito,regNivel,1,regData,$C35,regRep1,"&lt;&gt;")&gt;0),SUMIFS(regRep1,regAnalito,selAnalito,regNivel,1,regData,$C35),NA())</f>
        <v>#N/A</v>
      </c>
      <c r="Y35" s="33"/>
      <c r="Z35" s="33"/>
      <c r="AA35" s="33" t="e">
        <f t="shared" ref="AA35:AA66" si="67">IF(AND($D35=1,COUNTIFS(regAnalito,selAnalito,regData,$C35,regCalib,"Sim")&gt;0),$AX$1,NA())</f>
        <v>#N/A</v>
      </c>
      <c r="AB35" s="33" t="str">
        <f t="shared" ref="AB35:AB66" si="68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69">IF(OR($AB35="",$BA$1=""),"",($AB35-$AZ$1)/$BA$1)</f>
        <v/>
      </c>
      <c r="AD35" s="33" t="e">
        <f t="shared" ref="AD35:AD66" si="70">IF(AND($AB35&lt;&gt;"",$D35=1),$AB35,NA())</f>
        <v>#N/A</v>
      </c>
      <c r="AE35" s="33" t="e">
        <f t="shared" ref="AE35:AE66" si="71">IF(AND($AB35&lt;&gt;"",$D35=1,$AL35="OK"),$AB35,NA())</f>
        <v>#N/A</v>
      </c>
      <c r="AF35" s="33" t="e">
        <f t="shared" ref="AF35:AF66" si="72">IF(AND($AB35&lt;&gt;"",$D35=1,$AL35&lt;&gt;"OK",$AL35&lt;&gt;""),$AB35,NA())</f>
        <v>#N/A</v>
      </c>
      <c r="AG35" s="33">
        <f t="shared" ref="AG35:AG66" si="73">IF($AB35="",0,IFERROR(INDEX(engDados,MATCH(selAnalito&amp;"|"&amp;$B35,engChave,0),10),0))</f>
        <v>0</v>
      </c>
      <c r="AH35" s="33">
        <f t="shared" ref="AH35:AH66" si="74">IF($AB35="",0,IFERROR(INDEX(engDados,MATCH(selAnalito&amp;"|"&amp;$B35,engChave,0),11),0))</f>
        <v>0</v>
      </c>
      <c r="AI35" s="33">
        <f t="shared" ref="AI35:AI66" si="75">IF($AB35="",0,IFERROR(INDEX(engDados,MATCH(selAnalito&amp;"|"&amp;$B35,engChave,0),12),0))</f>
        <v>0</v>
      </c>
      <c r="AJ35" s="33">
        <f t="shared" ref="AJ35:AJ66" si="76">IF($AB35="",0,IFERROR(INDEX(engDados,MATCH(selAnalito&amp;"|"&amp;$B35,engChave,0),13),0))</f>
        <v>0</v>
      </c>
      <c r="AK35" s="33">
        <f t="shared" ref="AK35:AK66" si="77">IF($AB35="",0,IFERROR(INDEX(engDados,MATCH(selAnalito&amp;"|"&amp;$B35,engChave,0),14),0))</f>
        <v>0</v>
      </c>
      <c r="AL35" s="33" t="str">
        <f t="shared" ref="AL35:AL66" si="78">IF($AB35="","",IFERROR(INDEX(engDados,MATCH(selAnalito&amp;"|"&amp;$B35,engChave,0),16),""))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/>
      <c r="AV35" s="33"/>
      <c r="AW35" s="33" t="e">
        <f t="shared" ref="AW35:AW66" si="87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4"/>
        <v/>
      </c>
      <c r="C36" s="46" t="str">
        <f t="shared" si="45"/>
        <v/>
      </c>
      <c r="D36" s="33">
        <f t="shared" si="46"/>
        <v>0</v>
      </c>
      <c r="E36" s="33" t="e">
        <f t="shared" si="47"/>
        <v>#N/A</v>
      </c>
      <c r="F36" s="33" t="str">
        <f t="shared" si="48"/>
        <v/>
      </c>
      <c r="G36" s="33" t="str">
        <f t="shared" si="49"/>
        <v/>
      </c>
      <c r="H36" s="33" t="e">
        <f t="shared" si="50"/>
        <v>#N/A</v>
      </c>
      <c r="I36" s="33" t="e">
        <f t="shared" si="51"/>
        <v>#N/A</v>
      </c>
      <c r="J36" s="33" t="e">
        <f t="shared" si="52"/>
        <v>#N/A</v>
      </c>
      <c r="K36" s="33">
        <f t="shared" si="53"/>
        <v>0</v>
      </c>
      <c r="L36" s="33">
        <f t="shared" si="54"/>
        <v>0</v>
      </c>
      <c r="M36" s="33">
        <f t="shared" si="55"/>
        <v>0</v>
      </c>
      <c r="N36" s="33">
        <f t="shared" si="56"/>
        <v>0</v>
      </c>
      <c r="O36" s="33">
        <f t="shared" si="57"/>
        <v>0</v>
      </c>
      <c r="P36" s="33" t="str">
        <f t="shared" si="58"/>
        <v/>
      </c>
      <c r="Q36" s="33" t="e">
        <f t="shared" si="59"/>
        <v>#N/A</v>
      </c>
      <c r="R36" s="33" t="e">
        <f t="shared" si="60"/>
        <v>#N/A</v>
      </c>
      <c r="S36" s="33" t="e">
        <f t="shared" si="61"/>
        <v>#N/A</v>
      </c>
      <c r="T36" s="33" t="e">
        <f t="shared" si="62"/>
        <v>#N/A</v>
      </c>
      <c r="U36" s="33" t="e">
        <f t="shared" si="63"/>
        <v>#N/A</v>
      </c>
      <c r="V36" s="33" t="e">
        <f t="shared" si="64"/>
        <v>#N/A</v>
      </c>
      <c r="W36" s="33" t="e">
        <f t="shared" si="65"/>
        <v>#N/A</v>
      </c>
      <c r="X36" s="33" t="e">
        <f t="shared" si="66"/>
        <v>#N/A</v>
      </c>
      <c r="Y36" s="33"/>
      <c r="Z36" s="33"/>
      <c r="AA36" s="33" t="e">
        <f t="shared" si="67"/>
        <v>#N/A</v>
      </c>
      <c r="AB36" s="33" t="str">
        <f t="shared" si="68"/>
        <v/>
      </c>
      <c r="AC36" s="33" t="str">
        <f t="shared" si="69"/>
        <v/>
      </c>
      <c r="AD36" s="33" t="e">
        <f t="shared" si="70"/>
        <v>#N/A</v>
      </c>
      <c r="AE36" s="33" t="e">
        <f t="shared" si="71"/>
        <v>#N/A</v>
      </c>
      <c r="AF36" s="33" t="e">
        <f t="shared" si="72"/>
        <v>#N/A</v>
      </c>
      <c r="AG36" s="33">
        <f t="shared" si="73"/>
        <v>0</v>
      </c>
      <c r="AH36" s="33">
        <f t="shared" si="74"/>
        <v>0</v>
      </c>
      <c r="AI36" s="33">
        <f t="shared" si="75"/>
        <v>0</v>
      </c>
      <c r="AJ36" s="33">
        <f t="shared" si="76"/>
        <v>0</v>
      </c>
      <c r="AK36" s="33">
        <f t="shared" si="7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/>
      <c r="AV36" s="33"/>
      <c r="AW36" s="33" t="e">
        <f t="shared" si="87"/>
        <v>#N/A</v>
      </c>
    </row>
    <row r="37" spans="1:49" x14ac:dyDescent="0.3">
      <c r="A37" s="33">
        <v>35</v>
      </c>
      <c r="B37" s="33" t="str">
        <f t="shared" si="44"/>
        <v/>
      </c>
      <c r="C37" s="46" t="str">
        <f t="shared" si="45"/>
        <v/>
      </c>
      <c r="D37" s="33">
        <f t="shared" si="46"/>
        <v>0</v>
      </c>
      <c r="E37" s="33" t="e">
        <f t="shared" si="47"/>
        <v>#N/A</v>
      </c>
      <c r="F37" s="33" t="str">
        <f t="shared" si="48"/>
        <v/>
      </c>
      <c r="G37" s="33" t="str">
        <f t="shared" si="49"/>
        <v/>
      </c>
      <c r="H37" s="33" t="e">
        <f t="shared" si="50"/>
        <v>#N/A</v>
      </c>
      <c r="I37" s="33" t="e">
        <f t="shared" si="51"/>
        <v>#N/A</v>
      </c>
      <c r="J37" s="33" t="e">
        <f t="shared" si="52"/>
        <v>#N/A</v>
      </c>
      <c r="K37" s="33">
        <f t="shared" si="53"/>
        <v>0</v>
      </c>
      <c r="L37" s="33">
        <f t="shared" si="54"/>
        <v>0</v>
      </c>
      <c r="M37" s="33">
        <f t="shared" si="55"/>
        <v>0</v>
      </c>
      <c r="N37" s="33">
        <f t="shared" si="56"/>
        <v>0</v>
      </c>
      <c r="O37" s="33">
        <f t="shared" si="57"/>
        <v>0</v>
      </c>
      <c r="P37" s="33" t="str">
        <f t="shared" si="58"/>
        <v/>
      </c>
      <c r="Q37" s="33" t="e">
        <f t="shared" si="59"/>
        <v>#N/A</v>
      </c>
      <c r="R37" s="33" t="e">
        <f t="shared" si="60"/>
        <v>#N/A</v>
      </c>
      <c r="S37" s="33" t="e">
        <f t="shared" si="61"/>
        <v>#N/A</v>
      </c>
      <c r="T37" s="33" t="e">
        <f t="shared" si="62"/>
        <v>#N/A</v>
      </c>
      <c r="U37" s="33" t="e">
        <f t="shared" si="63"/>
        <v>#N/A</v>
      </c>
      <c r="V37" s="33" t="e">
        <f t="shared" si="64"/>
        <v>#N/A</v>
      </c>
      <c r="W37" s="33" t="e">
        <f t="shared" si="65"/>
        <v>#N/A</v>
      </c>
      <c r="X37" s="33" t="e">
        <f t="shared" si="66"/>
        <v>#N/A</v>
      </c>
      <c r="Y37" s="33"/>
      <c r="Z37" s="33"/>
      <c r="AA37" s="33" t="e">
        <f t="shared" si="67"/>
        <v>#N/A</v>
      </c>
      <c r="AB37" s="33" t="str">
        <f t="shared" si="68"/>
        <v/>
      </c>
      <c r="AC37" s="33" t="str">
        <f t="shared" si="69"/>
        <v/>
      </c>
      <c r="AD37" s="33" t="e">
        <f t="shared" si="70"/>
        <v>#N/A</v>
      </c>
      <c r="AE37" s="33" t="e">
        <f t="shared" si="71"/>
        <v>#N/A</v>
      </c>
      <c r="AF37" s="33" t="e">
        <f t="shared" si="72"/>
        <v>#N/A</v>
      </c>
      <c r="AG37" s="33">
        <f t="shared" si="73"/>
        <v>0</v>
      </c>
      <c r="AH37" s="33">
        <f t="shared" si="74"/>
        <v>0</v>
      </c>
      <c r="AI37" s="33">
        <f t="shared" si="75"/>
        <v>0</v>
      </c>
      <c r="AJ37" s="33">
        <f t="shared" si="76"/>
        <v>0</v>
      </c>
      <c r="AK37" s="33">
        <f t="shared" si="7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/>
      <c r="AV37" s="33"/>
      <c r="AW37" s="33" t="e">
        <f t="shared" si="87"/>
        <v>#N/A</v>
      </c>
    </row>
    <row r="38" spans="1:49" x14ac:dyDescent="0.3">
      <c r="A38" s="33">
        <v>36</v>
      </c>
      <c r="B38" s="33" t="str">
        <f t="shared" si="44"/>
        <v/>
      </c>
      <c r="C38" s="46" t="str">
        <f t="shared" si="45"/>
        <v/>
      </c>
      <c r="D38" s="33">
        <f t="shared" si="46"/>
        <v>0</v>
      </c>
      <c r="E38" s="33" t="e">
        <f t="shared" si="47"/>
        <v>#N/A</v>
      </c>
      <c r="F38" s="33" t="str">
        <f t="shared" si="48"/>
        <v/>
      </c>
      <c r="G38" s="33" t="str">
        <f t="shared" si="49"/>
        <v/>
      </c>
      <c r="H38" s="33" t="e">
        <f t="shared" si="50"/>
        <v>#N/A</v>
      </c>
      <c r="I38" s="33" t="e">
        <f t="shared" si="51"/>
        <v>#N/A</v>
      </c>
      <c r="J38" s="33" t="e">
        <f t="shared" si="52"/>
        <v>#N/A</v>
      </c>
      <c r="K38" s="33">
        <f t="shared" si="53"/>
        <v>0</v>
      </c>
      <c r="L38" s="33">
        <f t="shared" si="54"/>
        <v>0</v>
      </c>
      <c r="M38" s="33">
        <f t="shared" si="55"/>
        <v>0</v>
      </c>
      <c r="N38" s="33">
        <f t="shared" si="56"/>
        <v>0</v>
      </c>
      <c r="O38" s="33">
        <f t="shared" si="57"/>
        <v>0</v>
      </c>
      <c r="P38" s="33" t="str">
        <f t="shared" si="58"/>
        <v/>
      </c>
      <c r="Q38" s="33" t="e">
        <f t="shared" si="59"/>
        <v>#N/A</v>
      </c>
      <c r="R38" s="33" t="e">
        <f t="shared" si="60"/>
        <v>#N/A</v>
      </c>
      <c r="S38" s="33" t="e">
        <f t="shared" si="61"/>
        <v>#N/A</v>
      </c>
      <c r="T38" s="33" t="e">
        <f t="shared" si="62"/>
        <v>#N/A</v>
      </c>
      <c r="U38" s="33" t="e">
        <f t="shared" si="63"/>
        <v>#N/A</v>
      </c>
      <c r="V38" s="33" t="e">
        <f t="shared" si="64"/>
        <v>#N/A</v>
      </c>
      <c r="W38" s="33" t="e">
        <f t="shared" si="65"/>
        <v>#N/A</v>
      </c>
      <c r="X38" s="33" t="e">
        <f t="shared" si="66"/>
        <v>#N/A</v>
      </c>
      <c r="Y38" s="33"/>
      <c r="Z38" s="33"/>
      <c r="AA38" s="33" t="e">
        <f t="shared" si="67"/>
        <v>#N/A</v>
      </c>
      <c r="AB38" s="33" t="str">
        <f t="shared" si="68"/>
        <v/>
      </c>
      <c r="AC38" s="33" t="str">
        <f t="shared" si="69"/>
        <v/>
      </c>
      <c r="AD38" s="33" t="e">
        <f t="shared" si="70"/>
        <v>#N/A</v>
      </c>
      <c r="AE38" s="33" t="e">
        <f t="shared" si="71"/>
        <v>#N/A</v>
      </c>
      <c r="AF38" s="33" t="e">
        <f t="shared" si="72"/>
        <v>#N/A</v>
      </c>
      <c r="AG38" s="33">
        <f t="shared" si="73"/>
        <v>0</v>
      </c>
      <c r="AH38" s="33">
        <f t="shared" si="74"/>
        <v>0</v>
      </c>
      <c r="AI38" s="33">
        <f t="shared" si="75"/>
        <v>0</v>
      </c>
      <c r="AJ38" s="33">
        <f t="shared" si="76"/>
        <v>0</v>
      </c>
      <c r="AK38" s="33">
        <f t="shared" si="7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/>
      <c r="AV38" s="33"/>
      <c r="AW38" s="33" t="e">
        <f t="shared" si="87"/>
        <v>#N/A</v>
      </c>
    </row>
    <row r="39" spans="1:49" x14ac:dyDescent="0.3">
      <c r="A39" s="33">
        <v>37</v>
      </c>
      <c r="B39" s="33" t="str">
        <f t="shared" si="44"/>
        <v/>
      </c>
      <c r="C39" s="46" t="str">
        <f t="shared" si="45"/>
        <v/>
      </c>
      <c r="D39" s="33">
        <f t="shared" si="46"/>
        <v>0</v>
      </c>
      <c r="E39" s="33" t="e">
        <f t="shared" si="47"/>
        <v>#N/A</v>
      </c>
      <c r="F39" s="33" t="str">
        <f t="shared" si="48"/>
        <v/>
      </c>
      <c r="G39" s="33" t="str">
        <f t="shared" si="49"/>
        <v/>
      </c>
      <c r="H39" s="33" t="e">
        <f t="shared" si="50"/>
        <v>#N/A</v>
      </c>
      <c r="I39" s="33" t="e">
        <f t="shared" si="51"/>
        <v>#N/A</v>
      </c>
      <c r="J39" s="33" t="e">
        <f t="shared" si="52"/>
        <v>#N/A</v>
      </c>
      <c r="K39" s="33">
        <f t="shared" si="53"/>
        <v>0</v>
      </c>
      <c r="L39" s="33">
        <f t="shared" si="54"/>
        <v>0</v>
      </c>
      <c r="M39" s="33">
        <f t="shared" si="55"/>
        <v>0</v>
      </c>
      <c r="N39" s="33">
        <f t="shared" si="56"/>
        <v>0</v>
      </c>
      <c r="O39" s="33">
        <f t="shared" si="57"/>
        <v>0</v>
      </c>
      <c r="P39" s="33" t="str">
        <f t="shared" si="58"/>
        <v/>
      </c>
      <c r="Q39" s="33" t="e">
        <f t="shared" si="59"/>
        <v>#N/A</v>
      </c>
      <c r="R39" s="33" t="e">
        <f t="shared" si="60"/>
        <v>#N/A</v>
      </c>
      <c r="S39" s="33" t="e">
        <f t="shared" si="61"/>
        <v>#N/A</v>
      </c>
      <c r="T39" s="33" t="e">
        <f t="shared" si="62"/>
        <v>#N/A</v>
      </c>
      <c r="U39" s="33" t="e">
        <f t="shared" si="63"/>
        <v>#N/A</v>
      </c>
      <c r="V39" s="33" t="e">
        <f t="shared" si="64"/>
        <v>#N/A</v>
      </c>
      <c r="W39" s="33" t="e">
        <f t="shared" si="65"/>
        <v>#N/A</v>
      </c>
      <c r="X39" s="33" t="e">
        <f t="shared" si="66"/>
        <v>#N/A</v>
      </c>
      <c r="Y39" s="33"/>
      <c r="Z39" s="33"/>
      <c r="AA39" s="33" t="e">
        <f t="shared" si="67"/>
        <v>#N/A</v>
      </c>
      <c r="AB39" s="33" t="str">
        <f t="shared" si="68"/>
        <v/>
      </c>
      <c r="AC39" s="33" t="str">
        <f t="shared" si="69"/>
        <v/>
      </c>
      <c r="AD39" s="33" t="e">
        <f t="shared" si="70"/>
        <v>#N/A</v>
      </c>
      <c r="AE39" s="33" t="e">
        <f t="shared" si="71"/>
        <v>#N/A</v>
      </c>
      <c r="AF39" s="33" t="e">
        <f t="shared" si="72"/>
        <v>#N/A</v>
      </c>
      <c r="AG39" s="33">
        <f t="shared" si="73"/>
        <v>0</v>
      </c>
      <c r="AH39" s="33">
        <f t="shared" si="74"/>
        <v>0</v>
      </c>
      <c r="AI39" s="33">
        <f t="shared" si="75"/>
        <v>0</v>
      </c>
      <c r="AJ39" s="33">
        <f t="shared" si="76"/>
        <v>0</v>
      </c>
      <c r="AK39" s="33">
        <f t="shared" si="7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/>
      <c r="AV39" s="33"/>
      <c r="AW39" s="33" t="e">
        <f t="shared" si="87"/>
        <v>#N/A</v>
      </c>
    </row>
    <row r="40" spans="1:49" x14ac:dyDescent="0.3">
      <c r="A40" s="33">
        <v>38</v>
      </c>
      <c r="B40" s="33" t="str">
        <f t="shared" si="44"/>
        <v/>
      </c>
      <c r="C40" s="46" t="str">
        <f t="shared" si="45"/>
        <v/>
      </c>
      <c r="D40" s="33">
        <f t="shared" si="46"/>
        <v>0</v>
      </c>
      <c r="E40" s="33" t="e">
        <f t="shared" si="47"/>
        <v>#N/A</v>
      </c>
      <c r="F40" s="33" t="str">
        <f t="shared" si="48"/>
        <v/>
      </c>
      <c r="G40" s="33" t="str">
        <f t="shared" si="49"/>
        <v/>
      </c>
      <c r="H40" s="33" t="e">
        <f t="shared" si="50"/>
        <v>#N/A</v>
      </c>
      <c r="I40" s="33" t="e">
        <f t="shared" si="51"/>
        <v>#N/A</v>
      </c>
      <c r="J40" s="33" t="e">
        <f t="shared" si="52"/>
        <v>#N/A</v>
      </c>
      <c r="K40" s="33">
        <f t="shared" si="53"/>
        <v>0</v>
      </c>
      <c r="L40" s="33">
        <f t="shared" si="54"/>
        <v>0</v>
      </c>
      <c r="M40" s="33">
        <f t="shared" si="55"/>
        <v>0</v>
      </c>
      <c r="N40" s="33">
        <f t="shared" si="56"/>
        <v>0</v>
      </c>
      <c r="O40" s="33">
        <f t="shared" si="57"/>
        <v>0</v>
      </c>
      <c r="P40" s="33" t="str">
        <f t="shared" si="58"/>
        <v/>
      </c>
      <c r="Q40" s="33" t="e">
        <f t="shared" si="59"/>
        <v>#N/A</v>
      </c>
      <c r="R40" s="33" t="e">
        <f t="shared" si="60"/>
        <v>#N/A</v>
      </c>
      <c r="S40" s="33" t="e">
        <f t="shared" si="61"/>
        <v>#N/A</v>
      </c>
      <c r="T40" s="33" t="e">
        <f t="shared" si="62"/>
        <v>#N/A</v>
      </c>
      <c r="U40" s="33" t="e">
        <f t="shared" si="63"/>
        <v>#N/A</v>
      </c>
      <c r="V40" s="33" t="e">
        <f t="shared" si="64"/>
        <v>#N/A</v>
      </c>
      <c r="W40" s="33" t="e">
        <f t="shared" si="65"/>
        <v>#N/A</v>
      </c>
      <c r="X40" s="33" t="e">
        <f t="shared" si="66"/>
        <v>#N/A</v>
      </c>
      <c r="Y40" s="33"/>
      <c r="Z40" s="33"/>
      <c r="AA40" s="33" t="e">
        <f t="shared" si="67"/>
        <v>#N/A</v>
      </c>
      <c r="AB40" s="33" t="str">
        <f t="shared" si="68"/>
        <v/>
      </c>
      <c r="AC40" s="33" t="str">
        <f t="shared" si="69"/>
        <v/>
      </c>
      <c r="AD40" s="33" t="e">
        <f t="shared" si="70"/>
        <v>#N/A</v>
      </c>
      <c r="AE40" s="33" t="e">
        <f t="shared" si="71"/>
        <v>#N/A</v>
      </c>
      <c r="AF40" s="33" t="e">
        <f t="shared" si="72"/>
        <v>#N/A</v>
      </c>
      <c r="AG40" s="33">
        <f t="shared" si="73"/>
        <v>0</v>
      </c>
      <c r="AH40" s="33">
        <f t="shared" si="74"/>
        <v>0</v>
      </c>
      <c r="AI40" s="33">
        <f t="shared" si="75"/>
        <v>0</v>
      </c>
      <c r="AJ40" s="33">
        <f t="shared" si="76"/>
        <v>0</v>
      </c>
      <c r="AK40" s="33">
        <f t="shared" si="7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/>
      <c r="AV40" s="33"/>
      <c r="AW40" s="33" t="e">
        <f t="shared" si="87"/>
        <v>#N/A</v>
      </c>
    </row>
    <row r="41" spans="1:49" x14ac:dyDescent="0.3">
      <c r="A41" s="33">
        <v>39</v>
      </c>
      <c r="B41" s="33" t="str">
        <f t="shared" si="44"/>
        <v/>
      </c>
      <c r="C41" s="46" t="str">
        <f t="shared" si="45"/>
        <v/>
      </c>
      <c r="D41" s="33">
        <f t="shared" si="46"/>
        <v>0</v>
      </c>
      <c r="E41" s="33" t="e">
        <f t="shared" si="47"/>
        <v>#N/A</v>
      </c>
      <c r="F41" s="33" t="str">
        <f t="shared" si="48"/>
        <v/>
      </c>
      <c r="G41" s="33" t="str">
        <f t="shared" si="49"/>
        <v/>
      </c>
      <c r="H41" s="33" t="e">
        <f t="shared" si="50"/>
        <v>#N/A</v>
      </c>
      <c r="I41" s="33" t="e">
        <f t="shared" si="51"/>
        <v>#N/A</v>
      </c>
      <c r="J41" s="33" t="e">
        <f t="shared" si="52"/>
        <v>#N/A</v>
      </c>
      <c r="K41" s="33">
        <f t="shared" si="53"/>
        <v>0</v>
      </c>
      <c r="L41" s="33">
        <f t="shared" si="54"/>
        <v>0</v>
      </c>
      <c r="M41" s="33">
        <f t="shared" si="55"/>
        <v>0</v>
      </c>
      <c r="N41" s="33">
        <f t="shared" si="56"/>
        <v>0</v>
      </c>
      <c r="O41" s="33">
        <f t="shared" si="57"/>
        <v>0</v>
      </c>
      <c r="P41" s="33" t="str">
        <f t="shared" si="58"/>
        <v/>
      </c>
      <c r="Q41" s="33" t="e">
        <f t="shared" si="59"/>
        <v>#N/A</v>
      </c>
      <c r="R41" s="33" t="e">
        <f t="shared" si="60"/>
        <v>#N/A</v>
      </c>
      <c r="S41" s="33" t="e">
        <f t="shared" si="61"/>
        <v>#N/A</v>
      </c>
      <c r="T41" s="33" t="e">
        <f t="shared" si="62"/>
        <v>#N/A</v>
      </c>
      <c r="U41" s="33" t="e">
        <f t="shared" si="63"/>
        <v>#N/A</v>
      </c>
      <c r="V41" s="33" t="e">
        <f t="shared" si="64"/>
        <v>#N/A</v>
      </c>
      <c r="W41" s="33" t="e">
        <f t="shared" si="65"/>
        <v>#N/A</v>
      </c>
      <c r="X41" s="33" t="e">
        <f t="shared" si="66"/>
        <v>#N/A</v>
      </c>
      <c r="Y41" s="33"/>
      <c r="Z41" s="33"/>
      <c r="AA41" s="33" t="e">
        <f t="shared" si="67"/>
        <v>#N/A</v>
      </c>
      <c r="AB41" s="33" t="str">
        <f t="shared" si="68"/>
        <v/>
      </c>
      <c r="AC41" s="33" t="str">
        <f t="shared" si="69"/>
        <v/>
      </c>
      <c r="AD41" s="33" t="e">
        <f t="shared" si="70"/>
        <v>#N/A</v>
      </c>
      <c r="AE41" s="33" t="e">
        <f t="shared" si="71"/>
        <v>#N/A</v>
      </c>
      <c r="AF41" s="33" t="e">
        <f t="shared" si="72"/>
        <v>#N/A</v>
      </c>
      <c r="AG41" s="33">
        <f t="shared" si="73"/>
        <v>0</v>
      </c>
      <c r="AH41" s="33">
        <f t="shared" si="74"/>
        <v>0</v>
      </c>
      <c r="AI41" s="33">
        <f t="shared" si="75"/>
        <v>0</v>
      </c>
      <c r="AJ41" s="33">
        <f t="shared" si="76"/>
        <v>0</v>
      </c>
      <c r="AK41" s="33">
        <f t="shared" si="7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/>
      <c r="AV41" s="33"/>
      <c r="AW41" s="33" t="e">
        <f t="shared" si="87"/>
        <v>#N/A</v>
      </c>
    </row>
    <row r="42" spans="1:49" x14ac:dyDescent="0.3">
      <c r="A42" s="33">
        <v>40</v>
      </c>
      <c r="B42" s="33" t="str">
        <f t="shared" si="44"/>
        <v/>
      </c>
      <c r="C42" s="46" t="str">
        <f t="shared" si="45"/>
        <v/>
      </c>
      <c r="D42" s="33">
        <f t="shared" si="46"/>
        <v>0</v>
      </c>
      <c r="E42" s="33" t="e">
        <f t="shared" si="47"/>
        <v>#N/A</v>
      </c>
      <c r="F42" s="33" t="str">
        <f t="shared" si="48"/>
        <v/>
      </c>
      <c r="G42" s="33" t="str">
        <f t="shared" si="49"/>
        <v/>
      </c>
      <c r="H42" s="33" t="e">
        <f t="shared" si="50"/>
        <v>#N/A</v>
      </c>
      <c r="I42" s="33" t="e">
        <f t="shared" si="51"/>
        <v>#N/A</v>
      </c>
      <c r="J42" s="33" t="e">
        <f t="shared" si="52"/>
        <v>#N/A</v>
      </c>
      <c r="K42" s="33">
        <f t="shared" si="53"/>
        <v>0</v>
      </c>
      <c r="L42" s="33">
        <f t="shared" si="54"/>
        <v>0</v>
      </c>
      <c r="M42" s="33">
        <f t="shared" si="55"/>
        <v>0</v>
      </c>
      <c r="N42" s="33">
        <f t="shared" si="56"/>
        <v>0</v>
      </c>
      <c r="O42" s="33">
        <f t="shared" si="57"/>
        <v>0</v>
      </c>
      <c r="P42" s="33" t="str">
        <f t="shared" si="58"/>
        <v/>
      </c>
      <c r="Q42" s="33" t="e">
        <f t="shared" si="59"/>
        <v>#N/A</v>
      </c>
      <c r="R42" s="33" t="e">
        <f t="shared" si="60"/>
        <v>#N/A</v>
      </c>
      <c r="S42" s="33" t="e">
        <f t="shared" si="61"/>
        <v>#N/A</v>
      </c>
      <c r="T42" s="33" t="e">
        <f t="shared" si="62"/>
        <v>#N/A</v>
      </c>
      <c r="U42" s="33" t="e">
        <f t="shared" si="63"/>
        <v>#N/A</v>
      </c>
      <c r="V42" s="33" t="e">
        <f t="shared" si="64"/>
        <v>#N/A</v>
      </c>
      <c r="W42" s="33" t="e">
        <f t="shared" si="65"/>
        <v>#N/A</v>
      </c>
      <c r="X42" s="33" t="e">
        <f t="shared" si="66"/>
        <v>#N/A</v>
      </c>
      <c r="Y42" s="33"/>
      <c r="Z42" s="33"/>
      <c r="AA42" s="33" t="e">
        <f t="shared" si="67"/>
        <v>#N/A</v>
      </c>
      <c r="AB42" s="33" t="str">
        <f t="shared" si="68"/>
        <v/>
      </c>
      <c r="AC42" s="33" t="str">
        <f t="shared" si="69"/>
        <v/>
      </c>
      <c r="AD42" s="33" t="e">
        <f t="shared" si="70"/>
        <v>#N/A</v>
      </c>
      <c r="AE42" s="33" t="e">
        <f t="shared" si="71"/>
        <v>#N/A</v>
      </c>
      <c r="AF42" s="33" t="e">
        <f t="shared" si="72"/>
        <v>#N/A</v>
      </c>
      <c r="AG42" s="33">
        <f t="shared" si="73"/>
        <v>0</v>
      </c>
      <c r="AH42" s="33">
        <f t="shared" si="74"/>
        <v>0</v>
      </c>
      <c r="AI42" s="33">
        <f t="shared" si="75"/>
        <v>0</v>
      </c>
      <c r="AJ42" s="33">
        <f t="shared" si="76"/>
        <v>0</v>
      </c>
      <c r="AK42" s="33">
        <f t="shared" si="77"/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/>
      <c r="AV42" s="33"/>
      <c r="AW42" s="33" t="e">
        <f t="shared" si="87"/>
        <v>#N/A</v>
      </c>
    </row>
    <row r="43" spans="1:49" x14ac:dyDescent="0.3">
      <c r="A43" s="33">
        <v>41</v>
      </c>
      <c r="B43" s="33" t="str">
        <f t="shared" si="44"/>
        <v/>
      </c>
      <c r="C43" s="46" t="str">
        <f t="shared" si="45"/>
        <v/>
      </c>
      <c r="D43" s="33">
        <f t="shared" si="46"/>
        <v>0</v>
      </c>
      <c r="E43" s="33" t="e">
        <f t="shared" si="47"/>
        <v>#N/A</v>
      </c>
      <c r="F43" s="33" t="str">
        <f t="shared" si="48"/>
        <v/>
      </c>
      <c r="G43" s="33" t="str">
        <f t="shared" si="49"/>
        <v/>
      </c>
      <c r="H43" s="33" t="e">
        <f t="shared" si="50"/>
        <v>#N/A</v>
      </c>
      <c r="I43" s="33" t="e">
        <f t="shared" si="51"/>
        <v>#N/A</v>
      </c>
      <c r="J43" s="33" t="e">
        <f t="shared" si="52"/>
        <v>#N/A</v>
      </c>
      <c r="K43" s="33">
        <f t="shared" si="53"/>
        <v>0</v>
      </c>
      <c r="L43" s="33">
        <f t="shared" si="54"/>
        <v>0</v>
      </c>
      <c r="M43" s="33">
        <f t="shared" si="55"/>
        <v>0</v>
      </c>
      <c r="N43" s="33">
        <f t="shared" si="56"/>
        <v>0</v>
      </c>
      <c r="O43" s="33">
        <f t="shared" si="57"/>
        <v>0</v>
      </c>
      <c r="P43" s="33" t="str">
        <f t="shared" si="58"/>
        <v/>
      </c>
      <c r="Q43" s="33" t="e">
        <f t="shared" si="59"/>
        <v>#N/A</v>
      </c>
      <c r="R43" s="33" t="e">
        <f t="shared" si="60"/>
        <v>#N/A</v>
      </c>
      <c r="S43" s="33" t="e">
        <f t="shared" si="61"/>
        <v>#N/A</v>
      </c>
      <c r="T43" s="33" t="e">
        <f t="shared" si="62"/>
        <v>#N/A</v>
      </c>
      <c r="U43" s="33" t="e">
        <f t="shared" si="63"/>
        <v>#N/A</v>
      </c>
      <c r="V43" s="33" t="e">
        <f t="shared" si="64"/>
        <v>#N/A</v>
      </c>
      <c r="W43" s="33" t="e">
        <f t="shared" si="65"/>
        <v>#N/A</v>
      </c>
      <c r="X43" s="33" t="e">
        <f t="shared" si="66"/>
        <v>#N/A</v>
      </c>
      <c r="Y43" s="33"/>
      <c r="Z43" s="33"/>
      <c r="AA43" s="33" t="e">
        <f t="shared" si="67"/>
        <v>#N/A</v>
      </c>
      <c r="AB43" s="33" t="str">
        <f t="shared" si="68"/>
        <v/>
      </c>
      <c r="AC43" s="33" t="str">
        <f t="shared" si="69"/>
        <v/>
      </c>
      <c r="AD43" s="33" t="e">
        <f t="shared" si="70"/>
        <v>#N/A</v>
      </c>
      <c r="AE43" s="33" t="e">
        <f t="shared" si="71"/>
        <v>#N/A</v>
      </c>
      <c r="AF43" s="33" t="e">
        <f t="shared" si="72"/>
        <v>#N/A</v>
      </c>
      <c r="AG43" s="33">
        <f t="shared" si="73"/>
        <v>0</v>
      </c>
      <c r="AH43" s="33">
        <f t="shared" si="74"/>
        <v>0</v>
      </c>
      <c r="AI43" s="33">
        <f t="shared" si="75"/>
        <v>0</v>
      </c>
      <c r="AJ43" s="33">
        <f t="shared" si="76"/>
        <v>0</v>
      </c>
      <c r="AK43" s="33">
        <f t="shared" si="77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/>
      <c r="AV43" s="33"/>
      <c r="AW43" s="33" t="e">
        <f t="shared" si="87"/>
        <v>#N/A</v>
      </c>
    </row>
    <row r="44" spans="1:49" x14ac:dyDescent="0.3">
      <c r="A44" s="33">
        <v>42</v>
      </c>
      <c r="B44" s="33" t="str">
        <f t="shared" si="44"/>
        <v/>
      </c>
      <c r="C44" s="46" t="str">
        <f t="shared" si="45"/>
        <v/>
      </c>
      <c r="D44" s="33">
        <f t="shared" si="46"/>
        <v>0</v>
      </c>
      <c r="E44" s="33" t="e">
        <f t="shared" si="47"/>
        <v>#N/A</v>
      </c>
      <c r="F44" s="33" t="str">
        <f t="shared" si="48"/>
        <v/>
      </c>
      <c r="G44" s="33" t="str">
        <f t="shared" si="49"/>
        <v/>
      </c>
      <c r="H44" s="33" t="e">
        <f t="shared" si="50"/>
        <v>#N/A</v>
      </c>
      <c r="I44" s="33" t="e">
        <f t="shared" si="51"/>
        <v>#N/A</v>
      </c>
      <c r="J44" s="33" t="e">
        <f t="shared" si="52"/>
        <v>#N/A</v>
      </c>
      <c r="K44" s="33">
        <f t="shared" si="53"/>
        <v>0</v>
      </c>
      <c r="L44" s="33">
        <f t="shared" si="54"/>
        <v>0</v>
      </c>
      <c r="M44" s="33">
        <f t="shared" si="55"/>
        <v>0</v>
      </c>
      <c r="N44" s="33">
        <f t="shared" si="56"/>
        <v>0</v>
      </c>
      <c r="O44" s="33">
        <f t="shared" si="57"/>
        <v>0</v>
      </c>
      <c r="P44" s="33" t="str">
        <f t="shared" si="58"/>
        <v/>
      </c>
      <c r="Q44" s="33" t="e">
        <f t="shared" si="59"/>
        <v>#N/A</v>
      </c>
      <c r="R44" s="33" t="e">
        <f t="shared" si="60"/>
        <v>#N/A</v>
      </c>
      <c r="S44" s="33" t="e">
        <f t="shared" si="61"/>
        <v>#N/A</v>
      </c>
      <c r="T44" s="33" t="e">
        <f t="shared" si="62"/>
        <v>#N/A</v>
      </c>
      <c r="U44" s="33" t="e">
        <f t="shared" si="63"/>
        <v>#N/A</v>
      </c>
      <c r="V44" s="33" t="e">
        <f t="shared" si="64"/>
        <v>#N/A</v>
      </c>
      <c r="W44" s="33" t="e">
        <f t="shared" si="65"/>
        <v>#N/A</v>
      </c>
      <c r="X44" s="33" t="e">
        <f t="shared" si="66"/>
        <v>#N/A</v>
      </c>
      <c r="Y44" s="33"/>
      <c r="Z44" s="33"/>
      <c r="AA44" s="33" t="e">
        <f t="shared" si="67"/>
        <v>#N/A</v>
      </c>
      <c r="AB44" s="33" t="str">
        <f t="shared" si="68"/>
        <v/>
      </c>
      <c r="AC44" s="33" t="str">
        <f t="shared" si="69"/>
        <v/>
      </c>
      <c r="AD44" s="33" t="e">
        <f t="shared" si="70"/>
        <v>#N/A</v>
      </c>
      <c r="AE44" s="33" t="e">
        <f t="shared" si="71"/>
        <v>#N/A</v>
      </c>
      <c r="AF44" s="33" t="e">
        <f t="shared" si="72"/>
        <v>#N/A</v>
      </c>
      <c r="AG44" s="33">
        <f t="shared" si="73"/>
        <v>0</v>
      </c>
      <c r="AH44" s="33">
        <f t="shared" si="74"/>
        <v>0</v>
      </c>
      <c r="AI44" s="33">
        <f t="shared" si="75"/>
        <v>0</v>
      </c>
      <c r="AJ44" s="33">
        <f t="shared" si="76"/>
        <v>0</v>
      </c>
      <c r="AK44" s="33">
        <f t="shared" si="77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/>
      <c r="AV44" s="33"/>
      <c r="AW44" s="33" t="e">
        <f t="shared" si="87"/>
        <v>#N/A</v>
      </c>
    </row>
    <row r="45" spans="1:49" x14ac:dyDescent="0.3">
      <c r="A45" s="33">
        <v>43</v>
      </c>
      <c r="B45" s="33" t="str">
        <f t="shared" si="44"/>
        <v/>
      </c>
      <c r="C45" s="46" t="str">
        <f t="shared" si="45"/>
        <v/>
      </c>
      <c r="D45" s="33">
        <f t="shared" si="46"/>
        <v>0</v>
      </c>
      <c r="E45" s="33" t="e">
        <f t="shared" si="47"/>
        <v>#N/A</v>
      </c>
      <c r="F45" s="33" t="str">
        <f t="shared" si="48"/>
        <v/>
      </c>
      <c r="G45" s="33" t="str">
        <f t="shared" si="49"/>
        <v/>
      </c>
      <c r="H45" s="33" t="e">
        <f t="shared" si="50"/>
        <v>#N/A</v>
      </c>
      <c r="I45" s="33" t="e">
        <f t="shared" si="51"/>
        <v>#N/A</v>
      </c>
      <c r="J45" s="33" t="e">
        <f t="shared" si="52"/>
        <v>#N/A</v>
      </c>
      <c r="K45" s="33">
        <f t="shared" si="53"/>
        <v>0</v>
      </c>
      <c r="L45" s="33">
        <f t="shared" si="54"/>
        <v>0</v>
      </c>
      <c r="M45" s="33">
        <f t="shared" si="55"/>
        <v>0</v>
      </c>
      <c r="N45" s="33">
        <f t="shared" si="56"/>
        <v>0</v>
      </c>
      <c r="O45" s="33">
        <f t="shared" si="57"/>
        <v>0</v>
      </c>
      <c r="P45" s="33" t="str">
        <f t="shared" si="58"/>
        <v/>
      </c>
      <c r="Q45" s="33" t="e">
        <f t="shared" si="59"/>
        <v>#N/A</v>
      </c>
      <c r="R45" s="33" t="e">
        <f t="shared" si="60"/>
        <v>#N/A</v>
      </c>
      <c r="S45" s="33" t="e">
        <f t="shared" si="61"/>
        <v>#N/A</v>
      </c>
      <c r="T45" s="33" t="e">
        <f t="shared" si="62"/>
        <v>#N/A</v>
      </c>
      <c r="U45" s="33" t="e">
        <f t="shared" si="63"/>
        <v>#N/A</v>
      </c>
      <c r="V45" s="33" t="e">
        <f t="shared" si="64"/>
        <v>#N/A</v>
      </c>
      <c r="W45" s="33" t="e">
        <f t="shared" si="65"/>
        <v>#N/A</v>
      </c>
      <c r="X45" s="33" t="e">
        <f t="shared" si="66"/>
        <v>#N/A</v>
      </c>
      <c r="Y45" s="33"/>
      <c r="Z45" s="33"/>
      <c r="AA45" s="33" t="e">
        <f t="shared" si="67"/>
        <v>#N/A</v>
      </c>
      <c r="AB45" s="33" t="str">
        <f t="shared" si="68"/>
        <v/>
      </c>
      <c r="AC45" s="33" t="str">
        <f t="shared" si="69"/>
        <v/>
      </c>
      <c r="AD45" s="33" t="e">
        <f t="shared" si="70"/>
        <v>#N/A</v>
      </c>
      <c r="AE45" s="33" t="e">
        <f t="shared" si="71"/>
        <v>#N/A</v>
      </c>
      <c r="AF45" s="33" t="e">
        <f t="shared" si="72"/>
        <v>#N/A</v>
      </c>
      <c r="AG45" s="33">
        <f t="shared" si="73"/>
        <v>0</v>
      </c>
      <c r="AH45" s="33">
        <f t="shared" si="74"/>
        <v>0</v>
      </c>
      <c r="AI45" s="33">
        <f t="shared" si="75"/>
        <v>0</v>
      </c>
      <c r="AJ45" s="33">
        <f t="shared" si="76"/>
        <v>0</v>
      </c>
      <c r="AK45" s="33">
        <f t="shared" si="77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/>
      <c r="AV45" s="33"/>
      <c r="AW45" s="33" t="e">
        <f t="shared" si="87"/>
        <v>#N/A</v>
      </c>
    </row>
    <row r="46" spans="1:49" x14ac:dyDescent="0.3">
      <c r="A46" s="33">
        <v>44</v>
      </c>
      <c r="B46" s="33" t="str">
        <f t="shared" si="44"/>
        <v/>
      </c>
      <c r="C46" s="46" t="str">
        <f t="shared" si="45"/>
        <v/>
      </c>
      <c r="D46" s="33">
        <f t="shared" si="46"/>
        <v>0</v>
      </c>
      <c r="E46" s="33" t="e">
        <f t="shared" si="47"/>
        <v>#N/A</v>
      </c>
      <c r="F46" s="33" t="str">
        <f t="shared" si="48"/>
        <v/>
      </c>
      <c r="G46" s="33" t="str">
        <f t="shared" si="49"/>
        <v/>
      </c>
      <c r="H46" s="33" t="e">
        <f t="shared" si="50"/>
        <v>#N/A</v>
      </c>
      <c r="I46" s="33" t="e">
        <f t="shared" si="51"/>
        <v>#N/A</v>
      </c>
      <c r="J46" s="33" t="e">
        <f t="shared" si="52"/>
        <v>#N/A</v>
      </c>
      <c r="K46" s="33">
        <f t="shared" si="53"/>
        <v>0</v>
      </c>
      <c r="L46" s="33">
        <f t="shared" si="54"/>
        <v>0</v>
      </c>
      <c r="M46" s="33">
        <f t="shared" si="55"/>
        <v>0</v>
      </c>
      <c r="N46" s="33">
        <f t="shared" si="56"/>
        <v>0</v>
      </c>
      <c r="O46" s="33">
        <f t="shared" si="57"/>
        <v>0</v>
      </c>
      <c r="P46" s="33" t="str">
        <f t="shared" si="58"/>
        <v/>
      </c>
      <c r="Q46" s="33" t="e">
        <f t="shared" si="59"/>
        <v>#N/A</v>
      </c>
      <c r="R46" s="33" t="e">
        <f t="shared" si="60"/>
        <v>#N/A</v>
      </c>
      <c r="S46" s="33" t="e">
        <f t="shared" si="61"/>
        <v>#N/A</v>
      </c>
      <c r="T46" s="33" t="e">
        <f t="shared" si="62"/>
        <v>#N/A</v>
      </c>
      <c r="U46" s="33" t="e">
        <f t="shared" si="63"/>
        <v>#N/A</v>
      </c>
      <c r="V46" s="33" t="e">
        <f t="shared" si="64"/>
        <v>#N/A</v>
      </c>
      <c r="W46" s="33" t="e">
        <f t="shared" si="65"/>
        <v>#N/A</v>
      </c>
      <c r="X46" s="33" t="e">
        <f t="shared" si="66"/>
        <v>#N/A</v>
      </c>
      <c r="Y46" s="33"/>
      <c r="Z46" s="33"/>
      <c r="AA46" s="33" t="e">
        <f t="shared" si="67"/>
        <v>#N/A</v>
      </c>
      <c r="AB46" s="33" t="str">
        <f t="shared" si="68"/>
        <v/>
      </c>
      <c r="AC46" s="33" t="str">
        <f t="shared" si="69"/>
        <v/>
      </c>
      <c r="AD46" s="33" t="e">
        <f t="shared" si="70"/>
        <v>#N/A</v>
      </c>
      <c r="AE46" s="33" t="e">
        <f t="shared" si="71"/>
        <v>#N/A</v>
      </c>
      <c r="AF46" s="33" t="e">
        <f t="shared" si="72"/>
        <v>#N/A</v>
      </c>
      <c r="AG46" s="33">
        <f t="shared" si="73"/>
        <v>0</v>
      </c>
      <c r="AH46" s="33">
        <f t="shared" si="74"/>
        <v>0</v>
      </c>
      <c r="AI46" s="33">
        <f t="shared" si="75"/>
        <v>0</v>
      </c>
      <c r="AJ46" s="33">
        <f t="shared" si="76"/>
        <v>0</v>
      </c>
      <c r="AK46" s="33">
        <f t="shared" si="77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/>
      <c r="AV46" s="33"/>
      <c r="AW46" s="33" t="e">
        <f t="shared" si="87"/>
        <v>#N/A</v>
      </c>
    </row>
    <row r="47" spans="1:49" x14ac:dyDescent="0.3">
      <c r="A47" s="33">
        <v>45</v>
      </c>
      <c r="B47" s="33" t="str">
        <f t="shared" si="44"/>
        <v/>
      </c>
      <c r="C47" s="46" t="str">
        <f t="shared" si="45"/>
        <v/>
      </c>
      <c r="D47" s="33">
        <f t="shared" si="46"/>
        <v>0</v>
      </c>
      <c r="E47" s="33" t="e">
        <f t="shared" si="47"/>
        <v>#N/A</v>
      </c>
      <c r="F47" s="33" t="str">
        <f t="shared" si="48"/>
        <v/>
      </c>
      <c r="G47" s="33" t="str">
        <f t="shared" si="49"/>
        <v/>
      </c>
      <c r="H47" s="33" t="e">
        <f t="shared" si="50"/>
        <v>#N/A</v>
      </c>
      <c r="I47" s="33" t="e">
        <f t="shared" si="51"/>
        <v>#N/A</v>
      </c>
      <c r="J47" s="33" t="e">
        <f t="shared" si="52"/>
        <v>#N/A</v>
      </c>
      <c r="K47" s="33">
        <f t="shared" si="53"/>
        <v>0</v>
      </c>
      <c r="L47" s="33">
        <f t="shared" si="54"/>
        <v>0</v>
      </c>
      <c r="M47" s="33">
        <f t="shared" si="55"/>
        <v>0</v>
      </c>
      <c r="N47" s="33">
        <f t="shared" si="56"/>
        <v>0</v>
      </c>
      <c r="O47" s="33">
        <f t="shared" si="57"/>
        <v>0</v>
      </c>
      <c r="P47" s="33" t="str">
        <f t="shared" si="58"/>
        <v/>
      </c>
      <c r="Q47" s="33" t="e">
        <f t="shared" si="59"/>
        <v>#N/A</v>
      </c>
      <c r="R47" s="33" t="e">
        <f t="shared" si="60"/>
        <v>#N/A</v>
      </c>
      <c r="S47" s="33" t="e">
        <f t="shared" si="61"/>
        <v>#N/A</v>
      </c>
      <c r="T47" s="33" t="e">
        <f t="shared" si="62"/>
        <v>#N/A</v>
      </c>
      <c r="U47" s="33" t="e">
        <f t="shared" si="63"/>
        <v>#N/A</v>
      </c>
      <c r="V47" s="33" t="e">
        <f t="shared" si="64"/>
        <v>#N/A</v>
      </c>
      <c r="W47" s="33" t="e">
        <f t="shared" si="65"/>
        <v>#N/A</v>
      </c>
      <c r="X47" s="33" t="e">
        <f t="shared" si="66"/>
        <v>#N/A</v>
      </c>
      <c r="Y47" s="33"/>
      <c r="Z47" s="33"/>
      <c r="AA47" s="33" t="e">
        <f t="shared" si="67"/>
        <v>#N/A</v>
      </c>
      <c r="AB47" s="33" t="str">
        <f t="shared" si="68"/>
        <v/>
      </c>
      <c r="AC47" s="33" t="str">
        <f t="shared" si="69"/>
        <v/>
      </c>
      <c r="AD47" s="33" t="e">
        <f t="shared" si="70"/>
        <v>#N/A</v>
      </c>
      <c r="AE47" s="33" t="e">
        <f t="shared" si="71"/>
        <v>#N/A</v>
      </c>
      <c r="AF47" s="33" t="e">
        <f t="shared" si="72"/>
        <v>#N/A</v>
      </c>
      <c r="AG47" s="33">
        <f t="shared" si="73"/>
        <v>0</v>
      </c>
      <c r="AH47" s="33">
        <f t="shared" si="74"/>
        <v>0</v>
      </c>
      <c r="AI47" s="33">
        <f t="shared" si="75"/>
        <v>0</v>
      </c>
      <c r="AJ47" s="33">
        <f t="shared" si="76"/>
        <v>0</v>
      </c>
      <c r="AK47" s="33">
        <f t="shared" si="77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/>
      <c r="AV47" s="33"/>
      <c r="AW47" s="33" t="e">
        <f t="shared" si="87"/>
        <v>#N/A</v>
      </c>
    </row>
    <row r="48" spans="1:49" x14ac:dyDescent="0.3">
      <c r="A48" s="33">
        <v>46</v>
      </c>
      <c r="B48" s="33" t="str">
        <f t="shared" si="44"/>
        <v/>
      </c>
      <c r="C48" s="46" t="str">
        <f t="shared" si="45"/>
        <v/>
      </c>
      <c r="D48" s="33">
        <f t="shared" si="46"/>
        <v>0</v>
      </c>
      <c r="E48" s="33" t="e">
        <f t="shared" si="47"/>
        <v>#N/A</v>
      </c>
      <c r="F48" s="33" t="str">
        <f t="shared" si="48"/>
        <v/>
      </c>
      <c r="G48" s="33" t="str">
        <f t="shared" si="49"/>
        <v/>
      </c>
      <c r="H48" s="33" t="e">
        <f t="shared" si="50"/>
        <v>#N/A</v>
      </c>
      <c r="I48" s="33" t="e">
        <f t="shared" si="51"/>
        <v>#N/A</v>
      </c>
      <c r="J48" s="33" t="e">
        <f t="shared" si="52"/>
        <v>#N/A</v>
      </c>
      <c r="K48" s="33">
        <f t="shared" si="53"/>
        <v>0</v>
      </c>
      <c r="L48" s="33">
        <f t="shared" si="54"/>
        <v>0</v>
      </c>
      <c r="M48" s="33">
        <f t="shared" si="55"/>
        <v>0</v>
      </c>
      <c r="N48" s="33">
        <f t="shared" si="56"/>
        <v>0</v>
      </c>
      <c r="O48" s="33">
        <f t="shared" si="57"/>
        <v>0</v>
      </c>
      <c r="P48" s="33" t="str">
        <f t="shared" si="58"/>
        <v/>
      </c>
      <c r="Q48" s="33" t="e">
        <f t="shared" si="59"/>
        <v>#N/A</v>
      </c>
      <c r="R48" s="33" t="e">
        <f t="shared" si="60"/>
        <v>#N/A</v>
      </c>
      <c r="S48" s="33" t="e">
        <f t="shared" si="61"/>
        <v>#N/A</v>
      </c>
      <c r="T48" s="33" t="e">
        <f t="shared" si="62"/>
        <v>#N/A</v>
      </c>
      <c r="U48" s="33" t="e">
        <f t="shared" si="63"/>
        <v>#N/A</v>
      </c>
      <c r="V48" s="33" t="e">
        <f t="shared" si="64"/>
        <v>#N/A</v>
      </c>
      <c r="W48" s="33" t="e">
        <f t="shared" si="65"/>
        <v>#N/A</v>
      </c>
      <c r="X48" s="33" t="e">
        <f t="shared" si="66"/>
        <v>#N/A</v>
      </c>
      <c r="Y48" s="33"/>
      <c r="Z48" s="33"/>
      <c r="AA48" s="33" t="e">
        <f t="shared" si="67"/>
        <v>#N/A</v>
      </c>
      <c r="AB48" s="33" t="str">
        <f t="shared" si="68"/>
        <v/>
      </c>
      <c r="AC48" s="33" t="str">
        <f t="shared" si="69"/>
        <v/>
      </c>
      <c r="AD48" s="33" t="e">
        <f t="shared" si="70"/>
        <v>#N/A</v>
      </c>
      <c r="AE48" s="33" t="e">
        <f t="shared" si="71"/>
        <v>#N/A</v>
      </c>
      <c r="AF48" s="33" t="e">
        <f t="shared" si="72"/>
        <v>#N/A</v>
      </c>
      <c r="AG48" s="33">
        <f t="shared" si="73"/>
        <v>0</v>
      </c>
      <c r="AH48" s="33">
        <f t="shared" si="74"/>
        <v>0</v>
      </c>
      <c r="AI48" s="33">
        <f t="shared" si="75"/>
        <v>0</v>
      </c>
      <c r="AJ48" s="33">
        <f t="shared" si="76"/>
        <v>0</v>
      </c>
      <c r="AK48" s="33">
        <f t="shared" si="77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/>
      <c r="AV48" s="33"/>
      <c r="AW48" s="33" t="e">
        <f t="shared" si="87"/>
        <v>#N/A</v>
      </c>
    </row>
    <row r="49" spans="1:49" x14ac:dyDescent="0.3">
      <c r="A49" s="33">
        <v>47</v>
      </c>
      <c r="B49" s="33" t="str">
        <f t="shared" si="44"/>
        <v/>
      </c>
      <c r="C49" s="46" t="str">
        <f t="shared" si="45"/>
        <v/>
      </c>
      <c r="D49" s="33">
        <f t="shared" si="46"/>
        <v>0</v>
      </c>
      <c r="E49" s="33" t="e">
        <f t="shared" si="47"/>
        <v>#N/A</v>
      </c>
      <c r="F49" s="33" t="str">
        <f t="shared" si="48"/>
        <v/>
      </c>
      <c r="G49" s="33" t="str">
        <f t="shared" si="49"/>
        <v/>
      </c>
      <c r="H49" s="33" t="e">
        <f t="shared" si="50"/>
        <v>#N/A</v>
      </c>
      <c r="I49" s="33" t="e">
        <f t="shared" si="51"/>
        <v>#N/A</v>
      </c>
      <c r="J49" s="33" t="e">
        <f t="shared" si="52"/>
        <v>#N/A</v>
      </c>
      <c r="K49" s="33">
        <f t="shared" si="53"/>
        <v>0</v>
      </c>
      <c r="L49" s="33">
        <f t="shared" si="54"/>
        <v>0</v>
      </c>
      <c r="M49" s="33">
        <f t="shared" si="55"/>
        <v>0</v>
      </c>
      <c r="N49" s="33">
        <f t="shared" si="56"/>
        <v>0</v>
      </c>
      <c r="O49" s="33">
        <f t="shared" si="57"/>
        <v>0</v>
      </c>
      <c r="P49" s="33" t="str">
        <f t="shared" si="58"/>
        <v/>
      </c>
      <c r="Q49" s="33" t="e">
        <f t="shared" si="59"/>
        <v>#N/A</v>
      </c>
      <c r="R49" s="33" t="e">
        <f t="shared" si="60"/>
        <v>#N/A</v>
      </c>
      <c r="S49" s="33" t="e">
        <f t="shared" si="61"/>
        <v>#N/A</v>
      </c>
      <c r="T49" s="33" t="e">
        <f t="shared" si="62"/>
        <v>#N/A</v>
      </c>
      <c r="U49" s="33" t="e">
        <f t="shared" si="63"/>
        <v>#N/A</v>
      </c>
      <c r="V49" s="33" t="e">
        <f t="shared" si="64"/>
        <v>#N/A</v>
      </c>
      <c r="W49" s="33" t="e">
        <f t="shared" si="65"/>
        <v>#N/A</v>
      </c>
      <c r="X49" s="33" t="e">
        <f t="shared" si="66"/>
        <v>#N/A</v>
      </c>
      <c r="Y49" s="33"/>
      <c r="Z49" s="33"/>
      <c r="AA49" s="33" t="e">
        <f t="shared" si="67"/>
        <v>#N/A</v>
      </c>
      <c r="AB49" s="33" t="str">
        <f t="shared" si="68"/>
        <v/>
      </c>
      <c r="AC49" s="33" t="str">
        <f t="shared" si="69"/>
        <v/>
      </c>
      <c r="AD49" s="33" t="e">
        <f t="shared" si="70"/>
        <v>#N/A</v>
      </c>
      <c r="AE49" s="33" t="e">
        <f t="shared" si="71"/>
        <v>#N/A</v>
      </c>
      <c r="AF49" s="33" t="e">
        <f t="shared" si="72"/>
        <v>#N/A</v>
      </c>
      <c r="AG49" s="33">
        <f t="shared" si="73"/>
        <v>0</v>
      </c>
      <c r="AH49" s="33">
        <f t="shared" si="74"/>
        <v>0</v>
      </c>
      <c r="AI49" s="33">
        <f t="shared" si="75"/>
        <v>0</v>
      </c>
      <c r="AJ49" s="33">
        <f t="shared" si="76"/>
        <v>0</v>
      </c>
      <c r="AK49" s="33">
        <f t="shared" si="77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/>
      <c r="AV49" s="33"/>
      <c r="AW49" s="33" t="e">
        <f t="shared" si="87"/>
        <v>#N/A</v>
      </c>
    </row>
    <row r="50" spans="1:49" x14ac:dyDescent="0.3">
      <c r="A50" s="33">
        <v>48</v>
      </c>
      <c r="B50" s="33" t="str">
        <f t="shared" si="44"/>
        <v/>
      </c>
      <c r="C50" s="46" t="str">
        <f t="shared" si="45"/>
        <v/>
      </c>
      <c r="D50" s="33">
        <f t="shared" si="46"/>
        <v>0</v>
      </c>
      <c r="E50" s="33" t="e">
        <f t="shared" si="47"/>
        <v>#N/A</v>
      </c>
      <c r="F50" s="33" t="str">
        <f t="shared" si="48"/>
        <v/>
      </c>
      <c r="G50" s="33" t="str">
        <f t="shared" si="49"/>
        <v/>
      </c>
      <c r="H50" s="33" t="e">
        <f t="shared" si="50"/>
        <v>#N/A</v>
      </c>
      <c r="I50" s="33" t="e">
        <f t="shared" si="51"/>
        <v>#N/A</v>
      </c>
      <c r="J50" s="33" t="e">
        <f t="shared" si="52"/>
        <v>#N/A</v>
      </c>
      <c r="K50" s="33">
        <f t="shared" si="53"/>
        <v>0</v>
      </c>
      <c r="L50" s="33">
        <f t="shared" si="54"/>
        <v>0</v>
      </c>
      <c r="M50" s="33">
        <f t="shared" si="55"/>
        <v>0</v>
      </c>
      <c r="N50" s="33">
        <f t="shared" si="56"/>
        <v>0</v>
      </c>
      <c r="O50" s="33">
        <f t="shared" si="57"/>
        <v>0</v>
      </c>
      <c r="P50" s="33" t="str">
        <f t="shared" si="58"/>
        <v/>
      </c>
      <c r="Q50" s="33" t="e">
        <f t="shared" si="59"/>
        <v>#N/A</v>
      </c>
      <c r="R50" s="33" t="e">
        <f t="shared" si="60"/>
        <v>#N/A</v>
      </c>
      <c r="S50" s="33" t="e">
        <f t="shared" si="61"/>
        <v>#N/A</v>
      </c>
      <c r="T50" s="33" t="e">
        <f t="shared" si="62"/>
        <v>#N/A</v>
      </c>
      <c r="U50" s="33" t="e">
        <f t="shared" si="63"/>
        <v>#N/A</v>
      </c>
      <c r="V50" s="33" t="e">
        <f t="shared" si="64"/>
        <v>#N/A</v>
      </c>
      <c r="W50" s="33" t="e">
        <f t="shared" si="65"/>
        <v>#N/A</v>
      </c>
      <c r="X50" s="33" t="e">
        <f t="shared" si="66"/>
        <v>#N/A</v>
      </c>
      <c r="Y50" s="33"/>
      <c r="Z50" s="33"/>
      <c r="AA50" s="33" t="e">
        <f t="shared" si="67"/>
        <v>#N/A</v>
      </c>
      <c r="AB50" s="33" t="str">
        <f t="shared" si="68"/>
        <v/>
      </c>
      <c r="AC50" s="33" t="str">
        <f t="shared" si="69"/>
        <v/>
      </c>
      <c r="AD50" s="33" t="e">
        <f t="shared" si="70"/>
        <v>#N/A</v>
      </c>
      <c r="AE50" s="33" t="e">
        <f t="shared" si="71"/>
        <v>#N/A</v>
      </c>
      <c r="AF50" s="33" t="e">
        <f t="shared" si="72"/>
        <v>#N/A</v>
      </c>
      <c r="AG50" s="33">
        <f t="shared" si="73"/>
        <v>0</v>
      </c>
      <c r="AH50" s="33">
        <f t="shared" si="74"/>
        <v>0</v>
      </c>
      <c r="AI50" s="33">
        <f t="shared" si="75"/>
        <v>0</v>
      </c>
      <c r="AJ50" s="33">
        <f t="shared" si="76"/>
        <v>0</v>
      </c>
      <c r="AK50" s="33">
        <f t="shared" si="77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/>
      <c r="AV50" s="33"/>
      <c r="AW50" s="33" t="e">
        <f t="shared" si="87"/>
        <v>#N/A</v>
      </c>
    </row>
    <row r="51" spans="1:49" x14ac:dyDescent="0.3">
      <c r="A51" s="33">
        <v>49</v>
      </c>
      <c r="B51" s="33" t="str">
        <f t="shared" si="44"/>
        <v/>
      </c>
      <c r="C51" s="46" t="str">
        <f t="shared" si="45"/>
        <v/>
      </c>
      <c r="D51" s="33">
        <f t="shared" si="46"/>
        <v>0</v>
      </c>
      <c r="E51" s="33" t="e">
        <f t="shared" si="47"/>
        <v>#N/A</v>
      </c>
      <c r="F51" s="33" t="str">
        <f t="shared" si="48"/>
        <v/>
      </c>
      <c r="G51" s="33" t="str">
        <f t="shared" si="49"/>
        <v/>
      </c>
      <c r="H51" s="33" t="e">
        <f t="shared" si="50"/>
        <v>#N/A</v>
      </c>
      <c r="I51" s="33" t="e">
        <f t="shared" si="51"/>
        <v>#N/A</v>
      </c>
      <c r="J51" s="33" t="e">
        <f t="shared" si="52"/>
        <v>#N/A</v>
      </c>
      <c r="K51" s="33">
        <f t="shared" si="53"/>
        <v>0</v>
      </c>
      <c r="L51" s="33">
        <f t="shared" si="54"/>
        <v>0</v>
      </c>
      <c r="M51" s="33">
        <f t="shared" si="55"/>
        <v>0</v>
      </c>
      <c r="N51" s="33">
        <f t="shared" si="56"/>
        <v>0</v>
      </c>
      <c r="O51" s="33">
        <f t="shared" si="57"/>
        <v>0</v>
      </c>
      <c r="P51" s="33" t="str">
        <f t="shared" si="58"/>
        <v/>
      </c>
      <c r="Q51" s="33" t="e">
        <f t="shared" si="59"/>
        <v>#N/A</v>
      </c>
      <c r="R51" s="33" t="e">
        <f t="shared" si="60"/>
        <v>#N/A</v>
      </c>
      <c r="S51" s="33" t="e">
        <f t="shared" si="61"/>
        <v>#N/A</v>
      </c>
      <c r="T51" s="33" t="e">
        <f t="shared" si="62"/>
        <v>#N/A</v>
      </c>
      <c r="U51" s="33" t="e">
        <f t="shared" si="63"/>
        <v>#N/A</v>
      </c>
      <c r="V51" s="33" t="e">
        <f t="shared" si="64"/>
        <v>#N/A</v>
      </c>
      <c r="W51" s="33" t="e">
        <f t="shared" si="65"/>
        <v>#N/A</v>
      </c>
      <c r="X51" s="33" t="e">
        <f t="shared" si="66"/>
        <v>#N/A</v>
      </c>
      <c r="Y51" s="33"/>
      <c r="Z51" s="33"/>
      <c r="AA51" s="33" t="e">
        <f t="shared" si="67"/>
        <v>#N/A</v>
      </c>
      <c r="AB51" s="33" t="str">
        <f t="shared" si="68"/>
        <v/>
      </c>
      <c r="AC51" s="33" t="str">
        <f t="shared" si="69"/>
        <v/>
      </c>
      <c r="AD51" s="33" t="e">
        <f t="shared" si="70"/>
        <v>#N/A</v>
      </c>
      <c r="AE51" s="33" t="e">
        <f t="shared" si="71"/>
        <v>#N/A</v>
      </c>
      <c r="AF51" s="33" t="e">
        <f t="shared" si="72"/>
        <v>#N/A</v>
      </c>
      <c r="AG51" s="33">
        <f t="shared" si="73"/>
        <v>0</v>
      </c>
      <c r="AH51" s="33">
        <f t="shared" si="74"/>
        <v>0</v>
      </c>
      <c r="AI51" s="33">
        <f t="shared" si="75"/>
        <v>0</v>
      </c>
      <c r="AJ51" s="33">
        <f t="shared" si="76"/>
        <v>0</v>
      </c>
      <c r="AK51" s="33">
        <f t="shared" si="77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/>
      <c r="AV51" s="33"/>
      <c r="AW51" s="33" t="e">
        <f t="shared" si="87"/>
        <v>#N/A</v>
      </c>
    </row>
    <row r="52" spans="1:49" x14ac:dyDescent="0.3">
      <c r="A52" s="33">
        <v>50</v>
      </c>
      <c r="B52" s="33" t="str">
        <f t="shared" si="44"/>
        <v/>
      </c>
      <c r="C52" s="46" t="str">
        <f t="shared" si="45"/>
        <v/>
      </c>
      <c r="D52" s="33">
        <f t="shared" si="46"/>
        <v>0</v>
      </c>
      <c r="E52" s="33" t="e">
        <f t="shared" si="47"/>
        <v>#N/A</v>
      </c>
      <c r="F52" s="33" t="str">
        <f t="shared" si="48"/>
        <v/>
      </c>
      <c r="G52" s="33" t="str">
        <f t="shared" si="49"/>
        <v/>
      </c>
      <c r="H52" s="33" t="e">
        <f t="shared" si="50"/>
        <v>#N/A</v>
      </c>
      <c r="I52" s="33" t="e">
        <f t="shared" si="51"/>
        <v>#N/A</v>
      </c>
      <c r="J52" s="33" t="e">
        <f t="shared" si="52"/>
        <v>#N/A</v>
      </c>
      <c r="K52" s="33">
        <f t="shared" si="53"/>
        <v>0</v>
      </c>
      <c r="L52" s="33">
        <f t="shared" si="54"/>
        <v>0</v>
      </c>
      <c r="M52" s="33">
        <f t="shared" si="55"/>
        <v>0</v>
      </c>
      <c r="N52" s="33">
        <f t="shared" si="56"/>
        <v>0</v>
      </c>
      <c r="O52" s="33">
        <f t="shared" si="57"/>
        <v>0</v>
      </c>
      <c r="P52" s="33" t="str">
        <f t="shared" si="58"/>
        <v/>
      </c>
      <c r="Q52" s="33" t="e">
        <f t="shared" si="59"/>
        <v>#N/A</v>
      </c>
      <c r="R52" s="33" t="e">
        <f t="shared" si="60"/>
        <v>#N/A</v>
      </c>
      <c r="S52" s="33" t="e">
        <f t="shared" si="61"/>
        <v>#N/A</v>
      </c>
      <c r="T52" s="33" t="e">
        <f t="shared" si="62"/>
        <v>#N/A</v>
      </c>
      <c r="U52" s="33" t="e">
        <f t="shared" si="63"/>
        <v>#N/A</v>
      </c>
      <c r="V52" s="33" t="e">
        <f t="shared" si="64"/>
        <v>#N/A</v>
      </c>
      <c r="W52" s="33" t="e">
        <f t="shared" si="65"/>
        <v>#N/A</v>
      </c>
      <c r="X52" s="33" t="e">
        <f t="shared" si="66"/>
        <v>#N/A</v>
      </c>
      <c r="Y52" s="33"/>
      <c r="Z52" s="33"/>
      <c r="AA52" s="33" t="e">
        <f t="shared" si="67"/>
        <v>#N/A</v>
      </c>
      <c r="AB52" s="33" t="str">
        <f t="shared" si="68"/>
        <v/>
      </c>
      <c r="AC52" s="33" t="str">
        <f t="shared" si="69"/>
        <v/>
      </c>
      <c r="AD52" s="33" t="e">
        <f t="shared" si="70"/>
        <v>#N/A</v>
      </c>
      <c r="AE52" s="33" t="e">
        <f t="shared" si="71"/>
        <v>#N/A</v>
      </c>
      <c r="AF52" s="33" t="e">
        <f t="shared" si="72"/>
        <v>#N/A</v>
      </c>
      <c r="AG52" s="33">
        <f t="shared" si="73"/>
        <v>0</v>
      </c>
      <c r="AH52" s="33">
        <f t="shared" si="74"/>
        <v>0</v>
      </c>
      <c r="AI52" s="33">
        <f t="shared" si="75"/>
        <v>0</v>
      </c>
      <c r="AJ52" s="33">
        <f t="shared" si="76"/>
        <v>0</v>
      </c>
      <c r="AK52" s="33">
        <f t="shared" si="77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/>
      <c r="AV52" s="33"/>
      <c r="AW52" s="33" t="e">
        <f t="shared" si="87"/>
        <v>#N/A</v>
      </c>
    </row>
    <row r="53" spans="1:49" x14ac:dyDescent="0.3">
      <c r="A53" s="33">
        <v>51</v>
      </c>
      <c r="B53" s="33" t="str">
        <f t="shared" si="44"/>
        <v/>
      </c>
      <c r="C53" s="46" t="str">
        <f t="shared" si="45"/>
        <v/>
      </c>
      <c r="D53" s="33">
        <f t="shared" si="46"/>
        <v>0</v>
      </c>
      <c r="E53" s="33" t="e">
        <f t="shared" si="47"/>
        <v>#N/A</v>
      </c>
      <c r="F53" s="33" t="str">
        <f t="shared" si="48"/>
        <v/>
      </c>
      <c r="G53" s="33" t="str">
        <f t="shared" si="49"/>
        <v/>
      </c>
      <c r="H53" s="33" t="e">
        <f t="shared" si="50"/>
        <v>#N/A</v>
      </c>
      <c r="I53" s="33" t="e">
        <f t="shared" si="51"/>
        <v>#N/A</v>
      </c>
      <c r="J53" s="33" t="e">
        <f t="shared" si="52"/>
        <v>#N/A</v>
      </c>
      <c r="K53" s="33">
        <f t="shared" si="53"/>
        <v>0</v>
      </c>
      <c r="L53" s="33">
        <f t="shared" si="54"/>
        <v>0</v>
      </c>
      <c r="M53" s="33">
        <f t="shared" si="55"/>
        <v>0</v>
      </c>
      <c r="N53" s="33">
        <f t="shared" si="56"/>
        <v>0</v>
      </c>
      <c r="O53" s="33">
        <f t="shared" si="57"/>
        <v>0</v>
      </c>
      <c r="P53" s="33" t="str">
        <f t="shared" si="58"/>
        <v/>
      </c>
      <c r="Q53" s="33" t="e">
        <f t="shared" si="59"/>
        <v>#N/A</v>
      </c>
      <c r="R53" s="33" t="e">
        <f t="shared" si="60"/>
        <v>#N/A</v>
      </c>
      <c r="S53" s="33" t="e">
        <f t="shared" si="61"/>
        <v>#N/A</v>
      </c>
      <c r="T53" s="33" t="e">
        <f t="shared" si="62"/>
        <v>#N/A</v>
      </c>
      <c r="U53" s="33" t="e">
        <f t="shared" si="63"/>
        <v>#N/A</v>
      </c>
      <c r="V53" s="33" t="e">
        <f t="shared" si="64"/>
        <v>#N/A</v>
      </c>
      <c r="W53" s="33" t="e">
        <f t="shared" si="65"/>
        <v>#N/A</v>
      </c>
      <c r="X53" s="33" t="e">
        <f t="shared" si="66"/>
        <v>#N/A</v>
      </c>
      <c r="Y53" s="33"/>
      <c r="Z53" s="33"/>
      <c r="AA53" s="33" t="e">
        <f t="shared" si="67"/>
        <v>#N/A</v>
      </c>
      <c r="AB53" s="33" t="str">
        <f t="shared" si="68"/>
        <v/>
      </c>
      <c r="AC53" s="33" t="str">
        <f t="shared" si="69"/>
        <v/>
      </c>
      <c r="AD53" s="33" t="e">
        <f t="shared" si="70"/>
        <v>#N/A</v>
      </c>
      <c r="AE53" s="33" t="e">
        <f t="shared" si="71"/>
        <v>#N/A</v>
      </c>
      <c r="AF53" s="33" t="e">
        <f t="shared" si="72"/>
        <v>#N/A</v>
      </c>
      <c r="AG53" s="33">
        <f t="shared" si="73"/>
        <v>0</v>
      </c>
      <c r="AH53" s="33">
        <f t="shared" si="74"/>
        <v>0</v>
      </c>
      <c r="AI53" s="33">
        <f t="shared" si="75"/>
        <v>0</v>
      </c>
      <c r="AJ53" s="33">
        <f t="shared" si="76"/>
        <v>0</v>
      </c>
      <c r="AK53" s="33">
        <f t="shared" si="77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/>
      <c r="AV53" s="33"/>
      <c r="AW53" s="33" t="e">
        <f t="shared" si="87"/>
        <v>#N/A</v>
      </c>
    </row>
    <row r="54" spans="1:49" x14ac:dyDescent="0.3">
      <c r="A54" s="33">
        <v>52</v>
      </c>
      <c r="B54" s="33" t="str">
        <f t="shared" si="44"/>
        <v/>
      </c>
      <c r="C54" s="46" t="str">
        <f t="shared" si="45"/>
        <v/>
      </c>
      <c r="D54" s="33">
        <f t="shared" si="46"/>
        <v>0</v>
      </c>
      <c r="E54" s="33" t="e">
        <f t="shared" si="47"/>
        <v>#N/A</v>
      </c>
      <c r="F54" s="33" t="str">
        <f t="shared" si="48"/>
        <v/>
      </c>
      <c r="G54" s="33" t="str">
        <f t="shared" si="49"/>
        <v/>
      </c>
      <c r="H54" s="33" t="e">
        <f t="shared" si="50"/>
        <v>#N/A</v>
      </c>
      <c r="I54" s="33" t="e">
        <f t="shared" si="51"/>
        <v>#N/A</v>
      </c>
      <c r="J54" s="33" t="e">
        <f t="shared" si="52"/>
        <v>#N/A</v>
      </c>
      <c r="K54" s="33">
        <f t="shared" si="53"/>
        <v>0</v>
      </c>
      <c r="L54" s="33">
        <f t="shared" si="54"/>
        <v>0</v>
      </c>
      <c r="M54" s="33">
        <f t="shared" si="55"/>
        <v>0</v>
      </c>
      <c r="N54" s="33">
        <f t="shared" si="56"/>
        <v>0</v>
      </c>
      <c r="O54" s="33">
        <f t="shared" si="57"/>
        <v>0</v>
      </c>
      <c r="P54" s="33" t="str">
        <f t="shared" si="58"/>
        <v/>
      </c>
      <c r="Q54" s="33" t="e">
        <f t="shared" si="59"/>
        <v>#N/A</v>
      </c>
      <c r="R54" s="33" t="e">
        <f t="shared" si="60"/>
        <v>#N/A</v>
      </c>
      <c r="S54" s="33" t="e">
        <f t="shared" si="61"/>
        <v>#N/A</v>
      </c>
      <c r="T54" s="33" t="e">
        <f t="shared" si="62"/>
        <v>#N/A</v>
      </c>
      <c r="U54" s="33" t="e">
        <f t="shared" si="63"/>
        <v>#N/A</v>
      </c>
      <c r="V54" s="33" t="e">
        <f t="shared" si="64"/>
        <v>#N/A</v>
      </c>
      <c r="W54" s="33" t="e">
        <f t="shared" si="65"/>
        <v>#N/A</v>
      </c>
      <c r="X54" s="33" t="e">
        <f t="shared" si="66"/>
        <v>#N/A</v>
      </c>
      <c r="Y54" s="33"/>
      <c r="Z54" s="33"/>
      <c r="AA54" s="33" t="e">
        <f t="shared" si="67"/>
        <v>#N/A</v>
      </c>
      <c r="AB54" s="33" t="str">
        <f t="shared" si="68"/>
        <v/>
      </c>
      <c r="AC54" s="33" t="str">
        <f t="shared" si="69"/>
        <v/>
      </c>
      <c r="AD54" s="33" t="e">
        <f t="shared" si="70"/>
        <v>#N/A</v>
      </c>
      <c r="AE54" s="33" t="e">
        <f t="shared" si="71"/>
        <v>#N/A</v>
      </c>
      <c r="AF54" s="33" t="e">
        <f t="shared" si="72"/>
        <v>#N/A</v>
      </c>
      <c r="AG54" s="33">
        <f t="shared" si="73"/>
        <v>0</v>
      </c>
      <c r="AH54" s="33">
        <f t="shared" si="74"/>
        <v>0</v>
      </c>
      <c r="AI54" s="33">
        <f t="shared" si="75"/>
        <v>0</v>
      </c>
      <c r="AJ54" s="33">
        <f t="shared" si="76"/>
        <v>0</v>
      </c>
      <c r="AK54" s="33">
        <f t="shared" si="77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/>
      <c r="AV54" s="33"/>
      <c r="AW54" s="33" t="e">
        <f t="shared" si="87"/>
        <v>#N/A</v>
      </c>
    </row>
    <row r="55" spans="1:49" x14ac:dyDescent="0.3">
      <c r="A55" s="33">
        <v>53</v>
      </c>
      <c r="B55" s="33" t="str">
        <f t="shared" si="44"/>
        <v/>
      </c>
      <c r="C55" s="46" t="str">
        <f t="shared" si="45"/>
        <v/>
      </c>
      <c r="D55" s="33">
        <f t="shared" si="46"/>
        <v>0</v>
      </c>
      <c r="E55" s="33" t="e">
        <f t="shared" si="47"/>
        <v>#N/A</v>
      </c>
      <c r="F55" s="33" t="str">
        <f t="shared" si="48"/>
        <v/>
      </c>
      <c r="G55" s="33" t="str">
        <f t="shared" si="49"/>
        <v/>
      </c>
      <c r="H55" s="33" t="e">
        <f t="shared" si="50"/>
        <v>#N/A</v>
      </c>
      <c r="I55" s="33" t="e">
        <f t="shared" si="51"/>
        <v>#N/A</v>
      </c>
      <c r="J55" s="33" t="e">
        <f t="shared" si="52"/>
        <v>#N/A</v>
      </c>
      <c r="K55" s="33">
        <f t="shared" si="53"/>
        <v>0</v>
      </c>
      <c r="L55" s="33">
        <f t="shared" si="54"/>
        <v>0</v>
      </c>
      <c r="M55" s="33">
        <f t="shared" si="55"/>
        <v>0</v>
      </c>
      <c r="N55" s="33">
        <f t="shared" si="56"/>
        <v>0</v>
      </c>
      <c r="O55" s="33">
        <f t="shared" si="57"/>
        <v>0</v>
      </c>
      <c r="P55" s="33" t="str">
        <f t="shared" si="58"/>
        <v/>
      </c>
      <c r="Q55" s="33" t="e">
        <f t="shared" si="59"/>
        <v>#N/A</v>
      </c>
      <c r="R55" s="33" t="e">
        <f t="shared" si="60"/>
        <v>#N/A</v>
      </c>
      <c r="S55" s="33" t="e">
        <f t="shared" si="61"/>
        <v>#N/A</v>
      </c>
      <c r="T55" s="33" t="e">
        <f t="shared" si="62"/>
        <v>#N/A</v>
      </c>
      <c r="U55" s="33" t="e">
        <f t="shared" si="63"/>
        <v>#N/A</v>
      </c>
      <c r="V55" s="33" t="e">
        <f t="shared" si="64"/>
        <v>#N/A</v>
      </c>
      <c r="W55" s="33" t="e">
        <f t="shared" si="65"/>
        <v>#N/A</v>
      </c>
      <c r="X55" s="33" t="e">
        <f t="shared" si="66"/>
        <v>#N/A</v>
      </c>
      <c r="Y55" s="33"/>
      <c r="Z55" s="33"/>
      <c r="AA55" s="33" t="e">
        <f t="shared" si="67"/>
        <v>#N/A</v>
      </c>
      <c r="AB55" s="33" t="str">
        <f t="shared" si="68"/>
        <v/>
      </c>
      <c r="AC55" s="33" t="str">
        <f t="shared" si="69"/>
        <v/>
      </c>
      <c r="AD55" s="33" t="e">
        <f t="shared" si="70"/>
        <v>#N/A</v>
      </c>
      <c r="AE55" s="33" t="e">
        <f t="shared" si="71"/>
        <v>#N/A</v>
      </c>
      <c r="AF55" s="33" t="e">
        <f t="shared" si="72"/>
        <v>#N/A</v>
      </c>
      <c r="AG55" s="33">
        <f t="shared" si="73"/>
        <v>0</v>
      </c>
      <c r="AH55" s="33">
        <f t="shared" si="74"/>
        <v>0</v>
      </c>
      <c r="AI55" s="33">
        <f t="shared" si="75"/>
        <v>0</v>
      </c>
      <c r="AJ55" s="33">
        <f t="shared" si="76"/>
        <v>0</v>
      </c>
      <c r="AK55" s="33">
        <f t="shared" si="77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/>
      <c r="AV55" s="33"/>
      <c r="AW55" s="33" t="e">
        <f t="shared" si="87"/>
        <v>#N/A</v>
      </c>
    </row>
    <row r="56" spans="1:49" x14ac:dyDescent="0.3">
      <c r="A56" s="33">
        <v>54</v>
      </c>
      <c r="B56" s="33" t="str">
        <f t="shared" si="44"/>
        <v/>
      </c>
      <c r="C56" s="46" t="str">
        <f t="shared" si="45"/>
        <v/>
      </c>
      <c r="D56" s="33">
        <f t="shared" si="46"/>
        <v>0</v>
      </c>
      <c r="E56" s="33" t="e">
        <f t="shared" si="47"/>
        <v>#N/A</v>
      </c>
      <c r="F56" s="33" t="str">
        <f t="shared" si="48"/>
        <v/>
      </c>
      <c r="G56" s="33" t="str">
        <f t="shared" si="49"/>
        <v/>
      </c>
      <c r="H56" s="33" t="e">
        <f t="shared" si="50"/>
        <v>#N/A</v>
      </c>
      <c r="I56" s="33" t="e">
        <f t="shared" si="51"/>
        <v>#N/A</v>
      </c>
      <c r="J56" s="33" t="e">
        <f t="shared" si="52"/>
        <v>#N/A</v>
      </c>
      <c r="K56" s="33">
        <f t="shared" si="53"/>
        <v>0</v>
      </c>
      <c r="L56" s="33">
        <f t="shared" si="54"/>
        <v>0</v>
      </c>
      <c r="M56" s="33">
        <f t="shared" si="55"/>
        <v>0</v>
      </c>
      <c r="N56" s="33">
        <f t="shared" si="56"/>
        <v>0</v>
      </c>
      <c r="O56" s="33">
        <f t="shared" si="57"/>
        <v>0</v>
      </c>
      <c r="P56" s="33" t="str">
        <f t="shared" si="58"/>
        <v/>
      </c>
      <c r="Q56" s="33" t="e">
        <f t="shared" si="59"/>
        <v>#N/A</v>
      </c>
      <c r="R56" s="33" t="e">
        <f t="shared" si="60"/>
        <v>#N/A</v>
      </c>
      <c r="S56" s="33" t="e">
        <f t="shared" si="61"/>
        <v>#N/A</v>
      </c>
      <c r="T56" s="33" t="e">
        <f t="shared" si="62"/>
        <v>#N/A</v>
      </c>
      <c r="U56" s="33" t="e">
        <f t="shared" si="63"/>
        <v>#N/A</v>
      </c>
      <c r="V56" s="33" t="e">
        <f t="shared" si="64"/>
        <v>#N/A</v>
      </c>
      <c r="W56" s="33" t="e">
        <f t="shared" si="65"/>
        <v>#N/A</v>
      </c>
      <c r="X56" s="33" t="e">
        <f t="shared" si="66"/>
        <v>#N/A</v>
      </c>
      <c r="Y56" s="33"/>
      <c r="Z56" s="33"/>
      <c r="AA56" s="33" t="e">
        <f t="shared" si="67"/>
        <v>#N/A</v>
      </c>
      <c r="AB56" s="33" t="str">
        <f t="shared" si="68"/>
        <v/>
      </c>
      <c r="AC56" s="33" t="str">
        <f t="shared" si="69"/>
        <v/>
      </c>
      <c r="AD56" s="33" t="e">
        <f t="shared" si="70"/>
        <v>#N/A</v>
      </c>
      <c r="AE56" s="33" t="e">
        <f t="shared" si="71"/>
        <v>#N/A</v>
      </c>
      <c r="AF56" s="33" t="e">
        <f t="shared" si="72"/>
        <v>#N/A</v>
      </c>
      <c r="AG56" s="33">
        <f t="shared" si="73"/>
        <v>0</v>
      </c>
      <c r="AH56" s="33">
        <f t="shared" si="74"/>
        <v>0</v>
      </c>
      <c r="AI56" s="33">
        <f t="shared" si="75"/>
        <v>0</v>
      </c>
      <c r="AJ56" s="33">
        <f t="shared" si="76"/>
        <v>0</v>
      </c>
      <c r="AK56" s="33">
        <f t="shared" si="77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/>
      <c r="AV56" s="33"/>
      <c r="AW56" s="33" t="e">
        <f t="shared" si="87"/>
        <v>#N/A</v>
      </c>
    </row>
    <row r="57" spans="1:49" x14ac:dyDescent="0.3">
      <c r="A57" s="33">
        <v>55</v>
      </c>
      <c r="B57" s="33" t="str">
        <f t="shared" si="44"/>
        <v/>
      </c>
      <c r="C57" s="46" t="str">
        <f t="shared" si="45"/>
        <v/>
      </c>
      <c r="D57" s="33">
        <f t="shared" si="46"/>
        <v>0</v>
      </c>
      <c r="E57" s="33" t="e">
        <f t="shared" si="47"/>
        <v>#N/A</v>
      </c>
      <c r="F57" s="33" t="str">
        <f t="shared" si="48"/>
        <v/>
      </c>
      <c r="G57" s="33" t="str">
        <f t="shared" si="49"/>
        <v/>
      </c>
      <c r="H57" s="33" t="e">
        <f t="shared" si="50"/>
        <v>#N/A</v>
      </c>
      <c r="I57" s="33" t="e">
        <f t="shared" si="51"/>
        <v>#N/A</v>
      </c>
      <c r="J57" s="33" t="e">
        <f t="shared" si="52"/>
        <v>#N/A</v>
      </c>
      <c r="K57" s="33">
        <f t="shared" si="53"/>
        <v>0</v>
      </c>
      <c r="L57" s="33">
        <f t="shared" si="54"/>
        <v>0</v>
      </c>
      <c r="M57" s="33">
        <f t="shared" si="55"/>
        <v>0</v>
      </c>
      <c r="N57" s="33">
        <f t="shared" si="56"/>
        <v>0</v>
      </c>
      <c r="O57" s="33">
        <f t="shared" si="57"/>
        <v>0</v>
      </c>
      <c r="P57" s="33" t="str">
        <f t="shared" si="58"/>
        <v/>
      </c>
      <c r="Q57" s="33" t="e">
        <f t="shared" si="59"/>
        <v>#N/A</v>
      </c>
      <c r="R57" s="33" t="e">
        <f t="shared" si="60"/>
        <v>#N/A</v>
      </c>
      <c r="S57" s="33" t="e">
        <f t="shared" si="61"/>
        <v>#N/A</v>
      </c>
      <c r="T57" s="33" t="e">
        <f t="shared" si="62"/>
        <v>#N/A</v>
      </c>
      <c r="U57" s="33" t="e">
        <f t="shared" si="63"/>
        <v>#N/A</v>
      </c>
      <c r="V57" s="33" t="e">
        <f t="shared" si="64"/>
        <v>#N/A</v>
      </c>
      <c r="W57" s="33" t="e">
        <f t="shared" si="65"/>
        <v>#N/A</v>
      </c>
      <c r="X57" s="33" t="e">
        <f t="shared" si="66"/>
        <v>#N/A</v>
      </c>
      <c r="Y57" s="33"/>
      <c r="Z57" s="33"/>
      <c r="AA57" s="33" t="e">
        <f t="shared" si="67"/>
        <v>#N/A</v>
      </c>
      <c r="AB57" s="33" t="str">
        <f t="shared" si="68"/>
        <v/>
      </c>
      <c r="AC57" s="33" t="str">
        <f t="shared" si="69"/>
        <v/>
      </c>
      <c r="AD57" s="33" t="e">
        <f t="shared" si="70"/>
        <v>#N/A</v>
      </c>
      <c r="AE57" s="33" t="e">
        <f t="shared" si="71"/>
        <v>#N/A</v>
      </c>
      <c r="AF57" s="33" t="e">
        <f t="shared" si="72"/>
        <v>#N/A</v>
      </c>
      <c r="AG57" s="33">
        <f t="shared" si="73"/>
        <v>0</v>
      </c>
      <c r="AH57" s="33">
        <f t="shared" si="74"/>
        <v>0</v>
      </c>
      <c r="AI57" s="33">
        <f t="shared" si="75"/>
        <v>0</v>
      </c>
      <c r="AJ57" s="33">
        <f t="shared" si="76"/>
        <v>0</v>
      </c>
      <c r="AK57" s="33">
        <f t="shared" si="77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/>
      <c r="AV57" s="33"/>
      <c r="AW57" s="33" t="e">
        <f t="shared" si="87"/>
        <v>#N/A</v>
      </c>
    </row>
    <row r="58" spans="1:49" x14ac:dyDescent="0.3">
      <c r="A58" s="33">
        <v>56</v>
      </c>
      <c r="B58" s="33" t="str">
        <f t="shared" si="44"/>
        <v/>
      </c>
      <c r="C58" s="46" t="str">
        <f t="shared" si="45"/>
        <v/>
      </c>
      <c r="D58" s="33">
        <f t="shared" si="46"/>
        <v>0</v>
      </c>
      <c r="E58" s="33" t="e">
        <f t="shared" si="47"/>
        <v>#N/A</v>
      </c>
      <c r="F58" s="33" t="str">
        <f t="shared" si="48"/>
        <v/>
      </c>
      <c r="G58" s="33" t="str">
        <f t="shared" si="49"/>
        <v/>
      </c>
      <c r="H58" s="33" t="e">
        <f t="shared" si="50"/>
        <v>#N/A</v>
      </c>
      <c r="I58" s="33" t="e">
        <f t="shared" si="51"/>
        <v>#N/A</v>
      </c>
      <c r="J58" s="33" t="e">
        <f t="shared" si="52"/>
        <v>#N/A</v>
      </c>
      <c r="K58" s="33">
        <f t="shared" si="53"/>
        <v>0</v>
      </c>
      <c r="L58" s="33">
        <f t="shared" si="54"/>
        <v>0</v>
      </c>
      <c r="M58" s="33">
        <f t="shared" si="55"/>
        <v>0</v>
      </c>
      <c r="N58" s="33">
        <f t="shared" si="56"/>
        <v>0</v>
      </c>
      <c r="O58" s="33">
        <f t="shared" si="57"/>
        <v>0</v>
      </c>
      <c r="P58" s="33" t="str">
        <f t="shared" si="58"/>
        <v/>
      </c>
      <c r="Q58" s="33" t="e">
        <f t="shared" si="59"/>
        <v>#N/A</v>
      </c>
      <c r="R58" s="33" t="e">
        <f t="shared" si="60"/>
        <v>#N/A</v>
      </c>
      <c r="S58" s="33" t="e">
        <f t="shared" si="61"/>
        <v>#N/A</v>
      </c>
      <c r="T58" s="33" t="e">
        <f t="shared" si="62"/>
        <v>#N/A</v>
      </c>
      <c r="U58" s="33" t="e">
        <f t="shared" si="63"/>
        <v>#N/A</v>
      </c>
      <c r="V58" s="33" t="e">
        <f t="shared" si="64"/>
        <v>#N/A</v>
      </c>
      <c r="W58" s="33" t="e">
        <f t="shared" si="65"/>
        <v>#N/A</v>
      </c>
      <c r="X58" s="33" t="e">
        <f t="shared" si="66"/>
        <v>#N/A</v>
      </c>
      <c r="Y58" s="33"/>
      <c r="Z58" s="33"/>
      <c r="AA58" s="33" t="e">
        <f t="shared" si="67"/>
        <v>#N/A</v>
      </c>
      <c r="AB58" s="33" t="str">
        <f t="shared" si="68"/>
        <v/>
      </c>
      <c r="AC58" s="33" t="str">
        <f t="shared" si="69"/>
        <v/>
      </c>
      <c r="AD58" s="33" t="e">
        <f t="shared" si="70"/>
        <v>#N/A</v>
      </c>
      <c r="AE58" s="33" t="e">
        <f t="shared" si="71"/>
        <v>#N/A</v>
      </c>
      <c r="AF58" s="33" t="e">
        <f t="shared" si="72"/>
        <v>#N/A</v>
      </c>
      <c r="AG58" s="33">
        <f t="shared" si="73"/>
        <v>0</v>
      </c>
      <c r="AH58" s="33">
        <f t="shared" si="74"/>
        <v>0</v>
      </c>
      <c r="AI58" s="33">
        <f t="shared" si="75"/>
        <v>0</v>
      </c>
      <c r="AJ58" s="33">
        <f t="shared" si="76"/>
        <v>0</v>
      </c>
      <c r="AK58" s="33">
        <f t="shared" si="77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/>
      <c r="AV58" s="33"/>
      <c r="AW58" s="33" t="e">
        <f t="shared" si="87"/>
        <v>#N/A</v>
      </c>
    </row>
    <row r="59" spans="1:49" x14ac:dyDescent="0.3">
      <c r="A59" s="33">
        <v>57</v>
      </c>
      <c r="B59" s="33" t="str">
        <f t="shared" si="44"/>
        <v/>
      </c>
      <c r="C59" s="46" t="str">
        <f t="shared" si="45"/>
        <v/>
      </c>
      <c r="D59" s="33">
        <f t="shared" si="46"/>
        <v>0</v>
      </c>
      <c r="E59" s="33" t="e">
        <f t="shared" si="47"/>
        <v>#N/A</v>
      </c>
      <c r="F59" s="33" t="str">
        <f t="shared" si="48"/>
        <v/>
      </c>
      <c r="G59" s="33" t="str">
        <f t="shared" si="49"/>
        <v/>
      </c>
      <c r="H59" s="33" t="e">
        <f t="shared" si="50"/>
        <v>#N/A</v>
      </c>
      <c r="I59" s="33" t="e">
        <f t="shared" si="51"/>
        <v>#N/A</v>
      </c>
      <c r="J59" s="33" t="e">
        <f t="shared" si="52"/>
        <v>#N/A</v>
      </c>
      <c r="K59" s="33">
        <f t="shared" si="53"/>
        <v>0</v>
      </c>
      <c r="L59" s="33">
        <f t="shared" si="54"/>
        <v>0</v>
      </c>
      <c r="M59" s="33">
        <f t="shared" si="55"/>
        <v>0</v>
      </c>
      <c r="N59" s="33">
        <f t="shared" si="56"/>
        <v>0</v>
      </c>
      <c r="O59" s="33">
        <f t="shared" si="57"/>
        <v>0</v>
      </c>
      <c r="P59" s="33" t="str">
        <f t="shared" si="58"/>
        <v/>
      </c>
      <c r="Q59" s="33" t="e">
        <f t="shared" si="59"/>
        <v>#N/A</v>
      </c>
      <c r="R59" s="33" t="e">
        <f t="shared" si="60"/>
        <v>#N/A</v>
      </c>
      <c r="S59" s="33" t="e">
        <f t="shared" si="61"/>
        <v>#N/A</v>
      </c>
      <c r="T59" s="33" t="e">
        <f t="shared" si="62"/>
        <v>#N/A</v>
      </c>
      <c r="U59" s="33" t="e">
        <f t="shared" si="63"/>
        <v>#N/A</v>
      </c>
      <c r="V59" s="33" t="e">
        <f t="shared" si="64"/>
        <v>#N/A</v>
      </c>
      <c r="W59" s="33" t="e">
        <f t="shared" si="65"/>
        <v>#N/A</v>
      </c>
      <c r="X59" s="33" t="e">
        <f t="shared" si="66"/>
        <v>#N/A</v>
      </c>
      <c r="Y59" s="33"/>
      <c r="Z59" s="33"/>
      <c r="AA59" s="33" t="e">
        <f t="shared" si="67"/>
        <v>#N/A</v>
      </c>
      <c r="AB59" s="33" t="str">
        <f t="shared" si="68"/>
        <v/>
      </c>
      <c r="AC59" s="33" t="str">
        <f t="shared" si="69"/>
        <v/>
      </c>
      <c r="AD59" s="33" t="e">
        <f t="shared" si="70"/>
        <v>#N/A</v>
      </c>
      <c r="AE59" s="33" t="e">
        <f t="shared" si="71"/>
        <v>#N/A</v>
      </c>
      <c r="AF59" s="33" t="e">
        <f t="shared" si="72"/>
        <v>#N/A</v>
      </c>
      <c r="AG59" s="33">
        <f t="shared" si="73"/>
        <v>0</v>
      </c>
      <c r="AH59" s="33">
        <f t="shared" si="74"/>
        <v>0</v>
      </c>
      <c r="AI59" s="33">
        <f t="shared" si="75"/>
        <v>0</v>
      </c>
      <c r="AJ59" s="33">
        <f t="shared" si="76"/>
        <v>0</v>
      </c>
      <c r="AK59" s="33">
        <f t="shared" si="77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/>
      <c r="AV59" s="33"/>
      <c r="AW59" s="33" t="e">
        <f t="shared" si="87"/>
        <v>#N/A</v>
      </c>
    </row>
    <row r="60" spans="1:49" x14ac:dyDescent="0.3">
      <c r="A60" s="33">
        <v>58</v>
      </c>
      <c r="B60" s="33" t="str">
        <f t="shared" si="44"/>
        <v/>
      </c>
      <c r="C60" s="46" t="str">
        <f t="shared" si="45"/>
        <v/>
      </c>
      <c r="D60" s="33">
        <f t="shared" si="46"/>
        <v>0</v>
      </c>
      <c r="E60" s="33" t="e">
        <f t="shared" si="47"/>
        <v>#N/A</v>
      </c>
      <c r="F60" s="33" t="str">
        <f t="shared" si="48"/>
        <v/>
      </c>
      <c r="G60" s="33" t="str">
        <f t="shared" si="49"/>
        <v/>
      </c>
      <c r="H60" s="33" t="e">
        <f t="shared" si="50"/>
        <v>#N/A</v>
      </c>
      <c r="I60" s="33" t="e">
        <f t="shared" si="51"/>
        <v>#N/A</v>
      </c>
      <c r="J60" s="33" t="e">
        <f t="shared" si="52"/>
        <v>#N/A</v>
      </c>
      <c r="K60" s="33">
        <f t="shared" si="53"/>
        <v>0</v>
      </c>
      <c r="L60" s="33">
        <f t="shared" si="54"/>
        <v>0</v>
      </c>
      <c r="M60" s="33">
        <f t="shared" si="55"/>
        <v>0</v>
      </c>
      <c r="N60" s="33">
        <f t="shared" si="56"/>
        <v>0</v>
      </c>
      <c r="O60" s="33">
        <f t="shared" si="57"/>
        <v>0</v>
      </c>
      <c r="P60" s="33" t="str">
        <f t="shared" si="58"/>
        <v/>
      </c>
      <c r="Q60" s="33" t="e">
        <f t="shared" si="59"/>
        <v>#N/A</v>
      </c>
      <c r="R60" s="33" t="e">
        <f t="shared" si="60"/>
        <v>#N/A</v>
      </c>
      <c r="S60" s="33" t="e">
        <f t="shared" si="61"/>
        <v>#N/A</v>
      </c>
      <c r="T60" s="33" t="e">
        <f t="shared" si="62"/>
        <v>#N/A</v>
      </c>
      <c r="U60" s="33" t="e">
        <f t="shared" si="63"/>
        <v>#N/A</v>
      </c>
      <c r="V60" s="33" t="e">
        <f t="shared" si="64"/>
        <v>#N/A</v>
      </c>
      <c r="W60" s="33" t="e">
        <f t="shared" si="65"/>
        <v>#N/A</v>
      </c>
      <c r="X60" s="33" t="e">
        <f t="shared" si="66"/>
        <v>#N/A</v>
      </c>
      <c r="Y60" s="33"/>
      <c r="Z60" s="33"/>
      <c r="AA60" s="33" t="e">
        <f t="shared" si="67"/>
        <v>#N/A</v>
      </c>
      <c r="AB60" s="33" t="str">
        <f t="shared" si="68"/>
        <v/>
      </c>
      <c r="AC60" s="33" t="str">
        <f t="shared" si="69"/>
        <v/>
      </c>
      <c r="AD60" s="33" t="e">
        <f t="shared" si="70"/>
        <v>#N/A</v>
      </c>
      <c r="AE60" s="33" t="e">
        <f t="shared" si="71"/>
        <v>#N/A</v>
      </c>
      <c r="AF60" s="33" t="e">
        <f t="shared" si="72"/>
        <v>#N/A</v>
      </c>
      <c r="AG60" s="33">
        <f t="shared" si="73"/>
        <v>0</v>
      </c>
      <c r="AH60" s="33">
        <f t="shared" si="74"/>
        <v>0</v>
      </c>
      <c r="AI60" s="33">
        <f t="shared" si="75"/>
        <v>0</v>
      </c>
      <c r="AJ60" s="33">
        <f t="shared" si="76"/>
        <v>0</v>
      </c>
      <c r="AK60" s="33">
        <f t="shared" si="77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/>
      <c r="AV60" s="33"/>
      <c r="AW60" s="33" t="e">
        <f t="shared" si="87"/>
        <v>#N/A</v>
      </c>
    </row>
    <row r="61" spans="1:49" x14ac:dyDescent="0.3">
      <c r="A61" s="33">
        <v>59</v>
      </c>
      <c r="B61" s="33" t="str">
        <f t="shared" si="44"/>
        <v/>
      </c>
      <c r="C61" s="46" t="str">
        <f t="shared" si="45"/>
        <v/>
      </c>
      <c r="D61" s="33">
        <f t="shared" si="46"/>
        <v>0</v>
      </c>
      <c r="E61" s="33" t="e">
        <f t="shared" si="47"/>
        <v>#N/A</v>
      </c>
      <c r="F61" s="33" t="str">
        <f t="shared" si="48"/>
        <v/>
      </c>
      <c r="G61" s="33" t="str">
        <f t="shared" si="49"/>
        <v/>
      </c>
      <c r="H61" s="33" t="e">
        <f t="shared" si="50"/>
        <v>#N/A</v>
      </c>
      <c r="I61" s="33" t="e">
        <f t="shared" si="51"/>
        <v>#N/A</v>
      </c>
      <c r="J61" s="33" t="e">
        <f t="shared" si="52"/>
        <v>#N/A</v>
      </c>
      <c r="K61" s="33">
        <f t="shared" si="53"/>
        <v>0</v>
      </c>
      <c r="L61" s="33">
        <f t="shared" si="54"/>
        <v>0</v>
      </c>
      <c r="M61" s="33">
        <f t="shared" si="55"/>
        <v>0</v>
      </c>
      <c r="N61" s="33">
        <f t="shared" si="56"/>
        <v>0</v>
      </c>
      <c r="O61" s="33">
        <f t="shared" si="57"/>
        <v>0</v>
      </c>
      <c r="P61" s="33" t="str">
        <f t="shared" si="58"/>
        <v/>
      </c>
      <c r="Q61" s="33" t="e">
        <f t="shared" si="59"/>
        <v>#N/A</v>
      </c>
      <c r="R61" s="33" t="e">
        <f t="shared" si="60"/>
        <v>#N/A</v>
      </c>
      <c r="S61" s="33" t="e">
        <f t="shared" si="61"/>
        <v>#N/A</v>
      </c>
      <c r="T61" s="33" t="e">
        <f t="shared" si="62"/>
        <v>#N/A</v>
      </c>
      <c r="U61" s="33" t="e">
        <f t="shared" si="63"/>
        <v>#N/A</v>
      </c>
      <c r="V61" s="33" t="e">
        <f t="shared" si="64"/>
        <v>#N/A</v>
      </c>
      <c r="W61" s="33" t="e">
        <f t="shared" si="65"/>
        <v>#N/A</v>
      </c>
      <c r="X61" s="33" t="e">
        <f t="shared" si="66"/>
        <v>#N/A</v>
      </c>
      <c r="Y61" s="33"/>
      <c r="Z61" s="33"/>
      <c r="AA61" s="33" t="e">
        <f t="shared" si="67"/>
        <v>#N/A</v>
      </c>
      <c r="AB61" s="33" t="str">
        <f t="shared" si="68"/>
        <v/>
      </c>
      <c r="AC61" s="33" t="str">
        <f t="shared" si="69"/>
        <v/>
      </c>
      <c r="AD61" s="33" t="e">
        <f t="shared" si="70"/>
        <v>#N/A</v>
      </c>
      <c r="AE61" s="33" t="e">
        <f t="shared" si="71"/>
        <v>#N/A</v>
      </c>
      <c r="AF61" s="33" t="e">
        <f t="shared" si="72"/>
        <v>#N/A</v>
      </c>
      <c r="AG61" s="33">
        <f t="shared" si="73"/>
        <v>0</v>
      </c>
      <c r="AH61" s="33">
        <f t="shared" si="74"/>
        <v>0</v>
      </c>
      <c r="AI61" s="33">
        <f t="shared" si="75"/>
        <v>0</v>
      </c>
      <c r="AJ61" s="33">
        <f t="shared" si="76"/>
        <v>0</v>
      </c>
      <c r="AK61" s="33">
        <f t="shared" si="77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/>
      <c r="AV61" s="33"/>
      <c r="AW61" s="33" t="e">
        <f t="shared" si="87"/>
        <v>#N/A</v>
      </c>
    </row>
    <row r="62" spans="1:49" x14ac:dyDescent="0.3">
      <c r="A62" s="33">
        <v>60</v>
      </c>
      <c r="B62" s="33" t="str">
        <f t="shared" si="44"/>
        <v/>
      </c>
      <c r="C62" s="46" t="str">
        <f t="shared" si="45"/>
        <v/>
      </c>
      <c r="D62" s="33">
        <f t="shared" si="46"/>
        <v>0</v>
      </c>
      <c r="E62" s="33" t="e">
        <f t="shared" si="47"/>
        <v>#N/A</v>
      </c>
      <c r="F62" s="33" t="str">
        <f t="shared" si="48"/>
        <v/>
      </c>
      <c r="G62" s="33" t="str">
        <f t="shared" si="49"/>
        <v/>
      </c>
      <c r="H62" s="33" t="e">
        <f t="shared" si="50"/>
        <v>#N/A</v>
      </c>
      <c r="I62" s="33" t="e">
        <f t="shared" si="51"/>
        <v>#N/A</v>
      </c>
      <c r="J62" s="33" t="e">
        <f t="shared" si="52"/>
        <v>#N/A</v>
      </c>
      <c r="K62" s="33">
        <f t="shared" si="53"/>
        <v>0</v>
      </c>
      <c r="L62" s="33">
        <f t="shared" si="54"/>
        <v>0</v>
      </c>
      <c r="M62" s="33">
        <f t="shared" si="55"/>
        <v>0</v>
      </c>
      <c r="N62" s="33">
        <f t="shared" si="56"/>
        <v>0</v>
      </c>
      <c r="O62" s="33">
        <f t="shared" si="57"/>
        <v>0</v>
      </c>
      <c r="P62" s="33" t="str">
        <f t="shared" si="58"/>
        <v/>
      </c>
      <c r="Q62" s="33" t="e">
        <f t="shared" si="59"/>
        <v>#N/A</v>
      </c>
      <c r="R62" s="33" t="e">
        <f t="shared" si="60"/>
        <v>#N/A</v>
      </c>
      <c r="S62" s="33" t="e">
        <f t="shared" si="61"/>
        <v>#N/A</v>
      </c>
      <c r="T62" s="33" t="e">
        <f t="shared" si="62"/>
        <v>#N/A</v>
      </c>
      <c r="U62" s="33" t="e">
        <f t="shared" si="63"/>
        <v>#N/A</v>
      </c>
      <c r="V62" s="33" t="e">
        <f t="shared" si="64"/>
        <v>#N/A</v>
      </c>
      <c r="W62" s="33" t="e">
        <f t="shared" si="65"/>
        <v>#N/A</v>
      </c>
      <c r="X62" s="33" t="e">
        <f t="shared" si="66"/>
        <v>#N/A</v>
      </c>
      <c r="Y62" s="33"/>
      <c r="Z62" s="33"/>
      <c r="AA62" s="33" t="e">
        <f t="shared" si="67"/>
        <v>#N/A</v>
      </c>
      <c r="AB62" s="33" t="str">
        <f t="shared" si="68"/>
        <v/>
      </c>
      <c r="AC62" s="33" t="str">
        <f t="shared" si="69"/>
        <v/>
      </c>
      <c r="AD62" s="33" t="e">
        <f t="shared" si="70"/>
        <v>#N/A</v>
      </c>
      <c r="AE62" s="33" t="e">
        <f t="shared" si="71"/>
        <v>#N/A</v>
      </c>
      <c r="AF62" s="33" t="e">
        <f t="shared" si="72"/>
        <v>#N/A</v>
      </c>
      <c r="AG62" s="33">
        <f t="shared" si="73"/>
        <v>0</v>
      </c>
      <c r="AH62" s="33">
        <f t="shared" si="74"/>
        <v>0</v>
      </c>
      <c r="AI62" s="33">
        <f t="shared" si="75"/>
        <v>0</v>
      </c>
      <c r="AJ62" s="33">
        <f t="shared" si="76"/>
        <v>0</v>
      </c>
      <c r="AK62" s="33">
        <f t="shared" si="77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/>
      <c r="AV62" s="33"/>
      <c r="AW62" s="33" t="e">
        <f t="shared" si="87"/>
        <v>#N/A</v>
      </c>
    </row>
    <row r="63" spans="1:49" x14ac:dyDescent="0.3">
      <c r="A63" s="33">
        <v>61</v>
      </c>
      <c r="B63" s="33" t="str">
        <f t="shared" si="44"/>
        <v/>
      </c>
      <c r="C63" s="46" t="str">
        <f t="shared" si="45"/>
        <v/>
      </c>
      <c r="D63" s="33">
        <f t="shared" si="46"/>
        <v>0</v>
      </c>
      <c r="E63" s="33" t="e">
        <f t="shared" si="47"/>
        <v>#N/A</v>
      </c>
      <c r="F63" s="33" t="str">
        <f t="shared" si="48"/>
        <v/>
      </c>
      <c r="G63" s="33" t="str">
        <f t="shared" si="49"/>
        <v/>
      </c>
      <c r="H63" s="33" t="e">
        <f t="shared" si="50"/>
        <v>#N/A</v>
      </c>
      <c r="I63" s="33" t="e">
        <f t="shared" si="51"/>
        <v>#N/A</v>
      </c>
      <c r="J63" s="33" t="e">
        <f t="shared" si="52"/>
        <v>#N/A</v>
      </c>
      <c r="K63" s="33">
        <f t="shared" si="53"/>
        <v>0</v>
      </c>
      <c r="L63" s="33">
        <f t="shared" si="54"/>
        <v>0</v>
      </c>
      <c r="M63" s="33">
        <f t="shared" si="55"/>
        <v>0</v>
      </c>
      <c r="N63" s="33">
        <f t="shared" si="56"/>
        <v>0</v>
      </c>
      <c r="O63" s="33">
        <f t="shared" si="57"/>
        <v>0</v>
      </c>
      <c r="P63" s="33" t="str">
        <f t="shared" si="58"/>
        <v/>
      </c>
      <c r="Q63" s="33" t="e">
        <f t="shared" si="59"/>
        <v>#N/A</v>
      </c>
      <c r="R63" s="33" t="e">
        <f t="shared" si="60"/>
        <v>#N/A</v>
      </c>
      <c r="S63" s="33" t="e">
        <f t="shared" si="61"/>
        <v>#N/A</v>
      </c>
      <c r="T63" s="33" t="e">
        <f t="shared" si="62"/>
        <v>#N/A</v>
      </c>
      <c r="U63" s="33" t="e">
        <f t="shared" si="63"/>
        <v>#N/A</v>
      </c>
      <c r="V63" s="33" t="e">
        <f t="shared" si="64"/>
        <v>#N/A</v>
      </c>
      <c r="W63" s="33" t="e">
        <f t="shared" si="65"/>
        <v>#N/A</v>
      </c>
      <c r="X63" s="33" t="e">
        <f t="shared" si="66"/>
        <v>#N/A</v>
      </c>
      <c r="Y63" s="33"/>
      <c r="Z63" s="33"/>
      <c r="AA63" s="33" t="e">
        <f t="shared" si="67"/>
        <v>#N/A</v>
      </c>
      <c r="AB63" s="33" t="str">
        <f t="shared" si="68"/>
        <v/>
      </c>
      <c r="AC63" s="33" t="str">
        <f t="shared" si="69"/>
        <v/>
      </c>
      <c r="AD63" s="33" t="e">
        <f t="shared" si="70"/>
        <v>#N/A</v>
      </c>
      <c r="AE63" s="33" t="e">
        <f t="shared" si="71"/>
        <v>#N/A</v>
      </c>
      <c r="AF63" s="33" t="e">
        <f t="shared" si="72"/>
        <v>#N/A</v>
      </c>
      <c r="AG63" s="33">
        <f t="shared" si="73"/>
        <v>0</v>
      </c>
      <c r="AH63" s="33">
        <f t="shared" si="74"/>
        <v>0</v>
      </c>
      <c r="AI63" s="33">
        <f t="shared" si="75"/>
        <v>0</v>
      </c>
      <c r="AJ63" s="33">
        <f t="shared" si="76"/>
        <v>0</v>
      </c>
      <c r="AK63" s="33">
        <f t="shared" si="77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/>
      <c r="AV63" s="33"/>
      <c r="AW63" s="33" t="e">
        <f t="shared" si="87"/>
        <v>#N/A</v>
      </c>
    </row>
    <row r="64" spans="1:49" x14ac:dyDescent="0.3">
      <c r="A64" s="33">
        <v>62</v>
      </c>
      <c r="B64" s="33" t="str">
        <f t="shared" si="44"/>
        <v/>
      </c>
      <c r="C64" s="46" t="str">
        <f t="shared" si="45"/>
        <v/>
      </c>
      <c r="D64" s="33">
        <f t="shared" si="46"/>
        <v>0</v>
      </c>
      <c r="E64" s="33" t="e">
        <f t="shared" si="47"/>
        <v>#N/A</v>
      </c>
      <c r="F64" s="33" t="str">
        <f t="shared" si="48"/>
        <v/>
      </c>
      <c r="G64" s="33" t="str">
        <f t="shared" si="49"/>
        <v/>
      </c>
      <c r="H64" s="33" t="e">
        <f t="shared" si="50"/>
        <v>#N/A</v>
      </c>
      <c r="I64" s="33" t="e">
        <f t="shared" si="51"/>
        <v>#N/A</v>
      </c>
      <c r="J64" s="33" t="e">
        <f t="shared" si="52"/>
        <v>#N/A</v>
      </c>
      <c r="K64" s="33">
        <f t="shared" si="53"/>
        <v>0</v>
      </c>
      <c r="L64" s="33">
        <f t="shared" si="54"/>
        <v>0</v>
      </c>
      <c r="M64" s="33">
        <f t="shared" si="55"/>
        <v>0</v>
      </c>
      <c r="N64" s="33">
        <f t="shared" si="56"/>
        <v>0</v>
      </c>
      <c r="O64" s="33">
        <f t="shared" si="57"/>
        <v>0</v>
      </c>
      <c r="P64" s="33" t="str">
        <f t="shared" si="58"/>
        <v/>
      </c>
      <c r="Q64" s="33" t="e">
        <f t="shared" si="59"/>
        <v>#N/A</v>
      </c>
      <c r="R64" s="33" t="e">
        <f t="shared" si="60"/>
        <v>#N/A</v>
      </c>
      <c r="S64" s="33" t="e">
        <f t="shared" si="61"/>
        <v>#N/A</v>
      </c>
      <c r="T64" s="33" t="e">
        <f t="shared" si="62"/>
        <v>#N/A</v>
      </c>
      <c r="U64" s="33" t="e">
        <f t="shared" si="63"/>
        <v>#N/A</v>
      </c>
      <c r="V64" s="33" t="e">
        <f t="shared" si="64"/>
        <v>#N/A</v>
      </c>
      <c r="W64" s="33" t="e">
        <f t="shared" si="65"/>
        <v>#N/A</v>
      </c>
      <c r="X64" s="33" t="e">
        <f t="shared" si="66"/>
        <v>#N/A</v>
      </c>
      <c r="Y64" s="33"/>
      <c r="Z64" s="33"/>
      <c r="AA64" s="33" t="e">
        <f t="shared" si="67"/>
        <v>#N/A</v>
      </c>
      <c r="AB64" s="33" t="str">
        <f t="shared" si="68"/>
        <v/>
      </c>
      <c r="AC64" s="33" t="str">
        <f t="shared" si="69"/>
        <v/>
      </c>
      <c r="AD64" s="33" t="e">
        <f t="shared" si="70"/>
        <v>#N/A</v>
      </c>
      <c r="AE64" s="33" t="e">
        <f t="shared" si="71"/>
        <v>#N/A</v>
      </c>
      <c r="AF64" s="33" t="e">
        <f t="shared" si="72"/>
        <v>#N/A</v>
      </c>
      <c r="AG64" s="33">
        <f t="shared" si="73"/>
        <v>0</v>
      </c>
      <c r="AH64" s="33">
        <f t="shared" si="74"/>
        <v>0</v>
      </c>
      <c r="AI64" s="33">
        <f t="shared" si="75"/>
        <v>0</v>
      </c>
      <c r="AJ64" s="33">
        <f t="shared" si="76"/>
        <v>0</v>
      </c>
      <c r="AK64" s="33">
        <f t="shared" si="77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/>
      <c r="AV64" s="33"/>
      <c r="AW64" s="33" t="e">
        <f t="shared" si="87"/>
        <v>#N/A</v>
      </c>
    </row>
    <row r="65" spans="1:49" x14ac:dyDescent="0.3">
      <c r="A65" s="33">
        <v>63</v>
      </c>
      <c r="B65" s="33" t="str">
        <f t="shared" si="44"/>
        <v/>
      </c>
      <c r="C65" s="46" t="str">
        <f t="shared" si="45"/>
        <v/>
      </c>
      <c r="D65" s="33">
        <f t="shared" si="46"/>
        <v>0</v>
      </c>
      <c r="E65" s="33" t="e">
        <f t="shared" si="47"/>
        <v>#N/A</v>
      </c>
      <c r="F65" s="33" t="str">
        <f t="shared" si="48"/>
        <v/>
      </c>
      <c r="G65" s="33" t="str">
        <f t="shared" si="49"/>
        <v/>
      </c>
      <c r="H65" s="33" t="e">
        <f t="shared" si="50"/>
        <v>#N/A</v>
      </c>
      <c r="I65" s="33" t="e">
        <f t="shared" si="51"/>
        <v>#N/A</v>
      </c>
      <c r="J65" s="33" t="e">
        <f t="shared" si="52"/>
        <v>#N/A</v>
      </c>
      <c r="K65" s="33">
        <f t="shared" si="53"/>
        <v>0</v>
      </c>
      <c r="L65" s="33">
        <f t="shared" si="54"/>
        <v>0</v>
      </c>
      <c r="M65" s="33">
        <f t="shared" si="55"/>
        <v>0</v>
      </c>
      <c r="N65" s="33">
        <f t="shared" si="56"/>
        <v>0</v>
      </c>
      <c r="O65" s="33">
        <f t="shared" si="57"/>
        <v>0</v>
      </c>
      <c r="P65" s="33" t="str">
        <f t="shared" si="58"/>
        <v/>
      </c>
      <c r="Q65" s="33" t="e">
        <f t="shared" si="59"/>
        <v>#N/A</v>
      </c>
      <c r="R65" s="33" t="e">
        <f t="shared" si="60"/>
        <v>#N/A</v>
      </c>
      <c r="S65" s="33" t="e">
        <f t="shared" si="61"/>
        <v>#N/A</v>
      </c>
      <c r="T65" s="33" t="e">
        <f t="shared" si="62"/>
        <v>#N/A</v>
      </c>
      <c r="U65" s="33" t="e">
        <f t="shared" si="63"/>
        <v>#N/A</v>
      </c>
      <c r="V65" s="33" t="e">
        <f t="shared" si="64"/>
        <v>#N/A</v>
      </c>
      <c r="W65" s="33" t="e">
        <f t="shared" si="65"/>
        <v>#N/A</v>
      </c>
      <c r="X65" s="33" t="e">
        <f t="shared" si="66"/>
        <v>#N/A</v>
      </c>
      <c r="Y65" s="33"/>
      <c r="Z65" s="33"/>
      <c r="AA65" s="33" t="e">
        <f t="shared" si="67"/>
        <v>#N/A</v>
      </c>
      <c r="AB65" s="33" t="str">
        <f t="shared" si="68"/>
        <v/>
      </c>
      <c r="AC65" s="33" t="str">
        <f t="shared" si="69"/>
        <v/>
      </c>
      <c r="AD65" s="33" t="e">
        <f t="shared" si="70"/>
        <v>#N/A</v>
      </c>
      <c r="AE65" s="33" t="e">
        <f t="shared" si="71"/>
        <v>#N/A</v>
      </c>
      <c r="AF65" s="33" t="e">
        <f t="shared" si="72"/>
        <v>#N/A</v>
      </c>
      <c r="AG65" s="33">
        <f t="shared" si="73"/>
        <v>0</v>
      </c>
      <c r="AH65" s="33">
        <f t="shared" si="74"/>
        <v>0</v>
      </c>
      <c r="AI65" s="33">
        <f t="shared" si="75"/>
        <v>0</v>
      </c>
      <c r="AJ65" s="33">
        <f t="shared" si="76"/>
        <v>0</v>
      </c>
      <c r="AK65" s="33">
        <f t="shared" si="77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/>
      <c r="AV65" s="33"/>
      <c r="AW65" s="33" t="e">
        <f t="shared" si="87"/>
        <v>#N/A</v>
      </c>
    </row>
    <row r="66" spans="1:49" x14ac:dyDescent="0.3">
      <c r="A66" s="33">
        <v>64</v>
      </c>
      <c r="B66" s="33" t="str">
        <f t="shared" si="44"/>
        <v/>
      </c>
      <c r="C66" s="46" t="str">
        <f t="shared" si="45"/>
        <v/>
      </c>
      <c r="D66" s="33">
        <f t="shared" si="46"/>
        <v>0</v>
      </c>
      <c r="E66" s="33" t="e">
        <f t="shared" si="47"/>
        <v>#N/A</v>
      </c>
      <c r="F66" s="33" t="str">
        <f t="shared" si="48"/>
        <v/>
      </c>
      <c r="G66" s="33" t="str">
        <f t="shared" si="49"/>
        <v/>
      </c>
      <c r="H66" s="33" t="e">
        <f t="shared" si="50"/>
        <v>#N/A</v>
      </c>
      <c r="I66" s="33" t="e">
        <f t="shared" si="51"/>
        <v>#N/A</v>
      </c>
      <c r="J66" s="33" t="e">
        <f t="shared" si="52"/>
        <v>#N/A</v>
      </c>
      <c r="K66" s="33">
        <f t="shared" si="53"/>
        <v>0</v>
      </c>
      <c r="L66" s="33">
        <f t="shared" si="54"/>
        <v>0</v>
      </c>
      <c r="M66" s="33">
        <f t="shared" si="55"/>
        <v>0</v>
      </c>
      <c r="N66" s="33">
        <f t="shared" si="56"/>
        <v>0</v>
      </c>
      <c r="O66" s="33">
        <f t="shared" si="57"/>
        <v>0</v>
      </c>
      <c r="P66" s="33" t="str">
        <f t="shared" si="58"/>
        <v/>
      </c>
      <c r="Q66" s="33" t="e">
        <f t="shared" si="59"/>
        <v>#N/A</v>
      </c>
      <c r="R66" s="33" t="e">
        <f t="shared" si="60"/>
        <v>#N/A</v>
      </c>
      <c r="S66" s="33" t="e">
        <f t="shared" si="61"/>
        <v>#N/A</v>
      </c>
      <c r="T66" s="33" t="e">
        <f t="shared" si="62"/>
        <v>#N/A</v>
      </c>
      <c r="U66" s="33" t="e">
        <f t="shared" si="63"/>
        <v>#N/A</v>
      </c>
      <c r="V66" s="33" t="e">
        <f t="shared" si="64"/>
        <v>#N/A</v>
      </c>
      <c r="W66" s="33" t="e">
        <f t="shared" si="65"/>
        <v>#N/A</v>
      </c>
      <c r="X66" s="33" t="e">
        <f t="shared" si="66"/>
        <v>#N/A</v>
      </c>
      <c r="Y66" s="33"/>
      <c r="Z66" s="33"/>
      <c r="AA66" s="33" t="e">
        <f t="shared" si="67"/>
        <v>#N/A</v>
      </c>
      <c r="AB66" s="33" t="str">
        <f t="shared" si="68"/>
        <v/>
      </c>
      <c r="AC66" s="33" t="str">
        <f t="shared" si="69"/>
        <v/>
      </c>
      <c r="AD66" s="33" t="e">
        <f t="shared" si="70"/>
        <v>#N/A</v>
      </c>
      <c r="AE66" s="33" t="e">
        <f t="shared" si="71"/>
        <v>#N/A</v>
      </c>
      <c r="AF66" s="33" t="e">
        <f t="shared" si="72"/>
        <v>#N/A</v>
      </c>
      <c r="AG66" s="33">
        <f t="shared" si="73"/>
        <v>0</v>
      </c>
      <c r="AH66" s="33">
        <f t="shared" si="74"/>
        <v>0</v>
      </c>
      <c r="AI66" s="33">
        <f t="shared" si="75"/>
        <v>0</v>
      </c>
      <c r="AJ66" s="33">
        <f t="shared" si="76"/>
        <v>0</v>
      </c>
      <c r="AK66" s="33">
        <f t="shared" si="77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/>
      <c r="AV66" s="33"/>
      <c r="AW66" s="33" t="e">
        <f t="shared" si="87"/>
        <v>#N/A</v>
      </c>
    </row>
    <row r="67" spans="1:49" x14ac:dyDescent="0.3">
      <c r="A67" s="33">
        <v>65</v>
      </c>
      <c r="B67" s="33" t="str">
        <f t="shared" ref="B67:B98" si="88">IF(selAnalito="","",IFERROR(_xlfn.AGGREGATE(15,6,rRUN/((rAnalito=selAnalito)*(rFirst=1)*((""&amp;rLote)=(""&amp;loteAtivo))),$A67),""))</f>
        <v/>
      </c>
      <c r="C67" s="46" t="str">
        <f t="shared" ref="C67:C98" si="89">IF($B67="","",_xlfn.MAXIFS(rData,rAnalito,selAnalito,rRUN,$B67,rLote,loteAtivo,rStatus,"Ativo"))</f>
        <v/>
      </c>
      <c r="D67" s="33">
        <f t="shared" ref="D67:D98" si="9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1">IF(OR($B67="",$D67=0),NA(),$A67)</f>
        <v>#N/A</v>
      </c>
      <c r="F67" s="33" t="str">
        <f t="shared" ref="F67:F98" si="92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93">IF(OR($F67="",$AY$1=""),"",($F67-$AX$1)/$AY$1)</f>
        <v/>
      </c>
      <c r="H67" s="33" t="e">
        <f t="shared" ref="H67:H98" si="94">IF(AND($F67&lt;&gt;"",$D67=1),$F67,NA())</f>
        <v>#N/A</v>
      </c>
      <c r="I67" s="33" t="e">
        <f t="shared" ref="I67:I98" si="95">IF(AND($F67&lt;&gt;"",$D67=1,$P67="OK"),$F67,NA())</f>
        <v>#N/A</v>
      </c>
      <c r="J67" s="33" t="e">
        <f t="shared" ref="J67:J98" si="96">IF(AND($F67&lt;&gt;"",$D67=1,$P67&lt;&gt;"OK",$P67&lt;&gt;""),$F67,NA())</f>
        <v>#N/A</v>
      </c>
      <c r="K67" s="33">
        <f t="shared" ref="K67:K98" si="97">IF($F67="",0,IFERROR(INDEX(engDados,MATCH(selAnalito&amp;"|"&amp;$B67,engChave,0),3),0))</f>
        <v>0</v>
      </c>
      <c r="L67" s="33">
        <f t="shared" ref="L67:L98" si="98">IF($F67="",0,IFERROR(INDEX(engDados,MATCH(selAnalito&amp;"|"&amp;$B67,engChave,0),4),0))</f>
        <v>0</v>
      </c>
      <c r="M67" s="33">
        <f t="shared" ref="M67:M98" si="99">IF($F67="",0,IFERROR(INDEX(engDados,MATCH(selAnalito&amp;"|"&amp;$B67,engChave,0),5),0))</f>
        <v>0</v>
      </c>
      <c r="N67" s="33">
        <f t="shared" ref="N67:N98" si="100">IF($F67="",0,IFERROR(INDEX(engDados,MATCH(selAnalito&amp;"|"&amp;$B67,engChave,0),6),0))</f>
        <v>0</v>
      </c>
      <c r="O67" s="33">
        <f t="shared" ref="O67:O98" si="101">IF($F67="",0,IFERROR(INDEX(engDados,MATCH(selAnalito&amp;"|"&amp;$B67,engChave,0),7),0))</f>
        <v>0</v>
      </c>
      <c r="P67" s="33" t="str">
        <f t="shared" ref="P67:P98" si="102">IF($F67="","",IFERROR(INDEX(engDados,MATCH(selAnalito&amp;"|"&amp;$B67,engChave,0),9),""))</f>
        <v/>
      </c>
      <c r="Q67" s="33" t="e">
        <f t="shared" ref="Q67:Q98" si="103">IF(AND($D67=1,$AX$1&lt;&gt;""),$AX$1+(-3)*$AY$1,NA())</f>
        <v>#N/A</v>
      </c>
      <c r="R67" s="33" t="e">
        <f t="shared" ref="R67:R98" si="104">IF(AND($D67=1,$AX$1&lt;&gt;""),$AX$1+(-2)*$AY$1,NA())</f>
        <v>#N/A</v>
      </c>
      <c r="S67" s="33" t="e">
        <f t="shared" ref="S67:S98" si="105">IF(AND($D67=1,$AX$1&lt;&gt;""),$AX$1+(-1)*$AY$1,NA())</f>
        <v>#N/A</v>
      </c>
      <c r="T67" s="33" t="e">
        <f t="shared" ref="T67:T98" si="106">IF(AND($D67=1,$AX$1&lt;&gt;""),$AX$1,NA())</f>
        <v>#N/A</v>
      </c>
      <c r="U67" s="33" t="e">
        <f t="shared" ref="U67:U98" si="107">IF(AND($D67=1,$AX$1&lt;&gt;""),$AX$1+(1)*$AY$1,NA())</f>
        <v>#N/A</v>
      </c>
      <c r="V67" s="33" t="e">
        <f t="shared" ref="V67:V98" si="108">IF(AND($D67=1,$AX$1&lt;&gt;""),$AX$1+(2)*$AY$1,NA())</f>
        <v>#N/A</v>
      </c>
      <c r="W67" s="33" t="e">
        <f t="shared" ref="W67:W98" si="109">IF(AND($D67=1,$AX$1&lt;&gt;""),$AX$1+(3)*$AY$1,NA())</f>
        <v>#N/A</v>
      </c>
      <c r="X67" s="33" t="e">
        <f t="shared" ref="X67:X98" si="110">IF(AND($D67=1,COUNTIFS(regAnalito,selAnalito,regNivel,1,regData,$C67,regRep1,"&lt;&gt;")&gt;0),SUMIFS(regRep1,regAnalito,selAnalito,regNivel,1,regData,$C67),NA())</f>
        <v>#N/A</v>
      </c>
      <c r="Y67" s="33"/>
      <c r="Z67" s="33"/>
      <c r="AA67" s="33" t="e">
        <f t="shared" ref="AA67:AA98" si="111">IF(AND($D67=1,COUNTIFS(regAnalito,selAnalito,regData,$C67,regCalib,"Sim")&gt;0),$AX$1,NA())</f>
        <v>#N/A</v>
      </c>
      <c r="AB67" s="33" t="str">
        <f t="shared" ref="AB67:AB98" si="112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13">IF(OR($AB67="",$BA$1=""),"",($AB67-$AZ$1)/$BA$1)</f>
        <v/>
      </c>
      <c r="AD67" s="33" t="e">
        <f t="shared" ref="AD67:AD98" si="114">IF(AND($AB67&lt;&gt;"",$D67=1),$AB67,NA())</f>
        <v>#N/A</v>
      </c>
      <c r="AE67" s="33" t="e">
        <f t="shared" ref="AE67:AE98" si="115">IF(AND($AB67&lt;&gt;"",$D67=1,$AL67="OK"),$AB67,NA())</f>
        <v>#N/A</v>
      </c>
      <c r="AF67" s="33" t="e">
        <f t="shared" ref="AF67:AF98" si="116">IF(AND($AB67&lt;&gt;"",$D67=1,$AL67&lt;&gt;"OK",$AL67&lt;&gt;""),$AB67,NA())</f>
        <v>#N/A</v>
      </c>
      <c r="AG67" s="33">
        <f t="shared" ref="AG67:AG98" si="117">IF($AB67="",0,IFERROR(INDEX(engDados,MATCH(selAnalito&amp;"|"&amp;$B67,engChave,0),10),0))</f>
        <v>0</v>
      </c>
      <c r="AH67" s="33">
        <f t="shared" ref="AH67:AH98" si="118">IF($AB67="",0,IFERROR(INDEX(engDados,MATCH(selAnalito&amp;"|"&amp;$B67,engChave,0),11),0))</f>
        <v>0</v>
      </c>
      <c r="AI67" s="33">
        <f t="shared" ref="AI67:AI98" si="119">IF($AB67="",0,IFERROR(INDEX(engDados,MATCH(selAnalito&amp;"|"&amp;$B67,engChave,0),12),0))</f>
        <v>0</v>
      </c>
      <c r="AJ67" s="33">
        <f t="shared" ref="AJ67:AJ98" si="120">IF($AB67="",0,IFERROR(INDEX(engDados,MATCH(selAnalito&amp;"|"&amp;$B67,engChave,0),13),0))</f>
        <v>0</v>
      </c>
      <c r="AK67" s="33">
        <f t="shared" ref="AK67:AK98" si="121">IF($AB67="",0,IFERROR(INDEX(engDados,MATCH(selAnalito&amp;"|"&amp;$B67,engChave,0),14),0))</f>
        <v>0</v>
      </c>
      <c r="AL67" s="33" t="str">
        <f t="shared" ref="AL67:AL98" si="122">IF($AB67="","",IFERROR(INDEX(engDados,MATCH(selAnalito&amp;"|"&amp;$B67,engChave,0),16),""))</f>
        <v/>
      </c>
      <c r="AM67" s="33" t="e">
        <f t="shared" ref="AM67:AM98" si="123">IF(AND($D67=1,$AZ$1&lt;&gt;""),$AZ$1+(-3)*$BA$1,NA())</f>
        <v>#N/A</v>
      </c>
      <c r="AN67" s="33" t="e">
        <f t="shared" ref="AN67:AN98" si="124">IF(AND($D67=1,$AZ$1&lt;&gt;""),$AZ$1+(-2)*$BA$1,NA())</f>
        <v>#N/A</v>
      </c>
      <c r="AO67" s="33" t="e">
        <f t="shared" ref="AO67:AO98" si="125">IF(AND($D67=1,$AZ$1&lt;&gt;""),$AZ$1+(-1)*$BA$1,NA())</f>
        <v>#N/A</v>
      </c>
      <c r="AP67" s="33" t="e">
        <f t="shared" ref="AP67:AP98" si="126">IF(AND($D67=1,$AZ$1&lt;&gt;""),$AZ$1,NA())</f>
        <v>#N/A</v>
      </c>
      <c r="AQ67" s="33" t="e">
        <f t="shared" ref="AQ67:AQ98" si="127">IF(AND($D67=1,$AZ$1&lt;&gt;""),$AZ$1+(1)*$BA$1,NA())</f>
        <v>#N/A</v>
      </c>
      <c r="AR67" s="33" t="e">
        <f t="shared" ref="AR67:AR98" si="128">IF(AND($D67=1,$AZ$1&lt;&gt;""),$AZ$1+(2)*$BA$1,NA())</f>
        <v>#N/A</v>
      </c>
      <c r="AS67" s="33" t="e">
        <f t="shared" ref="AS67:AS98" si="129">IF(AND($D67=1,$AZ$1&lt;&gt;""),$AZ$1+(3)*$BA$1,NA())</f>
        <v>#N/A</v>
      </c>
      <c r="AT67" s="33" t="e">
        <f t="shared" ref="AT67:AT98" si="130">IF(AND($D67=1,COUNTIFS(regAnalito,selAnalito,regNivel,2,regData,$C67,regRep1,"&lt;&gt;")&gt;0),SUMIFS(regRep1,regAnalito,selAnalito,regNivel,2,regData,$C67),NA())</f>
        <v>#N/A</v>
      </c>
      <c r="AU67" s="33"/>
      <c r="AV67" s="33"/>
      <c r="AW67" s="33" t="e">
        <f t="shared" ref="AW67:AW98" si="131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88"/>
        <v/>
      </c>
      <c r="C68" s="46" t="str">
        <f t="shared" si="89"/>
        <v/>
      </c>
      <c r="D68" s="33">
        <f t="shared" si="90"/>
        <v>0</v>
      </c>
      <c r="E68" s="33" t="e">
        <f t="shared" si="91"/>
        <v>#N/A</v>
      </c>
      <c r="F68" s="33" t="str">
        <f t="shared" si="92"/>
        <v/>
      </c>
      <c r="G68" s="33" t="str">
        <f t="shared" si="93"/>
        <v/>
      </c>
      <c r="H68" s="33" t="e">
        <f t="shared" si="94"/>
        <v>#N/A</v>
      </c>
      <c r="I68" s="33" t="e">
        <f t="shared" si="95"/>
        <v>#N/A</v>
      </c>
      <c r="J68" s="33" t="e">
        <f t="shared" si="96"/>
        <v>#N/A</v>
      </c>
      <c r="K68" s="33">
        <f t="shared" si="97"/>
        <v>0</v>
      </c>
      <c r="L68" s="33">
        <f t="shared" si="98"/>
        <v>0</v>
      </c>
      <c r="M68" s="33">
        <f t="shared" si="99"/>
        <v>0</v>
      </c>
      <c r="N68" s="33">
        <f t="shared" si="100"/>
        <v>0</v>
      </c>
      <c r="O68" s="33">
        <f t="shared" si="101"/>
        <v>0</v>
      </c>
      <c r="P68" s="33" t="str">
        <f t="shared" si="102"/>
        <v/>
      </c>
      <c r="Q68" s="33" t="e">
        <f t="shared" si="103"/>
        <v>#N/A</v>
      </c>
      <c r="R68" s="33" t="e">
        <f t="shared" si="104"/>
        <v>#N/A</v>
      </c>
      <c r="S68" s="33" t="e">
        <f t="shared" si="105"/>
        <v>#N/A</v>
      </c>
      <c r="T68" s="33" t="e">
        <f t="shared" si="106"/>
        <v>#N/A</v>
      </c>
      <c r="U68" s="33" t="e">
        <f t="shared" si="107"/>
        <v>#N/A</v>
      </c>
      <c r="V68" s="33" t="e">
        <f t="shared" si="108"/>
        <v>#N/A</v>
      </c>
      <c r="W68" s="33" t="e">
        <f t="shared" si="109"/>
        <v>#N/A</v>
      </c>
      <c r="X68" s="33" t="e">
        <f t="shared" si="110"/>
        <v>#N/A</v>
      </c>
      <c r="Y68" s="33"/>
      <c r="Z68" s="33"/>
      <c r="AA68" s="33" t="e">
        <f t="shared" si="111"/>
        <v>#N/A</v>
      </c>
      <c r="AB68" s="33" t="str">
        <f t="shared" si="112"/>
        <v/>
      </c>
      <c r="AC68" s="33" t="str">
        <f t="shared" si="113"/>
        <v/>
      </c>
      <c r="AD68" s="33" t="e">
        <f t="shared" si="114"/>
        <v>#N/A</v>
      </c>
      <c r="AE68" s="33" t="e">
        <f t="shared" si="115"/>
        <v>#N/A</v>
      </c>
      <c r="AF68" s="33" t="e">
        <f t="shared" si="116"/>
        <v>#N/A</v>
      </c>
      <c r="AG68" s="33">
        <f t="shared" si="117"/>
        <v>0</v>
      </c>
      <c r="AH68" s="33">
        <f t="shared" si="118"/>
        <v>0</v>
      </c>
      <c r="AI68" s="33">
        <f t="shared" si="119"/>
        <v>0</v>
      </c>
      <c r="AJ68" s="33">
        <f t="shared" si="120"/>
        <v>0</v>
      </c>
      <c r="AK68" s="33">
        <f t="shared" si="121"/>
        <v>0</v>
      </c>
      <c r="AL68" s="33" t="str">
        <f t="shared" si="122"/>
        <v/>
      </c>
      <c r="AM68" s="33" t="e">
        <f t="shared" si="123"/>
        <v>#N/A</v>
      </c>
      <c r="AN68" s="33" t="e">
        <f t="shared" si="124"/>
        <v>#N/A</v>
      </c>
      <c r="AO68" s="33" t="e">
        <f t="shared" si="125"/>
        <v>#N/A</v>
      </c>
      <c r="AP68" s="33" t="e">
        <f t="shared" si="126"/>
        <v>#N/A</v>
      </c>
      <c r="AQ68" s="33" t="e">
        <f t="shared" si="127"/>
        <v>#N/A</v>
      </c>
      <c r="AR68" s="33" t="e">
        <f t="shared" si="128"/>
        <v>#N/A</v>
      </c>
      <c r="AS68" s="33" t="e">
        <f t="shared" si="129"/>
        <v>#N/A</v>
      </c>
      <c r="AT68" s="33" t="e">
        <f t="shared" si="130"/>
        <v>#N/A</v>
      </c>
      <c r="AU68" s="33"/>
      <c r="AV68" s="33"/>
      <c r="AW68" s="33" t="e">
        <f t="shared" si="131"/>
        <v>#N/A</v>
      </c>
    </row>
    <row r="69" spans="1:49" x14ac:dyDescent="0.3">
      <c r="A69" s="33">
        <v>67</v>
      </c>
      <c r="B69" s="33" t="str">
        <f t="shared" si="88"/>
        <v/>
      </c>
      <c r="C69" s="46" t="str">
        <f t="shared" si="89"/>
        <v/>
      </c>
      <c r="D69" s="33">
        <f t="shared" si="90"/>
        <v>0</v>
      </c>
      <c r="E69" s="33" t="e">
        <f t="shared" si="91"/>
        <v>#N/A</v>
      </c>
      <c r="F69" s="33" t="str">
        <f t="shared" si="92"/>
        <v/>
      </c>
      <c r="G69" s="33" t="str">
        <f t="shared" si="93"/>
        <v/>
      </c>
      <c r="H69" s="33" t="e">
        <f t="shared" si="94"/>
        <v>#N/A</v>
      </c>
      <c r="I69" s="33" t="e">
        <f t="shared" si="95"/>
        <v>#N/A</v>
      </c>
      <c r="J69" s="33" t="e">
        <f t="shared" si="96"/>
        <v>#N/A</v>
      </c>
      <c r="K69" s="33">
        <f t="shared" si="97"/>
        <v>0</v>
      </c>
      <c r="L69" s="33">
        <f t="shared" si="98"/>
        <v>0</v>
      </c>
      <c r="M69" s="33">
        <f t="shared" si="99"/>
        <v>0</v>
      </c>
      <c r="N69" s="33">
        <f t="shared" si="100"/>
        <v>0</v>
      </c>
      <c r="O69" s="33">
        <f t="shared" si="101"/>
        <v>0</v>
      </c>
      <c r="P69" s="33" t="str">
        <f t="shared" si="102"/>
        <v/>
      </c>
      <c r="Q69" s="33" t="e">
        <f t="shared" si="103"/>
        <v>#N/A</v>
      </c>
      <c r="R69" s="33" t="e">
        <f t="shared" si="104"/>
        <v>#N/A</v>
      </c>
      <c r="S69" s="33" t="e">
        <f t="shared" si="105"/>
        <v>#N/A</v>
      </c>
      <c r="T69" s="33" t="e">
        <f t="shared" si="106"/>
        <v>#N/A</v>
      </c>
      <c r="U69" s="33" t="e">
        <f t="shared" si="107"/>
        <v>#N/A</v>
      </c>
      <c r="V69" s="33" t="e">
        <f t="shared" si="108"/>
        <v>#N/A</v>
      </c>
      <c r="W69" s="33" t="e">
        <f t="shared" si="109"/>
        <v>#N/A</v>
      </c>
      <c r="X69" s="33" t="e">
        <f t="shared" si="110"/>
        <v>#N/A</v>
      </c>
      <c r="Y69" s="33"/>
      <c r="Z69" s="33"/>
      <c r="AA69" s="33" t="e">
        <f t="shared" si="111"/>
        <v>#N/A</v>
      </c>
      <c r="AB69" s="33" t="str">
        <f t="shared" si="112"/>
        <v/>
      </c>
      <c r="AC69" s="33" t="str">
        <f t="shared" si="113"/>
        <v/>
      </c>
      <c r="AD69" s="33" t="e">
        <f t="shared" si="114"/>
        <v>#N/A</v>
      </c>
      <c r="AE69" s="33" t="e">
        <f t="shared" si="115"/>
        <v>#N/A</v>
      </c>
      <c r="AF69" s="33" t="e">
        <f t="shared" si="116"/>
        <v>#N/A</v>
      </c>
      <c r="AG69" s="33">
        <f t="shared" si="117"/>
        <v>0</v>
      </c>
      <c r="AH69" s="33">
        <f t="shared" si="118"/>
        <v>0</v>
      </c>
      <c r="AI69" s="33">
        <f t="shared" si="119"/>
        <v>0</v>
      </c>
      <c r="AJ69" s="33">
        <f t="shared" si="120"/>
        <v>0</v>
      </c>
      <c r="AK69" s="33">
        <f t="shared" si="121"/>
        <v>0</v>
      </c>
      <c r="AL69" s="33" t="str">
        <f t="shared" si="122"/>
        <v/>
      </c>
      <c r="AM69" s="33" t="e">
        <f t="shared" si="123"/>
        <v>#N/A</v>
      </c>
      <c r="AN69" s="33" t="e">
        <f t="shared" si="124"/>
        <v>#N/A</v>
      </c>
      <c r="AO69" s="33" t="e">
        <f t="shared" si="125"/>
        <v>#N/A</v>
      </c>
      <c r="AP69" s="33" t="e">
        <f t="shared" si="126"/>
        <v>#N/A</v>
      </c>
      <c r="AQ69" s="33" t="e">
        <f t="shared" si="127"/>
        <v>#N/A</v>
      </c>
      <c r="AR69" s="33" t="e">
        <f t="shared" si="128"/>
        <v>#N/A</v>
      </c>
      <c r="AS69" s="33" t="e">
        <f t="shared" si="129"/>
        <v>#N/A</v>
      </c>
      <c r="AT69" s="33" t="e">
        <f t="shared" si="130"/>
        <v>#N/A</v>
      </c>
      <c r="AU69" s="33"/>
      <c r="AV69" s="33"/>
      <c r="AW69" s="33" t="e">
        <f t="shared" si="131"/>
        <v>#N/A</v>
      </c>
    </row>
    <row r="70" spans="1:49" x14ac:dyDescent="0.3">
      <c r="A70" s="33">
        <v>68</v>
      </c>
      <c r="B70" s="33" t="str">
        <f t="shared" si="88"/>
        <v/>
      </c>
      <c r="C70" s="46" t="str">
        <f t="shared" si="89"/>
        <v/>
      </c>
      <c r="D70" s="33">
        <f t="shared" si="90"/>
        <v>0</v>
      </c>
      <c r="E70" s="33" t="e">
        <f t="shared" si="91"/>
        <v>#N/A</v>
      </c>
      <c r="F70" s="33" t="str">
        <f t="shared" si="92"/>
        <v/>
      </c>
      <c r="G70" s="33" t="str">
        <f t="shared" si="93"/>
        <v/>
      </c>
      <c r="H70" s="33" t="e">
        <f t="shared" si="94"/>
        <v>#N/A</v>
      </c>
      <c r="I70" s="33" t="e">
        <f t="shared" si="95"/>
        <v>#N/A</v>
      </c>
      <c r="J70" s="33" t="e">
        <f t="shared" si="96"/>
        <v>#N/A</v>
      </c>
      <c r="K70" s="33">
        <f t="shared" si="97"/>
        <v>0</v>
      </c>
      <c r="L70" s="33">
        <f t="shared" si="98"/>
        <v>0</v>
      </c>
      <c r="M70" s="33">
        <f t="shared" si="99"/>
        <v>0</v>
      </c>
      <c r="N70" s="33">
        <f t="shared" si="100"/>
        <v>0</v>
      </c>
      <c r="O70" s="33">
        <f t="shared" si="101"/>
        <v>0</v>
      </c>
      <c r="P70" s="33" t="str">
        <f t="shared" si="102"/>
        <v/>
      </c>
      <c r="Q70" s="33" t="e">
        <f t="shared" si="103"/>
        <v>#N/A</v>
      </c>
      <c r="R70" s="33" t="e">
        <f t="shared" si="104"/>
        <v>#N/A</v>
      </c>
      <c r="S70" s="33" t="e">
        <f t="shared" si="105"/>
        <v>#N/A</v>
      </c>
      <c r="T70" s="33" t="e">
        <f t="shared" si="106"/>
        <v>#N/A</v>
      </c>
      <c r="U70" s="33" t="e">
        <f t="shared" si="107"/>
        <v>#N/A</v>
      </c>
      <c r="V70" s="33" t="e">
        <f t="shared" si="108"/>
        <v>#N/A</v>
      </c>
      <c r="W70" s="33" t="e">
        <f t="shared" si="109"/>
        <v>#N/A</v>
      </c>
      <c r="X70" s="33" t="e">
        <f t="shared" si="110"/>
        <v>#N/A</v>
      </c>
      <c r="Y70" s="33"/>
      <c r="Z70" s="33"/>
      <c r="AA70" s="33" t="e">
        <f t="shared" si="111"/>
        <v>#N/A</v>
      </c>
      <c r="AB70" s="33" t="str">
        <f t="shared" si="112"/>
        <v/>
      </c>
      <c r="AC70" s="33" t="str">
        <f t="shared" si="113"/>
        <v/>
      </c>
      <c r="AD70" s="33" t="e">
        <f t="shared" si="114"/>
        <v>#N/A</v>
      </c>
      <c r="AE70" s="33" t="e">
        <f t="shared" si="115"/>
        <v>#N/A</v>
      </c>
      <c r="AF70" s="33" t="e">
        <f t="shared" si="116"/>
        <v>#N/A</v>
      </c>
      <c r="AG70" s="33">
        <f t="shared" si="117"/>
        <v>0</v>
      </c>
      <c r="AH70" s="33">
        <f t="shared" si="118"/>
        <v>0</v>
      </c>
      <c r="AI70" s="33">
        <f t="shared" si="119"/>
        <v>0</v>
      </c>
      <c r="AJ70" s="33">
        <f t="shared" si="120"/>
        <v>0</v>
      </c>
      <c r="AK70" s="33">
        <f t="shared" si="121"/>
        <v>0</v>
      </c>
      <c r="AL70" s="33" t="str">
        <f t="shared" si="122"/>
        <v/>
      </c>
      <c r="AM70" s="33" t="e">
        <f t="shared" si="123"/>
        <v>#N/A</v>
      </c>
      <c r="AN70" s="33" t="e">
        <f t="shared" si="124"/>
        <v>#N/A</v>
      </c>
      <c r="AO70" s="33" t="e">
        <f t="shared" si="125"/>
        <v>#N/A</v>
      </c>
      <c r="AP70" s="33" t="e">
        <f t="shared" si="126"/>
        <v>#N/A</v>
      </c>
      <c r="AQ70" s="33" t="e">
        <f t="shared" si="127"/>
        <v>#N/A</v>
      </c>
      <c r="AR70" s="33" t="e">
        <f t="shared" si="128"/>
        <v>#N/A</v>
      </c>
      <c r="AS70" s="33" t="e">
        <f t="shared" si="129"/>
        <v>#N/A</v>
      </c>
      <c r="AT70" s="33" t="e">
        <f t="shared" si="130"/>
        <v>#N/A</v>
      </c>
      <c r="AU70" s="33"/>
      <c r="AV70" s="33"/>
      <c r="AW70" s="33" t="e">
        <f t="shared" si="131"/>
        <v>#N/A</v>
      </c>
    </row>
    <row r="71" spans="1:49" x14ac:dyDescent="0.3">
      <c r="A71" s="33">
        <v>69</v>
      </c>
      <c r="B71" s="33" t="str">
        <f t="shared" si="88"/>
        <v/>
      </c>
      <c r="C71" s="46" t="str">
        <f t="shared" si="89"/>
        <v/>
      </c>
      <c r="D71" s="33">
        <f t="shared" si="90"/>
        <v>0</v>
      </c>
      <c r="E71" s="33" t="e">
        <f t="shared" si="91"/>
        <v>#N/A</v>
      </c>
      <c r="F71" s="33" t="str">
        <f t="shared" si="92"/>
        <v/>
      </c>
      <c r="G71" s="33" t="str">
        <f t="shared" si="93"/>
        <v/>
      </c>
      <c r="H71" s="33" t="e">
        <f t="shared" si="94"/>
        <v>#N/A</v>
      </c>
      <c r="I71" s="33" t="e">
        <f t="shared" si="95"/>
        <v>#N/A</v>
      </c>
      <c r="J71" s="33" t="e">
        <f t="shared" si="96"/>
        <v>#N/A</v>
      </c>
      <c r="K71" s="33">
        <f t="shared" si="97"/>
        <v>0</v>
      </c>
      <c r="L71" s="33">
        <f t="shared" si="98"/>
        <v>0</v>
      </c>
      <c r="M71" s="33">
        <f t="shared" si="99"/>
        <v>0</v>
      </c>
      <c r="N71" s="33">
        <f t="shared" si="100"/>
        <v>0</v>
      </c>
      <c r="O71" s="33">
        <f t="shared" si="101"/>
        <v>0</v>
      </c>
      <c r="P71" s="33" t="str">
        <f t="shared" si="102"/>
        <v/>
      </c>
      <c r="Q71" s="33" t="e">
        <f t="shared" si="103"/>
        <v>#N/A</v>
      </c>
      <c r="R71" s="33" t="e">
        <f t="shared" si="104"/>
        <v>#N/A</v>
      </c>
      <c r="S71" s="33" t="e">
        <f t="shared" si="105"/>
        <v>#N/A</v>
      </c>
      <c r="T71" s="33" t="e">
        <f t="shared" si="106"/>
        <v>#N/A</v>
      </c>
      <c r="U71" s="33" t="e">
        <f t="shared" si="107"/>
        <v>#N/A</v>
      </c>
      <c r="V71" s="33" t="e">
        <f t="shared" si="108"/>
        <v>#N/A</v>
      </c>
      <c r="W71" s="33" t="e">
        <f t="shared" si="109"/>
        <v>#N/A</v>
      </c>
      <c r="X71" s="33" t="e">
        <f t="shared" si="110"/>
        <v>#N/A</v>
      </c>
      <c r="Y71" s="33"/>
      <c r="Z71" s="33"/>
      <c r="AA71" s="33" t="e">
        <f t="shared" si="111"/>
        <v>#N/A</v>
      </c>
      <c r="AB71" s="33" t="str">
        <f t="shared" si="112"/>
        <v/>
      </c>
      <c r="AC71" s="33" t="str">
        <f t="shared" si="113"/>
        <v/>
      </c>
      <c r="AD71" s="33" t="e">
        <f t="shared" si="114"/>
        <v>#N/A</v>
      </c>
      <c r="AE71" s="33" t="e">
        <f t="shared" si="115"/>
        <v>#N/A</v>
      </c>
      <c r="AF71" s="33" t="e">
        <f t="shared" si="116"/>
        <v>#N/A</v>
      </c>
      <c r="AG71" s="33">
        <f t="shared" si="117"/>
        <v>0</v>
      </c>
      <c r="AH71" s="33">
        <f t="shared" si="118"/>
        <v>0</v>
      </c>
      <c r="AI71" s="33">
        <f t="shared" si="119"/>
        <v>0</v>
      </c>
      <c r="AJ71" s="33">
        <f t="shared" si="120"/>
        <v>0</v>
      </c>
      <c r="AK71" s="33">
        <f t="shared" si="121"/>
        <v>0</v>
      </c>
      <c r="AL71" s="33" t="str">
        <f t="shared" si="122"/>
        <v/>
      </c>
      <c r="AM71" s="33" t="e">
        <f t="shared" si="123"/>
        <v>#N/A</v>
      </c>
      <c r="AN71" s="33" t="e">
        <f t="shared" si="124"/>
        <v>#N/A</v>
      </c>
      <c r="AO71" s="33" t="e">
        <f t="shared" si="125"/>
        <v>#N/A</v>
      </c>
      <c r="AP71" s="33" t="e">
        <f t="shared" si="126"/>
        <v>#N/A</v>
      </c>
      <c r="AQ71" s="33" t="e">
        <f t="shared" si="127"/>
        <v>#N/A</v>
      </c>
      <c r="AR71" s="33" t="e">
        <f t="shared" si="128"/>
        <v>#N/A</v>
      </c>
      <c r="AS71" s="33" t="e">
        <f t="shared" si="129"/>
        <v>#N/A</v>
      </c>
      <c r="AT71" s="33" t="e">
        <f t="shared" si="130"/>
        <v>#N/A</v>
      </c>
      <c r="AU71" s="33"/>
      <c r="AV71" s="33"/>
      <c r="AW71" s="33" t="e">
        <f t="shared" si="131"/>
        <v>#N/A</v>
      </c>
    </row>
    <row r="72" spans="1:49" x14ac:dyDescent="0.3">
      <c r="A72" s="33">
        <v>70</v>
      </c>
      <c r="B72" s="33" t="str">
        <f t="shared" si="88"/>
        <v/>
      </c>
      <c r="C72" s="46" t="str">
        <f t="shared" si="89"/>
        <v/>
      </c>
      <c r="D72" s="33">
        <f t="shared" si="90"/>
        <v>0</v>
      </c>
      <c r="E72" s="33" t="e">
        <f t="shared" si="91"/>
        <v>#N/A</v>
      </c>
      <c r="F72" s="33" t="str">
        <f t="shared" si="92"/>
        <v/>
      </c>
      <c r="G72" s="33" t="str">
        <f t="shared" si="93"/>
        <v/>
      </c>
      <c r="H72" s="33" t="e">
        <f t="shared" si="94"/>
        <v>#N/A</v>
      </c>
      <c r="I72" s="33" t="e">
        <f t="shared" si="95"/>
        <v>#N/A</v>
      </c>
      <c r="J72" s="33" t="e">
        <f t="shared" si="96"/>
        <v>#N/A</v>
      </c>
      <c r="K72" s="33">
        <f t="shared" si="97"/>
        <v>0</v>
      </c>
      <c r="L72" s="33">
        <f t="shared" si="98"/>
        <v>0</v>
      </c>
      <c r="M72" s="33">
        <f t="shared" si="99"/>
        <v>0</v>
      </c>
      <c r="N72" s="33">
        <f t="shared" si="100"/>
        <v>0</v>
      </c>
      <c r="O72" s="33">
        <f t="shared" si="101"/>
        <v>0</v>
      </c>
      <c r="P72" s="33" t="str">
        <f t="shared" si="102"/>
        <v/>
      </c>
      <c r="Q72" s="33" t="e">
        <f t="shared" si="103"/>
        <v>#N/A</v>
      </c>
      <c r="R72" s="33" t="e">
        <f t="shared" si="104"/>
        <v>#N/A</v>
      </c>
      <c r="S72" s="33" t="e">
        <f t="shared" si="105"/>
        <v>#N/A</v>
      </c>
      <c r="T72" s="33" t="e">
        <f t="shared" si="106"/>
        <v>#N/A</v>
      </c>
      <c r="U72" s="33" t="e">
        <f t="shared" si="107"/>
        <v>#N/A</v>
      </c>
      <c r="V72" s="33" t="e">
        <f t="shared" si="108"/>
        <v>#N/A</v>
      </c>
      <c r="W72" s="33" t="e">
        <f t="shared" si="109"/>
        <v>#N/A</v>
      </c>
      <c r="X72" s="33" t="e">
        <f t="shared" si="110"/>
        <v>#N/A</v>
      </c>
      <c r="Y72" s="33"/>
      <c r="Z72" s="33"/>
      <c r="AA72" s="33" t="e">
        <f t="shared" si="111"/>
        <v>#N/A</v>
      </c>
      <c r="AB72" s="33" t="str">
        <f t="shared" si="112"/>
        <v/>
      </c>
      <c r="AC72" s="33" t="str">
        <f t="shared" si="113"/>
        <v/>
      </c>
      <c r="AD72" s="33" t="e">
        <f t="shared" si="114"/>
        <v>#N/A</v>
      </c>
      <c r="AE72" s="33" t="e">
        <f t="shared" si="115"/>
        <v>#N/A</v>
      </c>
      <c r="AF72" s="33" t="e">
        <f t="shared" si="116"/>
        <v>#N/A</v>
      </c>
      <c r="AG72" s="33">
        <f t="shared" si="117"/>
        <v>0</v>
      </c>
      <c r="AH72" s="33">
        <f t="shared" si="118"/>
        <v>0</v>
      </c>
      <c r="AI72" s="33">
        <f t="shared" si="119"/>
        <v>0</v>
      </c>
      <c r="AJ72" s="33">
        <f t="shared" si="120"/>
        <v>0</v>
      </c>
      <c r="AK72" s="33">
        <f t="shared" si="121"/>
        <v>0</v>
      </c>
      <c r="AL72" s="33" t="str">
        <f t="shared" si="122"/>
        <v/>
      </c>
      <c r="AM72" s="33" t="e">
        <f t="shared" si="123"/>
        <v>#N/A</v>
      </c>
      <c r="AN72" s="33" t="e">
        <f t="shared" si="124"/>
        <v>#N/A</v>
      </c>
      <c r="AO72" s="33" t="e">
        <f t="shared" si="125"/>
        <v>#N/A</v>
      </c>
      <c r="AP72" s="33" t="e">
        <f t="shared" si="126"/>
        <v>#N/A</v>
      </c>
      <c r="AQ72" s="33" t="e">
        <f t="shared" si="127"/>
        <v>#N/A</v>
      </c>
      <c r="AR72" s="33" t="e">
        <f t="shared" si="128"/>
        <v>#N/A</v>
      </c>
      <c r="AS72" s="33" t="e">
        <f t="shared" si="129"/>
        <v>#N/A</v>
      </c>
      <c r="AT72" s="33" t="e">
        <f t="shared" si="130"/>
        <v>#N/A</v>
      </c>
      <c r="AU72" s="33"/>
      <c r="AV72" s="33"/>
      <c r="AW72" s="33" t="e">
        <f t="shared" si="131"/>
        <v>#N/A</v>
      </c>
    </row>
    <row r="73" spans="1:49" x14ac:dyDescent="0.3">
      <c r="A73" s="33">
        <v>71</v>
      </c>
      <c r="B73" s="33" t="str">
        <f t="shared" si="88"/>
        <v/>
      </c>
      <c r="C73" s="46" t="str">
        <f t="shared" si="89"/>
        <v/>
      </c>
      <c r="D73" s="33">
        <f t="shared" si="90"/>
        <v>0</v>
      </c>
      <c r="E73" s="33" t="e">
        <f t="shared" si="91"/>
        <v>#N/A</v>
      </c>
      <c r="F73" s="33" t="str">
        <f t="shared" si="92"/>
        <v/>
      </c>
      <c r="G73" s="33" t="str">
        <f t="shared" si="93"/>
        <v/>
      </c>
      <c r="H73" s="33" t="e">
        <f t="shared" si="94"/>
        <v>#N/A</v>
      </c>
      <c r="I73" s="33" t="e">
        <f t="shared" si="95"/>
        <v>#N/A</v>
      </c>
      <c r="J73" s="33" t="e">
        <f t="shared" si="96"/>
        <v>#N/A</v>
      </c>
      <c r="K73" s="33">
        <f t="shared" si="97"/>
        <v>0</v>
      </c>
      <c r="L73" s="33">
        <f t="shared" si="98"/>
        <v>0</v>
      </c>
      <c r="M73" s="33">
        <f t="shared" si="99"/>
        <v>0</v>
      </c>
      <c r="N73" s="33">
        <f t="shared" si="100"/>
        <v>0</v>
      </c>
      <c r="O73" s="33">
        <f t="shared" si="101"/>
        <v>0</v>
      </c>
      <c r="P73" s="33" t="str">
        <f t="shared" si="102"/>
        <v/>
      </c>
      <c r="Q73" s="33" t="e">
        <f t="shared" si="103"/>
        <v>#N/A</v>
      </c>
      <c r="R73" s="33" t="e">
        <f t="shared" si="104"/>
        <v>#N/A</v>
      </c>
      <c r="S73" s="33" t="e">
        <f t="shared" si="105"/>
        <v>#N/A</v>
      </c>
      <c r="T73" s="33" t="e">
        <f t="shared" si="106"/>
        <v>#N/A</v>
      </c>
      <c r="U73" s="33" t="e">
        <f t="shared" si="107"/>
        <v>#N/A</v>
      </c>
      <c r="V73" s="33" t="e">
        <f t="shared" si="108"/>
        <v>#N/A</v>
      </c>
      <c r="W73" s="33" t="e">
        <f t="shared" si="109"/>
        <v>#N/A</v>
      </c>
      <c r="X73" s="33" t="e">
        <f t="shared" si="110"/>
        <v>#N/A</v>
      </c>
      <c r="Y73" s="33"/>
      <c r="Z73" s="33"/>
      <c r="AA73" s="33" t="e">
        <f t="shared" si="111"/>
        <v>#N/A</v>
      </c>
      <c r="AB73" s="33" t="str">
        <f t="shared" si="112"/>
        <v/>
      </c>
      <c r="AC73" s="33" t="str">
        <f t="shared" si="113"/>
        <v/>
      </c>
      <c r="AD73" s="33" t="e">
        <f t="shared" si="114"/>
        <v>#N/A</v>
      </c>
      <c r="AE73" s="33" t="e">
        <f t="shared" si="115"/>
        <v>#N/A</v>
      </c>
      <c r="AF73" s="33" t="e">
        <f t="shared" si="116"/>
        <v>#N/A</v>
      </c>
      <c r="AG73" s="33">
        <f t="shared" si="117"/>
        <v>0</v>
      </c>
      <c r="AH73" s="33">
        <f t="shared" si="118"/>
        <v>0</v>
      </c>
      <c r="AI73" s="33">
        <f t="shared" si="119"/>
        <v>0</v>
      </c>
      <c r="AJ73" s="33">
        <f t="shared" si="120"/>
        <v>0</v>
      </c>
      <c r="AK73" s="33">
        <f t="shared" si="121"/>
        <v>0</v>
      </c>
      <c r="AL73" s="33" t="str">
        <f t="shared" si="122"/>
        <v/>
      </c>
      <c r="AM73" s="33" t="e">
        <f t="shared" si="123"/>
        <v>#N/A</v>
      </c>
      <c r="AN73" s="33" t="e">
        <f t="shared" si="124"/>
        <v>#N/A</v>
      </c>
      <c r="AO73" s="33" t="e">
        <f t="shared" si="125"/>
        <v>#N/A</v>
      </c>
      <c r="AP73" s="33" t="e">
        <f t="shared" si="126"/>
        <v>#N/A</v>
      </c>
      <c r="AQ73" s="33" t="e">
        <f t="shared" si="127"/>
        <v>#N/A</v>
      </c>
      <c r="AR73" s="33" t="e">
        <f t="shared" si="128"/>
        <v>#N/A</v>
      </c>
      <c r="AS73" s="33" t="e">
        <f t="shared" si="129"/>
        <v>#N/A</v>
      </c>
      <c r="AT73" s="33" t="e">
        <f t="shared" si="130"/>
        <v>#N/A</v>
      </c>
      <c r="AU73" s="33"/>
      <c r="AV73" s="33"/>
      <c r="AW73" s="33" t="e">
        <f t="shared" si="131"/>
        <v>#N/A</v>
      </c>
    </row>
    <row r="74" spans="1:49" x14ac:dyDescent="0.3">
      <c r="A74" s="33">
        <v>72</v>
      </c>
      <c r="B74" s="33" t="str">
        <f t="shared" si="88"/>
        <v/>
      </c>
      <c r="C74" s="46" t="str">
        <f t="shared" si="89"/>
        <v/>
      </c>
      <c r="D74" s="33">
        <f t="shared" si="90"/>
        <v>0</v>
      </c>
      <c r="E74" s="33" t="e">
        <f t="shared" si="91"/>
        <v>#N/A</v>
      </c>
      <c r="F74" s="33" t="str">
        <f t="shared" si="92"/>
        <v/>
      </c>
      <c r="G74" s="33" t="str">
        <f t="shared" si="93"/>
        <v/>
      </c>
      <c r="H74" s="33" t="e">
        <f t="shared" si="94"/>
        <v>#N/A</v>
      </c>
      <c r="I74" s="33" t="e">
        <f t="shared" si="95"/>
        <v>#N/A</v>
      </c>
      <c r="J74" s="33" t="e">
        <f t="shared" si="96"/>
        <v>#N/A</v>
      </c>
      <c r="K74" s="33">
        <f t="shared" si="97"/>
        <v>0</v>
      </c>
      <c r="L74" s="33">
        <f t="shared" si="98"/>
        <v>0</v>
      </c>
      <c r="M74" s="33">
        <f t="shared" si="99"/>
        <v>0</v>
      </c>
      <c r="N74" s="33">
        <f t="shared" si="100"/>
        <v>0</v>
      </c>
      <c r="O74" s="33">
        <f t="shared" si="101"/>
        <v>0</v>
      </c>
      <c r="P74" s="33" t="str">
        <f t="shared" si="102"/>
        <v/>
      </c>
      <c r="Q74" s="33" t="e">
        <f t="shared" si="103"/>
        <v>#N/A</v>
      </c>
      <c r="R74" s="33" t="e">
        <f t="shared" si="104"/>
        <v>#N/A</v>
      </c>
      <c r="S74" s="33" t="e">
        <f t="shared" si="105"/>
        <v>#N/A</v>
      </c>
      <c r="T74" s="33" t="e">
        <f t="shared" si="106"/>
        <v>#N/A</v>
      </c>
      <c r="U74" s="33" t="e">
        <f t="shared" si="107"/>
        <v>#N/A</v>
      </c>
      <c r="V74" s="33" t="e">
        <f t="shared" si="108"/>
        <v>#N/A</v>
      </c>
      <c r="W74" s="33" t="e">
        <f t="shared" si="109"/>
        <v>#N/A</v>
      </c>
      <c r="X74" s="33" t="e">
        <f t="shared" si="110"/>
        <v>#N/A</v>
      </c>
      <c r="Y74" s="33"/>
      <c r="Z74" s="33"/>
      <c r="AA74" s="33" t="e">
        <f t="shared" si="111"/>
        <v>#N/A</v>
      </c>
      <c r="AB74" s="33" t="str">
        <f t="shared" si="112"/>
        <v/>
      </c>
      <c r="AC74" s="33" t="str">
        <f t="shared" si="113"/>
        <v/>
      </c>
      <c r="AD74" s="33" t="e">
        <f t="shared" si="114"/>
        <v>#N/A</v>
      </c>
      <c r="AE74" s="33" t="e">
        <f t="shared" si="115"/>
        <v>#N/A</v>
      </c>
      <c r="AF74" s="33" t="e">
        <f t="shared" si="116"/>
        <v>#N/A</v>
      </c>
      <c r="AG74" s="33">
        <f t="shared" si="117"/>
        <v>0</v>
      </c>
      <c r="AH74" s="33">
        <f t="shared" si="118"/>
        <v>0</v>
      </c>
      <c r="AI74" s="33">
        <f t="shared" si="119"/>
        <v>0</v>
      </c>
      <c r="AJ74" s="33">
        <f t="shared" si="120"/>
        <v>0</v>
      </c>
      <c r="AK74" s="33">
        <f t="shared" si="121"/>
        <v>0</v>
      </c>
      <c r="AL74" s="33" t="str">
        <f t="shared" si="122"/>
        <v/>
      </c>
      <c r="AM74" s="33" t="e">
        <f t="shared" si="123"/>
        <v>#N/A</v>
      </c>
      <c r="AN74" s="33" t="e">
        <f t="shared" si="124"/>
        <v>#N/A</v>
      </c>
      <c r="AO74" s="33" t="e">
        <f t="shared" si="125"/>
        <v>#N/A</v>
      </c>
      <c r="AP74" s="33" t="e">
        <f t="shared" si="126"/>
        <v>#N/A</v>
      </c>
      <c r="AQ74" s="33" t="e">
        <f t="shared" si="127"/>
        <v>#N/A</v>
      </c>
      <c r="AR74" s="33" t="e">
        <f t="shared" si="128"/>
        <v>#N/A</v>
      </c>
      <c r="AS74" s="33" t="e">
        <f t="shared" si="129"/>
        <v>#N/A</v>
      </c>
      <c r="AT74" s="33" t="e">
        <f t="shared" si="130"/>
        <v>#N/A</v>
      </c>
      <c r="AU74" s="33"/>
      <c r="AV74" s="33"/>
      <c r="AW74" s="33" t="e">
        <f t="shared" si="131"/>
        <v>#N/A</v>
      </c>
    </row>
    <row r="75" spans="1:49" x14ac:dyDescent="0.3">
      <c r="A75" s="33">
        <v>73</v>
      </c>
      <c r="B75" s="33" t="str">
        <f t="shared" si="88"/>
        <v/>
      </c>
      <c r="C75" s="46" t="str">
        <f t="shared" si="89"/>
        <v/>
      </c>
      <c r="D75" s="33">
        <f t="shared" si="90"/>
        <v>0</v>
      </c>
      <c r="E75" s="33" t="e">
        <f t="shared" si="91"/>
        <v>#N/A</v>
      </c>
      <c r="F75" s="33" t="str">
        <f t="shared" si="92"/>
        <v/>
      </c>
      <c r="G75" s="33" t="str">
        <f t="shared" si="93"/>
        <v/>
      </c>
      <c r="H75" s="33" t="e">
        <f t="shared" si="94"/>
        <v>#N/A</v>
      </c>
      <c r="I75" s="33" t="e">
        <f t="shared" si="95"/>
        <v>#N/A</v>
      </c>
      <c r="J75" s="33" t="e">
        <f t="shared" si="96"/>
        <v>#N/A</v>
      </c>
      <c r="K75" s="33">
        <f t="shared" si="97"/>
        <v>0</v>
      </c>
      <c r="L75" s="33">
        <f t="shared" si="98"/>
        <v>0</v>
      </c>
      <c r="M75" s="33">
        <f t="shared" si="99"/>
        <v>0</v>
      </c>
      <c r="N75" s="33">
        <f t="shared" si="100"/>
        <v>0</v>
      </c>
      <c r="O75" s="33">
        <f t="shared" si="101"/>
        <v>0</v>
      </c>
      <c r="P75" s="33" t="str">
        <f t="shared" si="102"/>
        <v/>
      </c>
      <c r="Q75" s="33" t="e">
        <f t="shared" si="103"/>
        <v>#N/A</v>
      </c>
      <c r="R75" s="33" t="e">
        <f t="shared" si="104"/>
        <v>#N/A</v>
      </c>
      <c r="S75" s="33" t="e">
        <f t="shared" si="105"/>
        <v>#N/A</v>
      </c>
      <c r="T75" s="33" t="e">
        <f t="shared" si="106"/>
        <v>#N/A</v>
      </c>
      <c r="U75" s="33" t="e">
        <f t="shared" si="107"/>
        <v>#N/A</v>
      </c>
      <c r="V75" s="33" t="e">
        <f t="shared" si="108"/>
        <v>#N/A</v>
      </c>
      <c r="W75" s="33" t="e">
        <f t="shared" si="109"/>
        <v>#N/A</v>
      </c>
      <c r="X75" s="33" t="e">
        <f t="shared" si="110"/>
        <v>#N/A</v>
      </c>
      <c r="Y75" s="33"/>
      <c r="Z75" s="33"/>
      <c r="AA75" s="33" t="e">
        <f t="shared" si="111"/>
        <v>#N/A</v>
      </c>
      <c r="AB75" s="33" t="str">
        <f t="shared" si="112"/>
        <v/>
      </c>
      <c r="AC75" s="33" t="str">
        <f t="shared" si="113"/>
        <v/>
      </c>
      <c r="AD75" s="33" t="e">
        <f t="shared" si="114"/>
        <v>#N/A</v>
      </c>
      <c r="AE75" s="33" t="e">
        <f t="shared" si="115"/>
        <v>#N/A</v>
      </c>
      <c r="AF75" s="33" t="e">
        <f t="shared" si="116"/>
        <v>#N/A</v>
      </c>
      <c r="AG75" s="33">
        <f t="shared" si="117"/>
        <v>0</v>
      </c>
      <c r="AH75" s="33">
        <f t="shared" si="118"/>
        <v>0</v>
      </c>
      <c r="AI75" s="33">
        <f t="shared" si="119"/>
        <v>0</v>
      </c>
      <c r="AJ75" s="33">
        <f t="shared" si="120"/>
        <v>0</v>
      </c>
      <c r="AK75" s="33">
        <f t="shared" si="121"/>
        <v>0</v>
      </c>
      <c r="AL75" s="33" t="str">
        <f t="shared" si="122"/>
        <v/>
      </c>
      <c r="AM75" s="33" t="e">
        <f t="shared" si="123"/>
        <v>#N/A</v>
      </c>
      <c r="AN75" s="33" t="e">
        <f t="shared" si="124"/>
        <v>#N/A</v>
      </c>
      <c r="AO75" s="33" t="e">
        <f t="shared" si="125"/>
        <v>#N/A</v>
      </c>
      <c r="AP75" s="33" t="e">
        <f t="shared" si="126"/>
        <v>#N/A</v>
      </c>
      <c r="AQ75" s="33" t="e">
        <f t="shared" si="127"/>
        <v>#N/A</v>
      </c>
      <c r="AR75" s="33" t="e">
        <f t="shared" si="128"/>
        <v>#N/A</v>
      </c>
      <c r="AS75" s="33" t="e">
        <f t="shared" si="129"/>
        <v>#N/A</v>
      </c>
      <c r="AT75" s="33" t="e">
        <f t="shared" si="130"/>
        <v>#N/A</v>
      </c>
      <c r="AU75" s="33"/>
      <c r="AV75" s="33"/>
      <c r="AW75" s="33" t="e">
        <f t="shared" si="131"/>
        <v>#N/A</v>
      </c>
    </row>
    <row r="76" spans="1:49" x14ac:dyDescent="0.3">
      <c r="A76" s="33">
        <v>74</v>
      </c>
      <c r="B76" s="33" t="str">
        <f t="shared" si="88"/>
        <v/>
      </c>
      <c r="C76" s="46" t="str">
        <f t="shared" si="89"/>
        <v/>
      </c>
      <c r="D76" s="33">
        <f t="shared" si="90"/>
        <v>0</v>
      </c>
      <c r="E76" s="33" t="e">
        <f t="shared" si="91"/>
        <v>#N/A</v>
      </c>
      <c r="F76" s="33" t="str">
        <f t="shared" si="92"/>
        <v/>
      </c>
      <c r="G76" s="33" t="str">
        <f t="shared" si="93"/>
        <v/>
      </c>
      <c r="H76" s="33" t="e">
        <f t="shared" si="94"/>
        <v>#N/A</v>
      </c>
      <c r="I76" s="33" t="e">
        <f t="shared" si="95"/>
        <v>#N/A</v>
      </c>
      <c r="J76" s="33" t="e">
        <f t="shared" si="96"/>
        <v>#N/A</v>
      </c>
      <c r="K76" s="33">
        <f t="shared" si="97"/>
        <v>0</v>
      </c>
      <c r="L76" s="33">
        <f t="shared" si="98"/>
        <v>0</v>
      </c>
      <c r="M76" s="33">
        <f t="shared" si="99"/>
        <v>0</v>
      </c>
      <c r="N76" s="33">
        <f t="shared" si="100"/>
        <v>0</v>
      </c>
      <c r="O76" s="33">
        <f t="shared" si="101"/>
        <v>0</v>
      </c>
      <c r="P76" s="33" t="str">
        <f t="shared" si="102"/>
        <v/>
      </c>
      <c r="Q76" s="33" t="e">
        <f t="shared" si="103"/>
        <v>#N/A</v>
      </c>
      <c r="R76" s="33" t="e">
        <f t="shared" si="104"/>
        <v>#N/A</v>
      </c>
      <c r="S76" s="33" t="e">
        <f t="shared" si="105"/>
        <v>#N/A</v>
      </c>
      <c r="T76" s="33" t="e">
        <f t="shared" si="106"/>
        <v>#N/A</v>
      </c>
      <c r="U76" s="33" t="e">
        <f t="shared" si="107"/>
        <v>#N/A</v>
      </c>
      <c r="V76" s="33" t="e">
        <f t="shared" si="108"/>
        <v>#N/A</v>
      </c>
      <c r="W76" s="33" t="e">
        <f t="shared" si="109"/>
        <v>#N/A</v>
      </c>
      <c r="X76" s="33" t="e">
        <f t="shared" si="110"/>
        <v>#N/A</v>
      </c>
      <c r="Y76" s="33"/>
      <c r="Z76" s="33"/>
      <c r="AA76" s="33" t="e">
        <f t="shared" si="111"/>
        <v>#N/A</v>
      </c>
      <c r="AB76" s="33" t="str">
        <f t="shared" si="112"/>
        <v/>
      </c>
      <c r="AC76" s="33" t="str">
        <f t="shared" si="113"/>
        <v/>
      </c>
      <c r="AD76" s="33" t="e">
        <f t="shared" si="114"/>
        <v>#N/A</v>
      </c>
      <c r="AE76" s="33" t="e">
        <f t="shared" si="115"/>
        <v>#N/A</v>
      </c>
      <c r="AF76" s="33" t="e">
        <f t="shared" si="116"/>
        <v>#N/A</v>
      </c>
      <c r="AG76" s="33">
        <f t="shared" si="117"/>
        <v>0</v>
      </c>
      <c r="AH76" s="33">
        <f t="shared" si="118"/>
        <v>0</v>
      </c>
      <c r="AI76" s="33">
        <f t="shared" si="119"/>
        <v>0</v>
      </c>
      <c r="AJ76" s="33">
        <f t="shared" si="120"/>
        <v>0</v>
      </c>
      <c r="AK76" s="33">
        <f t="shared" si="121"/>
        <v>0</v>
      </c>
      <c r="AL76" s="33" t="str">
        <f t="shared" si="122"/>
        <v/>
      </c>
      <c r="AM76" s="33" t="e">
        <f t="shared" si="123"/>
        <v>#N/A</v>
      </c>
      <c r="AN76" s="33" t="e">
        <f t="shared" si="124"/>
        <v>#N/A</v>
      </c>
      <c r="AO76" s="33" t="e">
        <f t="shared" si="125"/>
        <v>#N/A</v>
      </c>
      <c r="AP76" s="33" t="e">
        <f t="shared" si="126"/>
        <v>#N/A</v>
      </c>
      <c r="AQ76" s="33" t="e">
        <f t="shared" si="127"/>
        <v>#N/A</v>
      </c>
      <c r="AR76" s="33" t="e">
        <f t="shared" si="128"/>
        <v>#N/A</v>
      </c>
      <c r="AS76" s="33" t="e">
        <f t="shared" si="129"/>
        <v>#N/A</v>
      </c>
      <c r="AT76" s="33" t="e">
        <f t="shared" si="130"/>
        <v>#N/A</v>
      </c>
      <c r="AU76" s="33"/>
      <c r="AV76" s="33"/>
      <c r="AW76" s="33" t="e">
        <f t="shared" si="131"/>
        <v>#N/A</v>
      </c>
    </row>
    <row r="77" spans="1:49" x14ac:dyDescent="0.3">
      <c r="A77" s="33">
        <v>75</v>
      </c>
      <c r="B77" s="33" t="str">
        <f t="shared" si="88"/>
        <v/>
      </c>
      <c r="C77" s="46" t="str">
        <f t="shared" si="89"/>
        <v/>
      </c>
      <c r="D77" s="33">
        <f t="shared" si="90"/>
        <v>0</v>
      </c>
      <c r="E77" s="33" t="e">
        <f t="shared" si="91"/>
        <v>#N/A</v>
      </c>
      <c r="F77" s="33" t="str">
        <f t="shared" si="92"/>
        <v/>
      </c>
      <c r="G77" s="33" t="str">
        <f t="shared" si="93"/>
        <v/>
      </c>
      <c r="H77" s="33" t="e">
        <f t="shared" si="94"/>
        <v>#N/A</v>
      </c>
      <c r="I77" s="33" t="e">
        <f t="shared" si="95"/>
        <v>#N/A</v>
      </c>
      <c r="J77" s="33" t="e">
        <f t="shared" si="96"/>
        <v>#N/A</v>
      </c>
      <c r="K77" s="33">
        <f t="shared" si="97"/>
        <v>0</v>
      </c>
      <c r="L77" s="33">
        <f t="shared" si="98"/>
        <v>0</v>
      </c>
      <c r="M77" s="33">
        <f t="shared" si="99"/>
        <v>0</v>
      </c>
      <c r="N77" s="33">
        <f t="shared" si="100"/>
        <v>0</v>
      </c>
      <c r="O77" s="33">
        <f t="shared" si="101"/>
        <v>0</v>
      </c>
      <c r="P77" s="33" t="str">
        <f t="shared" si="102"/>
        <v/>
      </c>
      <c r="Q77" s="33" t="e">
        <f t="shared" si="103"/>
        <v>#N/A</v>
      </c>
      <c r="R77" s="33" t="e">
        <f t="shared" si="104"/>
        <v>#N/A</v>
      </c>
      <c r="S77" s="33" t="e">
        <f t="shared" si="105"/>
        <v>#N/A</v>
      </c>
      <c r="T77" s="33" t="e">
        <f t="shared" si="106"/>
        <v>#N/A</v>
      </c>
      <c r="U77" s="33" t="e">
        <f t="shared" si="107"/>
        <v>#N/A</v>
      </c>
      <c r="V77" s="33" t="e">
        <f t="shared" si="108"/>
        <v>#N/A</v>
      </c>
      <c r="W77" s="33" t="e">
        <f t="shared" si="109"/>
        <v>#N/A</v>
      </c>
      <c r="X77" s="33" t="e">
        <f t="shared" si="110"/>
        <v>#N/A</v>
      </c>
      <c r="Y77" s="33"/>
      <c r="Z77" s="33"/>
      <c r="AA77" s="33" t="e">
        <f t="shared" si="111"/>
        <v>#N/A</v>
      </c>
      <c r="AB77" s="33" t="str">
        <f t="shared" si="112"/>
        <v/>
      </c>
      <c r="AC77" s="33" t="str">
        <f t="shared" si="113"/>
        <v/>
      </c>
      <c r="AD77" s="33" t="e">
        <f t="shared" si="114"/>
        <v>#N/A</v>
      </c>
      <c r="AE77" s="33" t="e">
        <f t="shared" si="115"/>
        <v>#N/A</v>
      </c>
      <c r="AF77" s="33" t="e">
        <f t="shared" si="116"/>
        <v>#N/A</v>
      </c>
      <c r="AG77" s="33">
        <f t="shared" si="117"/>
        <v>0</v>
      </c>
      <c r="AH77" s="33">
        <f t="shared" si="118"/>
        <v>0</v>
      </c>
      <c r="AI77" s="33">
        <f t="shared" si="119"/>
        <v>0</v>
      </c>
      <c r="AJ77" s="33">
        <f t="shared" si="120"/>
        <v>0</v>
      </c>
      <c r="AK77" s="33">
        <f t="shared" si="121"/>
        <v>0</v>
      </c>
      <c r="AL77" s="33" t="str">
        <f t="shared" si="122"/>
        <v/>
      </c>
      <c r="AM77" s="33" t="e">
        <f t="shared" si="123"/>
        <v>#N/A</v>
      </c>
      <c r="AN77" s="33" t="e">
        <f t="shared" si="124"/>
        <v>#N/A</v>
      </c>
      <c r="AO77" s="33" t="e">
        <f t="shared" si="125"/>
        <v>#N/A</v>
      </c>
      <c r="AP77" s="33" t="e">
        <f t="shared" si="126"/>
        <v>#N/A</v>
      </c>
      <c r="AQ77" s="33" t="e">
        <f t="shared" si="127"/>
        <v>#N/A</v>
      </c>
      <c r="AR77" s="33" t="e">
        <f t="shared" si="128"/>
        <v>#N/A</v>
      </c>
      <c r="AS77" s="33" t="e">
        <f t="shared" si="129"/>
        <v>#N/A</v>
      </c>
      <c r="AT77" s="33" t="e">
        <f t="shared" si="130"/>
        <v>#N/A</v>
      </c>
      <c r="AU77" s="33"/>
      <c r="AV77" s="33"/>
      <c r="AW77" s="33" t="e">
        <f t="shared" si="131"/>
        <v>#N/A</v>
      </c>
    </row>
    <row r="78" spans="1:49" x14ac:dyDescent="0.3">
      <c r="A78" s="33">
        <v>76</v>
      </c>
      <c r="B78" s="33" t="str">
        <f t="shared" si="88"/>
        <v/>
      </c>
      <c r="C78" s="46" t="str">
        <f t="shared" si="89"/>
        <v/>
      </c>
      <c r="D78" s="33">
        <f t="shared" si="90"/>
        <v>0</v>
      </c>
      <c r="E78" s="33" t="e">
        <f t="shared" si="91"/>
        <v>#N/A</v>
      </c>
      <c r="F78" s="33" t="str">
        <f t="shared" si="92"/>
        <v/>
      </c>
      <c r="G78" s="33" t="str">
        <f t="shared" si="93"/>
        <v/>
      </c>
      <c r="H78" s="33" t="e">
        <f t="shared" si="94"/>
        <v>#N/A</v>
      </c>
      <c r="I78" s="33" t="e">
        <f t="shared" si="95"/>
        <v>#N/A</v>
      </c>
      <c r="J78" s="33" t="e">
        <f t="shared" si="96"/>
        <v>#N/A</v>
      </c>
      <c r="K78" s="33">
        <f t="shared" si="97"/>
        <v>0</v>
      </c>
      <c r="L78" s="33">
        <f t="shared" si="98"/>
        <v>0</v>
      </c>
      <c r="M78" s="33">
        <f t="shared" si="99"/>
        <v>0</v>
      </c>
      <c r="N78" s="33">
        <f t="shared" si="100"/>
        <v>0</v>
      </c>
      <c r="O78" s="33">
        <f t="shared" si="101"/>
        <v>0</v>
      </c>
      <c r="P78" s="33" t="str">
        <f t="shared" si="102"/>
        <v/>
      </c>
      <c r="Q78" s="33" t="e">
        <f t="shared" si="103"/>
        <v>#N/A</v>
      </c>
      <c r="R78" s="33" t="e">
        <f t="shared" si="104"/>
        <v>#N/A</v>
      </c>
      <c r="S78" s="33" t="e">
        <f t="shared" si="105"/>
        <v>#N/A</v>
      </c>
      <c r="T78" s="33" t="e">
        <f t="shared" si="106"/>
        <v>#N/A</v>
      </c>
      <c r="U78" s="33" t="e">
        <f t="shared" si="107"/>
        <v>#N/A</v>
      </c>
      <c r="V78" s="33" t="e">
        <f t="shared" si="108"/>
        <v>#N/A</v>
      </c>
      <c r="W78" s="33" t="e">
        <f t="shared" si="109"/>
        <v>#N/A</v>
      </c>
      <c r="X78" s="33" t="e">
        <f t="shared" si="110"/>
        <v>#N/A</v>
      </c>
      <c r="Y78" s="33"/>
      <c r="Z78" s="33"/>
      <c r="AA78" s="33" t="e">
        <f t="shared" si="111"/>
        <v>#N/A</v>
      </c>
      <c r="AB78" s="33" t="str">
        <f t="shared" si="112"/>
        <v/>
      </c>
      <c r="AC78" s="33" t="str">
        <f t="shared" si="113"/>
        <v/>
      </c>
      <c r="AD78" s="33" t="e">
        <f t="shared" si="114"/>
        <v>#N/A</v>
      </c>
      <c r="AE78" s="33" t="e">
        <f t="shared" si="115"/>
        <v>#N/A</v>
      </c>
      <c r="AF78" s="33" t="e">
        <f t="shared" si="116"/>
        <v>#N/A</v>
      </c>
      <c r="AG78" s="33">
        <f t="shared" si="117"/>
        <v>0</v>
      </c>
      <c r="AH78" s="33">
        <f t="shared" si="118"/>
        <v>0</v>
      </c>
      <c r="AI78" s="33">
        <f t="shared" si="119"/>
        <v>0</v>
      </c>
      <c r="AJ78" s="33">
        <f t="shared" si="120"/>
        <v>0</v>
      </c>
      <c r="AK78" s="33">
        <f t="shared" si="121"/>
        <v>0</v>
      </c>
      <c r="AL78" s="33" t="str">
        <f t="shared" si="122"/>
        <v/>
      </c>
      <c r="AM78" s="33" t="e">
        <f t="shared" si="123"/>
        <v>#N/A</v>
      </c>
      <c r="AN78" s="33" t="e">
        <f t="shared" si="124"/>
        <v>#N/A</v>
      </c>
      <c r="AO78" s="33" t="e">
        <f t="shared" si="125"/>
        <v>#N/A</v>
      </c>
      <c r="AP78" s="33" t="e">
        <f t="shared" si="126"/>
        <v>#N/A</v>
      </c>
      <c r="AQ78" s="33" t="e">
        <f t="shared" si="127"/>
        <v>#N/A</v>
      </c>
      <c r="AR78" s="33" t="e">
        <f t="shared" si="128"/>
        <v>#N/A</v>
      </c>
      <c r="AS78" s="33" t="e">
        <f t="shared" si="129"/>
        <v>#N/A</v>
      </c>
      <c r="AT78" s="33" t="e">
        <f t="shared" si="130"/>
        <v>#N/A</v>
      </c>
      <c r="AU78" s="33"/>
      <c r="AV78" s="33"/>
      <c r="AW78" s="33" t="e">
        <f t="shared" si="131"/>
        <v>#N/A</v>
      </c>
    </row>
    <row r="79" spans="1:49" x14ac:dyDescent="0.3">
      <c r="A79" s="33">
        <v>77</v>
      </c>
      <c r="B79" s="33" t="str">
        <f t="shared" si="88"/>
        <v/>
      </c>
      <c r="C79" s="46" t="str">
        <f t="shared" si="89"/>
        <v/>
      </c>
      <c r="D79" s="33">
        <f t="shared" si="90"/>
        <v>0</v>
      </c>
      <c r="E79" s="33" t="e">
        <f t="shared" si="91"/>
        <v>#N/A</v>
      </c>
      <c r="F79" s="33" t="str">
        <f t="shared" si="92"/>
        <v/>
      </c>
      <c r="G79" s="33" t="str">
        <f t="shared" si="93"/>
        <v/>
      </c>
      <c r="H79" s="33" t="e">
        <f t="shared" si="94"/>
        <v>#N/A</v>
      </c>
      <c r="I79" s="33" t="e">
        <f t="shared" si="95"/>
        <v>#N/A</v>
      </c>
      <c r="J79" s="33" t="e">
        <f t="shared" si="96"/>
        <v>#N/A</v>
      </c>
      <c r="K79" s="33">
        <f t="shared" si="97"/>
        <v>0</v>
      </c>
      <c r="L79" s="33">
        <f t="shared" si="98"/>
        <v>0</v>
      </c>
      <c r="M79" s="33">
        <f t="shared" si="99"/>
        <v>0</v>
      </c>
      <c r="N79" s="33">
        <f t="shared" si="100"/>
        <v>0</v>
      </c>
      <c r="O79" s="33">
        <f t="shared" si="101"/>
        <v>0</v>
      </c>
      <c r="P79" s="33" t="str">
        <f t="shared" si="102"/>
        <v/>
      </c>
      <c r="Q79" s="33" t="e">
        <f t="shared" si="103"/>
        <v>#N/A</v>
      </c>
      <c r="R79" s="33" t="e">
        <f t="shared" si="104"/>
        <v>#N/A</v>
      </c>
      <c r="S79" s="33" t="e">
        <f t="shared" si="105"/>
        <v>#N/A</v>
      </c>
      <c r="T79" s="33" t="e">
        <f t="shared" si="106"/>
        <v>#N/A</v>
      </c>
      <c r="U79" s="33" t="e">
        <f t="shared" si="107"/>
        <v>#N/A</v>
      </c>
      <c r="V79" s="33" t="e">
        <f t="shared" si="108"/>
        <v>#N/A</v>
      </c>
      <c r="W79" s="33" t="e">
        <f t="shared" si="109"/>
        <v>#N/A</v>
      </c>
      <c r="X79" s="33" t="e">
        <f t="shared" si="110"/>
        <v>#N/A</v>
      </c>
      <c r="Y79" s="33"/>
      <c r="Z79" s="33"/>
      <c r="AA79" s="33" t="e">
        <f t="shared" si="111"/>
        <v>#N/A</v>
      </c>
      <c r="AB79" s="33" t="str">
        <f t="shared" si="112"/>
        <v/>
      </c>
      <c r="AC79" s="33" t="str">
        <f t="shared" si="113"/>
        <v/>
      </c>
      <c r="AD79" s="33" t="e">
        <f t="shared" si="114"/>
        <v>#N/A</v>
      </c>
      <c r="AE79" s="33" t="e">
        <f t="shared" si="115"/>
        <v>#N/A</v>
      </c>
      <c r="AF79" s="33" t="e">
        <f t="shared" si="116"/>
        <v>#N/A</v>
      </c>
      <c r="AG79" s="33">
        <f t="shared" si="117"/>
        <v>0</v>
      </c>
      <c r="AH79" s="33">
        <f t="shared" si="118"/>
        <v>0</v>
      </c>
      <c r="AI79" s="33">
        <f t="shared" si="119"/>
        <v>0</v>
      </c>
      <c r="AJ79" s="33">
        <f t="shared" si="120"/>
        <v>0</v>
      </c>
      <c r="AK79" s="33">
        <f t="shared" si="121"/>
        <v>0</v>
      </c>
      <c r="AL79" s="33" t="str">
        <f t="shared" si="122"/>
        <v/>
      </c>
      <c r="AM79" s="33" t="e">
        <f t="shared" si="123"/>
        <v>#N/A</v>
      </c>
      <c r="AN79" s="33" t="e">
        <f t="shared" si="124"/>
        <v>#N/A</v>
      </c>
      <c r="AO79" s="33" t="e">
        <f t="shared" si="125"/>
        <v>#N/A</v>
      </c>
      <c r="AP79" s="33" t="e">
        <f t="shared" si="126"/>
        <v>#N/A</v>
      </c>
      <c r="AQ79" s="33" t="e">
        <f t="shared" si="127"/>
        <v>#N/A</v>
      </c>
      <c r="AR79" s="33" t="e">
        <f t="shared" si="128"/>
        <v>#N/A</v>
      </c>
      <c r="AS79" s="33" t="e">
        <f t="shared" si="129"/>
        <v>#N/A</v>
      </c>
      <c r="AT79" s="33" t="e">
        <f t="shared" si="130"/>
        <v>#N/A</v>
      </c>
      <c r="AU79" s="33"/>
      <c r="AV79" s="33"/>
      <c r="AW79" s="33" t="e">
        <f t="shared" si="131"/>
        <v>#N/A</v>
      </c>
    </row>
    <row r="80" spans="1:49" x14ac:dyDescent="0.3">
      <c r="A80" s="33">
        <v>78</v>
      </c>
      <c r="B80" s="33" t="str">
        <f t="shared" si="88"/>
        <v/>
      </c>
      <c r="C80" s="46" t="str">
        <f t="shared" si="89"/>
        <v/>
      </c>
      <c r="D80" s="33">
        <f t="shared" si="90"/>
        <v>0</v>
      </c>
      <c r="E80" s="33" t="e">
        <f t="shared" si="91"/>
        <v>#N/A</v>
      </c>
      <c r="F80" s="33" t="str">
        <f t="shared" si="92"/>
        <v/>
      </c>
      <c r="G80" s="33" t="str">
        <f t="shared" si="93"/>
        <v/>
      </c>
      <c r="H80" s="33" t="e">
        <f t="shared" si="94"/>
        <v>#N/A</v>
      </c>
      <c r="I80" s="33" t="e">
        <f t="shared" si="95"/>
        <v>#N/A</v>
      </c>
      <c r="J80" s="33" t="e">
        <f t="shared" si="96"/>
        <v>#N/A</v>
      </c>
      <c r="K80" s="33">
        <f t="shared" si="97"/>
        <v>0</v>
      </c>
      <c r="L80" s="33">
        <f t="shared" si="98"/>
        <v>0</v>
      </c>
      <c r="M80" s="33">
        <f t="shared" si="99"/>
        <v>0</v>
      </c>
      <c r="N80" s="33">
        <f t="shared" si="100"/>
        <v>0</v>
      </c>
      <c r="O80" s="33">
        <f t="shared" si="101"/>
        <v>0</v>
      </c>
      <c r="P80" s="33" t="str">
        <f t="shared" si="102"/>
        <v/>
      </c>
      <c r="Q80" s="33" t="e">
        <f t="shared" si="103"/>
        <v>#N/A</v>
      </c>
      <c r="R80" s="33" t="e">
        <f t="shared" si="104"/>
        <v>#N/A</v>
      </c>
      <c r="S80" s="33" t="e">
        <f t="shared" si="105"/>
        <v>#N/A</v>
      </c>
      <c r="T80" s="33" t="e">
        <f t="shared" si="106"/>
        <v>#N/A</v>
      </c>
      <c r="U80" s="33" t="e">
        <f t="shared" si="107"/>
        <v>#N/A</v>
      </c>
      <c r="V80" s="33" t="e">
        <f t="shared" si="108"/>
        <v>#N/A</v>
      </c>
      <c r="W80" s="33" t="e">
        <f t="shared" si="109"/>
        <v>#N/A</v>
      </c>
      <c r="X80" s="33" t="e">
        <f t="shared" si="110"/>
        <v>#N/A</v>
      </c>
      <c r="Y80" s="33"/>
      <c r="Z80" s="33"/>
      <c r="AA80" s="33" t="e">
        <f t="shared" si="111"/>
        <v>#N/A</v>
      </c>
      <c r="AB80" s="33" t="str">
        <f t="shared" si="112"/>
        <v/>
      </c>
      <c r="AC80" s="33" t="str">
        <f t="shared" si="113"/>
        <v/>
      </c>
      <c r="AD80" s="33" t="e">
        <f t="shared" si="114"/>
        <v>#N/A</v>
      </c>
      <c r="AE80" s="33" t="e">
        <f t="shared" si="115"/>
        <v>#N/A</v>
      </c>
      <c r="AF80" s="33" t="e">
        <f t="shared" si="116"/>
        <v>#N/A</v>
      </c>
      <c r="AG80" s="33">
        <f t="shared" si="117"/>
        <v>0</v>
      </c>
      <c r="AH80" s="33">
        <f t="shared" si="118"/>
        <v>0</v>
      </c>
      <c r="AI80" s="33">
        <f t="shared" si="119"/>
        <v>0</v>
      </c>
      <c r="AJ80" s="33">
        <f t="shared" si="120"/>
        <v>0</v>
      </c>
      <c r="AK80" s="33">
        <f t="shared" si="121"/>
        <v>0</v>
      </c>
      <c r="AL80" s="33" t="str">
        <f t="shared" si="122"/>
        <v/>
      </c>
      <c r="AM80" s="33" t="e">
        <f t="shared" si="123"/>
        <v>#N/A</v>
      </c>
      <c r="AN80" s="33" t="e">
        <f t="shared" si="124"/>
        <v>#N/A</v>
      </c>
      <c r="AO80" s="33" t="e">
        <f t="shared" si="125"/>
        <v>#N/A</v>
      </c>
      <c r="AP80" s="33" t="e">
        <f t="shared" si="126"/>
        <v>#N/A</v>
      </c>
      <c r="AQ80" s="33" t="e">
        <f t="shared" si="127"/>
        <v>#N/A</v>
      </c>
      <c r="AR80" s="33" t="e">
        <f t="shared" si="128"/>
        <v>#N/A</v>
      </c>
      <c r="AS80" s="33" t="e">
        <f t="shared" si="129"/>
        <v>#N/A</v>
      </c>
      <c r="AT80" s="33" t="e">
        <f t="shared" si="130"/>
        <v>#N/A</v>
      </c>
      <c r="AU80" s="33"/>
      <c r="AV80" s="33"/>
      <c r="AW80" s="33" t="e">
        <f t="shared" si="131"/>
        <v>#N/A</v>
      </c>
    </row>
    <row r="81" spans="1:49" x14ac:dyDescent="0.3">
      <c r="A81" s="33">
        <v>79</v>
      </c>
      <c r="B81" s="33" t="str">
        <f t="shared" si="88"/>
        <v/>
      </c>
      <c r="C81" s="46" t="str">
        <f t="shared" si="89"/>
        <v/>
      </c>
      <c r="D81" s="33">
        <f t="shared" si="90"/>
        <v>0</v>
      </c>
      <c r="E81" s="33" t="e">
        <f t="shared" si="91"/>
        <v>#N/A</v>
      </c>
      <c r="F81" s="33" t="str">
        <f t="shared" si="92"/>
        <v/>
      </c>
      <c r="G81" s="33" t="str">
        <f t="shared" si="93"/>
        <v/>
      </c>
      <c r="H81" s="33" t="e">
        <f t="shared" si="94"/>
        <v>#N/A</v>
      </c>
      <c r="I81" s="33" t="e">
        <f t="shared" si="95"/>
        <v>#N/A</v>
      </c>
      <c r="J81" s="33" t="e">
        <f t="shared" si="96"/>
        <v>#N/A</v>
      </c>
      <c r="K81" s="33">
        <f t="shared" si="97"/>
        <v>0</v>
      </c>
      <c r="L81" s="33">
        <f t="shared" si="98"/>
        <v>0</v>
      </c>
      <c r="M81" s="33">
        <f t="shared" si="99"/>
        <v>0</v>
      </c>
      <c r="N81" s="33">
        <f t="shared" si="100"/>
        <v>0</v>
      </c>
      <c r="O81" s="33">
        <f t="shared" si="101"/>
        <v>0</v>
      </c>
      <c r="P81" s="33" t="str">
        <f t="shared" si="102"/>
        <v/>
      </c>
      <c r="Q81" s="33" t="e">
        <f t="shared" si="103"/>
        <v>#N/A</v>
      </c>
      <c r="R81" s="33" t="e">
        <f t="shared" si="104"/>
        <v>#N/A</v>
      </c>
      <c r="S81" s="33" t="e">
        <f t="shared" si="105"/>
        <v>#N/A</v>
      </c>
      <c r="T81" s="33" t="e">
        <f t="shared" si="106"/>
        <v>#N/A</v>
      </c>
      <c r="U81" s="33" t="e">
        <f t="shared" si="107"/>
        <v>#N/A</v>
      </c>
      <c r="V81" s="33" t="e">
        <f t="shared" si="108"/>
        <v>#N/A</v>
      </c>
      <c r="W81" s="33" t="e">
        <f t="shared" si="109"/>
        <v>#N/A</v>
      </c>
      <c r="X81" s="33" t="e">
        <f t="shared" si="110"/>
        <v>#N/A</v>
      </c>
      <c r="Y81" s="33"/>
      <c r="Z81" s="33"/>
      <c r="AA81" s="33" t="e">
        <f t="shared" si="111"/>
        <v>#N/A</v>
      </c>
      <c r="AB81" s="33" t="str">
        <f t="shared" si="112"/>
        <v/>
      </c>
      <c r="AC81" s="33" t="str">
        <f t="shared" si="113"/>
        <v/>
      </c>
      <c r="AD81" s="33" t="e">
        <f t="shared" si="114"/>
        <v>#N/A</v>
      </c>
      <c r="AE81" s="33" t="e">
        <f t="shared" si="115"/>
        <v>#N/A</v>
      </c>
      <c r="AF81" s="33" t="e">
        <f t="shared" si="116"/>
        <v>#N/A</v>
      </c>
      <c r="AG81" s="33">
        <f t="shared" si="117"/>
        <v>0</v>
      </c>
      <c r="AH81" s="33">
        <f t="shared" si="118"/>
        <v>0</v>
      </c>
      <c r="AI81" s="33">
        <f t="shared" si="119"/>
        <v>0</v>
      </c>
      <c r="AJ81" s="33">
        <f t="shared" si="120"/>
        <v>0</v>
      </c>
      <c r="AK81" s="33">
        <f t="shared" si="121"/>
        <v>0</v>
      </c>
      <c r="AL81" s="33" t="str">
        <f t="shared" si="122"/>
        <v/>
      </c>
      <c r="AM81" s="33" t="e">
        <f t="shared" si="123"/>
        <v>#N/A</v>
      </c>
      <c r="AN81" s="33" t="e">
        <f t="shared" si="124"/>
        <v>#N/A</v>
      </c>
      <c r="AO81" s="33" t="e">
        <f t="shared" si="125"/>
        <v>#N/A</v>
      </c>
      <c r="AP81" s="33" t="e">
        <f t="shared" si="126"/>
        <v>#N/A</v>
      </c>
      <c r="AQ81" s="33" t="e">
        <f t="shared" si="127"/>
        <v>#N/A</v>
      </c>
      <c r="AR81" s="33" t="e">
        <f t="shared" si="128"/>
        <v>#N/A</v>
      </c>
      <c r="AS81" s="33" t="e">
        <f t="shared" si="129"/>
        <v>#N/A</v>
      </c>
      <c r="AT81" s="33" t="e">
        <f t="shared" si="130"/>
        <v>#N/A</v>
      </c>
      <c r="AU81" s="33"/>
      <c r="AV81" s="33"/>
      <c r="AW81" s="33" t="e">
        <f t="shared" si="131"/>
        <v>#N/A</v>
      </c>
    </row>
    <row r="82" spans="1:49" x14ac:dyDescent="0.3">
      <c r="A82" s="33">
        <v>80</v>
      </c>
      <c r="B82" s="33" t="str">
        <f t="shared" si="88"/>
        <v/>
      </c>
      <c r="C82" s="46" t="str">
        <f t="shared" si="89"/>
        <v/>
      </c>
      <c r="D82" s="33">
        <f t="shared" si="90"/>
        <v>0</v>
      </c>
      <c r="E82" s="33" t="e">
        <f t="shared" si="91"/>
        <v>#N/A</v>
      </c>
      <c r="F82" s="33" t="str">
        <f t="shared" si="92"/>
        <v/>
      </c>
      <c r="G82" s="33" t="str">
        <f t="shared" si="93"/>
        <v/>
      </c>
      <c r="H82" s="33" t="e">
        <f t="shared" si="94"/>
        <v>#N/A</v>
      </c>
      <c r="I82" s="33" t="e">
        <f t="shared" si="95"/>
        <v>#N/A</v>
      </c>
      <c r="J82" s="33" t="e">
        <f t="shared" si="96"/>
        <v>#N/A</v>
      </c>
      <c r="K82" s="33">
        <f t="shared" si="97"/>
        <v>0</v>
      </c>
      <c r="L82" s="33">
        <f t="shared" si="98"/>
        <v>0</v>
      </c>
      <c r="M82" s="33">
        <f t="shared" si="99"/>
        <v>0</v>
      </c>
      <c r="N82" s="33">
        <f t="shared" si="100"/>
        <v>0</v>
      </c>
      <c r="O82" s="33">
        <f t="shared" si="101"/>
        <v>0</v>
      </c>
      <c r="P82" s="33" t="str">
        <f t="shared" si="102"/>
        <v/>
      </c>
      <c r="Q82" s="33" t="e">
        <f t="shared" si="103"/>
        <v>#N/A</v>
      </c>
      <c r="R82" s="33" t="e">
        <f t="shared" si="104"/>
        <v>#N/A</v>
      </c>
      <c r="S82" s="33" t="e">
        <f t="shared" si="105"/>
        <v>#N/A</v>
      </c>
      <c r="T82" s="33" t="e">
        <f t="shared" si="106"/>
        <v>#N/A</v>
      </c>
      <c r="U82" s="33" t="e">
        <f t="shared" si="107"/>
        <v>#N/A</v>
      </c>
      <c r="V82" s="33" t="e">
        <f t="shared" si="108"/>
        <v>#N/A</v>
      </c>
      <c r="W82" s="33" t="e">
        <f t="shared" si="109"/>
        <v>#N/A</v>
      </c>
      <c r="X82" s="33" t="e">
        <f t="shared" si="110"/>
        <v>#N/A</v>
      </c>
      <c r="Y82" s="33"/>
      <c r="Z82" s="33"/>
      <c r="AA82" s="33" t="e">
        <f t="shared" si="111"/>
        <v>#N/A</v>
      </c>
      <c r="AB82" s="33" t="str">
        <f t="shared" si="112"/>
        <v/>
      </c>
      <c r="AC82" s="33" t="str">
        <f t="shared" si="113"/>
        <v/>
      </c>
      <c r="AD82" s="33" t="e">
        <f t="shared" si="114"/>
        <v>#N/A</v>
      </c>
      <c r="AE82" s="33" t="e">
        <f t="shared" si="115"/>
        <v>#N/A</v>
      </c>
      <c r="AF82" s="33" t="e">
        <f t="shared" si="116"/>
        <v>#N/A</v>
      </c>
      <c r="AG82" s="33">
        <f t="shared" si="117"/>
        <v>0</v>
      </c>
      <c r="AH82" s="33">
        <f t="shared" si="118"/>
        <v>0</v>
      </c>
      <c r="AI82" s="33">
        <f t="shared" si="119"/>
        <v>0</v>
      </c>
      <c r="AJ82" s="33">
        <f t="shared" si="120"/>
        <v>0</v>
      </c>
      <c r="AK82" s="33">
        <f t="shared" si="121"/>
        <v>0</v>
      </c>
      <c r="AL82" s="33" t="str">
        <f t="shared" si="122"/>
        <v/>
      </c>
      <c r="AM82" s="33" t="e">
        <f t="shared" si="123"/>
        <v>#N/A</v>
      </c>
      <c r="AN82" s="33" t="e">
        <f t="shared" si="124"/>
        <v>#N/A</v>
      </c>
      <c r="AO82" s="33" t="e">
        <f t="shared" si="125"/>
        <v>#N/A</v>
      </c>
      <c r="AP82" s="33" t="e">
        <f t="shared" si="126"/>
        <v>#N/A</v>
      </c>
      <c r="AQ82" s="33" t="e">
        <f t="shared" si="127"/>
        <v>#N/A</v>
      </c>
      <c r="AR82" s="33" t="e">
        <f t="shared" si="128"/>
        <v>#N/A</v>
      </c>
      <c r="AS82" s="33" t="e">
        <f t="shared" si="129"/>
        <v>#N/A</v>
      </c>
      <c r="AT82" s="33" t="e">
        <f t="shared" si="130"/>
        <v>#N/A</v>
      </c>
      <c r="AU82" s="33"/>
      <c r="AV82" s="33"/>
      <c r="AW82" s="33" t="e">
        <f t="shared" si="131"/>
        <v>#N/A</v>
      </c>
    </row>
    <row r="83" spans="1:49" x14ac:dyDescent="0.3">
      <c r="A83" s="33">
        <v>81</v>
      </c>
      <c r="B83" s="33" t="str">
        <f t="shared" si="88"/>
        <v/>
      </c>
      <c r="C83" s="46" t="str">
        <f t="shared" si="89"/>
        <v/>
      </c>
      <c r="D83" s="33">
        <f t="shared" si="90"/>
        <v>0</v>
      </c>
      <c r="E83" s="33" t="e">
        <f t="shared" si="91"/>
        <v>#N/A</v>
      </c>
      <c r="F83" s="33" t="str">
        <f t="shared" si="92"/>
        <v/>
      </c>
      <c r="G83" s="33" t="str">
        <f t="shared" si="93"/>
        <v/>
      </c>
      <c r="H83" s="33" t="e">
        <f t="shared" si="94"/>
        <v>#N/A</v>
      </c>
      <c r="I83" s="33" t="e">
        <f t="shared" si="95"/>
        <v>#N/A</v>
      </c>
      <c r="J83" s="33" t="e">
        <f t="shared" si="96"/>
        <v>#N/A</v>
      </c>
      <c r="K83" s="33">
        <f t="shared" si="97"/>
        <v>0</v>
      </c>
      <c r="L83" s="33">
        <f t="shared" si="98"/>
        <v>0</v>
      </c>
      <c r="M83" s="33">
        <f t="shared" si="99"/>
        <v>0</v>
      </c>
      <c r="N83" s="33">
        <f t="shared" si="100"/>
        <v>0</v>
      </c>
      <c r="O83" s="33">
        <f t="shared" si="101"/>
        <v>0</v>
      </c>
      <c r="P83" s="33" t="str">
        <f t="shared" si="102"/>
        <v/>
      </c>
      <c r="Q83" s="33" t="e">
        <f t="shared" si="103"/>
        <v>#N/A</v>
      </c>
      <c r="R83" s="33" t="e">
        <f t="shared" si="104"/>
        <v>#N/A</v>
      </c>
      <c r="S83" s="33" t="e">
        <f t="shared" si="105"/>
        <v>#N/A</v>
      </c>
      <c r="T83" s="33" t="e">
        <f t="shared" si="106"/>
        <v>#N/A</v>
      </c>
      <c r="U83" s="33" t="e">
        <f t="shared" si="107"/>
        <v>#N/A</v>
      </c>
      <c r="V83" s="33" t="e">
        <f t="shared" si="108"/>
        <v>#N/A</v>
      </c>
      <c r="W83" s="33" t="e">
        <f t="shared" si="109"/>
        <v>#N/A</v>
      </c>
      <c r="X83" s="33" t="e">
        <f t="shared" si="110"/>
        <v>#N/A</v>
      </c>
      <c r="Y83" s="33"/>
      <c r="Z83" s="33"/>
      <c r="AA83" s="33" t="e">
        <f t="shared" si="111"/>
        <v>#N/A</v>
      </c>
      <c r="AB83" s="33" t="str">
        <f t="shared" si="112"/>
        <v/>
      </c>
      <c r="AC83" s="33" t="str">
        <f t="shared" si="113"/>
        <v/>
      </c>
      <c r="AD83" s="33" t="e">
        <f t="shared" si="114"/>
        <v>#N/A</v>
      </c>
      <c r="AE83" s="33" t="e">
        <f t="shared" si="115"/>
        <v>#N/A</v>
      </c>
      <c r="AF83" s="33" t="e">
        <f t="shared" si="116"/>
        <v>#N/A</v>
      </c>
      <c r="AG83" s="33">
        <f t="shared" si="117"/>
        <v>0</v>
      </c>
      <c r="AH83" s="33">
        <f t="shared" si="118"/>
        <v>0</v>
      </c>
      <c r="AI83" s="33">
        <f t="shared" si="119"/>
        <v>0</v>
      </c>
      <c r="AJ83" s="33">
        <f t="shared" si="120"/>
        <v>0</v>
      </c>
      <c r="AK83" s="33">
        <f t="shared" si="121"/>
        <v>0</v>
      </c>
      <c r="AL83" s="33" t="str">
        <f t="shared" si="122"/>
        <v/>
      </c>
      <c r="AM83" s="33" t="e">
        <f t="shared" si="123"/>
        <v>#N/A</v>
      </c>
      <c r="AN83" s="33" t="e">
        <f t="shared" si="124"/>
        <v>#N/A</v>
      </c>
      <c r="AO83" s="33" t="e">
        <f t="shared" si="125"/>
        <v>#N/A</v>
      </c>
      <c r="AP83" s="33" t="e">
        <f t="shared" si="126"/>
        <v>#N/A</v>
      </c>
      <c r="AQ83" s="33" t="e">
        <f t="shared" si="127"/>
        <v>#N/A</v>
      </c>
      <c r="AR83" s="33" t="e">
        <f t="shared" si="128"/>
        <v>#N/A</v>
      </c>
      <c r="AS83" s="33" t="e">
        <f t="shared" si="129"/>
        <v>#N/A</v>
      </c>
      <c r="AT83" s="33" t="e">
        <f t="shared" si="130"/>
        <v>#N/A</v>
      </c>
      <c r="AU83" s="33"/>
      <c r="AV83" s="33"/>
      <c r="AW83" s="33" t="e">
        <f t="shared" si="131"/>
        <v>#N/A</v>
      </c>
    </row>
    <row r="84" spans="1:49" x14ac:dyDescent="0.3">
      <c r="A84" s="33">
        <v>82</v>
      </c>
      <c r="B84" s="33" t="str">
        <f t="shared" si="88"/>
        <v/>
      </c>
      <c r="C84" s="46" t="str">
        <f t="shared" si="89"/>
        <v/>
      </c>
      <c r="D84" s="33">
        <f t="shared" si="90"/>
        <v>0</v>
      </c>
      <c r="E84" s="33" t="e">
        <f t="shared" si="91"/>
        <v>#N/A</v>
      </c>
      <c r="F84" s="33" t="str">
        <f t="shared" si="92"/>
        <v/>
      </c>
      <c r="G84" s="33" t="str">
        <f t="shared" si="93"/>
        <v/>
      </c>
      <c r="H84" s="33" t="e">
        <f t="shared" si="94"/>
        <v>#N/A</v>
      </c>
      <c r="I84" s="33" t="e">
        <f t="shared" si="95"/>
        <v>#N/A</v>
      </c>
      <c r="J84" s="33" t="e">
        <f t="shared" si="96"/>
        <v>#N/A</v>
      </c>
      <c r="K84" s="33">
        <f t="shared" si="97"/>
        <v>0</v>
      </c>
      <c r="L84" s="33">
        <f t="shared" si="98"/>
        <v>0</v>
      </c>
      <c r="M84" s="33">
        <f t="shared" si="99"/>
        <v>0</v>
      </c>
      <c r="N84" s="33">
        <f t="shared" si="100"/>
        <v>0</v>
      </c>
      <c r="O84" s="33">
        <f t="shared" si="101"/>
        <v>0</v>
      </c>
      <c r="P84" s="33" t="str">
        <f t="shared" si="102"/>
        <v/>
      </c>
      <c r="Q84" s="33" t="e">
        <f t="shared" si="103"/>
        <v>#N/A</v>
      </c>
      <c r="R84" s="33" t="e">
        <f t="shared" si="104"/>
        <v>#N/A</v>
      </c>
      <c r="S84" s="33" t="e">
        <f t="shared" si="105"/>
        <v>#N/A</v>
      </c>
      <c r="T84" s="33" t="e">
        <f t="shared" si="106"/>
        <v>#N/A</v>
      </c>
      <c r="U84" s="33" t="e">
        <f t="shared" si="107"/>
        <v>#N/A</v>
      </c>
      <c r="V84" s="33" t="e">
        <f t="shared" si="108"/>
        <v>#N/A</v>
      </c>
      <c r="W84" s="33" t="e">
        <f t="shared" si="109"/>
        <v>#N/A</v>
      </c>
      <c r="X84" s="33" t="e">
        <f t="shared" si="110"/>
        <v>#N/A</v>
      </c>
      <c r="Y84" s="33"/>
      <c r="Z84" s="33"/>
      <c r="AA84" s="33" t="e">
        <f t="shared" si="111"/>
        <v>#N/A</v>
      </c>
      <c r="AB84" s="33" t="str">
        <f t="shared" si="112"/>
        <v/>
      </c>
      <c r="AC84" s="33" t="str">
        <f t="shared" si="113"/>
        <v/>
      </c>
      <c r="AD84" s="33" t="e">
        <f t="shared" si="114"/>
        <v>#N/A</v>
      </c>
      <c r="AE84" s="33" t="e">
        <f t="shared" si="115"/>
        <v>#N/A</v>
      </c>
      <c r="AF84" s="33" t="e">
        <f t="shared" si="116"/>
        <v>#N/A</v>
      </c>
      <c r="AG84" s="33">
        <f t="shared" si="117"/>
        <v>0</v>
      </c>
      <c r="AH84" s="33">
        <f t="shared" si="118"/>
        <v>0</v>
      </c>
      <c r="AI84" s="33">
        <f t="shared" si="119"/>
        <v>0</v>
      </c>
      <c r="AJ84" s="33">
        <f t="shared" si="120"/>
        <v>0</v>
      </c>
      <c r="AK84" s="33">
        <f t="shared" si="121"/>
        <v>0</v>
      </c>
      <c r="AL84" s="33" t="str">
        <f t="shared" si="122"/>
        <v/>
      </c>
      <c r="AM84" s="33" t="e">
        <f t="shared" si="123"/>
        <v>#N/A</v>
      </c>
      <c r="AN84" s="33" t="e">
        <f t="shared" si="124"/>
        <v>#N/A</v>
      </c>
      <c r="AO84" s="33" t="e">
        <f t="shared" si="125"/>
        <v>#N/A</v>
      </c>
      <c r="AP84" s="33" t="e">
        <f t="shared" si="126"/>
        <v>#N/A</v>
      </c>
      <c r="AQ84" s="33" t="e">
        <f t="shared" si="127"/>
        <v>#N/A</v>
      </c>
      <c r="AR84" s="33" t="e">
        <f t="shared" si="128"/>
        <v>#N/A</v>
      </c>
      <c r="AS84" s="33" t="e">
        <f t="shared" si="129"/>
        <v>#N/A</v>
      </c>
      <c r="AT84" s="33" t="e">
        <f t="shared" si="130"/>
        <v>#N/A</v>
      </c>
      <c r="AU84" s="33"/>
      <c r="AV84" s="33"/>
      <c r="AW84" s="33" t="e">
        <f t="shared" si="131"/>
        <v>#N/A</v>
      </c>
    </row>
    <row r="85" spans="1:49" x14ac:dyDescent="0.3">
      <c r="A85" s="33">
        <v>83</v>
      </c>
      <c r="B85" s="33" t="str">
        <f t="shared" si="88"/>
        <v/>
      </c>
      <c r="C85" s="46" t="str">
        <f t="shared" si="89"/>
        <v/>
      </c>
      <c r="D85" s="33">
        <f t="shared" si="90"/>
        <v>0</v>
      </c>
      <c r="E85" s="33" t="e">
        <f t="shared" si="91"/>
        <v>#N/A</v>
      </c>
      <c r="F85" s="33" t="str">
        <f t="shared" si="92"/>
        <v/>
      </c>
      <c r="G85" s="33" t="str">
        <f t="shared" si="93"/>
        <v/>
      </c>
      <c r="H85" s="33" t="e">
        <f t="shared" si="94"/>
        <v>#N/A</v>
      </c>
      <c r="I85" s="33" t="e">
        <f t="shared" si="95"/>
        <v>#N/A</v>
      </c>
      <c r="J85" s="33" t="e">
        <f t="shared" si="96"/>
        <v>#N/A</v>
      </c>
      <c r="K85" s="33">
        <f t="shared" si="97"/>
        <v>0</v>
      </c>
      <c r="L85" s="33">
        <f t="shared" si="98"/>
        <v>0</v>
      </c>
      <c r="M85" s="33">
        <f t="shared" si="99"/>
        <v>0</v>
      </c>
      <c r="N85" s="33">
        <f t="shared" si="100"/>
        <v>0</v>
      </c>
      <c r="O85" s="33">
        <f t="shared" si="101"/>
        <v>0</v>
      </c>
      <c r="P85" s="33" t="str">
        <f t="shared" si="102"/>
        <v/>
      </c>
      <c r="Q85" s="33" t="e">
        <f t="shared" si="103"/>
        <v>#N/A</v>
      </c>
      <c r="R85" s="33" t="e">
        <f t="shared" si="104"/>
        <v>#N/A</v>
      </c>
      <c r="S85" s="33" t="e">
        <f t="shared" si="105"/>
        <v>#N/A</v>
      </c>
      <c r="T85" s="33" t="e">
        <f t="shared" si="106"/>
        <v>#N/A</v>
      </c>
      <c r="U85" s="33" t="e">
        <f t="shared" si="107"/>
        <v>#N/A</v>
      </c>
      <c r="V85" s="33" t="e">
        <f t="shared" si="108"/>
        <v>#N/A</v>
      </c>
      <c r="W85" s="33" t="e">
        <f t="shared" si="109"/>
        <v>#N/A</v>
      </c>
      <c r="X85" s="33" t="e">
        <f t="shared" si="110"/>
        <v>#N/A</v>
      </c>
      <c r="Y85" s="33"/>
      <c r="Z85" s="33"/>
      <c r="AA85" s="33" t="e">
        <f t="shared" si="111"/>
        <v>#N/A</v>
      </c>
      <c r="AB85" s="33" t="str">
        <f t="shared" si="112"/>
        <v/>
      </c>
      <c r="AC85" s="33" t="str">
        <f t="shared" si="113"/>
        <v/>
      </c>
      <c r="AD85" s="33" t="e">
        <f t="shared" si="114"/>
        <v>#N/A</v>
      </c>
      <c r="AE85" s="33" t="e">
        <f t="shared" si="115"/>
        <v>#N/A</v>
      </c>
      <c r="AF85" s="33" t="e">
        <f t="shared" si="116"/>
        <v>#N/A</v>
      </c>
      <c r="AG85" s="33">
        <f t="shared" si="117"/>
        <v>0</v>
      </c>
      <c r="AH85" s="33">
        <f t="shared" si="118"/>
        <v>0</v>
      </c>
      <c r="AI85" s="33">
        <f t="shared" si="119"/>
        <v>0</v>
      </c>
      <c r="AJ85" s="33">
        <f t="shared" si="120"/>
        <v>0</v>
      </c>
      <c r="AK85" s="33">
        <f t="shared" si="121"/>
        <v>0</v>
      </c>
      <c r="AL85" s="33" t="str">
        <f t="shared" si="122"/>
        <v/>
      </c>
      <c r="AM85" s="33" t="e">
        <f t="shared" si="123"/>
        <v>#N/A</v>
      </c>
      <c r="AN85" s="33" t="e">
        <f t="shared" si="124"/>
        <v>#N/A</v>
      </c>
      <c r="AO85" s="33" t="e">
        <f t="shared" si="125"/>
        <v>#N/A</v>
      </c>
      <c r="AP85" s="33" t="e">
        <f t="shared" si="126"/>
        <v>#N/A</v>
      </c>
      <c r="AQ85" s="33" t="e">
        <f t="shared" si="127"/>
        <v>#N/A</v>
      </c>
      <c r="AR85" s="33" t="e">
        <f t="shared" si="128"/>
        <v>#N/A</v>
      </c>
      <c r="AS85" s="33" t="e">
        <f t="shared" si="129"/>
        <v>#N/A</v>
      </c>
      <c r="AT85" s="33" t="e">
        <f t="shared" si="130"/>
        <v>#N/A</v>
      </c>
      <c r="AU85" s="33"/>
      <c r="AV85" s="33"/>
      <c r="AW85" s="33" t="e">
        <f t="shared" si="131"/>
        <v>#N/A</v>
      </c>
    </row>
    <row r="86" spans="1:49" x14ac:dyDescent="0.3">
      <c r="A86" s="33">
        <v>84</v>
      </c>
      <c r="B86" s="33" t="str">
        <f t="shared" si="88"/>
        <v/>
      </c>
      <c r="C86" s="46" t="str">
        <f t="shared" si="89"/>
        <v/>
      </c>
      <c r="D86" s="33">
        <f t="shared" si="90"/>
        <v>0</v>
      </c>
      <c r="E86" s="33" t="e">
        <f t="shared" si="91"/>
        <v>#N/A</v>
      </c>
      <c r="F86" s="33" t="str">
        <f t="shared" si="92"/>
        <v/>
      </c>
      <c r="G86" s="33" t="str">
        <f t="shared" si="93"/>
        <v/>
      </c>
      <c r="H86" s="33" t="e">
        <f t="shared" si="94"/>
        <v>#N/A</v>
      </c>
      <c r="I86" s="33" t="e">
        <f t="shared" si="95"/>
        <v>#N/A</v>
      </c>
      <c r="J86" s="33" t="e">
        <f t="shared" si="96"/>
        <v>#N/A</v>
      </c>
      <c r="K86" s="33">
        <f t="shared" si="97"/>
        <v>0</v>
      </c>
      <c r="L86" s="33">
        <f t="shared" si="98"/>
        <v>0</v>
      </c>
      <c r="M86" s="33">
        <f t="shared" si="99"/>
        <v>0</v>
      </c>
      <c r="N86" s="33">
        <f t="shared" si="100"/>
        <v>0</v>
      </c>
      <c r="O86" s="33">
        <f t="shared" si="101"/>
        <v>0</v>
      </c>
      <c r="P86" s="33" t="str">
        <f t="shared" si="102"/>
        <v/>
      </c>
      <c r="Q86" s="33" t="e">
        <f t="shared" si="103"/>
        <v>#N/A</v>
      </c>
      <c r="R86" s="33" t="e">
        <f t="shared" si="104"/>
        <v>#N/A</v>
      </c>
      <c r="S86" s="33" t="e">
        <f t="shared" si="105"/>
        <v>#N/A</v>
      </c>
      <c r="T86" s="33" t="e">
        <f t="shared" si="106"/>
        <v>#N/A</v>
      </c>
      <c r="U86" s="33" t="e">
        <f t="shared" si="107"/>
        <v>#N/A</v>
      </c>
      <c r="V86" s="33" t="e">
        <f t="shared" si="108"/>
        <v>#N/A</v>
      </c>
      <c r="W86" s="33" t="e">
        <f t="shared" si="109"/>
        <v>#N/A</v>
      </c>
      <c r="X86" s="33" t="e">
        <f t="shared" si="110"/>
        <v>#N/A</v>
      </c>
      <c r="Y86" s="33"/>
      <c r="Z86" s="33"/>
      <c r="AA86" s="33" t="e">
        <f t="shared" si="111"/>
        <v>#N/A</v>
      </c>
      <c r="AB86" s="33" t="str">
        <f t="shared" si="112"/>
        <v/>
      </c>
      <c r="AC86" s="33" t="str">
        <f t="shared" si="113"/>
        <v/>
      </c>
      <c r="AD86" s="33" t="e">
        <f t="shared" si="114"/>
        <v>#N/A</v>
      </c>
      <c r="AE86" s="33" t="e">
        <f t="shared" si="115"/>
        <v>#N/A</v>
      </c>
      <c r="AF86" s="33" t="e">
        <f t="shared" si="116"/>
        <v>#N/A</v>
      </c>
      <c r="AG86" s="33">
        <f t="shared" si="117"/>
        <v>0</v>
      </c>
      <c r="AH86" s="33">
        <f t="shared" si="118"/>
        <v>0</v>
      </c>
      <c r="AI86" s="33">
        <f t="shared" si="119"/>
        <v>0</v>
      </c>
      <c r="AJ86" s="33">
        <f t="shared" si="120"/>
        <v>0</v>
      </c>
      <c r="AK86" s="33">
        <f t="shared" si="121"/>
        <v>0</v>
      </c>
      <c r="AL86" s="33" t="str">
        <f t="shared" si="122"/>
        <v/>
      </c>
      <c r="AM86" s="33" t="e">
        <f t="shared" si="123"/>
        <v>#N/A</v>
      </c>
      <c r="AN86" s="33" t="e">
        <f t="shared" si="124"/>
        <v>#N/A</v>
      </c>
      <c r="AO86" s="33" t="e">
        <f t="shared" si="125"/>
        <v>#N/A</v>
      </c>
      <c r="AP86" s="33" t="e">
        <f t="shared" si="126"/>
        <v>#N/A</v>
      </c>
      <c r="AQ86" s="33" t="e">
        <f t="shared" si="127"/>
        <v>#N/A</v>
      </c>
      <c r="AR86" s="33" t="e">
        <f t="shared" si="128"/>
        <v>#N/A</v>
      </c>
      <c r="AS86" s="33" t="e">
        <f t="shared" si="129"/>
        <v>#N/A</v>
      </c>
      <c r="AT86" s="33" t="e">
        <f t="shared" si="130"/>
        <v>#N/A</v>
      </c>
      <c r="AU86" s="33"/>
      <c r="AV86" s="33"/>
      <c r="AW86" s="33" t="e">
        <f t="shared" si="131"/>
        <v>#N/A</v>
      </c>
    </row>
    <row r="87" spans="1:49" x14ac:dyDescent="0.3">
      <c r="A87" s="33">
        <v>85</v>
      </c>
      <c r="B87" s="33" t="str">
        <f t="shared" si="88"/>
        <v/>
      </c>
      <c r="C87" s="46" t="str">
        <f t="shared" si="89"/>
        <v/>
      </c>
      <c r="D87" s="33">
        <f t="shared" si="90"/>
        <v>0</v>
      </c>
      <c r="E87" s="33" t="e">
        <f t="shared" si="91"/>
        <v>#N/A</v>
      </c>
      <c r="F87" s="33" t="str">
        <f t="shared" si="92"/>
        <v/>
      </c>
      <c r="G87" s="33" t="str">
        <f t="shared" si="93"/>
        <v/>
      </c>
      <c r="H87" s="33" t="e">
        <f t="shared" si="94"/>
        <v>#N/A</v>
      </c>
      <c r="I87" s="33" t="e">
        <f t="shared" si="95"/>
        <v>#N/A</v>
      </c>
      <c r="J87" s="33" t="e">
        <f t="shared" si="96"/>
        <v>#N/A</v>
      </c>
      <c r="K87" s="33">
        <f t="shared" si="97"/>
        <v>0</v>
      </c>
      <c r="L87" s="33">
        <f t="shared" si="98"/>
        <v>0</v>
      </c>
      <c r="M87" s="33">
        <f t="shared" si="99"/>
        <v>0</v>
      </c>
      <c r="N87" s="33">
        <f t="shared" si="100"/>
        <v>0</v>
      </c>
      <c r="O87" s="33">
        <f t="shared" si="101"/>
        <v>0</v>
      </c>
      <c r="P87" s="33" t="str">
        <f t="shared" si="102"/>
        <v/>
      </c>
      <c r="Q87" s="33" t="e">
        <f t="shared" si="103"/>
        <v>#N/A</v>
      </c>
      <c r="R87" s="33" t="e">
        <f t="shared" si="104"/>
        <v>#N/A</v>
      </c>
      <c r="S87" s="33" t="e">
        <f t="shared" si="105"/>
        <v>#N/A</v>
      </c>
      <c r="T87" s="33" t="e">
        <f t="shared" si="106"/>
        <v>#N/A</v>
      </c>
      <c r="U87" s="33" t="e">
        <f t="shared" si="107"/>
        <v>#N/A</v>
      </c>
      <c r="V87" s="33" t="e">
        <f t="shared" si="108"/>
        <v>#N/A</v>
      </c>
      <c r="W87" s="33" t="e">
        <f t="shared" si="109"/>
        <v>#N/A</v>
      </c>
      <c r="X87" s="33" t="e">
        <f t="shared" si="110"/>
        <v>#N/A</v>
      </c>
      <c r="Y87" s="33"/>
      <c r="Z87" s="33"/>
      <c r="AA87" s="33" t="e">
        <f t="shared" si="111"/>
        <v>#N/A</v>
      </c>
      <c r="AB87" s="33" t="str">
        <f t="shared" si="112"/>
        <v/>
      </c>
      <c r="AC87" s="33" t="str">
        <f t="shared" si="113"/>
        <v/>
      </c>
      <c r="AD87" s="33" t="e">
        <f t="shared" si="114"/>
        <v>#N/A</v>
      </c>
      <c r="AE87" s="33" t="e">
        <f t="shared" si="115"/>
        <v>#N/A</v>
      </c>
      <c r="AF87" s="33" t="e">
        <f t="shared" si="116"/>
        <v>#N/A</v>
      </c>
      <c r="AG87" s="33">
        <f t="shared" si="117"/>
        <v>0</v>
      </c>
      <c r="AH87" s="33">
        <f t="shared" si="118"/>
        <v>0</v>
      </c>
      <c r="AI87" s="33">
        <f t="shared" si="119"/>
        <v>0</v>
      </c>
      <c r="AJ87" s="33">
        <f t="shared" si="120"/>
        <v>0</v>
      </c>
      <c r="AK87" s="33">
        <f t="shared" si="121"/>
        <v>0</v>
      </c>
      <c r="AL87" s="33" t="str">
        <f t="shared" si="122"/>
        <v/>
      </c>
      <c r="AM87" s="33" t="e">
        <f t="shared" si="123"/>
        <v>#N/A</v>
      </c>
      <c r="AN87" s="33" t="e">
        <f t="shared" si="124"/>
        <v>#N/A</v>
      </c>
      <c r="AO87" s="33" t="e">
        <f t="shared" si="125"/>
        <v>#N/A</v>
      </c>
      <c r="AP87" s="33" t="e">
        <f t="shared" si="126"/>
        <v>#N/A</v>
      </c>
      <c r="AQ87" s="33" t="e">
        <f t="shared" si="127"/>
        <v>#N/A</v>
      </c>
      <c r="AR87" s="33" t="e">
        <f t="shared" si="128"/>
        <v>#N/A</v>
      </c>
      <c r="AS87" s="33" t="e">
        <f t="shared" si="129"/>
        <v>#N/A</v>
      </c>
      <c r="AT87" s="33" t="e">
        <f t="shared" si="130"/>
        <v>#N/A</v>
      </c>
      <c r="AU87" s="33"/>
      <c r="AV87" s="33"/>
      <c r="AW87" s="33" t="e">
        <f t="shared" si="131"/>
        <v>#N/A</v>
      </c>
    </row>
    <row r="88" spans="1:49" x14ac:dyDescent="0.3">
      <c r="A88" s="33">
        <v>86</v>
      </c>
      <c r="B88" s="33" t="str">
        <f t="shared" si="88"/>
        <v/>
      </c>
      <c r="C88" s="46" t="str">
        <f t="shared" si="89"/>
        <v/>
      </c>
      <c r="D88" s="33">
        <f t="shared" si="90"/>
        <v>0</v>
      </c>
      <c r="E88" s="33" t="e">
        <f t="shared" si="91"/>
        <v>#N/A</v>
      </c>
      <c r="F88" s="33" t="str">
        <f t="shared" si="92"/>
        <v/>
      </c>
      <c r="G88" s="33" t="str">
        <f t="shared" si="93"/>
        <v/>
      </c>
      <c r="H88" s="33" t="e">
        <f t="shared" si="94"/>
        <v>#N/A</v>
      </c>
      <c r="I88" s="33" t="e">
        <f t="shared" si="95"/>
        <v>#N/A</v>
      </c>
      <c r="J88" s="33" t="e">
        <f t="shared" si="96"/>
        <v>#N/A</v>
      </c>
      <c r="K88" s="33">
        <f t="shared" si="97"/>
        <v>0</v>
      </c>
      <c r="L88" s="33">
        <f t="shared" si="98"/>
        <v>0</v>
      </c>
      <c r="M88" s="33">
        <f t="shared" si="99"/>
        <v>0</v>
      </c>
      <c r="N88" s="33">
        <f t="shared" si="100"/>
        <v>0</v>
      </c>
      <c r="O88" s="33">
        <f t="shared" si="101"/>
        <v>0</v>
      </c>
      <c r="P88" s="33" t="str">
        <f t="shared" si="102"/>
        <v/>
      </c>
      <c r="Q88" s="33" t="e">
        <f t="shared" si="103"/>
        <v>#N/A</v>
      </c>
      <c r="R88" s="33" t="e">
        <f t="shared" si="104"/>
        <v>#N/A</v>
      </c>
      <c r="S88" s="33" t="e">
        <f t="shared" si="105"/>
        <v>#N/A</v>
      </c>
      <c r="T88" s="33" t="e">
        <f t="shared" si="106"/>
        <v>#N/A</v>
      </c>
      <c r="U88" s="33" t="e">
        <f t="shared" si="107"/>
        <v>#N/A</v>
      </c>
      <c r="V88" s="33" t="e">
        <f t="shared" si="108"/>
        <v>#N/A</v>
      </c>
      <c r="W88" s="33" t="e">
        <f t="shared" si="109"/>
        <v>#N/A</v>
      </c>
      <c r="X88" s="33" t="e">
        <f t="shared" si="110"/>
        <v>#N/A</v>
      </c>
      <c r="Y88" s="33"/>
      <c r="Z88" s="33"/>
      <c r="AA88" s="33" t="e">
        <f t="shared" si="111"/>
        <v>#N/A</v>
      </c>
      <c r="AB88" s="33" t="str">
        <f t="shared" si="112"/>
        <v/>
      </c>
      <c r="AC88" s="33" t="str">
        <f t="shared" si="113"/>
        <v/>
      </c>
      <c r="AD88" s="33" t="e">
        <f t="shared" si="114"/>
        <v>#N/A</v>
      </c>
      <c r="AE88" s="33" t="e">
        <f t="shared" si="115"/>
        <v>#N/A</v>
      </c>
      <c r="AF88" s="33" t="e">
        <f t="shared" si="116"/>
        <v>#N/A</v>
      </c>
      <c r="AG88" s="33">
        <f t="shared" si="117"/>
        <v>0</v>
      </c>
      <c r="AH88" s="33">
        <f t="shared" si="118"/>
        <v>0</v>
      </c>
      <c r="AI88" s="33">
        <f t="shared" si="119"/>
        <v>0</v>
      </c>
      <c r="AJ88" s="33">
        <f t="shared" si="120"/>
        <v>0</v>
      </c>
      <c r="AK88" s="33">
        <f t="shared" si="121"/>
        <v>0</v>
      </c>
      <c r="AL88" s="33" t="str">
        <f t="shared" si="122"/>
        <v/>
      </c>
      <c r="AM88" s="33" t="e">
        <f t="shared" si="123"/>
        <v>#N/A</v>
      </c>
      <c r="AN88" s="33" t="e">
        <f t="shared" si="124"/>
        <v>#N/A</v>
      </c>
      <c r="AO88" s="33" t="e">
        <f t="shared" si="125"/>
        <v>#N/A</v>
      </c>
      <c r="AP88" s="33" t="e">
        <f t="shared" si="126"/>
        <v>#N/A</v>
      </c>
      <c r="AQ88" s="33" t="e">
        <f t="shared" si="127"/>
        <v>#N/A</v>
      </c>
      <c r="AR88" s="33" t="e">
        <f t="shared" si="128"/>
        <v>#N/A</v>
      </c>
      <c r="AS88" s="33" t="e">
        <f t="shared" si="129"/>
        <v>#N/A</v>
      </c>
      <c r="AT88" s="33" t="e">
        <f t="shared" si="130"/>
        <v>#N/A</v>
      </c>
      <c r="AU88" s="33"/>
      <c r="AV88" s="33"/>
      <c r="AW88" s="33" t="e">
        <f t="shared" si="131"/>
        <v>#N/A</v>
      </c>
    </row>
    <row r="89" spans="1:49" x14ac:dyDescent="0.3">
      <c r="A89" s="33">
        <v>87</v>
      </c>
      <c r="B89" s="33" t="str">
        <f t="shared" si="88"/>
        <v/>
      </c>
      <c r="C89" s="46" t="str">
        <f t="shared" si="89"/>
        <v/>
      </c>
      <c r="D89" s="33">
        <f t="shared" si="90"/>
        <v>0</v>
      </c>
      <c r="E89" s="33" t="e">
        <f t="shared" si="91"/>
        <v>#N/A</v>
      </c>
      <c r="F89" s="33" t="str">
        <f t="shared" si="92"/>
        <v/>
      </c>
      <c r="G89" s="33" t="str">
        <f t="shared" si="93"/>
        <v/>
      </c>
      <c r="H89" s="33" t="e">
        <f t="shared" si="94"/>
        <v>#N/A</v>
      </c>
      <c r="I89" s="33" t="e">
        <f t="shared" si="95"/>
        <v>#N/A</v>
      </c>
      <c r="J89" s="33" t="e">
        <f t="shared" si="96"/>
        <v>#N/A</v>
      </c>
      <c r="K89" s="33">
        <f t="shared" si="97"/>
        <v>0</v>
      </c>
      <c r="L89" s="33">
        <f t="shared" si="98"/>
        <v>0</v>
      </c>
      <c r="M89" s="33">
        <f t="shared" si="99"/>
        <v>0</v>
      </c>
      <c r="N89" s="33">
        <f t="shared" si="100"/>
        <v>0</v>
      </c>
      <c r="O89" s="33">
        <f t="shared" si="101"/>
        <v>0</v>
      </c>
      <c r="P89" s="33" t="str">
        <f t="shared" si="102"/>
        <v/>
      </c>
      <c r="Q89" s="33" t="e">
        <f t="shared" si="103"/>
        <v>#N/A</v>
      </c>
      <c r="R89" s="33" t="e">
        <f t="shared" si="104"/>
        <v>#N/A</v>
      </c>
      <c r="S89" s="33" t="e">
        <f t="shared" si="105"/>
        <v>#N/A</v>
      </c>
      <c r="T89" s="33" t="e">
        <f t="shared" si="106"/>
        <v>#N/A</v>
      </c>
      <c r="U89" s="33" t="e">
        <f t="shared" si="107"/>
        <v>#N/A</v>
      </c>
      <c r="V89" s="33" t="e">
        <f t="shared" si="108"/>
        <v>#N/A</v>
      </c>
      <c r="W89" s="33" t="e">
        <f t="shared" si="109"/>
        <v>#N/A</v>
      </c>
      <c r="X89" s="33" t="e">
        <f t="shared" si="110"/>
        <v>#N/A</v>
      </c>
      <c r="Y89" s="33"/>
      <c r="Z89" s="33"/>
      <c r="AA89" s="33" t="e">
        <f t="shared" si="111"/>
        <v>#N/A</v>
      </c>
      <c r="AB89" s="33" t="str">
        <f t="shared" si="112"/>
        <v/>
      </c>
      <c r="AC89" s="33" t="str">
        <f t="shared" si="113"/>
        <v/>
      </c>
      <c r="AD89" s="33" t="e">
        <f t="shared" si="114"/>
        <v>#N/A</v>
      </c>
      <c r="AE89" s="33" t="e">
        <f t="shared" si="115"/>
        <v>#N/A</v>
      </c>
      <c r="AF89" s="33" t="e">
        <f t="shared" si="116"/>
        <v>#N/A</v>
      </c>
      <c r="AG89" s="33">
        <f t="shared" si="117"/>
        <v>0</v>
      </c>
      <c r="AH89" s="33">
        <f t="shared" si="118"/>
        <v>0</v>
      </c>
      <c r="AI89" s="33">
        <f t="shared" si="119"/>
        <v>0</v>
      </c>
      <c r="AJ89" s="33">
        <f t="shared" si="120"/>
        <v>0</v>
      </c>
      <c r="AK89" s="33">
        <f t="shared" si="121"/>
        <v>0</v>
      </c>
      <c r="AL89" s="33" t="str">
        <f t="shared" si="122"/>
        <v/>
      </c>
      <c r="AM89" s="33" t="e">
        <f t="shared" si="123"/>
        <v>#N/A</v>
      </c>
      <c r="AN89" s="33" t="e">
        <f t="shared" si="124"/>
        <v>#N/A</v>
      </c>
      <c r="AO89" s="33" t="e">
        <f t="shared" si="125"/>
        <v>#N/A</v>
      </c>
      <c r="AP89" s="33" t="e">
        <f t="shared" si="126"/>
        <v>#N/A</v>
      </c>
      <c r="AQ89" s="33" t="e">
        <f t="shared" si="127"/>
        <v>#N/A</v>
      </c>
      <c r="AR89" s="33" t="e">
        <f t="shared" si="128"/>
        <v>#N/A</v>
      </c>
      <c r="AS89" s="33" t="e">
        <f t="shared" si="129"/>
        <v>#N/A</v>
      </c>
      <c r="AT89" s="33" t="e">
        <f t="shared" si="130"/>
        <v>#N/A</v>
      </c>
      <c r="AU89" s="33"/>
      <c r="AV89" s="33"/>
      <c r="AW89" s="33" t="e">
        <f t="shared" si="131"/>
        <v>#N/A</v>
      </c>
    </row>
    <row r="90" spans="1:49" x14ac:dyDescent="0.3">
      <c r="A90" s="33">
        <v>88</v>
      </c>
      <c r="B90" s="33" t="str">
        <f t="shared" si="88"/>
        <v/>
      </c>
      <c r="C90" s="46" t="str">
        <f t="shared" si="89"/>
        <v/>
      </c>
      <c r="D90" s="33">
        <f t="shared" si="90"/>
        <v>0</v>
      </c>
      <c r="E90" s="33" t="e">
        <f t="shared" si="91"/>
        <v>#N/A</v>
      </c>
      <c r="F90" s="33" t="str">
        <f t="shared" si="92"/>
        <v/>
      </c>
      <c r="G90" s="33" t="str">
        <f t="shared" si="93"/>
        <v/>
      </c>
      <c r="H90" s="33" t="e">
        <f t="shared" si="94"/>
        <v>#N/A</v>
      </c>
      <c r="I90" s="33" t="e">
        <f t="shared" si="95"/>
        <v>#N/A</v>
      </c>
      <c r="J90" s="33" t="e">
        <f t="shared" si="96"/>
        <v>#N/A</v>
      </c>
      <c r="K90" s="33">
        <f t="shared" si="97"/>
        <v>0</v>
      </c>
      <c r="L90" s="33">
        <f t="shared" si="98"/>
        <v>0</v>
      </c>
      <c r="M90" s="33">
        <f t="shared" si="99"/>
        <v>0</v>
      </c>
      <c r="N90" s="33">
        <f t="shared" si="100"/>
        <v>0</v>
      </c>
      <c r="O90" s="33">
        <f t="shared" si="101"/>
        <v>0</v>
      </c>
      <c r="P90" s="33" t="str">
        <f t="shared" si="102"/>
        <v/>
      </c>
      <c r="Q90" s="33" t="e">
        <f t="shared" si="103"/>
        <v>#N/A</v>
      </c>
      <c r="R90" s="33" t="e">
        <f t="shared" si="104"/>
        <v>#N/A</v>
      </c>
      <c r="S90" s="33" t="e">
        <f t="shared" si="105"/>
        <v>#N/A</v>
      </c>
      <c r="T90" s="33" t="e">
        <f t="shared" si="106"/>
        <v>#N/A</v>
      </c>
      <c r="U90" s="33" t="e">
        <f t="shared" si="107"/>
        <v>#N/A</v>
      </c>
      <c r="V90" s="33" t="e">
        <f t="shared" si="108"/>
        <v>#N/A</v>
      </c>
      <c r="W90" s="33" t="e">
        <f t="shared" si="109"/>
        <v>#N/A</v>
      </c>
      <c r="X90" s="33" t="e">
        <f t="shared" si="110"/>
        <v>#N/A</v>
      </c>
      <c r="Y90" s="33"/>
      <c r="Z90" s="33"/>
      <c r="AA90" s="33" t="e">
        <f t="shared" si="111"/>
        <v>#N/A</v>
      </c>
      <c r="AB90" s="33" t="str">
        <f t="shared" si="112"/>
        <v/>
      </c>
      <c r="AC90" s="33" t="str">
        <f t="shared" si="113"/>
        <v/>
      </c>
      <c r="AD90" s="33" t="e">
        <f t="shared" si="114"/>
        <v>#N/A</v>
      </c>
      <c r="AE90" s="33" t="e">
        <f t="shared" si="115"/>
        <v>#N/A</v>
      </c>
      <c r="AF90" s="33" t="e">
        <f t="shared" si="116"/>
        <v>#N/A</v>
      </c>
      <c r="AG90" s="33">
        <f t="shared" si="117"/>
        <v>0</v>
      </c>
      <c r="AH90" s="33">
        <f t="shared" si="118"/>
        <v>0</v>
      </c>
      <c r="AI90" s="33">
        <f t="shared" si="119"/>
        <v>0</v>
      </c>
      <c r="AJ90" s="33">
        <f t="shared" si="120"/>
        <v>0</v>
      </c>
      <c r="AK90" s="33">
        <f t="shared" si="121"/>
        <v>0</v>
      </c>
      <c r="AL90" s="33" t="str">
        <f t="shared" si="122"/>
        <v/>
      </c>
      <c r="AM90" s="33" t="e">
        <f t="shared" si="123"/>
        <v>#N/A</v>
      </c>
      <c r="AN90" s="33" t="e">
        <f t="shared" si="124"/>
        <v>#N/A</v>
      </c>
      <c r="AO90" s="33" t="e">
        <f t="shared" si="125"/>
        <v>#N/A</v>
      </c>
      <c r="AP90" s="33" t="e">
        <f t="shared" si="126"/>
        <v>#N/A</v>
      </c>
      <c r="AQ90" s="33" t="e">
        <f t="shared" si="127"/>
        <v>#N/A</v>
      </c>
      <c r="AR90" s="33" t="e">
        <f t="shared" si="128"/>
        <v>#N/A</v>
      </c>
      <c r="AS90" s="33" t="e">
        <f t="shared" si="129"/>
        <v>#N/A</v>
      </c>
      <c r="AT90" s="33" t="e">
        <f t="shared" si="130"/>
        <v>#N/A</v>
      </c>
      <c r="AU90" s="33"/>
      <c r="AV90" s="33"/>
      <c r="AW90" s="33" t="e">
        <f t="shared" si="131"/>
        <v>#N/A</v>
      </c>
    </row>
    <row r="91" spans="1:49" x14ac:dyDescent="0.3">
      <c r="A91" s="33">
        <v>89</v>
      </c>
      <c r="B91" s="33" t="str">
        <f t="shared" si="88"/>
        <v/>
      </c>
      <c r="C91" s="46" t="str">
        <f t="shared" si="89"/>
        <v/>
      </c>
      <c r="D91" s="33">
        <f t="shared" si="90"/>
        <v>0</v>
      </c>
      <c r="E91" s="33" t="e">
        <f t="shared" si="91"/>
        <v>#N/A</v>
      </c>
      <c r="F91" s="33" t="str">
        <f t="shared" si="92"/>
        <v/>
      </c>
      <c r="G91" s="33" t="str">
        <f t="shared" si="93"/>
        <v/>
      </c>
      <c r="H91" s="33" t="e">
        <f t="shared" si="94"/>
        <v>#N/A</v>
      </c>
      <c r="I91" s="33" t="e">
        <f t="shared" si="95"/>
        <v>#N/A</v>
      </c>
      <c r="J91" s="33" t="e">
        <f t="shared" si="96"/>
        <v>#N/A</v>
      </c>
      <c r="K91" s="33">
        <f t="shared" si="97"/>
        <v>0</v>
      </c>
      <c r="L91" s="33">
        <f t="shared" si="98"/>
        <v>0</v>
      </c>
      <c r="M91" s="33">
        <f t="shared" si="99"/>
        <v>0</v>
      </c>
      <c r="N91" s="33">
        <f t="shared" si="100"/>
        <v>0</v>
      </c>
      <c r="O91" s="33">
        <f t="shared" si="101"/>
        <v>0</v>
      </c>
      <c r="P91" s="33" t="str">
        <f t="shared" si="102"/>
        <v/>
      </c>
      <c r="Q91" s="33" t="e">
        <f t="shared" si="103"/>
        <v>#N/A</v>
      </c>
      <c r="R91" s="33" t="e">
        <f t="shared" si="104"/>
        <v>#N/A</v>
      </c>
      <c r="S91" s="33" t="e">
        <f t="shared" si="105"/>
        <v>#N/A</v>
      </c>
      <c r="T91" s="33" t="e">
        <f t="shared" si="106"/>
        <v>#N/A</v>
      </c>
      <c r="U91" s="33" t="e">
        <f t="shared" si="107"/>
        <v>#N/A</v>
      </c>
      <c r="V91" s="33" t="e">
        <f t="shared" si="108"/>
        <v>#N/A</v>
      </c>
      <c r="W91" s="33" t="e">
        <f t="shared" si="109"/>
        <v>#N/A</v>
      </c>
      <c r="X91" s="33" t="e">
        <f t="shared" si="110"/>
        <v>#N/A</v>
      </c>
      <c r="Y91" s="33"/>
      <c r="Z91" s="33"/>
      <c r="AA91" s="33" t="e">
        <f t="shared" si="111"/>
        <v>#N/A</v>
      </c>
      <c r="AB91" s="33" t="str">
        <f t="shared" si="112"/>
        <v/>
      </c>
      <c r="AC91" s="33" t="str">
        <f t="shared" si="113"/>
        <v/>
      </c>
      <c r="AD91" s="33" t="e">
        <f t="shared" si="114"/>
        <v>#N/A</v>
      </c>
      <c r="AE91" s="33" t="e">
        <f t="shared" si="115"/>
        <v>#N/A</v>
      </c>
      <c r="AF91" s="33" t="e">
        <f t="shared" si="116"/>
        <v>#N/A</v>
      </c>
      <c r="AG91" s="33">
        <f t="shared" si="117"/>
        <v>0</v>
      </c>
      <c r="AH91" s="33">
        <f t="shared" si="118"/>
        <v>0</v>
      </c>
      <c r="AI91" s="33">
        <f t="shared" si="119"/>
        <v>0</v>
      </c>
      <c r="AJ91" s="33">
        <f t="shared" si="120"/>
        <v>0</v>
      </c>
      <c r="AK91" s="33">
        <f t="shared" si="121"/>
        <v>0</v>
      </c>
      <c r="AL91" s="33" t="str">
        <f t="shared" si="122"/>
        <v/>
      </c>
      <c r="AM91" s="33" t="e">
        <f t="shared" si="123"/>
        <v>#N/A</v>
      </c>
      <c r="AN91" s="33" t="e">
        <f t="shared" si="124"/>
        <v>#N/A</v>
      </c>
      <c r="AO91" s="33" t="e">
        <f t="shared" si="125"/>
        <v>#N/A</v>
      </c>
      <c r="AP91" s="33" t="e">
        <f t="shared" si="126"/>
        <v>#N/A</v>
      </c>
      <c r="AQ91" s="33" t="e">
        <f t="shared" si="127"/>
        <v>#N/A</v>
      </c>
      <c r="AR91" s="33" t="e">
        <f t="shared" si="128"/>
        <v>#N/A</v>
      </c>
      <c r="AS91" s="33" t="e">
        <f t="shared" si="129"/>
        <v>#N/A</v>
      </c>
      <c r="AT91" s="33" t="e">
        <f t="shared" si="130"/>
        <v>#N/A</v>
      </c>
      <c r="AU91" s="33"/>
      <c r="AV91" s="33"/>
      <c r="AW91" s="33" t="e">
        <f t="shared" si="131"/>
        <v>#N/A</v>
      </c>
    </row>
    <row r="92" spans="1:49" x14ac:dyDescent="0.3">
      <c r="A92" s="33">
        <v>90</v>
      </c>
      <c r="B92" s="33" t="str">
        <f t="shared" si="88"/>
        <v/>
      </c>
      <c r="C92" s="46" t="str">
        <f t="shared" si="89"/>
        <v/>
      </c>
      <c r="D92" s="33">
        <f t="shared" si="90"/>
        <v>0</v>
      </c>
      <c r="E92" s="33" t="e">
        <f t="shared" si="91"/>
        <v>#N/A</v>
      </c>
      <c r="F92" s="33" t="str">
        <f t="shared" si="92"/>
        <v/>
      </c>
      <c r="G92" s="33" t="str">
        <f t="shared" si="93"/>
        <v/>
      </c>
      <c r="H92" s="33" t="e">
        <f t="shared" si="94"/>
        <v>#N/A</v>
      </c>
      <c r="I92" s="33" t="e">
        <f t="shared" si="95"/>
        <v>#N/A</v>
      </c>
      <c r="J92" s="33" t="e">
        <f t="shared" si="96"/>
        <v>#N/A</v>
      </c>
      <c r="K92" s="33">
        <f t="shared" si="97"/>
        <v>0</v>
      </c>
      <c r="L92" s="33">
        <f t="shared" si="98"/>
        <v>0</v>
      </c>
      <c r="M92" s="33">
        <f t="shared" si="99"/>
        <v>0</v>
      </c>
      <c r="N92" s="33">
        <f t="shared" si="100"/>
        <v>0</v>
      </c>
      <c r="O92" s="33">
        <f t="shared" si="101"/>
        <v>0</v>
      </c>
      <c r="P92" s="33" t="str">
        <f t="shared" si="102"/>
        <v/>
      </c>
      <c r="Q92" s="33" t="e">
        <f t="shared" si="103"/>
        <v>#N/A</v>
      </c>
      <c r="R92" s="33" t="e">
        <f t="shared" si="104"/>
        <v>#N/A</v>
      </c>
      <c r="S92" s="33" t="e">
        <f t="shared" si="105"/>
        <v>#N/A</v>
      </c>
      <c r="T92" s="33" t="e">
        <f t="shared" si="106"/>
        <v>#N/A</v>
      </c>
      <c r="U92" s="33" t="e">
        <f t="shared" si="107"/>
        <v>#N/A</v>
      </c>
      <c r="V92" s="33" t="e">
        <f t="shared" si="108"/>
        <v>#N/A</v>
      </c>
      <c r="W92" s="33" t="e">
        <f t="shared" si="109"/>
        <v>#N/A</v>
      </c>
      <c r="X92" s="33" t="e">
        <f t="shared" si="110"/>
        <v>#N/A</v>
      </c>
      <c r="Y92" s="33"/>
      <c r="Z92" s="33"/>
      <c r="AA92" s="33" t="e">
        <f t="shared" si="111"/>
        <v>#N/A</v>
      </c>
      <c r="AB92" s="33" t="str">
        <f t="shared" si="112"/>
        <v/>
      </c>
      <c r="AC92" s="33" t="str">
        <f t="shared" si="113"/>
        <v/>
      </c>
      <c r="AD92" s="33" t="e">
        <f t="shared" si="114"/>
        <v>#N/A</v>
      </c>
      <c r="AE92" s="33" t="e">
        <f t="shared" si="115"/>
        <v>#N/A</v>
      </c>
      <c r="AF92" s="33" t="e">
        <f t="shared" si="116"/>
        <v>#N/A</v>
      </c>
      <c r="AG92" s="33">
        <f t="shared" si="117"/>
        <v>0</v>
      </c>
      <c r="AH92" s="33">
        <f t="shared" si="118"/>
        <v>0</v>
      </c>
      <c r="AI92" s="33">
        <f t="shared" si="119"/>
        <v>0</v>
      </c>
      <c r="AJ92" s="33">
        <f t="shared" si="120"/>
        <v>0</v>
      </c>
      <c r="AK92" s="33">
        <f t="shared" si="121"/>
        <v>0</v>
      </c>
      <c r="AL92" s="33" t="str">
        <f t="shared" si="122"/>
        <v/>
      </c>
      <c r="AM92" s="33" t="e">
        <f t="shared" si="123"/>
        <v>#N/A</v>
      </c>
      <c r="AN92" s="33" t="e">
        <f t="shared" si="124"/>
        <v>#N/A</v>
      </c>
      <c r="AO92" s="33" t="e">
        <f t="shared" si="125"/>
        <v>#N/A</v>
      </c>
      <c r="AP92" s="33" t="e">
        <f t="shared" si="126"/>
        <v>#N/A</v>
      </c>
      <c r="AQ92" s="33" t="e">
        <f t="shared" si="127"/>
        <v>#N/A</v>
      </c>
      <c r="AR92" s="33" t="e">
        <f t="shared" si="128"/>
        <v>#N/A</v>
      </c>
      <c r="AS92" s="33" t="e">
        <f t="shared" si="129"/>
        <v>#N/A</v>
      </c>
      <c r="AT92" s="33" t="e">
        <f t="shared" si="130"/>
        <v>#N/A</v>
      </c>
      <c r="AU92" s="33"/>
      <c r="AV92" s="33"/>
      <c r="AW92" s="33" t="e">
        <f t="shared" si="131"/>
        <v>#N/A</v>
      </c>
    </row>
    <row r="93" spans="1:49" x14ac:dyDescent="0.3">
      <c r="A93" s="33">
        <v>91</v>
      </c>
      <c r="B93" s="33" t="str">
        <f t="shared" si="88"/>
        <v/>
      </c>
      <c r="C93" s="46" t="str">
        <f t="shared" si="89"/>
        <v/>
      </c>
      <c r="D93" s="33">
        <f t="shared" si="90"/>
        <v>0</v>
      </c>
      <c r="E93" s="33" t="e">
        <f t="shared" si="91"/>
        <v>#N/A</v>
      </c>
      <c r="F93" s="33" t="str">
        <f t="shared" si="92"/>
        <v/>
      </c>
      <c r="G93" s="33" t="str">
        <f t="shared" si="93"/>
        <v/>
      </c>
      <c r="H93" s="33" t="e">
        <f t="shared" si="94"/>
        <v>#N/A</v>
      </c>
      <c r="I93" s="33" t="e">
        <f t="shared" si="95"/>
        <v>#N/A</v>
      </c>
      <c r="J93" s="33" t="e">
        <f t="shared" si="96"/>
        <v>#N/A</v>
      </c>
      <c r="K93" s="33">
        <f t="shared" si="97"/>
        <v>0</v>
      </c>
      <c r="L93" s="33">
        <f t="shared" si="98"/>
        <v>0</v>
      </c>
      <c r="M93" s="33">
        <f t="shared" si="99"/>
        <v>0</v>
      </c>
      <c r="N93" s="33">
        <f t="shared" si="100"/>
        <v>0</v>
      </c>
      <c r="O93" s="33">
        <f t="shared" si="101"/>
        <v>0</v>
      </c>
      <c r="P93" s="33" t="str">
        <f t="shared" si="102"/>
        <v/>
      </c>
      <c r="Q93" s="33" t="e">
        <f t="shared" si="103"/>
        <v>#N/A</v>
      </c>
      <c r="R93" s="33" t="e">
        <f t="shared" si="104"/>
        <v>#N/A</v>
      </c>
      <c r="S93" s="33" t="e">
        <f t="shared" si="105"/>
        <v>#N/A</v>
      </c>
      <c r="T93" s="33" t="e">
        <f t="shared" si="106"/>
        <v>#N/A</v>
      </c>
      <c r="U93" s="33" t="e">
        <f t="shared" si="107"/>
        <v>#N/A</v>
      </c>
      <c r="V93" s="33" t="e">
        <f t="shared" si="108"/>
        <v>#N/A</v>
      </c>
      <c r="W93" s="33" t="e">
        <f t="shared" si="109"/>
        <v>#N/A</v>
      </c>
      <c r="X93" s="33" t="e">
        <f t="shared" si="110"/>
        <v>#N/A</v>
      </c>
      <c r="Y93" s="33"/>
      <c r="Z93" s="33"/>
      <c r="AA93" s="33" t="e">
        <f t="shared" si="111"/>
        <v>#N/A</v>
      </c>
      <c r="AB93" s="33" t="str">
        <f t="shared" si="112"/>
        <v/>
      </c>
      <c r="AC93" s="33" t="str">
        <f t="shared" si="113"/>
        <v/>
      </c>
      <c r="AD93" s="33" t="e">
        <f t="shared" si="114"/>
        <v>#N/A</v>
      </c>
      <c r="AE93" s="33" t="e">
        <f t="shared" si="115"/>
        <v>#N/A</v>
      </c>
      <c r="AF93" s="33" t="e">
        <f t="shared" si="116"/>
        <v>#N/A</v>
      </c>
      <c r="AG93" s="33">
        <f t="shared" si="117"/>
        <v>0</v>
      </c>
      <c r="AH93" s="33">
        <f t="shared" si="118"/>
        <v>0</v>
      </c>
      <c r="AI93" s="33">
        <f t="shared" si="119"/>
        <v>0</v>
      </c>
      <c r="AJ93" s="33">
        <f t="shared" si="120"/>
        <v>0</v>
      </c>
      <c r="AK93" s="33">
        <f t="shared" si="121"/>
        <v>0</v>
      </c>
      <c r="AL93" s="33" t="str">
        <f t="shared" si="122"/>
        <v/>
      </c>
      <c r="AM93" s="33" t="e">
        <f t="shared" si="123"/>
        <v>#N/A</v>
      </c>
      <c r="AN93" s="33" t="e">
        <f t="shared" si="124"/>
        <v>#N/A</v>
      </c>
      <c r="AO93" s="33" t="e">
        <f t="shared" si="125"/>
        <v>#N/A</v>
      </c>
      <c r="AP93" s="33" t="e">
        <f t="shared" si="126"/>
        <v>#N/A</v>
      </c>
      <c r="AQ93" s="33" t="e">
        <f t="shared" si="127"/>
        <v>#N/A</v>
      </c>
      <c r="AR93" s="33" t="e">
        <f t="shared" si="128"/>
        <v>#N/A</v>
      </c>
      <c r="AS93" s="33" t="e">
        <f t="shared" si="129"/>
        <v>#N/A</v>
      </c>
      <c r="AT93" s="33" t="e">
        <f t="shared" si="130"/>
        <v>#N/A</v>
      </c>
      <c r="AU93" s="33"/>
      <c r="AV93" s="33"/>
      <c r="AW93" s="33" t="e">
        <f t="shared" si="131"/>
        <v>#N/A</v>
      </c>
    </row>
    <row r="94" spans="1:49" x14ac:dyDescent="0.3">
      <c r="A94" s="33">
        <v>92</v>
      </c>
      <c r="B94" s="33" t="str">
        <f t="shared" si="88"/>
        <v/>
      </c>
      <c r="C94" s="46" t="str">
        <f t="shared" si="89"/>
        <v/>
      </c>
      <c r="D94" s="33">
        <f t="shared" si="90"/>
        <v>0</v>
      </c>
      <c r="E94" s="33" t="e">
        <f t="shared" si="91"/>
        <v>#N/A</v>
      </c>
      <c r="F94" s="33" t="str">
        <f t="shared" si="92"/>
        <v/>
      </c>
      <c r="G94" s="33" t="str">
        <f t="shared" si="93"/>
        <v/>
      </c>
      <c r="H94" s="33" t="e">
        <f t="shared" si="94"/>
        <v>#N/A</v>
      </c>
      <c r="I94" s="33" t="e">
        <f t="shared" si="95"/>
        <v>#N/A</v>
      </c>
      <c r="J94" s="33" t="e">
        <f t="shared" si="96"/>
        <v>#N/A</v>
      </c>
      <c r="K94" s="33">
        <f t="shared" si="97"/>
        <v>0</v>
      </c>
      <c r="L94" s="33">
        <f t="shared" si="98"/>
        <v>0</v>
      </c>
      <c r="M94" s="33">
        <f t="shared" si="99"/>
        <v>0</v>
      </c>
      <c r="N94" s="33">
        <f t="shared" si="100"/>
        <v>0</v>
      </c>
      <c r="O94" s="33">
        <f t="shared" si="101"/>
        <v>0</v>
      </c>
      <c r="P94" s="33" t="str">
        <f t="shared" si="102"/>
        <v/>
      </c>
      <c r="Q94" s="33" t="e">
        <f t="shared" si="103"/>
        <v>#N/A</v>
      </c>
      <c r="R94" s="33" t="e">
        <f t="shared" si="104"/>
        <v>#N/A</v>
      </c>
      <c r="S94" s="33" t="e">
        <f t="shared" si="105"/>
        <v>#N/A</v>
      </c>
      <c r="T94" s="33" t="e">
        <f t="shared" si="106"/>
        <v>#N/A</v>
      </c>
      <c r="U94" s="33" t="e">
        <f t="shared" si="107"/>
        <v>#N/A</v>
      </c>
      <c r="V94" s="33" t="e">
        <f t="shared" si="108"/>
        <v>#N/A</v>
      </c>
      <c r="W94" s="33" t="e">
        <f t="shared" si="109"/>
        <v>#N/A</v>
      </c>
      <c r="X94" s="33" t="e">
        <f t="shared" si="110"/>
        <v>#N/A</v>
      </c>
      <c r="Y94" s="33"/>
      <c r="Z94" s="33"/>
      <c r="AA94" s="33" t="e">
        <f t="shared" si="111"/>
        <v>#N/A</v>
      </c>
      <c r="AB94" s="33" t="str">
        <f t="shared" si="112"/>
        <v/>
      </c>
      <c r="AC94" s="33" t="str">
        <f t="shared" si="113"/>
        <v/>
      </c>
      <c r="AD94" s="33" t="e">
        <f t="shared" si="114"/>
        <v>#N/A</v>
      </c>
      <c r="AE94" s="33" t="e">
        <f t="shared" si="115"/>
        <v>#N/A</v>
      </c>
      <c r="AF94" s="33" t="e">
        <f t="shared" si="116"/>
        <v>#N/A</v>
      </c>
      <c r="AG94" s="33">
        <f t="shared" si="117"/>
        <v>0</v>
      </c>
      <c r="AH94" s="33">
        <f t="shared" si="118"/>
        <v>0</v>
      </c>
      <c r="AI94" s="33">
        <f t="shared" si="119"/>
        <v>0</v>
      </c>
      <c r="AJ94" s="33">
        <f t="shared" si="120"/>
        <v>0</v>
      </c>
      <c r="AK94" s="33">
        <f t="shared" si="121"/>
        <v>0</v>
      </c>
      <c r="AL94" s="33" t="str">
        <f t="shared" si="122"/>
        <v/>
      </c>
      <c r="AM94" s="33" t="e">
        <f t="shared" si="123"/>
        <v>#N/A</v>
      </c>
      <c r="AN94" s="33" t="e">
        <f t="shared" si="124"/>
        <v>#N/A</v>
      </c>
      <c r="AO94" s="33" t="e">
        <f t="shared" si="125"/>
        <v>#N/A</v>
      </c>
      <c r="AP94" s="33" t="e">
        <f t="shared" si="126"/>
        <v>#N/A</v>
      </c>
      <c r="AQ94" s="33" t="e">
        <f t="shared" si="127"/>
        <v>#N/A</v>
      </c>
      <c r="AR94" s="33" t="e">
        <f t="shared" si="128"/>
        <v>#N/A</v>
      </c>
      <c r="AS94" s="33" t="e">
        <f t="shared" si="129"/>
        <v>#N/A</v>
      </c>
      <c r="AT94" s="33" t="e">
        <f t="shared" si="130"/>
        <v>#N/A</v>
      </c>
      <c r="AU94" s="33"/>
      <c r="AV94" s="33"/>
      <c r="AW94" s="33" t="e">
        <f t="shared" si="131"/>
        <v>#N/A</v>
      </c>
    </row>
    <row r="95" spans="1:49" x14ac:dyDescent="0.3">
      <c r="A95" s="33">
        <v>93</v>
      </c>
      <c r="B95" s="33" t="str">
        <f t="shared" si="88"/>
        <v/>
      </c>
      <c r="C95" s="46" t="str">
        <f t="shared" si="89"/>
        <v/>
      </c>
      <c r="D95" s="33">
        <f t="shared" si="90"/>
        <v>0</v>
      </c>
      <c r="E95" s="33" t="e">
        <f t="shared" si="91"/>
        <v>#N/A</v>
      </c>
      <c r="F95" s="33" t="str">
        <f t="shared" si="92"/>
        <v/>
      </c>
      <c r="G95" s="33" t="str">
        <f t="shared" si="93"/>
        <v/>
      </c>
      <c r="H95" s="33" t="e">
        <f t="shared" si="94"/>
        <v>#N/A</v>
      </c>
      <c r="I95" s="33" t="e">
        <f t="shared" si="95"/>
        <v>#N/A</v>
      </c>
      <c r="J95" s="33" t="e">
        <f t="shared" si="96"/>
        <v>#N/A</v>
      </c>
      <c r="K95" s="33">
        <f t="shared" si="97"/>
        <v>0</v>
      </c>
      <c r="L95" s="33">
        <f t="shared" si="98"/>
        <v>0</v>
      </c>
      <c r="M95" s="33">
        <f t="shared" si="99"/>
        <v>0</v>
      </c>
      <c r="N95" s="33">
        <f t="shared" si="100"/>
        <v>0</v>
      </c>
      <c r="O95" s="33">
        <f t="shared" si="101"/>
        <v>0</v>
      </c>
      <c r="P95" s="33" t="str">
        <f t="shared" si="102"/>
        <v/>
      </c>
      <c r="Q95" s="33" t="e">
        <f t="shared" si="103"/>
        <v>#N/A</v>
      </c>
      <c r="R95" s="33" t="e">
        <f t="shared" si="104"/>
        <v>#N/A</v>
      </c>
      <c r="S95" s="33" t="e">
        <f t="shared" si="105"/>
        <v>#N/A</v>
      </c>
      <c r="T95" s="33" t="e">
        <f t="shared" si="106"/>
        <v>#N/A</v>
      </c>
      <c r="U95" s="33" t="e">
        <f t="shared" si="107"/>
        <v>#N/A</v>
      </c>
      <c r="V95" s="33" t="e">
        <f t="shared" si="108"/>
        <v>#N/A</v>
      </c>
      <c r="W95" s="33" t="e">
        <f t="shared" si="109"/>
        <v>#N/A</v>
      </c>
      <c r="X95" s="33" t="e">
        <f t="shared" si="110"/>
        <v>#N/A</v>
      </c>
      <c r="Y95" s="33"/>
      <c r="Z95" s="33"/>
      <c r="AA95" s="33" t="e">
        <f t="shared" si="111"/>
        <v>#N/A</v>
      </c>
      <c r="AB95" s="33" t="str">
        <f t="shared" si="112"/>
        <v/>
      </c>
      <c r="AC95" s="33" t="str">
        <f t="shared" si="113"/>
        <v/>
      </c>
      <c r="AD95" s="33" t="e">
        <f t="shared" si="114"/>
        <v>#N/A</v>
      </c>
      <c r="AE95" s="33" t="e">
        <f t="shared" si="115"/>
        <v>#N/A</v>
      </c>
      <c r="AF95" s="33" t="e">
        <f t="shared" si="116"/>
        <v>#N/A</v>
      </c>
      <c r="AG95" s="33">
        <f t="shared" si="117"/>
        <v>0</v>
      </c>
      <c r="AH95" s="33">
        <f t="shared" si="118"/>
        <v>0</v>
      </c>
      <c r="AI95" s="33">
        <f t="shared" si="119"/>
        <v>0</v>
      </c>
      <c r="AJ95" s="33">
        <f t="shared" si="120"/>
        <v>0</v>
      </c>
      <c r="AK95" s="33">
        <f t="shared" si="121"/>
        <v>0</v>
      </c>
      <c r="AL95" s="33" t="str">
        <f t="shared" si="122"/>
        <v/>
      </c>
      <c r="AM95" s="33" t="e">
        <f t="shared" si="123"/>
        <v>#N/A</v>
      </c>
      <c r="AN95" s="33" t="e">
        <f t="shared" si="124"/>
        <v>#N/A</v>
      </c>
      <c r="AO95" s="33" t="e">
        <f t="shared" si="125"/>
        <v>#N/A</v>
      </c>
      <c r="AP95" s="33" t="e">
        <f t="shared" si="126"/>
        <v>#N/A</v>
      </c>
      <c r="AQ95" s="33" t="e">
        <f t="shared" si="127"/>
        <v>#N/A</v>
      </c>
      <c r="AR95" s="33" t="e">
        <f t="shared" si="128"/>
        <v>#N/A</v>
      </c>
      <c r="AS95" s="33" t="e">
        <f t="shared" si="129"/>
        <v>#N/A</v>
      </c>
      <c r="AT95" s="33" t="e">
        <f t="shared" si="130"/>
        <v>#N/A</v>
      </c>
      <c r="AU95" s="33"/>
      <c r="AV95" s="33"/>
      <c r="AW95" s="33" t="e">
        <f t="shared" si="131"/>
        <v>#N/A</v>
      </c>
    </row>
    <row r="96" spans="1:49" x14ac:dyDescent="0.3">
      <c r="A96" s="33">
        <v>94</v>
      </c>
      <c r="B96" s="33" t="str">
        <f t="shared" si="88"/>
        <v/>
      </c>
      <c r="C96" s="46" t="str">
        <f t="shared" si="89"/>
        <v/>
      </c>
      <c r="D96" s="33">
        <f t="shared" si="90"/>
        <v>0</v>
      </c>
      <c r="E96" s="33" t="e">
        <f t="shared" si="91"/>
        <v>#N/A</v>
      </c>
      <c r="F96" s="33" t="str">
        <f t="shared" si="92"/>
        <v/>
      </c>
      <c r="G96" s="33" t="str">
        <f t="shared" si="93"/>
        <v/>
      </c>
      <c r="H96" s="33" t="e">
        <f t="shared" si="94"/>
        <v>#N/A</v>
      </c>
      <c r="I96" s="33" t="e">
        <f t="shared" si="95"/>
        <v>#N/A</v>
      </c>
      <c r="J96" s="33" t="e">
        <f t="shared" si="96"/>
        <v>#N/A</v>
      </c>
      <c r="K96" s="33">
        <f t="shared" si="97"/>
        <v>0</v>
      </c>
      <c r="L96" s="33">
        <f t="shared" si="98"/>
        <v>0</v>
      </c>
      <c r="M96" s="33">
        <f t="shared" si="99"/>
        <v>0</v>
      </c>
      <c r="N96" s="33">
        <f t="shared" si="100"/>
        <v>0</v>
      </c>
      <c r="O96" s="33">
        <f t="shared" si="101"/>
        <v>0</v>
      </c>
      <c r="P96" s="33" t="str">
        <f t="shared" si="102"/>
        <v/>
      </c>
      <c r="Q96" s="33" t="e">
        <f t="shared" si="103"/>
        <v>#N/A</v>
      </c>
      <c r="R96" s="33" t="e">
        <f t="shared" si="104"/>
        <v>#N/A</v>
      </c>
      <c r="S96" s="33" t="e">
        <f t="shared" si="105"/>
        <v>#N/A</v>
      </c>
      <c r="T96" s="33" t="e">
        <f t="shared" si="106"/>
        <v>#N/A</v>
      </c>
      <c r="U96" s="33" t="e">
        <f t="shared" si="107"/>
        <v>#N/A</v>
      </c>
      <c r="V96" s="33" t="e">
        <f t="shared" si="108"/>
        <v>#N/A</v>
      </c>
      <c r="W96" s="33" t="e">
        <f t="shared" si="109"/>
        <v>#N/A</v>
      </c>
      <c r="X96" s="33" t="e">
        <f t="shared" si="110"/>
        <v>#N/A</v>
      </c>
      <c r="Y96" s="33"/>
      <c r="Z96" s="33"/>
      <c r="AA96" s="33" t="e">
        <f t="shared" si="111"/>
        <v>#N/A</v>
      </c>
      <c r="AB96" s="33" t="str">
        <f t="shared" si="112"/>
        <v/>
      </c>
      <c r="AC96" s="33" t="str">
        <f t="shared" si="113"/>
        <v/>
      </c>
      <c r="AD96" s="33" t="e">
        <f t="shared" si="114"/>
        <v>#N/A</v>
      </c>
      <c r="AE96" s="33" t="e">
        <f t="shared" si="115"/>
        <v>#N/A</v>
      </c>
      <c r="AF96" s="33" t="e">
        <f t="shared" si="116"/>
        <v>#N/A</v>
      </c>
      <c r="AG96" s="33">
        <f t="shared" si="117"/>
        <v>0</v>
      </c>
      <c r="AH96" s="33">
        <f t="shared" si="118"/>
        <v>0</v>
      </c>
      <c r="AI96" s="33">
        <f t="shared" si="119"/>
        <v>0</v>
      </c>
      <c r="AJ96" s="33">
        <f t="shared" si="120"/>
        <v>0</v>
      </c>
      <c r="AK96" s="33">
        <f t="shared" si="121"/>
        <v>0</v>
      </c>
      <c r="AL96" s="33" t="str">
        <f t="shared" si="122"/>
        <v/>
      </c>
      <c r="AM96" s="33" t="e">
        <f t="shared" si="123"/>
        <v>#N/A</v>
      </c>
      <c r="AN96" s="33" t="e">
        <f t="shared" si="124"/>
        <v>#N/A</v>
      </c>
      <c r="AO96" s="33" t="e">
        <f t="shared" si="125"/>
        <v>#N/A</v>
      </c>
      <c r="AP96" s="33" t="e">
        <f t="shared" si="126"/>
        <v>#N/A</v>
      </c>
      <c r="AQ96" s="33" t="e">
        <f t="shared" si="127"/>
        <v>#N/A</v>
      </c>
      <c r="AR96" s="33" t="e">
        <f t="shared" si="128"/>
        <v>#N/A</v>
      </c>
      <c r="AS96" s="33" t="e">
        <f t="shared" si="129"/>
        <v>#N/A</v>
      </c>
      <c r="AT96" s="33" t="e">
        <f t="shared" si="130"/>
        <v>#N/A</v>
      </c>
      <c r="AU96" s="33"/>
      <c r="AV96" s="33"/>
      <c r="AW96" s="33" t="e">
        <f t="shared" si="131"/>
        <v>#N/A</v>
      </c>
    </row>
    <row r="97" spans="1:49" x14ac:dyDescent="0.3">
      <c r="A97" s="33">
        <v>95</v>
      </c>
      <c r="B97" s="33" t="str">
        <f t="shared" si="88"/>
        <v/>
      </c>
      <c r="C97" s="46" t="str">
        <f t="shared" si="89"/>
        <v/>
      </c>
      <c r="D97" s="33">
        <f t="shared" si="90"/>
        <v>0</v>
      </c>
      <c r="E97" s="33" t="e">
        <f t="shared" si="91"/>
        <v>#N/A</v>
      </c>
      <c r="F97" s="33" t="str">
        <f t="shared" si="92"/>
        <v/>
      </c>
      <c r="G97" s="33" t="str">
        <f t="shared" si="93"/>
        <v/>
      </c>
      <c r="H97" s="33" t="e">
        <f t="shared" si="94"/>
        <v>#N/A</v>
      </c>
      <c r="I97" s="33" t="e">
        <f t="shared" si="95"/>
        <v>#N/A</v>
      </c>
      <c r="J97" s="33" t="e">
        <f t="shared" si="96"/>
        <v>#N/A</v>
      </c>
      <c r="K97" s="33">
        <f t="shared" si="97"/>
        <v>0</v>
      </c>
      <c r="L97" s="33">
        <f t="shared" si="98"/>
        <v>0</v>
      </c>
      <c r="M97" s="33">
        <f t="shared" si="99"/>
        <v>0</v>
      </c>
      <c r="N97" s="33">
        <f t="shared" si="100"/>
        <v>0</v>
      </c>
      <c r="O97" s="33">
        <f t="shared" si="101"/>
        <v>0</v>
      </c>
      <c r="P97" s="33" t="str">
        <f t="shared" si="102"/>
        <v/>
      </c>
      <c r="Q97" s="33" t="e">
        <f t="shared" si="103"/>
        <v>#N/A</v>
      </c>
      <c r="R97" s="33" t="e">
        <f t="shared" si="104"/>
        <v>#N/A</v>
      </c>
      <c r="S97" s="33" t="e">
        <f t="shared" si="105"/>
        <v>#N/A</v>
      </c>
      <c r="T97" s="33" t="e">
        <f t="shared" si="106"/>
        <v>#N/A</v>
      </c>
      <c r="U97" s="33" t="e">
        <f t="shared" si="107"/>
        <v>#N/A</v>
      </c>
      <c r="V97" s="33" t="e">
        <f t="shared" si="108"/>
        <v>#N/A</v>
      </c>
      <c r="W97" s="33" t="e">
        <f t="shared" si="109"/>
        <v>#N/A</v>
      </c>
      <c r="X97" s="33" t="e">
        <f t="shared" si="110"/>
        <v>#N/A</v>
      </c>
      <c r="Y97" s="33"/>
      <c r="Z97" s="33"/>
      <c r="AA97" s="33" t="e">
        <f t="shared" si="111"/>
        <v>#N/A</v>
      </c>
      <c r="AB97" s="33" t="str">
        <f t="shared" si="112"/>
        <v/>
      </c>
      <c r="AC97" s="33" t="str">
        <f t="shared" si="113"/>
        <v/>
      </c>
      <c r="AD97" s="33" t="e">
        <f t="shared" si="114"/>
        <v>#N/A</v>
      </c>
      <c r="AE97" s="33" t="e">
        <f t="shared" si="115"/>
        <v>#N/A</v>
      </c>
      <c r="AF97" s="33" t="e">
        <f t="shared" si="116"/>
        <v>#N/A</v>
      </c>
      <c r="AG97" s="33">
        <f t="shared" si="117"/>
        <v>0</v>
      </c>
      <c r="AH97" s="33">
        <f t="shared" si="118"/>
        <v>0</v>
      </c>
      <c r="AI97" s="33">
        <f t="shared" si="119"/>
        <v>0</v>
      </c>
      <c r="AJ97" s="33">
        <f t="shared" si="120"/>
        <v>0</v>
      </c>
      <c r="AK97" s="33">
        <f t="shared" si="121"/>
        <v>0</v>
      </c>
      <c r="AL97" s="33" t="str">
        <f t="shared" si="122"/>
        <v/>
      </c>
      <c r="AM97" s="33" t="e">
        <f t="shared" si="123"/>
        <v>#N/A</v>
      </c>
      <c r="AN97" s="33" t="e">
        <f t="shared" si="124"/>
        <v>#N/A</v>
      </c>
      <c r="AO97" s="33" t="e">
        <f t="shared" si="125"/>
        <v>#N/A</v>
      </c>
      <c r="AP97" s="33" t="e">
        <f t="shared" si="126"/>
        <v>#N/A</v>
      </c>
      <c r="AQ97" s="33" t="e">
        <f t="shared" si="127"/>
        <v>#N/A</v>
      </c>
      <c r="AR97" s="33" t="e">
        <f t="shared" si="128"/>
        <v>#N/A</v>
      </c>
      <c r="AS97" s="33" t="e">
        <f t="shared" si="129"/>
        <v>#N/A</v>
      </c>
      <c r="AT97" s="33" t="e">
        <f t="shared" si="130"/>
        <v>#N/A</v>
      </c>
      <c r="AU97" s="33"/>
      <c r="AV97" s="33"/>
      <c r="AW97" s="33" t="e">
        <f t="shared" si="131"/>
        <v>#N/A</v>
      </c>
    </row>
    <row r="98" spans="1:49" x14ac:dyDescent="0.3">
      <c r="A98" s="33">
        <v>96</v>
      </c>
      <c r="B98" s="33" t="str">
        <f t="shared" si="88"/>
        <v/>
      </c>
      <c r="C98" s="46" t="str">
        <f t="shared" si="89"/>
        <v/>
      </c>
      <c r="D98" s="33">
        <f t="shared" si="90"/>
        <v>0</v>
      </c>
      <c r="E98" s="33" t="e">
        <f t="shared" si="91"/>
        <v>#N/A</v>
      </c>
      <c r="F98" s="33" t="str">
        <f t="shared" si="92"/>
        <v/>
      </c>
      <c r="G98" s="33" t="str">
        <f t="shared" si="93"/>
        <v/>
      </c>
      <c r="H98" s="33" t="e">
        <f t="shared" si="94"/>
        <v>#N/A</v>
      </c>
      <c r="I98" s="33" t="e">
        <f t="shared" si="95"/>
        <v>#N/A</v>
      </c>
      <c r="J98" s="33" t="e">
        <f t="shared" si="96"/>
        <v>#N/A</v>
      </c>
      <c r="K98" s="33">
        <f t="shared" si="97"/>
        <v>0</v>
      </c>
      <c r="L98" s="33">
        <f t="shared" si="98"/>
        <v>0</v>
      </c>
      <c r="M98" s="33">
        <f t="shared" si="99"/>
        <v>0</v>
      </c>
      <c r="N98" s="33">
        <f t="shared" si="100"/>
        <v>0</v>
      </c>
      <c r="O98" s="33">
        <f t="shared" si="101"/>
        <v>0</v>
      </c>
      <c r="P98" s="33" t="str">
        <f t="shared" si="102"/>
        <v/>
      </c>
      <c r="Q98" s="33" t="e">
        <f t="shared" si="103"/>
        <v>#N/A</v>
      </c>
      <c r="R98" s="33" t="e">
        <f t="shared" si="104"/>
        <v>#N/A</v>
      </c>
      <c r="S98" s="33" t="e">
        <f t="shared" si="105"/>
        <v>#N/A</v>
      </c>
      <c r="T98" s="33" t="e">
        <f t="shared" si="106"/>
        <v>#N/A</v>
      </c>
      <c r="U98" s="33" t="e">
        <f t="shared" si="107"/>
        <v>#N/A</v>
      </c>
      <c r="V98" s="33" t="e">
        <f t="shared" si="108"/>
        <v>#N/A</v>
      </c>
      <c r="W98" s="33" t="e">
        <f t="shared" si="109"/>
        <v>#N/A</v>
      </c>
      <c r="X98" s="33" t="e">
        <f t="shared" si="110"/>
        <v>#N/A</v>
      </c>
      <c r="Y98" s="33"/>
      <c r="Z98" s="33"/>
      <c r="AA98" s="33" t="e">
        <f t="shared" si="111"/>
        <v>#N/A</v>
      </c>
      <c r="AB98" s="33" t="str">
        <f t="shared" si="112"/>
        <v/>
      </c>
      <c r="AC98" s="33" t="str">
        <f t="shared" si="113"/>
        <v/>
      </c>
      <c r="AD98" s="33" t="e">
        <f t="shared" si="114"/>
        <v>#N/A</v>
      </c>
      <c r="AE98" s="33" t="e">
        <f t="shared" si="115"/>
        <v>#N/A</v>
      </c>
      <c r="AF98" s="33" t="e">
        <f t="shared" si="116"/>
        <v>#N/A</v>
      </c>
      <c r="AG98" s="33">
        <f t="shared" si="117"/>
        <v>0</v>
      </c>
      <c r="AH98" s="33">
        <f t="shared" si="118"/>
        <v>0</v>
      </c>
      <c r="AI98" s="33">
        <f t="shared" si="119"/>
        <v>0</v>
      </c>
      <c r="AJ98" s="33">
        <f t="shared" si="120"/>
        <v>0</v>
      </c>
      <c r="AK98" s="33">
        <f t="shared" si="121"/>
        <v>0</v>
      </c>
      <c r="AL98" s="33" t="str">
        <f t="shared" si="122"/>
        <v/>
      </c>
      <c r="AM98" s="33" t="e">
        <f t="shared" si="123"/>
        <v>#N/A</v>
      </c>
      <c r="AN98" s="33" t="e">
        <f t="shared" si="124"/>
        <v>#N/A</v>
      </c>
      <c r="AO98" s="33" t="e">
        <f t="shared" si="125"/>
        <v>#N/A</v>
      </c>
      <c r="AP98" s="33" t="e">
        <f t="shared" si="126"/>
        <v>#N/A</v>
      </c>
      <c r="AQ98" s="33" t="e">
        <f t="shared" si="127"/>
        <v>#N/A</v>
      </c>
      <c r="AR98" s="33" t="e">
        <f t="shared" si="128"/>
        <v>#N/A</v>
      </c>
      <c r="AS98" s="33" t="e">
        <f t="shared" si="129"/>
        <v>#N/A</v>
      </c>
      <c r="AT98" s="33" t="e">
        <f t="shared" si="130"/>
        <v>#N/A</v>
      </c>
      <c r="AU98" s="33"/>
      <c r="AV98" s="33"/>
      <c r="AW98" s="33" t="e">
        <f t="shared" si="131"/>
        <v>#N/A</v>
      </c>
    </row>
    <row r="99" spans="1:49" x14ac:dyDescent="0.3">
      <c r="A99" s="33">
        <v>97</v>
      </c>
      <c r="B99" s="33" t="str">
        <f t="shared" ref="B99:B130" si="132">IF(selAnalito="","",IFERROR(_xlfn.AGGREGATE(15,6,rRUN/((rAnalito=selAnalito)*(rFirst=1)*((""&amp;rLote)=(""&amp;loteAtivo))),$A99),""))</f>
        <v/>
      </c>
      <c r="C99" s="46" t="str">
        <f t="shared" ref="C99:C130" si="133">IF($B99="","",_xlfn.MAXIFS(rData,rAnalito,selAnalito,rRUN,$B99,rLote,loteAtivo,rStatus,"Ativo"))</f>
        <v/>
      </c>
      <c r="D99" s="33">
        <f t="shared" ref="D99:D130" si="13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35">IF(OR($B99="",$D99=0),NA(),$A99)</f>
        <v>#N/A</v>
      </c>
      <c r="F99" s="33" t="str">
        <f t="shared" ref="F99:F130" si="136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37">IF(OR($F99="",$AY$1=""),"",($F99-$AX$1)/$AY$1)</f>
        <v/>
      </c>
      <c r="H99" s="33" t="e">
        <f t="shared" ref="H99:H130" si="138">IF(AND($F99&lt;&gt;"",$D99=1),$F99,NA())</f>
        <v>#N/A</v>
      </c>
      <c r="I99" s="33" t="e">
        <f t="shared" ref="I99:I130" si="139">IF(AND($F99&lt;&gt;"",$D99=1,$P99="OK"),$F99,NA())</f>
        <v>#N/A</v>
      </c>
      <c r="J99" s="33" t="e">
        <f t="shared" ref="J99:J130" si="140">IF(AND($F99&lt;&gt;"",$D99=1,$P99&lt;&gt;"OK",$P99&lt;&gt;""),$F99,NA())</f>
        <v>#N/A</v>
      </c>
      <c r="K99" s="33">
        <f t="shared" ref="K99:K130" si="141">IF($F99="",0,IFERROR(INDEX(engDados,MATCH(selAnalito&amp;"|"&amp;$B99,engChave,0),3),0))</f>
        <v>0</v>
      </c>
      <c r="L99" s="33">
        <f t="shared" ref="L99:L130" si="142">IF($F99="",0,IFERROR(INDEX(engDados,MATCH(selAnalito&amp;"|"&amp;$B99,engChave,0),4),0))</f>
        <v>0</v>
      </c>
      <c r="M99" s="33">
        <f t="shared" ref="M99:M130" si="143">IF($F99="",0,IFERROR(INDEX(engDados,MATCH(selAnalito&amp;"|"&amp;$B99,engChave,0),5),0))</f>
        <v>0</v>
      </c>
      <c r="N99" s="33">
        <f t="shared" ref="N99:N130" si="144">IF($F99="",0,IFERROR(INDEX(engDados,MATCH(selAnalito&amp;"|"&amp;$B99,engChave,0),6),0))</f>
        <v>0</v>
      </c>
      <c r="O99" s="33">
        <f t="shared" ref="O99:O130" si="145">IF($F99="",0,IFERROR(INDEX(engDados,MATCH(selAnalito&amp;"|"&amp;$B99,engChave,0),7),0))</f>
        <v>0</v>
      </c>
      <c r="P99" s="33" t="str">
        <f t="shared" ref="P99:P130" si="146">IF($F99="","",IFERROR(INDEX(engDados,MATCH(selAnalito&amp;"|"&amp;$B99,engChave,0),9),""))</f>
        <v/>
      </c>
      <c r="Q99" s="33" t="e">
        <f t="shared" ref="Q99:Q130" si="147">IF(AND($D99=1,$AX$1&lt;&gt;""),$AX$1+(-3)*$AY$1,NA())</f>
        <v>#N/A</v>
      </c>
      <c r="R99" s="33" t="e">
        <f t="shared" ref="R99:R130" si="148">IF(AND($D99=1,$AX$1&lt;&gt;""),$AX$1+(-2)*$AY$1,NA())</f>
        <v>#N/A</v>
      </c>
      <c r="S99" s="33" t="e">
        <f t="shared" ref="S99:S130" si="149">IF(AND($D99=1,$AX$1&lt;&gt;""),$AX$1+(-1)*$AY$1,NA())</f>
        <v>#N/A</v>
      </c>
      <c r="T99" s="33" t="e">
        <f t="shared" ref="T99:T130" si="150">IF(AND($D99=1,$AX$1&lt;&gt;""),$AX$1,NA())</f>
        <v>#N/A</v>
      </c>
      <c r="U99" s="33" t="e">
        <f t="shared" ref="U99:U130" si="151">IF(AND($D99=1,$AX$1&lt;&gt;""),$AX$1+(1)*$AY$1,NA())</f>
        <v>#N/A</v>
      </c>
      <c r="V99" s="33" t="e">
        <f t="shared" ref="V99:V130" si="152">IF(AND($D99=1,$AX$1&lt;&gt;""),$AX$1+(2)*$AY$1,NA())</f>
        <v>#N/A</v>
      </c>
      <c r="W99" s="33" t="e">
        <f t="shared" ref="W99:W130" si="153">IF(AND($D99=1,$AX$1&lt;&gt;""),$AX$1+(3)*$AY$1,NA())</f>
        <v>#N/A</v>
      </c>
      <c r="X99" s="33" t="e">
        <f t="shared" ref="X99:X130" si="154">IF(AND($D99=1,COUNTIFS(regAnalito,selAnalito,regNivel,1,regData,$C99,regRep1,"&lt;&gt;")&gt;0),SUMIFS(regRep1,regAnalito,selAnalito,regNivel,1,regData,$C99),NA())</f>
        <v>#N/A</v>
      </c>
      <c r="Y99" s="33"/>
      <c r="Z99" s="33"/>
      <c r="AA99" s="33" t="e">
        <f t="shared" ref="AA99:AA130" si="155">IF(AND($D99=1,COUNTIFS(regAnalito,selAnalito,regData,$C99,regCalib,"Sim")&gt;0),$AX$1,NA())</f>
        <v>#N/A</v>
      </c>
      <c r="AB99" s="33" t="str">
        <f t="shared" ref="AB99:AB130" si="156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57">IF(OR($AB99="",$BA$1=""),"",($AB99-$AZ$1)/$BA$1)</f>
        <v/>
      </c>
      <c r="AD99" s="33" t="e">
        <f t="shared" ref="AD99:AD130" si="158">IF(AND($AB99&lt;&gt;"",$D99=1),$AB99,NA())</f>
        <v>#N/A</v>
      </c>
      <c r="AE99" s="33" t="e">
        <f t="shared" ref="AE99:AE130" si="159">IF(AND($AB99&lt;&gt;"",$D99=1,$AL99="OK"),$AB99,NA())</f>
        <v>#N/A</v>
      </c>
      <c r="AF99" s="33" t="e">
        <f t="shared" ref="AF99:AF130" si="160">IF(AND($AB99&lt;&gt;"",$D99=1,$AL99&lt;&gt;"OK",$AL99&lt;&gt;""),$AB99,NA())</f>
        <v>#N/A</v>
      </c>
      <c r="AG99" s="33">
        <f t="shared" ref="AG99:AG130" si="161">IF($AB99="",0,IFERROR(INDEX(engDados,MATCH(selAnalito&amp;"|"&amp;$B99,engChave,0),10),0))</f>
        <v>0</v>
      </c>
      <c r="AH99" s="33">
        <f t="shared" ref="AH99:AH130" si="162">IF($AB99="",0,IFERROR(INDEX(engDados,MATCH(selAnalito&amp;"|"&amp;$B99,engChave,0),11),0))</f>
        <v>0</v>
      </c>
      <c r="AI99" s="33">
        <f t="shared" ref="AI99:AI130" si="163">IF($AB99="",0,IFERROR(INDEX(engDados,MATCH(selAnalito&amp;"|"&amp;$B99,engChave,0),12),0))</f>
        <v>0</v>
      </c>
      <c r="AJ99" s="33">
        <f t="shared" ref="AJ99:AJ130" si="164">IF($AB99="",0,IFERROR(INDEX(engDados,MATCH(selAnalito&amp;"|"&amp;$B99,engChave,0),13),0))</f>
        <v>0</v>
      </c>
      <c r="AK99" s="33">
        <f t="shared" ref="AK99:AK130" si="165">IF($AB99="",0,IFERROR(INDEX(engDados,MATCH(selAnalito&amp;"|"&amp;$B99,engChave,0),14),0))</f>
        <v>0</v>
      </c>
      <c r="AL99" s="33" t="str">
        <f t="shared" ref="AL99:AL130" si="166">IF($AB99="","",IFERROR(INDEX(engDados,MATCH(selAnalito&amp;"|"&amp;$B99,engChave,0),16),""))</f>
        <v/>
      </c>
      <c r="AM99" s="33" t="e">
        <f t="shared" ref="AM99:AM130" si="167">IF(AND($D99=1,$AZ$1&lt;&gt;""),$AZ$1+(-3)*$BA$1,NA())</f>
        <v>#N/A</v>
      </c>
      <c r="AN99" s="33" t="e">
        <f t="shared" ref="AN99:AN130" si="168">IF(AND($D99=1,$AZ$1&lt;&gt;""),$AZ$1+(-2)*$BA$1,NA())</f>
        <v>#N/A</v>
      </c>
      <c r="AO99" s="33" t="e">
        <f t="shared" ref="AO99:AO130" si="169">IF(AND($D99=1,$AZ$1&lt;&gt;""),$AZ$1+(-1)*$BA$1,NA())</f>
        <v>#N/A</v>
      </c>
      <c r="AP99" s="33" t="e">
        <f t="shared" ref="AP99:AP130" si="170">IF(AND($D99=1,$AZ$1&lt;&gt;""),$AZ$1,NA())</f>
        <v>#N/A</v>
      </c>
      <c r="AQ99" s="33" t="e">
        <f t="shared" ref="AQ99:AQ130" si="171">IF(AND($D99=1,$AZ$1&lt;&gt;""),$AZ$1+(1)*$BA$1,NA())</f>
        <v>#N/A</v>
      </c>
      <c r="AR99" s="33" t="e">
        <f t="shared" ref="AR99:AR130" si="172">IF(AND($D99=1,$AZ$1&lt;&gt;""),$AZ$1+(2)*$BA$1,NA())</f>
        <v>#N/A</v>
      </c>
      <c r="AS99" s="33" t="e">
        <f t="shared" ref="AS99:AS130" si="173">IF(AND($D99=1,$AZ$1&lt;&gt;""),$AZ$1+(3)*$BA$1,NA())</f>
        <v>#N/A</v>
      </c>
      <c r="AT99" s="33" t="e">
        <f t="shared" ref="AT99:AT130" si="174">IF(AND($D99=1,COUNTIFS(regAnalito,selAnalito,regNivel,2,regData,$C99,regRep1,"&lt;&gt;")&gt;0),SUMIFS(regRep1,regAnalito,selAnalito,regNivel,2,regData,$C99),NA())</f>
        <v>#N/A</v>
      </c>
      <c r="AU99" s="33"/>
      <c r="AV99" s="33"/>
      <c r="AW99" s="33" t="e">
        <f t="shared" ref="AW99:AW130" si="17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32"/>
        <v/>
      </c>
      <c r="C100" s="46" t="str">
        <f t="shared" si="133"/>
        <v/>
      </c>
      <c r="D100" s="33">
        <f t="shared" si="134"/>
        <v>0</v>
      </c>
      <c r="E100" s="33" t="e">
        <f t="shared" si="135"/>
        <v>#N/A</v>
      </c>
      <c r="F100" s="33" t="str">
        <f t="shared" si="136"/>
        <v/>
      </c>
      <c r="G100" s="33" t="str">
        <f t="shared" si="137"/>
        <v/>
      </c>
      <c r="H100" s="33" t="e">
        <f t="shared" si="138"/>
        <v>#N/A</v>
      </c>
      <c r="I100" s="33" t="e">
        <f t="shared" si="139"/>
        <v>#N/A</v>
      </c>
      <c r="J100" s="33" t="e">
        <f t="shared" si="140"/>
        <v>#N/A</v>
      </c>
      <c r="K100" s="33">
        <f t="shared" si="141"/>
        <v>0</v>
      </c>
      <c r="L100" s="33">
        <f t="shared" si="142"/>
        <v>0</v>
      </c>
      <c r="M100" s="33">
        <f t="shared" si="143"/>
        <v>0</v>
      </c>
      <c r="N100" s="33">
        <f t="shared" si="144"/>
        <v>0</v>
      </c>
      <c r="O100" s="33">
        <f t="shared" si="145"/>
        <v>0</v>
      </c>
      <c r="P100" s="33" t="str">
        <f t="shared" si="146"/>
        <v/>
      </c>
      <c r="Q100" s="33" t="e">
        <f t="shared" si="147"/>
        <v>#N/A</v>
      </c>
      <c r="R100" s="33" t="e">
        <f t="shared" si="148"/>
        <v>#N/A</v>
      </c>
      <c r="S100" s="33" t="e">
        <f t="shared" si="149"/>
        <v>#N/A</v>
      </c>
      <c r="T100" s="33" t="e">
        <f t="shared" si="150"/>
        <v>#N/A</v>
      </c>
      <c r="U100" s="33" t="e">
        <f t="shared" si="151"/>
        <v>#N/A</v>
      </c>
      <c r="V100" s="33" t="e">
        <f t="shared" si="152"/>
        <v>#N/A</v>
      </c>
      <c r="W100" s="33" t="e">
        <f t="shared" si="153"/>
        <v>#N/A</v>
      </c>
      <c r="X100" s="33" t="e">
        <f t="shared" si="154"/>
        <v>#N/A</v>
      </c>
      <c r="Y100" s="33"/>
      <c r="Z100" s="33"/>
      <c r="AA100" s="33" t="e">
        <f t="shared" si="155"/>
        <v>#N/A</v>
      </c>
      <c r="AB100" s="33" t="str">
        <f t="shared" si="156"/>
        <v/>
      </c>
      <c r="AC100" s="33" t="str">
        <f t="shared" si="157"/>
        <v/>
      </c>
      <c r="AD100" s="33" t="e">
        <f t="shared" si="158"/>
        <v>#N/A</v>
      </c>
      <c r="AE100" s="33" t="e">
        <f t="shared" si="159"/>
        <v>#N/A</v>
      </c>
      <c r="AF100" s="33" t="e">
        <f t="shared" si="160"/>
        <v>#N/A</v>
      </c>
      <c r="AG100" s="33">
        <f t="shared" si="161"/>
        <v>0</v>
      </c>
      <c r="AH100" s="33">
        <f t="shared" si="162"/>
        <v>0</v>
      </c>
      <c r="AI100" s="33">
        <f t="shared" si="163"/>
        <v>0</v>
      </c>
      <c r="AJ100" s="33">
        <f t="shared" si="164"/>
        <v>0</v>
      </c>
      <c r="AK100" s="33">
        <f t="shared" si="165"/>
        <v>0</v>
      </c>
      <c r="AL100" s="33" t="str">
        <f t="shared" si="166"/>
        <v/>
      </c>
      <c r="AM100" s="33" t="e">
        <f t="shared" si="167"/>
        <v>#N/A</v>
      </c>
      <c r="AN100" s="33" t="e">
        <f t="shared" si="168"/>
        <v>#N/A</v>
      </c>
      <c r="AO100" s="33" t="e">
        <f t="shared" si="169"/>
        <v>#N/A</v>
      </c>
      <c r="AP100" s="33" t="e">
        <f t="shared" si="170"/>
        <v>#N/A</v>
      </c>
      <c r="AQ100" s="33" t="e">
        <f t="shared" si="171"/>
        <v>#N/A</v>
      </c>
      <c r="AR100" s="33" t="e">
        <f t="shared" si="172"/>
        <v>#N/A</v>
      </c>
      <c r="AS100" s="33" t="e">
        <f t="shared" si="173"/>
        <v>#N/A</v>
      </c>
      <c r="AT100" s="33" t="e">
        <f t="shared" si="174"/>
        <v>#N/A</v>
      </c>
      <c r="AU100" s="33"/>
      <c r="AV100" s="33"/>
      <c r="AW100" s="33" t="e">
        <f t="shared" si="175"/>
        <v>#N/A</v>
      </c>
    </row>
    <row r="101" spans="1:49" x14ac:dyDescent="0.3">
      <c r="A101" s="33">
        <v>99</v>
      </c>
      <c r="B101" s="33" t="str">
        <f t="shared" si="132"/>
        <v/>
      </c>
      <c r="C101" s="46" t="str">
        <f t="shared" si="133"/>
        <v/>
      </c>
      <c r="D101" s="33">
        <f t="shared" si="134"/>
        <v>0</v>
      </c>
      <c r="E101" s="33" t="e">
        <f t="shared" si="135"/>
        <v>#N/A</v>
      </c>
      <c r="F101" s="33" t="str">
        <f t="shared" si="136"/>
        <v/>
      </c>
      <c r="G101" s="33" t="str">
        <f t="shared" si="137"/>
        <v/>
      </c>
      <c r="H101" s="33" t="e">
        <f t="shared" si="138"/>
        <v>#N/A</v>
      </c>
      <c r="I101" s="33" t="e">
        <f t="shared" si="139"/>
        <v>#N/A</v>
      </c>
      <c r="J101" s="33" t="e">
        <f t="shared" si="140"/>
        <v>#N/A</v>
      </c>
      <c r="K101" s="33">
        <f t="shared" si="141"/>
        <v>0</v>
      </c>
      <c r="L101" s="33">
        <f t="shared" si="142"/>
        <v>0</v>
      </c>
      <c r="M101" s="33">
        <f t="shared" si="143"/>
        <v>0</v>
      </c>
      <c r="N101" s="33">
        <f t="shared" si="144"/>
        <v>0</v>
      </c>
      <c r="O101" s="33">
        <f t="shared" si="145"/>
        <v>0</v>
      </c>
      <c r="P101" s="33" t="str">
        <f t="shared" si="146"/>
        <v/>
      </c>
      <c r="Q101" s="33" t="e">
        <f t="shared" si="147"/>
        <v>#N/A</v>
      </c>
      <c r="R101" s="33" t="e">
        <f t="shared" si="148"/>
        <v>#N/A</v>
      </c>
      <c r="S101" s="33" t="e">
        <f t="shared" si="149"/>
        <v>#N/A</v>
      </c>
      <c r="T101" s="33" t="e">
        <f t="shared" si="150"/>
        <v>#N/A</v>
      </c>
      <c r="U101" s="33" t="e">
        <f t="shared" si="151"/>
        <v>#N/A</v>
      </c>
      <c r="V101" s="33" t="e">
        <f t="shared" si="152"/>
        <v>#N/A</v>
      </c>
      <c r="W101" s="33" t="e">
        <f t="shared" si="153"/>
        <v>#N/A</v>
      </c>
      <c r="X101" s="33" t="e">
        <f t="shared" si="154"/>
        <v>#N/A</v>
      </c>
      <c r="Y101" s="33"/>
      <c r="Z101" s="33"/>
      <c r="AA101" s="33" t="e">
        <f t="shared" si="155"/>
        <v>#N/A</v>
      </c>
      <c r="AB101" s="33" t="str">
        <f t="shared" si="156"/>
        <v/>
      </c>
      <c r="AC101" s="33" t="str">
        <f t="shared" si="157"/>
        <v/>
      </c>
      <c r="AD101" s="33" t="e">
        <f t="shared" si="158"/>
        <v>#N/A</v>
      </c>
      <c r="AE101" s="33" t="e">
        <f t="shared" si="159"/>
        <v>#N/A</v>
      </c>
      <c r="AF101" s="33" t="e">
        <f t="shared" si="160"/>
        <v>#N/A</v>
      </c>
      <c r="AG101" s="33">
        <f t="shared" si="161"/>
        <v>0</v>
      </c>
      <c r="AH101" s="33">
        <f t="shared" si="162"/>
        <v>0</v>
      </c>
      <c r="AI101" s="33">
        <f t="shared" si="163"/>
        <v>0</v>
      </c>
      <c r="AJ101" s="33">
        <f t="shared" si="164"/>
        <v>0</v>
      </c>
      <c r="AK101" s="33">
        <f t="shared" si="165"/>
        <v>0</v>
      </c>
      <c r="AL101" s="33" t="str">
        <f t="shared" si="166"/>
        <v/>
      </c>
      <c r="AM101" s="33" t="e">
        <f t="shared" si="167"/>
        <v>#N/A</v>
      </c>
      <c r="AN101" s="33" t="e">
        <f t="shared" si="168"/>
        <v>#N/A</v>
      </c>
      <c r="AO101" s="33" t="e">
        <f t="shared" si="169"/>
        <v>#N/A</v>
      </c>
      <c r="AP101" s="33" t="e">
        <f t="shared" si="170"/>
        <v>#N/A</v>
      </c>
      <c r="AQ101" s="33" t="e">
        <f t="shared" si="171"/>
        <v>#N/A</v>
      </c>
      <c r="AR101" s="33" t="e">
        <f t="shared" si="172"/>
        <v>#N/A</v>
      </c>
      <c r="AS101" s="33" t="e">
        <f t="shared" si="173"/>
        <v>#N/A</v>
      </c>
      <c r="AT101" s="33" t="e">
        <f t="shared" si="174"/>
        <v>#N/A</v>
      </c>
      <c r="AU101" s="33"/>
      <c r="AV101" s="33"/>
      <c r="AW101" s="33" t="e">
        <f t="shared" si="175"/>
        <v>#N/A</v>
      </c>
    </row>
    <row r="102" spans="1:49" x14ac:dyDescent="0.3">
      <c r="A102" s="33">
        <v>100</v>
      </c>
      <c r="B102" s="33" t="str">
        <f t="shared" si="132"/>
        <v/>
      </c>
      <c r="C102" s="46" t="str">
        <f t="shared" si="133"/>
        <v/>
      </c>
      <c r="D102" s="33">
        <f t="shared" si="134"/>
        <v>0</v>
      </c>
      <c r="E102" s="33" t="e">
        <f t="shared" si="135"/>
        <v>#N/A</v>
      </c>
      <c r="F102" s="33" t="str">
        <f t="shared" si="136"/>
        <v/>
      </c>
      <c r="G102" s="33" t="str">
        <f t="shared" si="137"/>
        <v/>
      </c>
      <c r="H102" s="33" t="e">
        <f t="shared" si="138"/>
        <v>#N/A</v>
      </c>
      <c r="I102" s="33" t="e">
        <f t="shared" si="139"/>
        <v>#N/A</v>
      </c>
      <c r="J102" s="33" t="e">
        <f t="shared" si="140"/>
        <v>#N/A</v>
      </c>
      <c r="K102" s="33">
        <f t="shared" si="141"/>
        <v>0</v>
      </c>
      <c r="L102" s="33">
        <f t="shared" si="142"/>
        <v>0</v>
      </c>
      <c r="M102" s="33">
        <f t="shared" si="143"/>
        <v>0</v>
      </c>
      <c r="N102" s="33">
        <f t="shared" si="144"/>
        <v>0</v>
      </c>
      <c r="O102" s="33">
        <f t="shared" si="145"/>
        <v>0</v>
      </c>
      <c r="P102" s="33" t="str">
        <f t="shared" si="146"/>
        <v/>
      </c>
      <c r="Q102" s="33" t="e">
        <f t="shared" si="147"/>
        <v>#N/A</v>
      </c>
      <c r="R102" s="33" t="e">
        <f t="shared" si="148"/>
        <v>#N/A</v>
      </c>
      <c r="S102" s="33" t="e">
        <f t="shared" si="149"/>
        <v>#N/A</v>
      </c>
      <c r="T102" s="33" t="e">
        <f t="shared" si="150"/>
        <v>#N/A</v>
      </c>
      <c r="U102" s="33" t="e">
        <f t="shared" si="151"/>
        <v>#N/A</v>
      </c>
      <c r="V102" s="33" t="e">
        <f t="shared" si="152"/>
        <v>#N/A</v>
      </c>
      <c r="W102" s="33" t="e">
        <f t="shared" si="153"/>
        <v>#N/A</v>
      </c>
      <c r="X102" s="33" t="e">
        <f t="shared" si="154"/>
        <v>#N/A</v>
      </c>
      <c r="Y102" s="33"/>
      <c r="Z102" s="33"/>
      <c r="AA102" s="33" t="e">
        <f t="shared" si="155"/>
        <v>#N/A</v>
      </c>
      <c r="AB102" s="33" t="str">
        <f t="shared" si="156"/>
        <v/>
      </c>
      <c r="AC102" s="33" t="str">
        <f t="shared" si="157"/>
        <v/>
      </c>
      <c r="AD102" s="33" t="e">
        <f t="shared" si="158"/>
        <v>#N/A</v>
      </c>
      <c r="AE102" s="33" t="e">
        <f t="shared" si="159"/>
        <v>#N/A</v>
      </c>
      <c r="AF102" s="33" t="e">
        <f t="shared" si="160"/>
        <v>#N/A</v>
      </c>
      <c r="AG102" s="33">
        <f t="shared" si="161"/>
        <v>0</v>
      </c>
      <c r="AH102" s="33">
        <f t="shared" si="162"/>
        <v>0</v>
      </c>
      <c r="AI102" s="33">
        <f t="shared" si="163"/>
        <v>0</v>
      </c>
      <c r="AJ102" s="33">
        <f t="shared" si="164"/>
        <v>0</v>
      </c>
      <c r="AK102" s="33">
        <f t="shared" si="165"/>
        <v>0</v>
      </c>
      <c r="AL102" s="33" t="str">
        <f t="shared" si="166"/>
        <v/>
      </c>
      <c r="AM102" s="33" t="e">
        <f t="shared" si="167"/>
        <v>#N/A</v>
      </c>
      <c r="AN102" s="33" t="e">
        <f t="shared" si="168"/>
        <v>#N/A</v>
      </c>
      <c r="AO102" s="33" t="e">
        <f t="shared" si="169"/>
        <v>#N/A</v>
      </c>
      <c r="AP102" s="33" t="e">
        <f t="shared" si="170"/>
        <v>#N/A</v>
      </c>
      <c r="AQ102" s="33" t="e">
        <f t="shared" si="171"/>
        <v>#N/A</v>
      </c>
      <c r="AR102" s="33" t="e">
        <f t="shared" si="172"/>
        <v>#N/A</v>
      </c>
      <c r="AS102" s="33" t="e">
        <f t="shared" si="173"/>
        <v>#N/A</v>
      </c>
      <c r="AT102" s="33" t="e">
        <f t="shared" si="174"/>
        <v>#N/A</v>
      </c>
      <c r="AU102" s="33"/>
      <c r="AV102" s="33"/>
      <c r="AW102" s="33" t="e">
        <f t="shared" si="175"/>
        <v>#N/A</v>
      </c>
    </row>
    <row r="103" spans="1:49" x14ac:dyDescent="0.3">
      <c r="A103" s="33">
        <v>101</v>
      </c>
      <c r="B103" s="33" t="str">
        <f t="shared" si="132"/>
        <v/>
      </c>
      <c r="C103" s="46" t="str">
        <f t="shared" si="133"/>
        <v/>
      </c>
      <c r="D103" s="33">
        <f t="shared" si="134"/>
        <v>0</v>
      </c>
      <c r="E103" s="33" t="e">
        <f t="shared" si="135"/>
        <v>#N/A</v>
      </c>
      <c r="F103" s="33" t="str">
        <f t="shared" si="136"/>
        <v/>
      </c>
      <c r="G103" s="33" t="str">
        <f t="shared" si="137"/>
        <v/>
      </c>
      <c r="H103" s="33" t="e">
        <f t="shared" si="138"/>
        <v>#N/A</v>
      </c>
      <c r="I103" s="33" t="e">
        <f t="shared" si="139"/>
        <v>#N/A</v>
      </c>
      <c r="J103" s="33" t="e">
        <f t="shared" si="140"/>
        <v>#N/A</v>
      </c>
      <c r="K103" s="33">
        <f t="shared" si="141"/>
        <v>0</v>
      </c>
      <c r="L103" s="33">
        <f t="shared" si="142"/>
        <v>0</v>
      </c>
      <c r="M103" s="33">
        <f t="shared" si="143"/>
        <v>0</v>
      </c>
      <c r="N103" s="33">
        <f t="shared" si="144"/>
        <v>0</v>
      </c>
      <c r="O103" s="33">
        <f t="shared" si="145"/>
        <v>0</v>
      </c>
      <c r="P103" s="33" t="str">
        <f t="shared" si="146"/>
        <v/>
      </c>
      <c r="Q103" s="33" t="e">
        <f t="shared" si="147"/>
        <v>#N/A</v>
      </c>
      <c r="R103" s="33" t="e">
        <f t="shared" si="148"/>
        <v>#N/A</v>
      </c>
      <c r="S103" s="33" t="e">
        <f t="shared" si="149"/>
        <v>#N/A</v>
      </c>
      <c r="T103" s="33" t="e">
        <f t="shared" si="150"/>
        <v>#N/A</v>
      </c>
      <c r="U103" s="33" t="e">
        <f t="shared" si="151"/>
        <v>#N/A</v>
      </c>
      <c r="V103" s="33" t="e">
        <f t="shared" si="152"/>
        <v>#N/A</v>
      </c>
      <c r="W103" s="33" t="e">
        <f t="shared" si="153"/>
        <v>#N/A</v>
      </c>
      <c r="X103" s="33" t="e">
        <f t="shared" si="154"/>
        <v>#N/A</v>
      </c>
      <c r="Y103" s="33"/>
      <c r="Z103" s="33"/>
      <c r="AA103" s="33" t="e">
        <f t="shared" si="155"/>
        <v>#N/A</v>
      </c>
      <c r="AB103" s="33" t="str">
        <f t="shared" si="156"/>
        <v/>
      </c>
      <c r="AC103" s="33" t="str">
        <f t="shared" si="157"/>
        <v/>
      </c>
      <c r="AD103" s="33" t="e">
        <f t="shared" si="158"/>
        <v>#N/A</v>
      </c>
      <c r="AE103" s="33" t="e">
        <f t="shared" si="159"/>
        <v>#N/A</v>
      </c>
      <c r="AF103" s="33" t="e">
        <f t="shared" si="160"/>
        <v>#N/A</v>
      </c>
      <c r="AG103" s="33">
        <f t="shared" si="161"/>
        <v>0</v>
      </c>
      <c r="AH103" s="33">
        <f t="shared" si="162"/>
        <v>0</v>
      </c>
      <c r="AI103" s="33">
        <f t="shared" si="163"/>
        <v>0</v>
      </c>
      <c r="AJ103" s="33">
        <f t="shared" si="164"/>
        <v>0</v>
      </c>
      <c r="AK103" s="33">
        <f t="shared" si="165"/>
        <v>0</v>
      </c>
      <c r="AL103" s="33" t="str">
        <f t="shared" si="166"/>
        <v/>
      </c>
      <c r="AM103" s="33" t="e">
        <f t="shared" si="167"/>
        <v>#N/A</v>
      </c>
      <c r="AN103" s="33" t="e">
        <f t="shared" si="168"/>
        <v>#N/A</v>
      </c>
      <c r="AO103" s="33" t="e">
        <f t="shared" si="169"/>
        <v>#N/A</v>
      </c>
      <c r="AP103" s="33" t="e">
        <f t="shared" si="170"/>
        <v>#N/A</v>
      </c>
      <c r="AQ103" s="33" t="e">
        <f t="shared" si="171"/>
        <v>#N/A</v>
      </c>
      <c r="AR103" s="33" t="e">
        <f t="shared" si="172"/>
        <v>#N/A</v>
      </c>
      <c r="AS103" s="33" t="e">
        <f t="shared" si="173"/>
        <v>#N/A</v>
      </c>
      <c r="AT103" s="33" t="e">
        <f t="shared" si="174"/>
        <v>#N/A</v>
      </c>
      <c r="AU103" s="33"/>
      <c r="AV103" s="33"/>
      <c r="AW103" s="33" t="e">
        <f t="shared" si="175"/>
        <v>#N/A</v>
      </c>
    </row>
    <row r="104" spans="1:49" x14ac:dyDescent="0.3">
      <c r="A104" s="33">
        <v>102</v>
      </c>
      <c r="B104" s="33" t="str">
        <f t="shared" si="132"/>
        <v/>
      </c>
      <c r="C104" s="46" t="str">
        <f t="shared" si="133"/>
        <v/>
      </c>
      <c r="D104" s="33">
        <f t="shared" si="134"/>
        <v>0</v>
      </c>
      <c r="E104" s="33" t="e">
        <f t="shared" si="135"/>
        <v>#N/A</v>
      </c>
      <c r="F104" s="33" t="str">
        <f t="shared" si="136"/>
        <v/>
      </c>
      <c r="G104" s="33" t="str">
        <f t="shared" si="137"/>
        <v/>
      </c>
      <c r="H104" s="33" t="e">
        <f t="shared" si="138"/>
        <v>#N/A</v>
      </c>
      <c r="I104" s="33" t="e">
        <f t="shared" si="139"/>
        <v>#N/A</v>
      </c>
      <c r="J104" s="33" t="e">
        <f t="shared" si="140"/>
        <v>#N/A</v>
      </c>
      <c r="K104" s="33">
        <f t="shared" si="141"/>
        <v>0</v>
      </c>
      <c r="L104" s="33">
        <f t="shared" si="142"/>
        <v>0</v>
      </c>
      <c r="M104" s="33">
        <f t="shared" si="143"/>
        <v>0</v>
      </c>
      <c r="N104" s="33">
        <f t="shared" si="144"/>
        <v>0</v>
      </c>
      <c r="O104" s="33">
        <f t="shared" si="145"/>
        <v>0</v>
      </c>
      <c r="P104" s="33" t="str">
        <f t="shared" si="146"/>
        <v/>
      </c>
      <c r="Q104" s="33" t="e">
        <f t="shared" si="147"/>
        <v>#N/A</v>
      </c>
      <c r="R104" s="33" t="e">
        <f t="shared" si="148"/>
        <v>#N/A</v>
      </c>
      <c r="S104" s="33" t="e">
        <f t="shared" si="149"/>
        <v>#N/A</v>
      </c>
      <c r="T104" s="33" t="e">
        <f t="shared" si="150"/>
        <v>#N/A</v>
      </c>
      <c r="U104" s="33" t="e">
        <f t="shared" si="151"/>
        <v>#N/A</v>
      </c>
      <c r="V104" s="33" t="e">
        <f t="shared" si="152"/>
        <v>#N/A</v>
      </c>
      <c r="W104" s="33" t="e">
        <f t="shared" si="153"/>
        <v>#N/A</v>
      </c>
      <c r="X104" s="33" t="e">
        <f t="shared" si="154"/>
        <v>#N/A</v>
      </c>
      <c r="Y104" s="33"/>
      <c r="Z104" s="33"/>
      <c r="AA104" s="33" t="e">
        <f t="shared" si="155"/>
        <v>#N/A</v>
      </c>
      <c r="AB104" s="33" t="str">
        <f t="shared" si="156"/>
        <v/>
      </c>
      <c r="AC104" s="33" t="str">
        <f t="shared" si="157"/>
        <v/>
      </c>
      <c r="AD104" s="33" t="e">
        <f t="shared" si="158"/>
        <v>#N/A</v>
      </c>
      <c r="AE104" s="33" t="e">
        <f t="shared" si="159"/>
        <v>#N/A</v>
      </c>
      <c r="AF104" s="33" t="e">
        <f t="shared" si="160"/>
        <v>#N/A</v>
      </c>
      <c r="AG104" s="33">
        <f t="shared" si="161"/>
        <v>0</v>
      </c>
      <c r="AH104" s="33">
        <f t="shared" si="162"/>
        <v>0</v>
      </c>
      <c r="AI104" s="33">
        <f t="shared" si="163"/>
        <v>0</v>
      </c>
      <c r="AJ104" s="33">
        <f t="shared" si="164"/>
        <v>0</v>
      </c>
      <c r="AK104" s="33">
        <f t="shared" si="165"/>
        <v>0</v>
      </c>
      <c r="AL104" s="33" t="str">
        <f t="shared" si="166"/>
        <v/>
      </c>
      <c r="AM104" s="33" t="e">
        <f t="shared" si="167"/>
        <v>#N/A</v>
      </c>
      <c r="AN104" s="33" t="e">
        <f t="shared" si="168"/>
        <v>#N/A</v>
      </c>
      <c r="AO104" s="33" t="e">
        <f t="shared" si="169"/>
        <v>#N/A</v>
      </c>
      <c r="AP104" s="33" t="e">
        <f t="shared" si="170"/>
        <v>#N/A</v>
      </c>
      <c r="AQ104" s="33" t="e">
        <f t="shared" si="171"/>
        <v>#N/A</v>
      </c>
      <c r="AR104" s="33" t="e">
        <f t="shared" si="172"/>
        <v>#N/A</v>
      </c>
      <c r="AS104" s="33" t="e">
        <f t="shared" si="173"/>
        <v>#N/A</v>
      </c>
      <c r="AT104" s="33" t="e">
        <f t="shared" si="174"/>
        <v>#N/A</v>
      </c>
      <c r="AU104" s="33"/>
      <c r="AV104" s="33"/>
      <c r="AW104" s="33" t="e">
        <f t="shared" si="175"/>
        <v>#N/A</v>
      </c>
    </row>
    <row r="105" spans="1:49" x14ac:dyDescent="0.3">
      <c r="A105" s="33">
        <v>103</v>
      </c>
      <c r="B105" s="33" t="str">
        <f t="shared" si="132"/>
        <v/>
      </c>
      <c r="C105" s="46" t="str">
        <f t="shared" si="133"/>
        <v/>
      </c>
      <c r="D105" s="33">
        <f t="shared" si="134"/>
        <v>0</v>
      </c>
      <c r="E105" s="33" t="e">
        <f t="shared" si="135"/>
        <v>#N/A</v>
      </c>
      <c r="F105" s="33" t="str">
        <f t="shared" si="136"/>
        <v/>
      </c>
      <c r="G105" s="33" t="str">
        <f t="shared" si="137"/>
        <v/>
      </c>
      <c r="H105" s="33" t="e">
        <f t="shared" si="138"/>
        <v>#N/A</v>
      </c>
      <c r="I105" s="33" t="e">
        <f t="shared" si="139"/>
        <v>#N/A</v>
      </c>
      <c r="J105" s="33" t="e">
        <f t="shared" si="140"/>
        <v>#N/A</v>
      </c>
      <c r="K105" s="33">
        <f t="shared" si="141"/>
        <v>0</v>
      </c>
      <c r="L105" s="33">
        <f t="shared" si="142"/>
        <v>0</v>
      </c>
      <c r="M105" s="33">
        <f t="shared" si="143"/>
        <v>0</v>
      </c>
      <c r="N105" s="33">
        <f t="shared" si="144"/>
        <v>0</v>
      </c>
      <c r="O105" s="33">
        <f t="shared" si="145"/>
        <v>0</v>
      </c>
      <c r="P105" s="33" t="str">
        <f t="shared" si="146"/>
        <v/>
      </c>
      <c r="Q105" s="33" t="e">
        <f t="shared" si="147"/>
        <v>#N/A</v>
      </c>
      <c r="R105" s="33" t="e">
        <f t="shared" si="148"/>
        <v>#N/A</v>
      </c>
      <c r="S105" s="33" t="e">
        <f t="shared" si="149"/>
        <v>#N/A</v>
      </c>
      <c r="T105" s="33" t="e">
        <f t="shared" si="150"/>
        <v>#N/A</v>
      </c>
      <c r="U105" s="33" t="e">
        <f t="shared" si="151"/>
        <v>#N/A</v>
      </c>
      <c r="V105" s="33" t="e">
        <f t="shared" si="152"/>
        <v>#N/A</v>
      </c>
      <c r="W105" s="33" t="e">
        <f t="shared" si="153"/>
        <v>#N/A</v>
      </c>
      <c r="X105" s="33" t="e">
        <f t="shared" si="154"/>
        <v>#N/A</v>
      </c>
      <c r="Y105" s="33"/>
      <c r="Z105" s="33"/>
      <c r="AA105" s="33" t="e">
        <f t="shared" si="155"/>
        <v>#N/A</v>
      </c>
      <c r="AB105" s="33" t="str">
        <f t="shared" si="156"/>
        <v/>
      </c>
      <c r="AC105" s="33" t="str">
        <f t="shared" si="157"/>
        <v/>
      </c>
      <c r="AD105" s="33" t="e">
        <f t="shared" si="158"/>
        <v>#N/A</v>
      </c>
      <c r="AE105" s="33" t="e">
        <f t="shared" si="159"/>
        <v>#N/A</v>
      </c>
      <c r="AF105" s="33" t="e">
        <f t="shared" si="160"/>
        <v>#N/A</v>
      </c>
      <c r="AG105" s="33">
        <f t="shared" si="161"/>
        <v>0</v>
      </c>
      <c r="AH105" s="33">
        <f t="shared" si="162"/>
        <v>0</v>
      </c>
      <c r="AI105" s="33">
        <f t="shared" si="163"/>
        <v>0</v>
      </c>
      <c r="AJ105" s="33">
        <f t="shared" si="164"/>
        <v>0</v>
      </c>
      <c r="AK105" s="33">
        <f t="shared" si="165"/>
        <v>0</v>
      </c>
      <c r="AL105" s="33" t="str">
        <f t="shared" si="166"/>
        <v/>
      </c>
      <c r="AM105" s="33" t="e">
        <f t="shared" si="167"/>
        <v>#N/A</v>
      </c>
      <c r="AN105" s="33" t="e">
        <f t="shared" si="168"/>
        <v>#N/A</v>
      </c>
      <c r="AO105" s="33" t="e">
        <f t="shared" si="169"/>
        <v>#N/A</v>
      </c>
      <c r="AP105" s="33" t="e">
        <f t="shared" si="170"/>
        <v>#N/A</v>
      </c>
      <c r="AQ105" s="33" t="e">
        <f t="shared" si="171"/>
        <v>#N/A</v>
      </c>
      <c r="AR105" s="33" t="e">
        <f t="shared" si="172"/>
        <v>#N/A</v>
      </c>
      <c r="AS105" s="33" t="e">
        <f t="shared" si="173"/>
        <v>#N/A</v>
      </c>
      <c r="AT105" s="33" t="e">
        <f t="shared" si="174"/>
        <v>#N/A</v>
      </c>
      <c r="AU105" s="33"/>
      <c r="AV105" s="33"/>
      <c r="AW105" s="33" t="e">
        <f t="shared" si="175"/>
        <v>#N/A</v>
      </c>
    </row>
    <row r="106" spans="1:49" x14ac:dyDescent="0.3">
      <c r="A106" s="33">
        <v>104</v>
      </c>
      <c r="B106" s="33" t="str">
        <f t="shared" si="132"/>
        <v/>
      </c>
      <c r="C106" s="46" t="str">
        <f t="shared" si="133"/>
        <v/>
      </c>
      <c r="D106" s="33">
        <f t="shared" si="134"/>
        <v>0</v>
      </c>
      <c r="E106" s="33" t="e">
        <f t="shared" si="135"/>
        <v>#N/A</v>
      </c>
      <c r="F106" s="33" t="str">
        <f t="shared" si="136"/>
        <v/>
      </c>
      <c r="G106" s="33" t="str">
        <f t="shared" si="137"/>
        <v/>
      </c>
      <c r="H106" s="33" t="e">
        <f t="shared" si="138"/>
        <v>#N/A</v>
      </c>
      <c r="I106" s="33" t="e">
        <f t="shared" si="139"/>
        <v>#N/A</v>
      </c>
      <c r="J106" s="33" t="e">
        <f t="shared" si="140"/>
        <v>#N/A</v>
      </c>
      <c r="K106" s="33">
        <f t="shared" si="141"/>
        <v>0</v>
      </c>
      <c r="L106" s="33">
        <f t="shared" si="142"/>
        <v>0</v>
      </c>
      <c r="M106" s="33">
        <f t="shared" si="143"/>
        <v>0</v>
      </c>
      <c r="N106" s="33">
        <f t="shared" si="144"/>
        <v>0</v>
      </c>
      <c r="O106" s="33">
        <f t="shared" si="145"/>
        <v>0</v>
      </c>
      <c r="P106" s="33" t="str">
        <f t="shared" si="146"/>
        <v/>
      </c>
      <c r="Q106" s="33" t="e">
        <f t="shared" si="147"/>
        <v>#N/A</v>
      </c>
      <c r="R106" s="33" t="e">
        <f t="shared" si="148"/>
        <v>#N/A</v>
      </c>
      <c r="S106" s="33" t="e">
        <f t="shared" si="149"/>
        <v>#N/A</v>
      </c>
      <c r="T106" s="33" t="e">
        <f t="shared" si="150"/>
        <v>#N/A</v>
      </c>
      <c r="U106" s="33" t="e">
        <f t="shared" si="151"/>
        <v>#N/A</v>
      </c>
      <c r="V106" s="33" t="e">
        <f t="shared" si="152"/>
        <v>#N/A</v>
      </c>
      <c r="W106" s="33" t="e">
        <f t="shared" si="153"/>
        <v>#N/A</v>
      </c>
      <c r="X106" s="33" t="e">
        <f t="shared" si="154"/>
        <v>#N/A</v>
      </c>
      <c r="Y106" s="33"/>
      <c r="Z106" s="33"/>
      <c r="AA106" s="33" t="e">
        <f t="shared" si="155"/>
        <v>#N/A</v>
      </c>
      <c r="AB106" s="33" t="str">
        <f t="shared" si="156"/>
        <v/>
      </c>
      <c r="AC106" s="33" t="str">
        <f t="shared" si="157"/>
        <v/>
      </c>
      <c r="AD106" s="33" t="e">
        <f t="shared" si="158"/>
        <v>#N/A</v>
      </c>
      <c r="AE106" s="33" t="e">
        <f t="shared" si="159"/>
        <v>#N/A</v>
      </c>
      <c r="AF106" s="33" t="e">
        <f t="shared" si="160"/>
        <v>#N/A</v>
      </c>
      <c r="AG106" s="33">
        <f t="shared" si="161"/>
        <v>0</v>
      </c>
      <c r="AH106" s="33">
        <f t="shared" si="162"/>
        <v>0</v>
      </c>
      <c r="AI106" s="33">
        <f t="shared" si="163"/>
        <v>0</v>
      </c>
      <c r="AJ106" s="33">
        <f t="shared" si="164"/>
        <v>0</v>
      </c>
      <c r="AK106" s="33">
        <f t="shared" si="165"/>
        <v>0</v>
      </c>
      <c r="AL106" s="33" t="str">
        <f t="shared" si="166"/>
        <v/>
      </c>
      <c r="AM106" s="33" t="e">
        <f t="shared" si="167"/>
        <v>#N/A</v>
      </c>
      <c r="AN106" s="33" t="e">
        <f t="shared" si="168"/>
        <v>#N/A</v>
      </c>
      <c r="AO106" s="33" t="e">
        <f t="shared" si="169"/>
        <v>#N/A</v>
      </c>
      <c r="AP106" s="33" t="e">
        <f t="shared" si="170"/>
        <v>#N/A</v>
      </c>
      <c r="AQ106" s="33" t="e">
        <f t="shared" si="171"/>
        <v>#N/A</v>
      </c>
      <c r="AR106" s="33" t="e">
        <f t="shared" si="172"/>
        <v>#N/A</v>
      </c>
      <c r="AS106" s="33" t="e">
        <f t="shared" si="173"/>
        <v>#N/A</v>
      </c>
      <c r="AT106" s="33" t="e">
        <f t="shared" si="174"/>
        <v>#N/A</v>
      </c>
      <c r="AU106" s="33"/>
      <c r="AV106" s="33"/>
      <c r="AW106" s="33" t="e">
        <f t="shared" si="175"/>
        <v>#N/A</v>
      </c>
    </row>
    <row r="107" spans="1:49" x14ac:dyDescent="0.3">
      <c r="A107" s="33">
        <v>105</v>
      </c>
      <c r="B107" s="33" t="str">
        <f t="shared" si="132"/>
        <v/>
      </c>
      <c r="C107" s="46" t="str">
        <f t="shared" si="133"/>
        <v/>
      </c>
      <c r="D107" s="33">
        <f t="shared" si="134"/>
        <v>0</v>
      </c>
      <c r="E107" s="33" t="e">
        <f t="shared" si="135"/>
        <v>#N/A</v>
      </c>
      <c r="F107" s="33" t="str">
        <f t="shared" si="136"/>
        <v/>
      </c>
      <c r="G107" s="33" t="str">
        <f t="shared" si="137"/>
        <v/>
      </c>
      <c r="H107" s="33" t="e">
        <f t="shared" si="138"/>
        <v>#N/A</v>
      </c>
      <c r="I107" s="33" t="e">
        <f t="shared" si="139"/>
        <v>#N/A</v>
      </c>
      <c r="J107" s="33" t="e">
        <f t="shared" si="140"/>
        <v>#N/A</v>
      </c>
      <c r="K107" s="33">
        <f t="shared" si="141"/>
        <v>0</v>
      </c>
      <c r="L107" s="33">
        <f t="shared" si="142"/>
        <v>0</v>
      </c>
      <c r="M107" s="33">
        <f t="shared" si="143"/>
        <v>0</v>
      </c>
      <c r="N107" s="33">
        <f t="shared" si="144"/>
        <v>0</v>
      </c>
      <c r="O107" s="33">
        <f t="shared" si="145"/>
        <v>0</v>
      </c>
      <c r="P107" s="33" t="str">
        <f t="shared" si="146"/>
        <v/>
      </c>
      <c r="Q107" s="33" t="e">
        <f t="shared" si="147"/>
        <v>#N/A</v>
      </c>
      <c r="R107" s="33" t="e">
        <f t="shared" si="148"/>
        <v>#N/A</v>
      </c>
      <c r="S107" s="33" t="e">
        <f t="shared" si="149"/>
        <v>#N/A</v>
      </c>
      <c r="T107" s="33" t="e">
        <f t="shared" si="150"/>
        <v>#N/A</v>
      </c>
      <c r="U107" s="33" t="e">
        <f t="shared" si="151"/>
        <v>#N/A</v>
      </c>
      <c r="V107" s="33" t="e">
        <f t="shared" si="152"/>
        <v>#N/A</v>
      </c>
      <c r="W107" s="33" t="e">
        <f t="shared" si="153"/>
        <v>#N/A</v>
      </c>
      <c r="X107" s="33" t="e">
        <f t="shared" si="154"/>
        <v>#N/A</v>
      </c>
      <c r="Y107" s="33"/>
      <c r="Z107" s="33"/>
      <c r="AA107" s="33" t="e">
        <f t="shared" si="155"/>
        <v>#N/A</v>
      </c>
      <c r="AB107" s="33" t="str">
        <f t="shared" si="156"/>
        <v/>
      </c>
      <c r="AC107" s="33" t="str">
        <f t="shared" si="157"/>
        <v/>
      </c>
      <c r="AD107" s="33" t="e">
        <f t="shared" si="158"/>
        <v>#N/A</v>
      </c>
      <c r="AE107" s="33" t="e">
        <f t="shared" si="159"/>
        <v>#N/A</v>
      </c>
      <c r="AF107" s="33" t="e">
        <f t="shared" si="160"/>
        <v>#N/A</v>
      </c>
      <c r="AG107" s="33">
        <f t="shared" si="161"/>
        <v>0</v>
      </c>
      <c r="AH107" s="33">
        <f t="shared" si="162"/>
        <v>0</v>
      </c>
      <c r="AI107" s="33">
        <f t="shared" si="163"/>
        <v>0</v>
      </c>
      <c r="AJ107" s="33">
        <f t="shared" si="164"/>
        <v>0</v>
      </c>
      <c r="AK107" s="33">
        <f t="shared" si="165"/>
        <v>0</v>
      </c>
      <c r="AL107" s="33" t="str">
        <f t="shared" si="166"/>
        <v/>
      </c>
      <c r="AM107" s="33" t="e">
        <f t="shared" si="167"/>
        <v>#N/A</v>
      </c>
      <c r="AN107" s="33" t="e">
        <f t="shared" si="168"/>
        <v>#N/A</v>
      </c>
      <c r="AO107" s="33" t="e">
        <f t="shared" si="169"/>
        <v>#N/A</v>
      </c>
      <c r="AP107" s="33" t="e">
        <f t="shared" si="170"/>
        <v>#N/A</v>
      </c>
      <c r="AQ107" s="33" t="e">
        <f t="shared" si="171"/>
        <v>#N/A</v>
      </c>
      <c r="AR107" s="33" t="e">
        <f t="shared" si="172"/>
        <v>#N/A</v>
      </c>
      <c r="AS107" s="33" t="e">
        <f t="shared" si="173"/>
        <v>#N/A</v>
      </c>
      <c r="AT107" s="33" t="e">
        <f t="shared" si="174"/>
        <v>#N/A</v>
      </c>
      <c r="AU107" s="33"/>
      <c r="AV107" s="33"/>
      <c r="AW107" s="33" t="e">
        <f t="shared" si="175"/>
        <v>#N/A</v>
      </c>
    </row>
    <row r="108" spans="1:49" x14ac:dyDescent="0.3">
      <c r="A108" s="33">
        <v>106</v>
      </c>
      <c r="B108" s="33" t="str">
        <f t="shared" si="132"/>
        <v/>
      </c>
      <c r="C108" s="46" t="str">
        <f t="shared" si="133"/>
        <v/>
      </c>
      <c r="D108" s="33">
        <f t="shared" si="134"/>
        <v>0</v>
      </c>
      <c r="E108" s="33" t="e">
        <f t="shared" si="135"/>
        <v>#N/A</v>
      </c>
      <c r="F108" s="33" t="str">
        <f t="shared" si="136"/>
        <v/>
      </c>
      <c r="G108" s="33" t="str">
        <f t="shared" si="137"/>
        <v/>
      </c>
      <c r="H108" s="33" t="e">
        <f t="shared" si="138"/>
        <v>#N/A</v>
      </c>
      <c r="I108" s="33" t="e">
        <f t="shared" si="139"/>
        <v>#N/A</v>
      </c>
      <c r="J108" s="33" t="e">
        <f t="shared" si="140"/>
        <v>#N/A</v>
      </c>
      <c r="K108" s="33">
        <f t="shared" si="141"/>
        <v>0</v>
      </c>
      <c r="L108" s="33">
        <f t="shared" si="142"/>
        <v>0</v>
      </c>
      <c r="M108" s="33">
        <f t="shared" si="143"/>
        <v>0</v>
      </c>
      <c r="N108" s="33">
        <f t="shared" si="144"/>
        <v>0</v>
      </c>
      <c r="O108" s="33">
        <f t="shared" si="145"/>
        <v>0</v>
      </c>
      <c r="P108" s="33" t="str">
        <f t="shared" si="146"/>
        <v/>
      </c>
      <c r="Q108" s="33" t="e">
        <f t="shared" si="147"/>
        <v>#N/A</v>
      </c>
      <c r="R108" s="33" t="e">
        <f t="shared" si="148"/>
        <v>#N/A</v>
      </c>
      <c r="S108" s="33" t="e">
        <f t="shared" si="149"/>
        <v>#N/A</v>
      </c>
      <c r="T108" s="33" t="e">
        <f t="shared" si="150"/>
        <v>#N/A</v>
      </c>
      <c r="U108" s="33" t="e">
        <f t="shared" si="151"/>
        <v>#N/A</v>
      </c>
      <c r="V108" s="33" t="e">
        <f t="shared" si="152"/>
        <v>#N/A</v>
      </c>
      <c r="W108" s="33" t="e">
        <f t="shared" si="153"/>
        <v>#N/A</v>
      </c>
      <c r="X108" s="33" t="e">
        <f t="shared" si="154"/>
        <v>#N/A</v>
      </c>
      <c r="Y108" s="33"/>
      <c r="Z108" s="33"/>
      <c r="AA108" s="33" t="e">
        <f t="shared" si="155"/>
        <v>#N/A</v>
      </c>
      <c r="AB108" s="33" t="str">
        <f t="shared" si="156"/>
        <v/>
      </c>
      <c r="AC108" s="33" t="str">
        <f t="shared" si="157"/>
        <v/>
      </c>
      <c r="AD108" s="33" t="e">
        <f t="shared" si="158"/>
        <v>#N/A</v>
      </c>
      <c r="AE108" s="33" t="e">
        <f t="shared" si="159"/>
        <v>#N/A</v>
      </c>
      <c r="AF108" s="33" t="e">
        <f t="shared" si="160"/>
        <v>#N/A</v>
      </c>
      <c r="AG108" s="33">
        <f t="shared" si="161"/>
        <v>0</v>
      </c>
      <c r="AH108" s="33">
        <f t="shared" si="162"/>
        <v>0</v>
      </c>
      <c r="AI108" s="33">
        <f t="shared" si="163"/>
        <v>0</v>
      </c>
      <c r="AJ108" s="33">
        <f t="shared" si="164"/>
        <v>0</v>
      </c>
      <c r="AK108" s="33">
        <f t="shared" si="165"/>
        <v>0</v>
      </c>
      <c r="AL108" s="33" t="str">
        <f t="shared" si="166"/>
        <v/>
      </c>
      <c r="AM108" s="33" t="e">
        <f t="shared" si="167"/>
        <v>#N/A</v>
      </c>
      <c r="AN108" s="33" t="e">
        <f t="shared" si="168"/>
        <v>#N/A</v>
      </c>
      <c r="AO108" s="33" t="e">
        <f t="shared" si="169"/>
        <v>#N/A</v>
      </c>
      <c r="AP108" s="33" t="e">
        <f t="shared" si="170"/>
        <v>#N/A</v>
      </c>
      <c r="AQ108" s="33" t="e">
        <f t="shared" si="171"/>
        <v>#N/A</v>
      </c>
      <c r="AR108" s="33" t="e">
        <f t="shared" si="172"/>
        <v>#N/A</v>
      </c>
      <c r="AS108" s="33" t="e">
        <f t="shared" si="173"/>
        <v>#N/A</v>
      </c>
      <c r="AT108" s="33" t="e">
        <f t="shared" si="174"/>
        <v>#N/A</v>
      </c>
      <c r="AU108" s="33"/>
      <c r="AV108" s="33"/>
      <c r="AW108" s="33" t="e">
        <f t="shared" si="175"/>
        <v>#N/A</v>
      </c>
    </row>
    <row r="109" spans="1:49" x14ac:dyDescent="0.3">
      <c r="A109" s="33">
        <v>107</v>
      </c>
      <c r="B109" s="33" t="str">
        <f t="shared" si="132"/>
        <v/>
      </c>
      <c r="C109" s="46" t="str">
        <f t="shared" si="133"/>
        <v/>
      </c>
      <c r="D109" s="33">
        <f t="shared" si="134"/>
        <v>0</v>
      </c>
      <c r="E109" s="33" t="e">
        <f t="shared" si="135"/>
        <v>#N/A</v>
      </c>
      <c r="F109" s="33" t="str">
        <f t="shared" si="136"/>
        <v/>
      </c>
      <c r="G109" s="33" t="str">
        <f t="shared" si="137"/>
        <v/>
      </c>
      <c r="H109" s="33" t="e">
        <f t="shared" si="138"/>
        <v>#N/A</v>
      </c>
      <c r="I109" s="33" t="e">
        <f t="shared" si="139"/>
        <v>#N/A</v>
      </c>
      <c r="J109" s="33" t="e">
        <f t="shared" si="140"/>
        <v>#N/A</v>
      </c>
      <c r="K109" s="33">
        <f t="shared" si="141"/>
        <v>0</v>
      </c>
      <c r="L109" s="33">
        <f t="shared" si="142"/>
        <v>0</v>
      </c>
      <c r="M109" s="33">
        <f t="shared" si="143"/>
        <v>0</v>
      </c>
      <c r="N109" s="33">
        <f t="shared" si="144"/>
        <v>0</v>
      </c>
      <c r="O109" s="33">
        <f t="shared" si="145"/>
        <v>0</v>
      </c>
      <c r="P109" s="33" t="str">
        <f t="shared" si="146"/>
        <v/>
      </c>
      <c r="Q109" s="33" t="e">
        <f t="shared" si="147"/>
        <v>#N/A</v>
      </c>
      <c r="R109" s="33" t="e">
        <f t="shared" si="148"/>
        <v>#N/A</v>
      </c>
      <c r="S109" s="33" t="e">
        <f t="shared" si="149"/>
        <v>#N/A</v>
      </c>
      <c r="T109" s="33" t="e">
        <f t="shared" si="150"/>
        <v>#N/A</v>
      </c>
      <c r="U109" s="33" t="e">
        <f t="shared" si="151"/>
        <v>#N/A</v>
      </c>
      <c r="V109" s="33" t="e">
        <f t="shared" si="152"/>
        <v>#N/A</v>
      </c>
      <c r="W109" s="33" t="e">
        <f t="shared" si="153"/>
        <v>#N/A</v>
      </c>
      <c r="X109" s="33" t="e">
        <f t="shared" si="154"/>
        <v>#N/A</v>
      </c>
      <c r="Y109" s="33"/>
      <c r="Z109" s="33"/>
      <c r="AA109" s="33" t="e">
        <f t="shared" si="155"/>
        <v>#N/A</v>
      </c>
      <c r="AB109" s="33" t="str">
        <f t="shared" si="156"/>
        <v/>
      </c>
      <c r="AC109" s="33" t="str">
        <f t="shared" si="157"/>
        <v/>
      </c>
      <c r="AD109" s="33" t="e">
        <f t="shared" si="158"/>
        <v>#N/A</v>
      </c>
      <c r="AE109" s="33" t="e">
        <f t="shared" si="159"/>
        <v>#N/A</v>
      </c>
      <c r="AF109" s="33" t="e">
        <f t="shared" si="160"/>
        <v>#N/A</v>
      </c>
      <c r="AG109" s="33">
        <f t="shared" si="161"/>
        <v>0</v>
      </c>
      <c r="AH109" s="33">
        <f t="shared" si="162"/>
        <v>0</v>
      </c>
      <c r="AI109" s="33">
        <f t="shared" si="163"/>
        <v>0</v>
      </c>
      <c r="AJ109" s="33">
        <f t="shared" si="164"/>
        <v>0</v>
      </c>
      <c r="AK109" s="33">
        <f t="shared" si="165"/>
        <v>0</v>
      </c>
      <c r="AL109" s="33" t="str">
        <f t="shared" si="166"/>
        <v/>
      </c>
      <c r="AM109" s="33" t="e">
        <f t="shared" si="167"/>
        <v>#N/A</v>
      </c>
      <c r="AN109" s="33" t="e">
        <f t="shared" si="168"/>
        <v>#N/A</v>
      </c>
      <c r="AO109" s="33" t="e">
        <f t="shared" si="169"/>
        <v>#N/A</v>
      </c>
      <c r="AP109" s="33" t="e">
        <f t="shared" si="170"/>
        <v>#N/A</v>
      </c>
      <c r="AQ109" s="33" t="e">
        <f t="shared" si="171"/>
        <v>#N/A</v>
      </c>
      <c r="AR109" s="33" t="e">
        <f t="shared" si="172"/>
        <v>#N/A</v>
      </c>
      <c r="AS109" s="33" t="e">
        <f t="shared" si="173"/>
        <v>#N/A</v>
      </c>
      <c r="AT109" s="33" t="e">
        <f t="shared" si="174"/>
        <v>#N/A</v>
      </c>
      <c r="AU109" s="33"/>
      <c r="AV109" s="33"/>
      <c r="AW109" s="33" t="e">
        <f t="shared" si="175"/>
        <v>#N/A</v>
      </c>
    </row>
    <row r="110" spans="1:49" x14ac:dyDescent="0.3">
      <c r="A110" s="33">
        <v>108</v>
      </c>
      <c r="B110" s="33" t="str">
        <f t="shared" si="132"/>
        <v/>
      </c>
      <c r="C110" s="46" t="str">
        <f t="shared" si="133"/>
        <v/>
      </c>
      <c r="D110" s="33">
        <f t="shared" si="134"/>
        <v>0</v>
      </c>
      <c r="E110" s="33" t="e">
        <f t="shared" si="135"/>
        <v>#N/A</v>
      </c>
      <c r="F110" s="33" t="str">
        <f t="shared" si="136"/>
        <v/>
      </c>
      <c r="G110" s="33" t="str">
        <f t="shared" si="137"/>
        <v/>
      </c>
      <c r="H110" s="33" t="e">
        <f t="shared" si="138"/>
        <v>#N/A</v>
      </c>
      <c r="I110" s="33" t="e">
        <f t="shared" si="139"/>
        <v>#N/A</v>
      </c>
      <c r="J110" s="33" t="e">
        <f t="shared" si="140"/>
        <v>#N/A</v>
      </c>
      <c r="K110" s="33">
        <f t="shared" si="141"/>
        <v>0</v>
      </c>
      <c r="L110" s="33">
        <f t="shared" si="142"/>
        <v>0</v>
      </c>
      <c r="M110" s="33">
        <f t="shared" si="143"/>
        <v>0</v>
      </c>
      <c r="N110" s="33">
        <f t="shared" si="144"/>
        <v>0</v>
      </c>
      <c r="O110" s="33">
        <f t="shared" si="145"/>
        <v>0</v>
      </c>
      <c r="P110" s="33" t="str">
        <f t="shared" si="146"/>
        <v/>
      </c>
      <c r="Q110" s="33" t="e">
        <f t="shared" si="147"/>
        <v>#N/A</v>
      </c>
      <c r="R110" s="33" t="e">
        <f t="shared" si="148"/>
        <v>#N/A</v>
      </c>
      <c r="S110" s="33" t="e">
        <f t="shared" si="149"/>
        <v>#N/A</v>
      </c>
      <c r="T110" s="33" t="e">
        <f t="shared" si="150"/>
        <v>#N/A</v>
      </c>
      <c r="U110" s="33" t="e">
        <f t="shared" si="151"/>
        <v>#N/A</v>
      </c>
      <c r="V110" s="33" t="e">
        <f t="shared" si="152"/>
        <v>#N/A</v>
      </c>
      <c r="W110" s="33" t="e">
        <f t="shared" si="153"/>
        <v>#N/A</v>
      </c>
      <c r="X110" s="33" t="e">
        <f t="shared" si="154"/>
        <v>#N/A</v>
      </c>
      <c r="Y110" s="33"/>
      <c r="Z110" s="33"/>
      <c r="AA110" s="33" t="e">
        <f t="shared" si="155"/>
        <v>#N/A</v>
      </c>
      <c r="AB110" s="33" t="str">
        <f t="shared" si="156"/>
        <v/>
      </c>
      <c r="AC110" s="33" t="str">
        <f t="shared" si="157"/>
        <v/>
      </c>
      <c r="AD110" s="33" t="e">
        <f t="shared" si="158"/>
        <v>#N/A</v>
      </c>
      <c r="AE110" s="33" t="e">
        <f t="shared" si="159"/>
        <v>#N/A</v>
      </c>
      <c r="AF110" s="33" t="e">
        <f t="shared" si="160"/>
        <v>#N/A</v>
      </c>
      <c r="AG110" s="33">
        <f t="shared" si="161"/>
        <v>0</v>
      </c>
      <c r="AH110" s="33">
        <f t="shared" si="162"/>
        <v>0</v>
      </c>
      <c r="AI110" s="33">
        <f t="shared" si="163"/>
        <v>0</v>
      </c>
      <c r="AJ110" s="33">
        <f t="shared" si="164"/>
        <v>0</v>
      </c>
      <c r="AK110" s="33">
        <f t="shared" si="165"/>
        <v>0</v>
      </c>
      <c r="AL110" s="33" t="str">
        <f t="shared" si="166"/>
        <v/>
      </c>
      <c r="AM110" s="33" t="e">
        <f t="shared" si="167"/>
        <v>#N/A</v>
      </c>
      <c r="AN110" s="33" t="e">
        <f t="shared" si="168"/>
        <v>#N/A</v>
      </c>
      <c r="AO110" s="33" t="e">
        <f t="shared" si="169"/>
        <v>#N/A</v>
      </c>
      <c r="AP110" s="33" t="e">
        <f t="shared" si="170"/>
        <v>#N/A</v>
      </c>
      <c r="AQ110" s="33" t="e">
        <f t="shared" si="171"/>
        <v>#N/A</v>
      </c>
      <c r="AR110" s="33" t="e">
        <f t="shared" si="172"/>
        <v>#N/A</v>
      </c>
      <c r="AS110" s="33" t="e">
        <f t="shared" si="173"/>
        <v>#N/A</v>
      </c>
      <c r="AT110" s="33" t="e">
        <f t="shared" si="174"/>
        <v>#N/A</v>
      </c>
      <c r="AU110" s="33"/>
      <c r="AV110" s="33"/>
      <c r="AW110" s="33" t="e">
        <f t="shared" si="175"/>
        <v>#N/A</v>
      </c>
    </row>
    <row r="111" spans="1:49" x14ac:dyDescent="0.3">
      <c r="A111" s="33">
        <v>109</v>
      </c>
      <c r="B111" s="33" t="str">
        <f t="shared" si="132"/>
        <v/>
      </c>
      <c r="C111" s="46" t="str">
        <f t="shared" si="133"/>
        <v/>
      </c>
      <c r="D111" s="33">
        <f t="shared" si="134"/>
        <v>0</v>
      </c>
      <c r="E111" s="33" t="e">
        <f t="shared" si="135"/>
        <v>#N/A</v>
      </c>
      <c r="F111" s="33" t="str">
        <f t="shared" si="136"/>
        <v/>
      </c>
      <c r="G111" s="33" t="str">
        <f t="shared" si="137"/>
        <v/>
      </c>
      <c r="H111" s="33" t="e">
        <f t="shared" si="138"/>
        <v>#N/A</v>
      </c>
      <c r="I111" s="33" t="e">
        <f t="shared" si="139"/>
        <v>#N/A</v>
      </c>
      <c r="J111" s="33" t="e">
        <f t="shared" si="140"/>
        <v>#N/A</v>
      </c>
      <c r="K111" s="33">
        <f t="shared" si="141"/>
        <v>0</v>
      </c>
      <c r="L111" s="33">
        <f t="shared" si="142"/>
        <v>0</v>
      </c>
      <c r="M111" s="33">
        <f t="shared" si="143"/>
        <v>0</v>
      </c>
      <c r="N111" s="33">
        <f t="shared" si="144"/>
        <v>0</v>
      </c>
      <c r="O111" s="33">
        <f t="shared" si="145"/>
        <v>0</v>
      </c>
      <c r="P111" s="33" t="str">
        <f t="shared" si="146"/>
        <v/>
      </c>
      <c r="Q111" s="33" t="e">
        <f t="shared" si="147"/>
        <v>#N/A</v>
      </c>
      <c r="R111" s="33" t="e">
        <f t="shared" si="148"/>
        <v>#N/A</v>
      </c>
      <c r="S111" s="33" t="e">
        <f t="shared" si="149"/>
        <v>#N/A</v>
      </c>
      <c r="T111" s="33" t="e">
        <f t="shared" si="150"/>
        <v>#N/A</v>
      </c>
      <c r="U111" s="33" t="e">
        <f t="shared" si="151"/>
        <v>#N/A</v>
      </c>
      <c r="V111" s="33" t="e">
        <f t="shared" si="152"/>
        <v>#N/A</v>
      </c>
      <c r="W111" s="33" t="e">
        <f t="shared" si="153"/>
        <v>#N/A</v>
      </c>
      <c r="X111" s="33" t="e">
        <f t="shared" si="154"/>
        <v>#N/A</v>
      </c>
      <c r="Y111" s="33"/>
      <c r="Z111" s="33"/>
      <c r="AA111" s="33" t="e">
        <f t="shared" si="155"/>
        <v>#N/A</v>
      </c>
      <c r="AB111" s="33" t="str">
        <f t="shared" si="156"/>
        <v/>
      </c>
      <c r="AC111" s="33" t="str">
        <f t="shared" si="157"/>
        <v/>
      </c>
      <c r="AD111" s="33" t="e">
        <f t="shared" si="158"/>
        <v>#N/A</v>
      </c>
      <c r="AE111" s="33" t="e">
        <f t="shared" si="159"/>
        <v>#N/A</v>
      </c>
      <c r="AF111" s="33" t="e">
        <f t="shared" si="160"/>
        <v>#N/A</v>
      </c>
      <c r="AG111" s="33">
        <f t="shared" si="161"/>
        <v>0</v>
      </c>
      <c r="AH111" s="33">
        <f t="shared" si="162"/>
        <v>0</v>
      </c>
      <c r="AI111" s="33">
        <f t="shared" si="163"/>
        <v>0</v>
      </c>
      <c r="AJ111" s="33">
        <f t="shared" si="164"/>
        <v>0</v>
      </c>
      <c r="AK111" s="33">
        <f t="shared" si="165"/>
        <v>0</v>
      </c>
      <c r="AL111" s="33" t="str">
        <f t="shared" si="166"/>
        <v/>
      </c>
      <c r="AM111" s="33" t="e">
        <f t="shared" si="167"/>
        <v>#N/A</v>
      </c>
      <c r="AN111" s="33" t="e">
        <f t="shared" si="168"/>
        <v>#N/A</v>
      </c>
      <c r="AO111" s="33" t="e">
        <f t="shared" si="169"/>
        <v>#N/A</v>
      </c>
      <c r="AP111" s="33" t="e">
        <f t="shared" si="170"/>
        <v>#N/A</v>
      </c>
      <c r="AQ111" s="33" t="e">
        <f t="shared" si="171"/>
        <v>#N/A</v>
      </c>
      <c r="AR111" s="33" t="e">
        <f t="shared" si="172"/>
        <v>#N/A</v>
      </c>
      <c r="AS111" s="33" t="e">
        <f t="shared" si="173"/>
        <v>#N/A</v>
      </c>
      <c r="AT111" s="33" t="e">
        <f t="shared" si="174"/>
        <v>#N/A</v>
      </c>
      <c r="AU111" s="33"/>
      <c r="AV111" s="33"/>
      <c r="AW111" s="33" t="e">
        <f t="shared" si="175"/>
        <v>#N/A</v>
      </c>
    </row>
    <row r="112" spans="1:49" x14ac:dyDescent="0.3">
      <c r="A112" s="33">
        <v>110</v>
      </c>
      <c r="B112" s="33" t="str">
        <f t="shared" si="132"/>
        <v/>
      </c>
      <c r="C112" s="46" t="str">
        <f t="shared" si="133"/>
        <v/>
      </c>
      <c r="D112" s="33">
        <f t="shared" si="134"/>
        <v>0</v>
      </c>
      <c r="E112" s="33" t="e">
        <f t="shared" si="135"/>
        <v>#N/A</v>
      </c>
      <c r="F112" s="33" t="str">
        <f t="shared" si="136"/>
        <v/>
      </c>
      <c r="G112" s="33" t="str">
        <f t="shared" si="137"/>
        <v/>
      </c>
      <c r="H112" s="33" t="e">
        <f t="shared" si="138"/>
        <v>#N/A</v>
      </c>
      <c r="I112" s="33" t="e">
        <f t="shared" si="139"/>
        <v>#N/A</v>
      </c>
      <c r="J112" s="33" t="e">
        <f t="shared" si="140"/>
        <v>#N/A</v>
      </c>
      <c r="K112" s="33">
        <f t="shared" si="141"/>
        <v>0</v>
      </c>
      <c r="L112" s="33">
        <f t="shared" si="142"/>
        <v>0</v>
      </c>
      <c r="M112" s="33">
        <f t="shared" si="143"/>
        <v>0</v>
      </c>
      <c r="N112" s="33">
        <f t="shared" si="144"/>
        <v>0</v>
      </c>
      <c r="O112" s="33">
        <f t="shared" si="145"/>
        <v>0</v>
      </c>
      <c r="P112" s="33" t="str">
        <f t="shared" si="146"/>
        <v/>
      </c>
      <c r="Q112" s="33" t="e">
        <f t="shared" si="147"/>
        <v>#N/A</v>
      </c>
      <c r="R112" s="33" t="e">
        <f t="shared" si="148"/>
        <v>#N/A</v>
      </c>
      <c r="S112" s="33" t="e">
        <f t="shared" si="149"/>
        <v>#N/A</v>
      </c>
      <c r="T112" s="33" t="e">
        <f t="shared" si="150"/>
        <v>#N/A</v>
      </c>
      <c r="U112" s="33" t="e">
        <f t="shared" si="151"/>
        <v>#N/A</v>
      </c>
      <c r="V112" s="33" t="e">
        <f t="shared" si="152"/>
        <v>#N/A</v>
      </c>
      <c r="W112" s="33" t="e">
        <f t="shared" si="153"/>
        <v>#N/A</v>
      </c>
      <c r="X112" s="33" t="e">
        <f t="shared" si="154"/>
        <v>#N/A</v>
      </c>
      <c r="Y112" s="33"/>
      <c r="Z112" s="33"/>
      <c r="AA112" s="33" t="e">
        <f t="shared" si="155"/>
        <v>#N/A</v>
      </c>
      <c r="AB112" s="33" t="str">
        <f t="shared" si="156"/>
        <v/>
      </c>
      <c r="AC112" s="33" t="str">
        <f t="shared" si="157"/>
        <v/>
      </c>
      <c r="AD112" s="33" t="e">
        <f t="shared" si="158"/>
        <v>#N/A</v>
      </c>
      <c r="AE112" s="33" t="e">
        <f t="shared" si="159"/>
        <v>#N/A</v>
      </c>
      <c r="AF112" s="33" t="e">
        <f t="shared" si="160"/>
        <v>#N/A</v>
      </c>
      <c r="AG112" s="33">
        <f t="shared" si="161"/>
        <v>0</v>
      </c>
      <c r="AH112" s="33">
        <f t="shared" si="162"/>
        <v>0</v>
      </c>
      <c r="AI112" s="33">
        <f t="shared" si="163"/>
        <v>0</v>
      </c>
      <c r="AJ112" s="33">
        <f t="shared" si="164"/>
        <v>0</v>
      </c>
      <c r="AK112" s="33">
        <f t="shared" si="165"/>
        <v>0</v>
      </c>
      <c r="AL112" s="33" t="str">
        <f t="shared" si="166"/>
        <v/>
      </c>
      <c r="AM112" s="33" t="e">
        <f t="shared" si="167"/>
        <v>#N/A</v>
      </c>
      <c r="AN112" s="33" t="e">
        <f t="shared" si="168"/>
        <v>#N/A</v>
      </c>
      <c r="AO112" s="33" t="e">
        <f t="shared" si="169"/>
        <v>#N/A</v>
      </c>
      <c r="AP112" s="33" t="e">
        <f t="shared" si="170"/>
        <v>#N/A</v>
      </c>
      <c r="AQ112" s="33" t="e">
        <f t="shared" si="171"/>
        <v>#N/A</v>
      </c>
      <c r="AR112" s="33" t="e">
        <f t="shared" si="172"/>
        <v>#N/A</v>
      </c>
      <c r="AS112" s="33" t="e">
        <f t="shared" si="173"/>
        <v>#N/A</v>
      </c>
      <c r="AT112" s="33" t="e">
        <f t="shared" si="174"/>
        <v>#N/A</v>
      </c>
      <c r="AU112" s="33"/>
      <c r="AV112" s="33"/>
      <c r="AW112" s="33" t="e">
        <f t="shared" si="175"/>
        <v>#N/A</v>
      </c>
    </row>
    <row r="113" spans="1:49" x14ac:dyDescent="0.3">
      <c r="A113" s="33">
        <v>111</v>
      </c>
      <c r="B113" s="33" t="str">
        <f t="shared" si="132"/>
        <v/>
      </c>
      <c r="C113" s="46" t="str">
        <f t="shared" si="133"/>
        <v/>
      </c>
      <c r="D113" s="33">
        <f t="shared" si="134"/>
        <v>0</v>
      </c>
      <c r="E113" s="33" t="e">
        <f t="shared" si="135"/>
        <v>#N/A</v>
      </c>
      <c r="F113" s="33" t="str">
        <f t="shared" si="136"/>
        <v/>
      </c>
      <c r="G113" s="33" t="str">
        <f t="shared" si="137"/>
        <v/>
      </c>
      <c r="H113" s="33" t="e">
        <f t="shared" si="138"/>
        <v>#N/A</v>
      </c>
      <c r="I113" s="33" t="e">
        <f t="shared" si="139"/>
        <v>#N/A</v>
      </c>
      <c r="J113" s="33" t="e">
        <f t="shared" si="140"/>
        <v>#N/A</v>
      </c>
      <c r="K113" s="33">
        <f t="shared" si="141"/>
        <v>0</v>
      </c>
      <c r="L113" s="33">
        <f t="shared" si="142"/>
        <v>0</v>
      </c>
      <c r="M113" s="33">
        <f t="shared" si="143"/>
        <v>0</v>
      </c>
      <c r="N113" s="33">
        <f t="shared" si="144"/>
        <v>0</v>
      </c>
      <c r="O113" s="33">
        <f t="shared" si="145"/>
        <v>0</v>
      </c>
      <c r="P113" s="33" t="str">
        <f t="shared" si="146"/>
        <v/>
      </c>
      <c r="Q113" s="33" t="e">
        <f t="shared" si="147"/>
        <v>#N/A</v>
      </c>
      <c r="R113" s="33" t="e">
        <f t="shared" si="148"/>
        <v>#N/A</v>
      </c>
      <c r="S113" s="33" t="e">
        <f t="shared" si="149"/>
        <v>#N/A</v>
      </c>
      <c r="T113" s="33" t="e">
        <f t="shared" si="150"/>
        <v>#N/A</v>
      </c>
      <c r="U113" s="33" t="e">
        <f t="shared" si="151"/>
        <v>#N/A</v>
      </c>
      <c r="V113" s="33" t="e">
        <f t="shared" si="152"/>
        <v>#N/A</v>
      </c>
      <c r="W113" s="33" t="e">
        <f t="shared" si="153"/>
        <v>#N/A</v>
      </c>
      <c r="X113" s="33" t="e">
        <f t="shared" si="154"/>
        <v>#N/A</v>
      </c>
      <c r="Y113" s="33"/>
      <c r="Z113" s="33"/>
      <c r="AA113" s="33" t="e">
        <f t="shared" si="155"/>
        <v>#N/A</v>
      </c>
      <c r="AB113" s="33" t="str">
        <f t="shared" si="156"/>
        <v/>
      </c>
      <c r="AC113" s="33" t="str">
        <f t="shared" si="157"/>
        <v/>
      </c>
      <c r="AD113" s="33" t="e">
        <f t="shared" si="158"/>
        <v>#N/A</v>
      </c>
      <c r="AE113" s="33" t="e">
        <f t="shared" si="159"/>
        <v>#N/A</v>
      </c>
      <c r="AF113" s="33" t="e">
        <f t="shared" si="160"/>
        <v>#N/A</v>
      </c>
      <c r="AG113" s="33">
        <f t="shared" si="161"/>
        <v>0</v>
      </c>
      <c r="AH113" s="33">
        <f t="shared" si="162"/>
        <v>0</v>
      </c>
      <c r="AI113" s="33">
        <f t="shared" si="163"/>
        <v>0</v>
      </c>
      <c r="AJ113" s="33">
        <f t="shared" si="164"/>
        <v>0</v>
      </c>
      <c r="AK113" s="33">
        <f t="shared" si="165"/>
        <v>0</v>
      </c>
      <c r="AL113" s="33" t="str">
        <f t="shared" si="166"/>
        <v/>
      </c>
      <c r="AM113" s="33" t="e">
        <f t="shared" si="167"/>
        <v>#N/A</v>
      </c>
      <c r="AN113" s="33" t="e">
        <f t="shared" si="168"/>
        <v>#N/A</v>
      </c>
      <c r="AO113" s="33" t="e">
        <f t="shared" si="169"/>
        <v>#N/A</v>
      </c>
      <c r="AP113" s="33" t="e">
        <f t="shared" si="170"/>
        <v>#N/A</v>
      </c>
      <c r="AQ113" s="33" t="e">
        <f t="shared" si="171"/>
        <v>#N/A</v>
      </c>
      <c r="AR113" s="33" t="e">
        <f t="shared" si="172"/>
        <v>#N/A</v>
      </c>
      <c r="AS113" s="33" t="e">
        <f t="shared" si="173"/>
        <v>#N/A</v>
      </c>
      <c r="AT113" s="33" t="e">
        <f t="shared" si="174"/>
        <v>#N/A</v>
      </c>
      <c r="AU113" s="33"/>
      <c r="AV113" s="33"/>
      <c r="AW113" s="33" t="e">
        <f t="shared" si="175"/>
        <v>#N/A</v>
      </c>
    </row>
    <row r="114" spans="1:49" x14ac:dyDescent="0.3">
      <c r="A114" s="33">
        <v>112</v>
      </c>
      <c r="B114" s="33" t="str">
        <f t="shared" si="132"/>
        <v/>
      </c>
      <c r="C114" s="46" t="str">
        <f t="shared" si="133"/>
        <v/>
      </c>
      <c r="D114" s="33">
        <f t="shared" si="134"/>
        <v>0</v>
      </c>
      <c r="E114" s="33" t="e">
        <f t="shared" si="135"/>
        <v>#N/A</v>
      </c>
      <c r="F114" s="33" t="str">
        <f t="shared" si="136"/>
        <v/>
      </c>
      <c r="G114" s="33" t="str">
        <f t="shared" si="137"/>
        <v/>
      </c>
      <c r="H114" s="33" t="e">
        <f t="shared" si="138"/>
        <v>#N/A</v>
      </c>
      <c r="I114" s="33" t="e">
        <f t="shared" si="139"/>
        <v>#N/A</v>
      </c>
      <c r="J114" s="33" t="e">
        <f t="shared" si="140"/>
        <v>#N/A</v>
      </c>
      <c r="K114" s="33">
        <f t="shared" si="141"/>
        <v>0</v>
      </c>
      <c r="L114" s="33">
        <f t="shared" si="142"/>
        <v>0</v>
      </c>
      <c r="M114" s="33">
        <f t="shared" si="143"/>
        <v>0</v>
      </c>
      <c r="N114" s="33">
        <f t="shared" si="144"/>
        <v>0</v>
      </c>
      <c r="O114" s="33">
        <f t="shared" si="145"/>
        <v>0</v>
      </c>
      <c r="P114" s="33" t="str">
        <f t="shared" si="146"/>
        <v/>
      </c>
      <c r="Q114" s="33" t="e">
        <f t="shared" si="147"/>
        <v>#N/A</v>
      </c>
      <c r="R114" s="33" t="e">
        <f t="shared" si="148"/>
        <v>#N/A</v>
      </c>
      <c r="S114" s="33" t="e">
        <f t="shared" si="149"/>
        <v>#N/A</v>
      </c>
      <c r="T114" s="33" t="e">
        <f t="shared" si="150"/>
        <v>#N/A</v>
      </c>
      <c r="U114" s="33" t="e">
        <f t="shared" si="151"/>
        <v>#N/A</v>
      </c>
      <c r="V114" s="33" t="e">
        <f t="shared" si="152"/>
        <v>#N/A</v>
      </c>
      <c r="W114" s="33" t="e">
        <f t="shared" si="153"/>
        <v>#N/A</v>
      </c>
      <c r="X114" s="33" t="e">
        <f t="shared" si="154"/>
        <v>#N/A</v>
      </c>
      <c r="Y114" s="33"/>
      <c r="Z114" s="33"/>
      <c r="AA114" s="33" t="e">
        <f t="shared" si="155"/>
        <v>#N/A</v>
      </c>
      <c r="AB114" s="33" t="str">
        <f t="shared" si="156"/>
        <v/>
      </c>
      <c r="AC114" s="33" t="str">
        <f t="shared" si="157"/>
        <v/>
      </c>
      <c r="AD114" s="33" t="e">
        <f t="shared" si="158"/>
        <v>#N/A</v>
      </c>
      <c r="AE114" s="33" t="e">
        <f t="shared" si="159"/>
        <v>#N/A</v>
      </c>
      <c r="AF114" s="33" t="e">
        <f t="shared" si="160"/>
        <v>#N/A</v>
      </c>
      <c r="AG114" s="33">
        <f t="shared" si="161"/>
        <v>0</v>
      </c>
      <c r="AH114" s="33">
        <f t="shared" si="162"/>
        <v>0</v>
      </c>
      <c r="AI114" s="33">
        <f t="shared" si="163"/>
        <v>0</v>
      </c>
      <c r="AJ114" s="33">
        <f t="shared" si="164"/>
        <v>0</v>
      </c>
      <c r="AK114" s="33">
        <f t="shared" si="165"/>
        <v>0</v>
      </c>
      <c r="AL114" s="33" t="str">
        <f t="shared" si="166"/>
        <v/>
      </c>
      <c r="AM114" s="33" t="e">
        <f t="shared" si="167"/>
        <v>#N/A</v>
      </c>
      <c r="AN114" s="33" t="e">
        <f t="shared" si="168"/>
        <v>#N/A</v>
      </c>
      <c r="AO114" s="33" t="e">
        <f t="shared" si="169"/>
        <v>#N/A</v>
      </c>
      <c r="AP114" s="33" t="e">
        <f t="shared" si="170"/>
        <v>#N/A</v>
      </c>
      <c r="AQ114" s="33" t="e">
        <f t="shared" si="171"/>
        <v>#N/A</v>
      </c>
      <c r="AR114" s="33" t="e">
        <f t="shared" si="172"/>
        <v>#N/A</v>
      </c>
      <c r="AS114" s="33" t="e">
        <f t="shared" si="173"/>
        <v>#N/A</v>
      </c>
      <c r="AT114" s="33" t="e">
        <f t="shared" si="174"/>
        <v>#N/A</v>
      </c>
      <c r="AU114" s="33"/>
      <c r="AV114" s="33"/>
      <c r="AW114" s="33" t="e">
        <f t="shared" si="175"/>
        <v>#N/A</v>
      </c>
    </row>
    <row r="115" spans="1:49" x14ac:dyDescent="0.3">
      <c r="A115" s="33">
        <v>113</v>
      </c>
      <c r="B115" s="33" t="str">
        <f t="shared" si="132"/>
        <v/>
      </c>
      <c r="C115" s="46" t="str">
        <f t="shared" si="133"/>
        <v/>
      </c>
      <c r="D115" s="33">
        <f t="shared" si="134"/>
        <v>0</v>
      </c>
      <c r="E115" s="33" t="e">
        <f t="shared" si="135"/>
        <v>#N/A</v>
      </c>
      <c r="F115" s="33" t="str">
        <f t="shared" si="136"/>
        <v/>
      </c>
      <c r="G115" s="33" t="str">
        <f t="shared" si="137"/>
        <v/>
      </c>
      <c r="H115" s="33" t="e">
        <f t="shared" si="138"/>
        <v>#N/A</v>
      </c>
      <c r="I115" s="33" t="e">
        <f t="shared" si="139"/>
        <v>#N/A</v>
      </c>
      <c r="J115" s="33" t="e">
        <f t="shared" si="140"/>
        <v>#N/A</v>
      </c>
      <c r="K115" s="33">
        <f t="shared" si="141"/>
        <v>0</v>
      </c>
      <c r="L115" s="33">
        <f t="shared" si="142"/>
        <v>0</v>
      </c>
      <c r="M115" s="33">
        <f t="shared" si="143"/>
        <v>0</v>
      </c>
      <c r="N115" s="33">
        <f t="shared" si="144"/>
        <v>0</v>
      </c>
      <c r="O115" s="33">
        <f t="shared" si="145"/>
        <v>0</v>
      </c>
      <c r="P115" s="33" t="str">
        <f t="shared" si="146"/>
        <v/>
      </c>
      <c r="Q115" s="33" t="e">
        <f t="shared" si="147"/>
        <v>#N/A</v>
      </c>
      <c r="R115" s="33" t="e">
        <f t="shared" si="148"/>
        <v>#N/A</v>
      </c>
      <c r="S115" s="33" t="e">
        <f t="shared" si="149"/>
        <v>#N/A</v>
      </c>
      <c r="T115" s="33" t="e">
        <f t="shared" si="150"/>
        <v>#N/A</v>
      </c>
      <c r="U115" s="33" t="e">
        <f t="shared" si="151"/>
        <v>#N/A</v>
      </c>
      <c r="V115" s="33" t="e">
        <f t="shared" si="152"/>
        <v>#N/A</v>
      </c>
      <c r="W115" s="33" t="e">
        <f t="shared" si="153"/>
        <v>#N/A</v>
      </c>
      <c r="X115" s="33" t="e">
        <f t="shared" si="154"/>
        <v>#N/A</v>
      </c>
      <c r="Y115" s="33"/>
      <c r="Z115" s="33"/>
      <c r="AA115" s="33" t="e">
        <f t="shared" si="155"/>
        <v>#N/A</v>
      </c>
      <c r="AB115" s="33" t="str">
        <f t="shared" si="156"/>
        <v/>
      </c>
      <c r="AC115" s="33" t="str">
        <f t="shared" si="157"/>
        <v/>
      </c>
      <c r="AD115" s="33" t="e">
        <f t="shared" si="158"/>
        <v>#N/A</v>
      </c>
      <c r="AE115" s="33" t="e">
        <f t="shared" si="159"/>
        <v>#N/A</v>
      </c>
      <c r="AF115" s="33" t="e">
        <f t="shared" si="160"/>
        <v>#N/A</v>
      </c>
      <c r="AG115" s="33">
        <f t="shared" si="161"/>
        <v>0</v>
      </c>
      <c r="AH115" s="33">
        <f t="shared" si="162"/>
        <v>0</v>
      </c>
      <c r="AI115" s="33">
        <f t="shared" si="163"/>
        <v>0</v>
      </c>
      <c r="AJ115" s="33">
        <f t="shared" si="164"/>
        <v>0</v>
      </c>
      <c r="AK115" s="33">
        <f t="shared" si="165"/>
        <v>0</v>
      </c>
      <c r="AL115" s="33" t="str">
        <f t="shared" si="166"/>
        <v/>
      </c>
      <c r="AM115" s="33" t="e">
        <f t="shared" si="167"/>
        <v>#N/A</v>
      </c>
      <c r="AN115" s="33" t="e">
        <f t="shared" si="168"/>
        <v>#N/A</v>
      </c>
      <c r="AO115" s="33" t="e">
        <f t="shared" si="169"/>
        <v>#N/A</v>
      </c>
      <c r="AP115" s="33" t="e">
        <f t="shared" si="170"/>
        <v>#N/A</v>
      </c>
      <c r="AQ115" s="33" t="e">
        <f t="shared" si="171"/>
        <v>#N/A</v>
      </c>
      <c r="AR115" s="33" t="e">
        <f t="shared" si="172"/>
        <v>#N/A</v>
      </c>
      <c r="AS115" s="33" t="e">
        <f t="shared" si="173"/>
        <v>#N/A</v>
      </c>
      <c r="AT115" s="33" t="e">
        <f t="shared" si="174"/>
        <v>#N/A</v>
      </c>
      <c r="AU115" s="33"/>
      <c r="AV115" s="33"/>
      <c r="AW115" s="33" t="e">
        <f t="shared" si="175"/>
        <v>#N/A</v>
      </c>
    </row>
    <row r="116" spans="1:49" x14ac:dyDescent="0.3">
      <c r="A116" s="33">
        <v>114</v>
      </c>
      <c r="B116" s="33" t="str">
        <f t="shared" si="132"/>
        <v/>
      </c>
      <c r="C116" s="46" t="str">
        <f t="shared" si="133"/>
        <v/>
      </c>
      <c r="D116" s="33">
        <f t="shared" si="134"/>
        <v>0</v>
      </c>
      <c r="E116" s="33" t="e">
        <f t="shared" si="135"/>
        <v>#N/A</v>
      </c>
      <c r="F116" s="33" t="str">
        <f t="shared" si="136"/>
        <v/>
      </c>
      <c r="G116" s="33" t="str">
        <f t="shared" si="137"/>
        <v/>
      </c>
      <c r="H116" s="33" t="e">
        <f t="shared" si="138"/>
        <v>#N/A</v>
      </c>
      <c r="I116" s="33" t="e">
        <f t="shared" si="139"/>
        <v>#N/A</v>
      </c>
      <c r="J116" s="33" t="e">
        <f t="shared" si="140"/>
        <v>#N/A</v>
      </c>
      <c r="K116" s="33">
        <f t="shared" si="141"/>
        <v>0</v>
      </c>
      <c r="L116" s="33">
        <f t="shared" si="142"/>
        <v>0</v>
      </c>
      <c r="M116" s="33">
        <f t="shared" si="143"/>
        <v>0</v>
      </c>
      <c r="N116" s="33">
        <f t="shared" si="144"/>
        <v>0</v>
      </c>
      <c r="O116" s="33">
        <f t="shared" si="145"/>
        <v>0</v>
      </c>
      <c r="P116" s="33" t="str">
        <f t="shared" si="146"/>
        <v/>
      </c>
      <c r="Q116" s="33" t="e">
        <f t="shared" si="147"/>
        <v>#N/A</v>
      </c>
      <c r="R116" s="33" t="e">
        <f t="shared" si="148"/>
        <v>#N/A</v>
      </c>
      <c r="S116" s="33" t="e">
        <f t="shared" si="149"/>
        <v>#N/A</v>
      </c>
      <c r="T116" s="33" t="e">
        <f t="shared" si="150"/>
        <v>#N/A</v>
      </c>
      <c r="U116" s="33" t="e">
        <f t="shared" si="151"/>
        <v>#N/A</v>
      </c>
      <c r="V116" s="33" t="e">
        <f t="shared" si="152"/>
        <v>#N/A</v>
      </c>
      <c r="W116" s="33" t="e">
        <f t="shared" si="153"/>
        <v>#N/A</v>
      </c>
      <c r="X116" s="33" t="e">
        <f t="shared" si="154"/>
        <v>#N/A</v>
      </c>
      <c r="Y116" s="33"/>
      <c r="Z116" s="33"/>
      <c r="AA116" s="33" t="e">
        <f t="shared" si="155"/>
        <v>#N/A</v>
      </c>
      <c r="AB116" s="33" t="str">
        <f t="shared" si="156"/>
        <v/>
      </c>
      <c r="AC116" s="33" t="str">
        <f t="shared" si="157"/>
        <v/>
      </c>
      <c r="AD116" s="33" t="e">
        <f t="shared" si="158"/>
        <v>#N/A</v>
      </c>
      <c r="AE116" s="33" t="e">
        <f t="shared" si="159"/>
        <v>#N/A</v>
      </c>
      <c r="AF116" s="33" t="e">
        <f t="shared" si="160"/>
        <v>#N/A</v>
      </c>
      <c r="AG116" s="33">
        <f t="shared" si="161"/>
        <v>0</v>
      </c>
      <c r="AH116" s="33">
        <f t="shared" si="162"/>
        <v>0</v>
      </c>
      <c r="AI116" s="33">
        <f t="shared" si="163"/>
        <v>0</v>
      </c>
      <c r="AJ116" s="33">
        <f t="shared" si="164"/>
        <v>0</v>
      </c>
      <c r="AK116" s="33">
        <f t="shared" si="165"/>
        <v>0</v>
      </c>
      <c r="AL116" s="33" t="str">
        <f t="shared" si="166"/>
        <v/>
      </c>
      <c r="AM116" s="33" t="e">
        <f t="shared" si="167"/>
        <v>#N/A</v>
      </c>
      <c r="AN116" s="33" t="e">
        <f t="shared" si="168"/>
        <v>#N/A</v>
      </c>
      <c r="AO116" s="33" t="e">
        <f t="shared" si="169"/>
        <v>#N/A</v>
      </c>
      <c r="AP116" s="33" t="e">
        <f t="shared" si="170"/>
        <v>#N/A</v>
      </c>
      <c r="AQ116" s="33" t="e">
        <f t="shared" si="171"/>
        <v>#N/A</v>
      </c>
      <c r="AR116" s="33" t="e">
        <f t="shared" si="172"/>
        <v>#N/A</v>
      </c>
      <c r="AS116" s="33" t="e">
        <f t="shared" si="173"/>
        <v>#N/A</v>
      </c>
      <c r="AT116" s="33" t="e">
        <f t="shared" si="174"/>
        <v>#N/A</v>
      </c>
      <c r="AU116" s="33"/>
      <c r="AV116" s="33"/>
      <c r="AW116" s="33" t="e">
        <f t="shared" si="175"/>
        <v>#N/A</v>
      </c>
    </row>
    <row r="117" spans="1:49" x14ac:dyDescent="0.3">
      <c r="A117" s="33">
        <v>115</v>
      </c>
      <c r="B117" s="33" t="str">
        <f t="shared" si="132"/>
        <v/>
      </c>
      <c r="C117" s="46" t="str">
        <f t="shared" si="133"/>
        <v/>
      </c>
      <c r="D117" s="33">
        <f t="shared" si="134"/>
        <v>0</v>
      </c>
      <c r="E117" s="33" t="e">
        <f t="shared" si="135"/>
        <v>#N/A</v>
      </c>
      <c r="F117" s="33" t="str">
        <f t="shared" si="136"/>
        <v/>
      </c>
      <c r="G117" s="33" t="str">
        <f t="shared" si="137"/>
        <v/>
      </c>
      <c r="H117" s="33" t="e">
        <f t="shared" si="138"/>
        <v>#N/A</v>
      </c>
      <c r="I117" s="33" t="e">
        <f t="shared" si="139"/>
        <v>#N/A</v>
      </c>
      <c r="J117" s="33" t="e">
        <f t="shared" si="140"/>
        <v>#N/A</v>
      </c>
      <c r="K117" s="33">
        <f t="shared" si="141"/>
        <v>0</v>
      </c>
      <c r="L117" s="33">
        <f t="shared" si="142"/>
        <v>0</v>
      </c>
      <c r="M117" s="33">
        <f t="shared" si="143"/>
        <v>0</v>
      </c>
      <c r="N117" s="33">
        <f t="shared" si="144"/>
        <v>0</v>
      </c>
      <c r="O117" s="33">
        <f t="shared" si="145"/>
        <v>0</v>
      </c>
      <c r="P117" s="33" t="str">
        <f t="shared" si="146"/>
        <v/>
      </c>
      <c r="Q117" s="33" t="e">
        <f t="shared" si="147"/>
        <v>#N/A</v>
      </c>
      <c r="R117" s="33" t="e">
        <f t="shared" si="148"/>
        <v>#N/A</v>
      </c>
      <c r="S117" s="33" t="e">
        <f t="shared" si="149"/>
        <v>#N/A</v>
      </c>
      <c r="T117" s="33" t="e">
        <f t="shared" si="150"/>
        <v>#N/A</v>
      </c>
      <c r="U117" s="33" t="e">
        <f t="shared" si="151"/>
        <v>#N/A</v>
      </c>
      <c r="V117" s="33" t="e">
        <f t="shared" si="152"/>
        <v>#N/A</v>
      </c>
      <c r="W117" s="33" t="e">
        <f t="shared" si="153"/>
        <v>#N/A</v>
      </c>
      <c r="X117" s="33" t="e">
        <f t="shared" si="154"/>
        <v>#N/A</v>
      </c>
      <c r="Y117" s="33"/>
      <c r="Z117" s="33"/>
      <c r="AA117" s="33" t="e">
        <f t="shared" si="155"/>
        <v>#N/A</v>
      </c>
      <c r="AB117" s="33" t="str">
        <f t="shared" si="156"/>
        <v/>
      </c>
      <c r="AC117" s="33" t="str">
        <f t="shared" si="157"/>
        <v/>
      </c>
      <c r="AD117" s="33" t="e">
        <f t="shared" si="158"/>
        <v>#N/A</v>
      </c>
      <c r="AE117" s="33" t="e">
        <f t="shared" si="159"/>
        <v>#N/A</v>
      </c>
      <c r="AF117" s="33" t="e">
        <f t="shared" si="160"/>
        <v>#N/A</v>
      </c>
      <c r="AG117" s="33">
        <f t="shared" si="161"/>
        <v>0</v>
      </c>
      <c r="AH117" s="33">
        <f t="shared" si="162"/>
        <v>0</v>
      </c>
      <c r="AI117" s="33">
        <f t="shared" si="163"/>
        <v>0</v>
      </c>
      <c r="AJ117" s="33">
        <f t="shared" si="164"/>
        <v>0</v>
      </c>
      <c r="AK117" s="33">
        <f t="shared" si="165"/>
        <v>0</v>
      </c>
      <c r="AL117" s="33" t="str">
        <f t="shared" si="166"/>
        <v/>
      </c>
      <c r="AM117" s="33" t="e">
        <f t="shared" si="167"/>
        <v>#N/A</v>
      </c>
      <c r="AN117" s="33" t="e">
        <f t="shared" si="168"/>
        <v>#N/A</v>
      </c>
      <c r="AO117" s="33" t="e">
        <f t="shared" si="169"/>
        <v>#N/A</v>
      </c>
      <c r="AP117" s="33" t="e">
        <f t="shared" si="170"/>
        <v>#N/A</v>
      </c>
      <c r="AQ117" s="33" t="e">
        <f t="shared" si="171"/>
        <v>#N/A</v>
      </c>
      <c r="AR117" s="33" t="e">
        <f t="shared" si="172"/>
        <v>#N/A</v>
      </c>
      <c r="AS117" s="33" t="e">
        <f t="shared" si="173"/>
        <v>#N/A</v>
      </c>
      <c r="AT117" s="33" t="e">
        <f t="shared" si="174"/>
        <v>#N/A</v>
      </c>
      <c r="AU117" s="33"/>
      <c r="AV117" s="33"/>
      <c r="AW117" s="33" t="e">
        <f t="shared" si="175"/>
        <v>#N/A</v>
      </c>
    </row>
    <row r="118" spans="1:49" x14ac:dyDescent="0.3">
      <c r="A118" s="33">
        <v>116</v>
      </c>
      <c r="B118" s="33" t="str">
        <f t="shared" si="132"/>
        <v/>
      </c>
      <c r="C118" s="46" t="str">
        <f t="shared" si="133"/>
        <v/>
      </c>
      <c r="D118" s="33">
        <f t="shared" si="134"/>
        <v>0</v>
      </c>
      <c r="E118" s="33" t="e">
        <f t="shared" si="135"/>
        <v>#N/A</v>
      </c>
      <c r="F118" s="33" t="str">
        <f t="shared" si="136"/>
        <v/>
      </c>
      <c r="G118" s="33" t="str">
        <f t="shared" si="137"/>
        <v/>
      </c>
      <c r="H118" s="33" t="e">
        <f t="shared" si="138"/>
        <v>#N/A</v>
      </c>
      <c r="I118" s="33" t="e">
        <f t="shared" si="139"/>
        <v>#N/A</v>
      </c>
      <c r="J118" s="33" t="e">
        <f t="shared" si="140"/>
        <v>#N/A</v>
      </c>
      <c r="K118" s="33">
        <f t="shared" si="141"/>
        <v>0</v>
      </c>
      <c r="L118" s="33">
        <f t="shared" si="142"/>
        <v>0</v>
      </c>
      <c r="M118" s="33">
        <f t="shared" si="143"/>
        <v>0</v>
      </c>
      <c r="N118" s="33">
        <f t="shared" si="144"/>
        <v>0</v>
      </c>
      <c r="O118" s="33">
        <f t="shared" si="145"/>
        <v>0</v>
      </c>
      <c r="P118" s="33" t="str">
        <f t="shared" si="146"/>
        <v/>
      </c>
      <c r="Q118" s="33" t="e">
        <f t="shared" si="147"/>
        <v>#N/A</v>
      </c>
      <c r="R118" s="33" t="e">
        <f t="shared" si="148"/>
        <v>#N/A</v>
      </c>
      <c r="S118" s="33" t="e">
        <f t="shared" si="149"/>
        <v>#N/A</v>
      </c>
      <c r="T118" s="33" t="e">
        <f t="shared" si="150"/>
        <v>#N/A</v>
      </c>
      <c r="U118" s="33" t="e">
        <f t="shared" si="151"/>
        <v>#N/A</v>
      </c>
      <c r="V118" s="33" t="e">
        <f t="shared" si="152"/>
        <v>#N/A</v>
      </c>
      <c r="W118" s="33" t="e">
        <f t="shared" si="153"/>
        <v>#N/A</v>
      </c>
      <c r="X118" s="33" t="e">
        <f t="shared" si="154"/>
        <v>#N/A</v>
      </c>
      <c r="Y118" s="33"/>
      <c r="Z118" s="33"/>
      <c r="AA118" s="33" t="e">
        <f t="shared" si="155"/>
        <v>#N/A</v>
      </c>
      <c r="AB118" s="33" t="str">
        <f t="shared" si="156"/>
        <v/>
      </c>
      <c r="AC118" s="33" t="str">
        <f t="shared" si="157"/>
        <v/>
      </c>
      <c r="AD118" s="33" t="e">
        <f t="shared" si="158"/>
        <v>#N/A</v>
      </c>
      <c r="AE118" s="33" t="e">
        <f t="shared" si="159"/>
        <v>#N/A</v>
      </c>
      <c r="AF118" s="33" t="e">
        <f t="shared" si="160"/>
        <v>#N/A</v>
      </c>
      <c r="AG118" s="33">
        <f t="shared" si="161"/>
        <v>0</v>
      </c>
      <c r="AH118" s="33">
        <f t="shared" si="162"/>
        <v>0</v>
      </c>
      <c r="AI118" s="33">
        <f t="shared" si="163"/>
        <v>0</v>
      </c>
      <c r="AJ118" s="33">
        <f t="shared" si="164"/>
        <v>0</v>
      </c>
      <c r="AK118" s="33">
        <f t="shared" si="165"/>
        <v>0</v>
      </c>
      <c r="AL118" s="33" t="str">
        <f t="shared" si="166"/>
        <v/>
      </c>
      <c r="AM118" s="33" t="e">
        <f t="shared" si="167"/>
        <v>#N/A</v>
      </c>
      <c r="AN118" s="33" t="e">
        <f t="shared" si="168"/>
        <v>#N/A</v>
      </c>
      <c r="AO118" s="33" t="e">
        <f t="shared" si="169"/>
        <v>#N/A</v>
      </c>
      <c r="AP118" s="33" t="e">
        <f t="shared" si="170"/>
        <v>#N/A</v>
      </c>
      <c r="AQ118" s="33" t="e">
        <f t="shared" si="171"/>
        <v>#N/A</v>
      </c>
      <c r="AR118" s="33" t="e">
        <f t="shared" si="172"/>
        <v>#N/A</v>
      </c>
      <c r="AS118" s="33" t="e">
        <f t="shared" si="173"/>
        <v>#N/A</v>
      </c>
      <c r="AT118" s="33" t="e">
        <f t="shared" si="174"/>
        <v>#N/A</v>
      </c>
      <c r="AU118" s="33"/>
      <c r="AV118" s="33"/>
      <c r="AW118" s="33" t="e">
        <f t="shared" si="175"/>
        <v>#N/A</v>
      </c>
    </row>
    <row r="119" spans="1:49" x14ac:dyDescent="0.3">
      <c r="A119" s="33">
        <v>117</v>
      </c>
      <c r="B119" s="33" t="str">
        <f t="shared" si="132"/>
        <v/>
      </c>
      <c r="C119" s="46" t="str">
        <f t="shared" si="133"/>
        <v/>
      </c>
      <c r="D119" s="33">
        <f t="shared" si="134"/>
        <v>0</v>
      </c>
      <c r="E119" s="33" t="e">
        <f t="shared" si="135"/>
        <v>#N/A</v>
      </c>
      <c r="F119" s="33" t="str">
        <f t="shared" si="136"/>
        <v/>
      </c>
      <c r="G119" s="33" t="str">
        <f t="shared" si="137"/>
        <v/>
      </c>
      <c r="H119" s="33" t="e">
        <f t="shared" si="138"/>
        <v>#N/A</v>
      </c>
      <c r="I119" s="33" t="e">
        <f t="shared" si="139"/>
        <v>#N/A</v>
      </c>
      <c r="J119" s="33" t="e">
        <f t="shared" si="140"/>
        <v>#N/A</v>
      </c>
      <c r="K119" s="33">
        <f t="shared" si="141"/>
        <v>0</v>
      </c>
      <c r="L119" s="33">
        <f t="shared" si="142"/>
        <v>0</v>
      </c>
      <c r="M119" s="33">
        <f t="shared" si="143"/>
        <v>0</v>
      </c>
      <c r="N119" s="33">
        <f t="shared" si="144"/>
        <v>0</v>
      </c>
      <c r="O119" s="33">
        <f t="shared" si="145"/>
        <v>0</v>
      </c>
      <c r="P119" s="33" t="str">
        <f t="shared" si="146"/>
        <v/>
      </c>
      <c r="Q119" s="33" t="e">
        <f t="shared" si="147"/>
        <v>#N/A</v>
      </c>
      <c r="R119" s="33" t="e">
        <f t="shared" si="148"/>
        <v>#N/A</v>
      </c>
      <c r="S119" s="33" t="e">
        <f t="shared" si="149"/>
        <v>#N/A</v>
      </c>
      <c r="T119" s="33" t="e">
        <f t="shared" si="150"/>
        <v>#N/A</v>
      </c>
      <c r="U119" s="33" t="e">
        <f t="shared" si="151"/>
        <v>#N/A</v>
      </c>
      <c r="V119" s="33" t="e">
        <f t="shared" si="152"/>
        <v>#N/A</v>
      </c>
      <c r="W119" s="33" t="e">
        <f t="shared" si="153"/>
        <v>#N/A</v>
      </c>
      <c r="X119" s="33" t="e">
        <f t="shared" si="154"/>
        <v>#N/A</v>
      </c>
      <c r="Y119" s="33"/>
      <c r="Z119" s="33"/>
      <c r="AA119" s="33" t="e">
        <f t="shared" si="155"/>
        <v>#N/A</v>
      </c>
      <c r="AB119" s="33" t="str">
        <f t="shared" si="156"/>
        <v/>
      </c>
      <c r="AC119" s="33" t="str">
        <f t="shared" si="157"/>
        <v/>
      </c>
      <c r="AD119" s="33" t="e">
        <f t="shared" si="158"/>
        <v>#N/A</v>
      </c>
      <c r="AE119" s="33" t="e">
        <f t="shared" si="159"/>
        <v>#N/A</v>
      </c>
      <c r="AF119" s="33" t="e">
        <f t="shared" si="160"/>
        <v>#N/A</v>
      </c>
      <c r="AG119" s="33">
        <f t="shared" si="161"/>
        <v>0</v>
      </c>
      <c r="AH119" s="33">
        <f t="shared" si="162"/>
        <v>0</v>
      </c>
      <c r="AI119" s="33">
        <f t="shared" si="163"/>
        <v>0</v>
      </c>
      <c r="AJ119" s="33">
        <f t="shared" si="164"/>
        <v>0</v>
      </c>
      <c r="AK119" s="33">
        <f t="shared" si="165"/>
        <v>0</v>
      </c>
      <c r="AL119" s="33" t="str">
        <f t="shared" si="166"/>
        <v/>
      </c>
      <c r="AM119" s="33" t="e">
        <f t="shared" si="167"/>
        <v>#N/A</v>
      </c>
      <c r="AN119" s="33" t="e">
        <f t="shared" si="168"/>
        <v>#N/A</v>
      </c>
      <c r="AO119" s="33" t="e">
        <f t="shared" si="169"/>
        <v>#N/A</v>
      </c>
      <c r="AP119" s="33" t="e">
        <f t="shared" si="170"/>
        <v>#N/A</v>
      </c>
      <c r="AQ119" s="33" t="e">
        <f t="shared" si="171"/>
        <v>#N/A</v>
      </c>
      <c r="AR119" s="33" t="e">
        <f t="shared" si="172"/>
        <v>#N/A</v>
      </c>
      <c r="AS119" s="33" t="e">
        <f t="shared" si="173"/>
        <v>#N/A</v>
      </c>
      <c r="AT119" s="33" t="e">
        <f t="shared" si="174"/>
        <v>#N/A</v>
      </c>
      <c r="AU119" s="33"/>
      <c r="AV119" s="33"/>
      <c r="AW119" s="33" t="e">
        <f t="shared" si="175"/>
        <v>#N/A</v>
      </c>
    </row>
    <row r="120" spans="1:49" x14ac:dyDescent="0.3">
      <c r="A120" s="33">
        <v>118</v>
      </c>
      <c r="B120" s="33" t="str">
        <f t="shared" si="132"/>
        <v/>
      </c>
      <c r="C120" s="46" t="str">
        <f t="shared" si="133"/>
        <v/>
      </c>
      <c r="D120" s="33">
        <f t="shared" si="134"/>
        <v>0</v>
      </c>
      <c r="E120" s="33" t="e">
        <f t="shared" si="135"/>
        <v>#N/A</v>
      </c>
      <c r="F120" s="33" t="str">
        <f t="shared" si="136"/>
        <v/>
      </c>
      <c r="G120" s="33" t="str">
        <f t="shared" si="137"/>
        <v/>
      </c>
      <c r="H120" s="33" t="e">
        <f t="shared" si="138"/>
        <v>#N/A</v>
      </c>
      <c r="I120" s="33" t="e">
        <f t="shared" si="139"/>
        <v>#N/A</v>
      </c>
      <c r="J120" s="33" t="e">
        <f t="shared" si="140"/>
        <v>#N/A</v>
      </c>
      <c r="K120" s="33">
        <f t="shared" si="141"/>
        <v>0</v>
      </c>
      <c r="L120" s="33">
        <f t="shared" si="142"/>
        <v>0</v>
      </c>
      <c r="M120" s="33">
        <f t="shared" si="143"/>
        <v>0</v>
      </c>
      <c r="N120" s="33">
        <f t="shared" si="144"/>
        <v>0</v>
      </c>
      <c r="O120" s="33">
        <f t="shared" si="145"/>
        <v>0</v>
      </c>
      <c r="P120" s="33" t="str">
        <f t="shared" si="146"/>
        <v/>
      </c>
      <c r="Q120" s="33" t="e">
        <f t="shared" si="147"/>
        <v>#N/A</v>
      </c>
      <c r="R120" s="33" t="e">
        <f t="shared" si="148"/>
        <v>#N/A</v>
      </c>
      <c r="S120" s="33" t="e">
        <f t="shared" si="149"/>
        <v>#N/A</v>
      </c>
      <c r="T120" s="33" t="e">
        <f t="shared" si="150"/>
        <v>#N/A</v>
      </c>
      <c r="U120" s="33" t="e">
        <f t="shared" si="151"/>
        <v>#N/A</v>
      </c>
      <c r="V120" s="33" t="e">
        <f t="shared" si="152"/>
        <v>#N/A</v>
      </c>
      <c r="W120" s="33" t="e">
        <f t="shared" si="153"/>
        <v>#N/A</v>
      </c>
      <c r="X120" s="33" t="e">
        <f t="shared" si="154"/>
        <v>#N/A</v>
      </c>
      <c r="Y120" s="33"/>
      <c r="Z120" s="33"/>
      <c r="AA120" s="33" t="e">
        <f t="shared" si="155"/>
        <v>#N/A</v>
      </c>
      <c r="AB120" s="33" t="str">
        <f t="shared" si="156"/>
        <v/>
      </c>
      <c r="AC120" s="33" t="str">
        <f t="shared" si="157"/>
        <v/>
      </c>
      <c r="AD120" s="33" t="e">
        <f t="shared" si="158"/>
        <v>#N/A</v>
      </c>
      <c r="AE120" s="33" t="e">
        <f t="shared" si="159"/>
        <v>#N/A</v>
      </c>
      <c r="AF120" s="33" t="e">
        <f t="shared" si="160"/>
        <v>#N/A</v>
      </c>
      <c r="AG120" s="33">
        <f t="shared" si="161"/>
        <v>0</v>
      </c>
      <c r="AH120" s="33">
        <f t="shared" si="162"/>
        <v>0</v>
      </c>
      <c r="AI120" s="33">
        <f t="shared" si="163"/>
        <v>0</v>
      </c>
      <c r="AJ120" s="33">
        <f t="shared" si="164"/>
        <v>0</v>
      </c>
      <c r="AK120" s="33">
        <f t="shared" si="165"/>
        <v>0</v>
      </c>
      <c r="AL120" s="33" t="str">
        <f t="shared" si="166"/>
        <v/>
      </c>
      <c r="AM120" s="33" t="e">
        <f t="shared" si="167"/>
        <v>#N/A</v>
      </c>
      <c r="AN120" s="33" t="e">
        <f t="shared" si="168"/>
        <v>#N/A</v>
      </c>
      <c r="AO120" s="33" t="e">
        <f t="shared" si="169"/>
        <v>#N/A</v>
      </c>
      <c r="AP120" s="33" t="e">
        <f t="shared" si="170"/>
        <v>#N/A</v>
      </c>
      <c r="AQ120" s="33" t="e">
        <f t="shared" si="171"/>
        <v>#N/A</v>
      </c>
      <c r="AR120" s="33" t="e">
        <f t="shared" si="172"/>
        <v>#N/A</v>
      </c>
      <c r="AS120" s="33" t="e">
        <f t="shared" si="173"/>
        <v>#N/A</v>
      </c>
      <c r="AT120" s="33" t="e">
        <f t="shared" si="174"/>
        <v>#N/A</v>
      </c>
      <c r="AU120" s="33"/>
      <c r="AV120" s="33"/>
      <c r="AW120" s="33" t="e">
        <f t="shared" si="175"/>
        <v>#N/A</v>
      </c>
    </row>
    <row r="121" spans="1:49" x14ac:dyDescent="0.3">
      <c r="A121" s="33">
        <v>119</v>
      </c>
      <c r="B121" s="33" t="str">
        <f t="shared" si="132"/>
        <v/>
      </c>
      <c r="C121" s="46" t="str">
        <f t="shared" si="133"/>
        <v/>
      </c>
      <c r="D121" s="33">
        <f t="shared" si="134"/>
        <v>0</v>
      </c>
      <c r="E121" s="33" t="e">
        <f t="shared" si="135"/>
        <v>#N/A</v>
      </c>
      <c r="F121" s="33" t="str">
        <f t="shared" si="136"/>
        <v/>
      </c>
      <c r="G121" s="33" t="str">
        <f t="shared" si="137"/>
        <v/>
      </c>
      <c r="H121" s="33" t="e">
        <f t="shared" si="138"/>
        <v>#N/A</v>
      </c>
      <c r="I121" s="33" t="e">
        <f t="shared" si="139"/>
        <v>#N/A</v>
      </c>
      <c r="J121" s="33" t="e">
        <f t="shared" si="140"/>
        <v>#N/A</v>
      </c>
      <c r="K121" s="33">
        <f t="shared" si="141"/>
        <v>0</v>
      </c>
      <c r="L121" s="33">
        <f t="shared" si="142"/>
        <v>0</v>
      </c>
      <c r="M121" s="33">
        <f t="shared" si="143"/>
        <v>0</v>
      </c>
      <c r="N121" s="33">
        <f t="shared" si="144"/>
        <v>0</v>
      </c>
      <c r="O121" s="33">
        <f t="shared" si="145"/>
        <v>0</v>
      </c>
      <c r="P121" s="33" t="str">
        <f t="shared" si="146"/>
        <v/>
      </c>
      <c r="Q121" s="33" t="e">
        <f t="shared" si="147"/>
        <v>#N/A</v>
      </c>
      <c r="R121" s="33" t="e">
        <f t="shared" si="148"/>
        <v>#N/A</v>
      </c>
      <c r="S121" s="33" t="e">
        <f t="shared" si="149"/>
        <v>#N/A</v>
      </c>
      <c r="T121" s="33" t="e">
        <f t="shared" si="150"/>
        <v>#N/A</v>
      </c>
      <c r="U121" s="33" t="e">
        <f t="shared" si="151"/>
        <v>#N/A</v>
      </c>
      <c r="V121" s="33" t="e">
        <f t="shared" si="152"/>
        <v>#N/A</v>
      </c>
      <c r="W121" s="33" t="e">
        <f t="shared" si="153"/>
        <v>#N/A</v>
      </c>
      <c r="X121" s="33" t="e">
        <f t="shared" si="154"/>
        <v>#N/A</v>
      </c>
      <c r="Y121" s="33"/>
      <c r="Z121" s="33"/>
      <c r="AA121" s="33" t="e">
        <f t="shared" si="155"/>
        <v>#N/A</v>
      </c>
      <c r="AB121" s="33" t="str">
        <f t="shared" si="156"/>
        <v/>
      </c>
      <c r="AC121" s="33" t="str">
        <f t="shared" si="157"/>
        <v/>
      </c>
      <c r="AD121" s="33" t="e">
        <f t="shared" si="158"/>
        <v>#N/A</v>
      </c>
      <c r="AE121" s="33" t="e">
        <f t="shared" si="159"/>
        <v>#N/A</v>
      </c>
      <c r="AF121" s="33" t="e">
        <f t="shared" si="160"/>
        <v>#N/A</v>
      </c>
      <c r="AG121" s="33">
        <f t="shared" si="161"/>
        <v>0</v>
      </c>
      <c r="AH121" s="33">
        <f t="shared" si="162"/>
        <v>0</v>
      </c>
      <c r="AI121" s="33">
        <f t="shared" si="163"/>
        <v>0</v>
      </c>
      <c r="AJ121" s="33">
        <f t="shared" si="164"/>
        <v>0</v>
      </c>
      <c r="AK121" s="33">
        <f t="shared" si="165"/>
        <v>0</v>
      </c>
      <c r="AL121" s="33" t="str">
        <f t="shared" si="166"/>
        <v/>
      </c>
      <c r="AM121" s="33" t="e">
        <f t="shared" si="167"/>
        <v>#N/A</v>
      </c>
      <c r="AN121" s="33" t="e">
        <f t="shared" si="168"/>
        <v>#N/A</v>
      </c>
      <c r="AO121" s="33" t="e">
        <f t="shared" si="169"/>
        <v>#N/A</v>
      </c>
      <c r="AP121" s="33" t="e">
        <f t="shared" si="170"/>
        <v>#N/A</v>
      </c>
      <c r="AQ121" s="33" t="e">
        <f t="shared" si="171"/>
        <v>#N/A</v>
      </c>
      <c r="AR121" s="33" t="e">
        <f t="shared" si="172"/>
        <v>#N/A</v>
      </c>
      <c r="AS121" s="33" t="e">
        <f t="shared" si="173"/>
        <v>#N/A</v>
      </c>
      <c r="AT121" s="33" t="e">
        <f t="shared" si="174"/>
        <v>#N/A</v>
      </c>
      <c r="AU121" s="33"/>
      <c r="AV121" s="33"/>
      <c r="AW121" s="33" t="e">
        <f t="shared" si="175"/>
        <v>#N/A</v>
      </c>
    </row>
    <row r="122" spans="1:49" x14ac:dyDescent="0.3">
      <c r="A122" s="33">
        <v>120</v>
      </c>
      <c r="B122" s="33" t="str">
        <f t="shared" si="132"/>
        <v/>
      </c>
      <c r="C122" s="46" t="str">
        <f t="shared" si="133"/>
        <v/>
      </c>
      <c r="D122" s="33">
        <f t="shared" si="134"/>
        <v>0</v>
      </c>
      <c r="E122" s="33" t="e">
        <f t="shared" si="135"/>
        <v>#N/A</v>
      </c>
      <c r="F122" s="33" t="str">
        <f t="shared" si="136"/>
        <v/>
      </c>
      <c r="G122" s="33" t="str">
        <f t="shared" si="137"/>
        <v/>
      </c>
      <c r="H122" s="33" t="e">
        <f t="shared" si="138"/>
        <v>#N/A</v>
      </c>
      <c r="I122" s="33" t="e">
        <f t="shared" si="139"/>
        <v>#N/A</v>
      </c>
      <c r="J122" s="33" t="e">
        <f t="shared" si="140"/>
        <v>#N/A</v>
      </c>
      <c r="K122" s="33">
        <f t="shared" si="141"/>
        <v>0</v>
      </c>
      <c r="L122" s="33">
        <f t="shared" si="142"/>
        <v>0</v>
      </c>
      <c r="M122" s="33">
        <f t="shared" si="143"/>
        <v>0</v>
      </c>
      <c r="N122" s="33">
        <f t="shared" si="144"/>
        <v>0</v>
      </c>
      <c r="O122" s="33">
        <f t="shared" si="145"/>
        <v>0</v>
      </c>
      <c r="P122" s="33" t="str">
        <f t="shared" si="146"/>
        <v/>
      </c>
      <c r="Q122" s="33" t="e">
        <f t="shared" si="147"/>
        <v>#N/A</v>
      </c>
      <c r="R122" s="33" t="e">
        <f t="shared" si="148"/>
        <v>#N/A</v>
      </c>
      <c r="S122" s="33" t="e">
        <f t="shared" si="149"/>
        <v>#N/A</v>
      </c>
      <c r="T122" s="33" t="e">
        <f t="shared" si="150"/>
        <v>#N/A</v>
      </c>
      <c r="U122" s="33" t="e">
        <f t="shared" si="151"/>
        <v>#N/A</v>
      </c>
      <c r="V122" s="33" t="e">
        <f t="shared" si="152"/>
        <v>#N/A</v>
      </c>
      <c r="W122" s="33" t="e">
        <f t="shared" si="153"/>
        <v>#N/A</v>
      </c>
      <c r="X122" s="33" t="e">
        <f t="shared" si="154"/>
        <v>#N/A</v>
      </c>
      <c r="Y122" s="33"/>
      <c r="Z122" s="33"/>
      <c r="AA122" s="33" t="e">
        <f t="shared" si="155"/>
        <v>#N/A</v>
      </c>
      <c r="AB122" s="33" t="str">
        <f t="shared" si="156"/>
        <v/>
      </c>
      <c r="AC122" s="33" t="str">
        <f t="shared" si="157"/>
        <v/>
      </c>
      <c r="AD122" s="33" t="e">
        <f t="shared" si="158"/>
        <v>#N/A</v>
      </c>
      <c r="AE122" s="33" t="e">
        <f t="shared" si="159"/>
        <v>#N/A</v>
      </c>
      <c r="AF122" s="33" t="e">
        <f t="shared" si="160"/>
        <v>#N/A</v>
      </c>
      <c r="AG122" s="33">
        <f t="shared" si="161"/>
        <v>0</v>
      </c>
      <c r="AH122" s="33">
        <f t="shared" si="162"/>
        <v>0</v>
      </c>
      <c r="AI122" s="33">
        <f t="shared" si="163"/>
        <v>0</v>
      </c>
      <c r="AJ122" s="33">
        <f t="shared" si="164"/>
        <v>0</v>
      </c>
      <c r="AK122" s="33">
        <f t="shared" si="165"/>
        <v>0</v>
      </c>
      <c r="AL122" s="33" t="str">
        <f t="shared" si="166"/>
        <v/>
      </c>
      <c r="AM122" s="33" t="e">
        <f t="shared" si="167"/>
        <v>#N/A</v>
      </c>
      <c r="AN122" s="33" t="e">
        <f t="shared" si="168"/>
        <v>#N/A</v>
      </c>
      <c r="AO122" s="33" t="e">
        <f t="shared" si="169"/>
        <v>#N/A</v>
      </c>
      <c r="AP122" s="33" t="e">
        <f t="shared" si="170"/>
        <v>#N/A</v>
      </c>
      <c r="AQ122" s="33" t="e">
        <f t="shared" si="171"/>
        <v>#N/A</v>
      </c>
      <c r="AR122" s="33" t="e">
        <f t="shared" si="172"/>
        <v>#N/A</v>
      </c>
      <c r="AS122" s="33" t="e">
        <f t="shared" si="173"/>
        <v>#N/A</v>
      </c>
      <c r="AT122" s="33" t="e">
        <f t="shared" si="174"/>
        <v>#N/A</v>
      </c>
      <c r="AU122" s="33"/>
      <c r="AV122" s="33"/>
      <c r="AW122" s="33" t="e">
        <f t="shared" si="175"/>
        <v>#N/A</v>
      </c>
    </row>
    <row r="123" spans="1:49" x14ac:dyDescent="0.3">
      <c r="A123" s="33">
        <v>121</v>
      </c>
      <c r="B123" s="33" t="str">
        <f t="shared" si="132"/>
        <v/>
      </c>
      <c r="C123" s="46" t="str">
        <f t="shared" si="133"/>
        <v/>
      </c>
      <c r="D123" s="33">
        <f t="shared" si="134"/>
        <v>0</v>
      </c>
      <c r="E123" s="33" t="e">
        <f t="shared" si="135"/>
        <v>#N/A</v>
      </c>
      <c r="F123" s="33" t="str">
        <f t="shared" si="136"/>
        <v/>
      </c>
      <c r="G123" s="33" t="str">
        <f t="shared" si="137"/>
        <v/>
      </c>
      <c r="H123" s="33" t="e">
        <f t="shared" si="138"/>
        <v>#N/A</v>
      </c>
      <c r="I123" s="33" t="e">
        <f t="shared" si="139"/>
        <v>#N/A</v>
      </c>
      <c r="J123" s="33" t="e">
        <f t="shared" si="140"/>
        <v>#N/A</v>
      </c>
      <c r="K123" s="33">
        <f t="shared" si="141"/>
        <v>0</v>
      </c>
      <c r="L123" s="33">
        <f t="shared" si="142"/>
        <v>0</v>
      </c>
      <c r="M123" s="33">
        <f t="shared" si="143"/>
        <v>0</v>
      </c>
      <c r="N123" s="33">
        <f t="shared" si="144"/>
        <v>0</v>
      </c>
      <c r="O123" s="33">
        <f t="shared" si="145"/>
        <v>0</v>
      </c>
      <c r="P123" s="33" t="str">
        <f t="shared" si="146"/>
        <v/>
      </c>
      <c r="Q123" s="33" t="e">
        <f t="shared" si="147"/>
        <v>#N/A</v>
      </c>
      <c r="R123" s="33" t="e">
        <f t="shared" si="148"/>
        <v>#N/A</v>
      </c>
      <c r="S123" s="33" t="e">
        <f t="shared" si="149"/>
        <v>#N/A</v>
      </c>
      <c r="T123" s="33" t="e">
        <f t="shared" si="150"/>
        <v>#N/A</v>
      </c>
      <c r="U123" s="33" t="e">
        <f t="shared" si="151"/>
        <v>#N/A</v>
      </c>
      <c r="V123" s="33" t="e">
        <f t="shared" si="152"/>
        <v>#N/A</v>
      </c>
      <c r="W123" s="33" t="e">
        <f t="shared" si="153"/>
        <v>#N/A</v>
      </c>
      <c r="X123" s="33" t="e">
        <f t="shared" si="154"/>
        <v>#N/A</v>
      </c>
      <c r="Y123" s="33"/>
      <c r="Z123" s="33"/>
      <c r="AA123" s="33" t="e">
        <f t="shared" si="155"/>
        <v>#N/A</v>
      </c>
      <c r="AB123" s="33" t="str">
        <f t="shared" si="156"/>
        <v/>
      </c>
      <c r="AC123" s="33" t="str">
        <f t="shared" si="157"/>
        <v/>
      </c>
      <c r="AD123" s="33" t="e">
        <f t="shared" si="158"/>
        <v>#N/A</v>
      </c>
      <c r="AE123" s="33" t="e">
        <f t="shared" si="159"/>
        <v>#N/A</v>
      </c>
      <c r="AF123" s="33" t="e">
        <f t="shared" si="160"/>
        <v>#N/A</v>
      </c>
      <c r="AG123" s="33">
        <f t="shared" si="161"/>
        <v>0</v>
      </c>
      <c r="AH123" s="33">
        <f t="shared" si="162"/>
        <v>0</v>
      </c>
      <c r="AI123" s="33">
        <f t="shared" si="163"/>
        <v>0</v>
      </c>
      <c r="AJ123" s="33">
        <f t="shared" si="164"/>
        <v>0</v>
      </c>
      <c r="AK123" s="33">
        <f t="shared" si="165"/>
        <v>0</v>
      </c>
      <c r="AL123" s="33" t="str">
        <f t="shared" si="166"/>
        <v/>
      </c>
      <c r="AM123" s="33" t="e">
        <f t="shared" si="167"/>
        <v>#N/A</v>
      </c>
      <c r="AN123" s="33" t="e">
        <f t="shared" si="168"/>
        <v>#N/A</v>
      </c>
      <c r="AO123" s="33" t="e">
        <f t="shared" si="169"/>
        <v>#N/A</v>
      </c>
      <c r="AP123" s="33" t="e">
        <f t="shared" si="170"/>
        <v>#N/A</v>
      </c>
      <c r="AQ123" s="33" t="e">
        <f t="shared" si="171"/>
        <v>#N/A</v>
      </c>
      <c r="AR123" s="33" t="e">
        <f t="shared" si="172"/>
        <v>#N/A</v>
      </c>
      <c r="AS123" s="33" t="e">
        <f t="shared" si="173"/>
        <v>#N/A</v>
      </c>
      <c r="AT123" s="33" t="e">
        <f t="shared" si="174"/>
        <v>#N/A</v>
      </c>
      <c r="AU123" s="33"/>
      <c r="AV123" s="33"/>
      <c r="AW123" s="33" t="e">
        <f t="shared" si="175"/>
        <v>#N/A</v>
      </c>
    </row>
    <row r="124" spans="1:49" x14ac:dyDescent="0.3">
      <c r="A124" s="33">
        <v>122</v>
      </c>
      <c r="B124" s="33" t="str">
        <f t="shared" si="132"/>
        <v/>
      </c>
      <c r="C124" s="46" t="str">
        <f t="shared" si="133"/>
        <v/>
      </c>
      <c r="D124" s="33">
        <f t="shared" si="134"/>
        <v>0</v>
      </c>
      <c r="E124" s="33" t="e">
        <f t="shared" si="135"/>
        <v>#N/A</v>
      </c>
      <c r="F124" s="33" t="str">
        <f t="shared" si="136"/>
        <v/>
      </c>
      <c r="G124" s="33" t="str">
        <f t="shared" si="137"/>
        <v/>
      </c>
      <c r="H124" s="33" t="e">
        <f t="shared" si="138"/>
        <v>#N/A</v>
      </c>
      <c r="I124" s="33" t="e">
        <f t="shared" si="139"/>
        <v>#N/A</v>
      </c>
      <c r="J124" s="33" t="e">
        <f t="shared" si="140"/>
        <v>#N/A</v>
      </c>
      <c r="K124" s="33">
        <f t="shared" si="141"/>
        <v>0</v>
      </c>
      <c r="L124" s="33">
        <f t="shared" si="142"/>
        <v>0</v>
      </c>
      <c r="M124" s="33">
        <f t="shared" si="143"/>
        <v>0</v>
      </c>
      <c r="N124" s="33">
        <f t="shared" si="144"/>
        <v>0</v>
      </c>
      <c r="O124" s="33">
        <f t="shared" si="145"/>
        <v>0</v>
      </c>
      <c r="P124" s="33" t="str">
        <f t="shared" si="146"/>
        <v/>
      </c>
      <c r="Q124" s="33" t="e">
        <f t="shared" si="147"/>
        <v>#N/A</v>
      </c>
      <c r="R124" s="33" t="e">
        <f t="shared" si="148"/>
        <v>#N/A</v>
      </c>
      <c r="S124" s="33" t="e">
        <f t="shared" si="149"/>
        <v>#N/A</v>
      </c>
      <c r="T124" s="33" t="e">
        <f t="shared" si="150"/>
        <v>#N/A</v>
      </c>
      <c r="U124" s="33" t="e">
        <f t="shared" si="151"/>
        <v>#N/A</v>
      </c>
      <c r="V124" s="33" t="e">
        <f t="shared" si="152"/>
        <v>#N/A</v>
      </c>
      <c r="W124" s="33" t="e">
        <f t="shared" si="153"/>
        <v>#N/A</v>
      </c>
      <c r="X124" s="33" t="e">
        <f t="shared" si="154"/>
        <v>#N/A</v>
      </c>
      <c r="Y124" s="33"/>
      <c r="Z124" s="33"/>
      <c r="AA124" s="33" t="e">
        <f t="shared" si="155"/>
        <v>#N/A</v>
      </c>
      <c r="AB124" s="33" t="str">
        <f t="shared" si="156"/>
        <v/>
      </c>
      <c r="AC124" s="33" t="str">
        <f t="shared" si="157"/>
        <v/>
      </c>
      <c r="AD124" s="33" t="e">
        <f t="shared" si="158"/>
        <v>#N/A</v>
      </c>
      <c r="AE124" s="33" t="e">
        <f t="shared" si="159"/>
        <v>#N/A</v>
      </c>
      <c r="AF124" s="33" t="e">
        <f t="shared" si="160"/>
        <v>#N/A</v>
      </c>
      <c r="AG124" s="33">
        <f t="shared" si="161"/>
        <v>0</v>
      </c>
      <c r="AH124" s="33">
        <f t="shared" si="162"/>
        <v>0</v>
      </c>
      <c r="AI124" s="33">
        <f t="shared" si="163"/>
        <v>0</v>
      </c>
      <c r="AJ124" s="33">
        <f t="shared" si="164"/>
        <v>0</v>
      </c>
      <c r="AK124" s="33">
        <f t="shared" si="165"/>
        <v>0</v>
      </c>
      <c r="AL124" s="33" t="str">
        <f t="shared" si="166"/>
        <v/>
      </c>
      <c r="AM124" s="33" t="e">
        <f t="shared" si="167"/>
        <v>#N/A</v>
      </c>
      <c r="AN124" s="33" t="e">
        <f t="shared" si="168"/>
        <v>#N/A</v>
      </c>
      <c r="AO124" s="33" t="e">
        <f t="shared" si="169"/>
        <v>#N/A</v>
      </c>
      <c r="AP124" s="33" t="e">
        <f t="shared" si="170"/>
        <v>#N/A</v>
      </c>
      <c r="AQ124" s="33" t="e">
        <f t="shared" si="171"/>
        <v>#N/A</v>
      </c>
      <c r="AR124" s="33" t="e">
        <f t="shared" si="172"/>
        <v>#N/A</v>
      </c>
      <c r="AS124" s="33" t="e">
        <f t="shared" si="173"/>
        <v>#N/A</v>
      </c>
      <c r="AT124" s="33" t="e">
        <f t="shared" si="174"/>
        <v>#N/A</v>
      </c>
      <c r="AU124" s="33"/>
      <c r="AV124" s="33"/>
      <c r="AW124" s="33" t="e">
        <f t="shared" si="175"/>
        <v>#N/A</v>
      </c>
    </row>
    <row r="125" spans="1:49" x14ac:dyDescent="0.3">
      <c r="A125" s="33">
        <v>123</v>
      </c>
      <c r="B125" s="33" t="str">
        <f t="shared" si="132"/>
        <v/>
      </c>
      <c r="C125" s="46" t="str">
        <f t="shared" si="133"/>
        <v/>
      </c>
      <c r="D125" s="33">
        <f t="shared" si="134"/>
        <v>0</v>
      </c>
      <c r="E125" s="33" t="e">
        <f t="shared" si="135"/>
        <v>#N/A</v>
      </c>
      <c r="F125" s="33" t="str">
        <f t="shared" si="136"/>
        <v/>
      </c>
      <c r="G125" s="33" t="str">
        <f t="shared" si="137"/>
        <v/>
      </c>
      <c r="H125" s="33" t="e">
        <f t="shared" si="138"/>
        <v>#N/A</v>
      </c>
      <c r="I125" s="33" t="e">
        <f t="shared" si="139"/>
        <v>#N/A</v>
      </c>
      <c r="J125" s="33" t="e">
        <f t="shared" si="140"/>
        <v>#N/A</v>
      </c>
      <c r="K125" s="33">
        <f t="shared" si="141"/>
        <v>0</v>
      </c>
      <c r="L125" s="33">
        <f t="shared" si="142"/>
        <v>0</v>
      </c>
      <c r="M125" s="33">
        <f t="shared" si="143"/>
        <v>0</v>
      </c>
      <c r="N125" s="33">
        <f t="shared" si="144"/>
        <v>0</v>
      </c>
      <c r="O125" s="33">
        <f t="shared" si="145"/>
        <v>0</v>
      </c>
      <c r="P125" s="33" t="str">
        <f t="shared" si="146"/>
        <v/>
      </c>
      <c r="Q125" s="33" t="e">
        <f t="shared" si="147"/>
        <v>#N/A</v>
      </c>
      <c r="R125" s="33" t="e">
        <f t="shared" si="148"/>
        <v>#N/A</v>
      </c>
      <c r="S125" s="33" t="e">
        <f t="shared" si="149"/>
        <v>#N/A</v>
      </c>
      <c r="T125" s="33" t="e">
        <f t="shared" si="150"/>
        <v>#N/A</v>
      </c>
      <c r="U125" s="33" t="e">
        <f t="shared" si="151"/>
        <v>#N/A</v>
      </c>
      <c r="V125" s="33" t="e">
        <f t="shared" si="152"/>
        <v>#N/A</v>
      </c>
      <c r="W125" s="33" t="e">
        <f t="shared" si="153"/>
        <v>#N/A</v>
      </c>
      <c r="X125" s="33" t="e">
        <f t="shared" si="154"/>
        <v>#N/A</v>
      </c>
      <c r="Y125" s="33"/>
      <c r="Z125" s="33"/>
      <c r="AA125" s="33" t="e">
        <f t="shared" si="155"/>
        <v>#N/A</v>
      </c>
      <c r="AB125" s="33" t="str">
        <f t="shared" si="156"/>
        <v/>
      </c>
      <c r="AC125" s="33" t="str">
        <f t="shared" si="157"/>
        <v/>
      </c>
      <c r="AD125" s="33" t="e">
        <f t="shared" si="158"/>
        <v>#N/A</v>
      </c>
      <c r="AE125" s="33" t="e">
        <f t="shared" si="159"/>
        <v>#N/A</v>
      </c>
      <c r="AF125" s="33" t="e">
        <f t="shared" si="160"/>
        <v>#N/A</v>
      </c>
      <c r="AG125" s="33">
        <f t="shared" si="161"/>
        <v>0</v>
      </c>
      <c r="AH125" s="33">
        <f t="shared" si="162"/>
        <v>0</v>
      </c>
      <c r="AI125" s="33">
        <f t="shared" si="163"/>
        <v>0</v>
      </c>
      <c r="AJ125" s="33">
        <f t="shared" si="164"/>
        <v>0</v>
      </c>
      <c r="AK125" s="33">
        <f t="shared" si="165"/>
        <v>0</v>
      </c>
      <c r="AL125" s="33" t="str">
        <f t="shared" si="166"/>
        <v/>
      </c>
      <c r="AM125" s="33" t="e">
        <f t="shared" si="167"/>
        <v>#N/A</v>
      </c>
      <c r="AN125" s="33" t="e">
        <f t="shared" si="168"/>
        <v>#N/A</v>
      </c>
      <c r="AO125" s="33" t="e">
        <f t="shared" si="169"/>
        <v>#N/A</v>
      </c>
      <c r="AP125" s="33" t="e">
        <f t="shared" si="170"/>
        <v>#N/A</v>
      </c>
      <c r="AQ125" s="33" t="e">
        <f t="shared" si="171"/>
        <v>#N/A</v>
      </c>
      <c r="AR125" s="33" t="e">
        <f t="shared" si="172"/>
        <v>#N/A</v>
      </c>
      <c r="AS125" s="33" t="e">
        <f t="shared" si="173"/>
        <v>#N/A</v>
      </c>
      <c r="AT125" s="33" t="e">
        <f t="shared" si="174"/>
        <v>#N/A</v>
      </c>
      <c r="AU125" s="33"/>
      <c r="AV125" s="33"/>
      <c r="AW125" s="33" t="e">
        <f t="shared" si="175"/>
        <v>#N/A</v>
      </c>
    </row>
    <row r="126" spans="1:49" x14ac:dyDescent="0.3">
      <c r="A126" s="33">
        <v>124</v>
      </c>
      <c r="B126" s="33" t="str">
        <f t="shared" si="132"/>
        <v/>
      </c>
      <c r="C126" s="46" t="str">
        <f t="shared" si="133"/>
        <v/>
      </c>
      <c r="D126" s="33">
        <f t="shared" si="134"/>
        <v>0</v>
      </c>
      <c r="E126" s="33" t="e">
        <f t="shared" si="135"/>
        <v>#N/A</v>
      </c>
      <c r="F126" s="33" t="str">
        <f t="shared" si="136"/>
        <v/>
      </c>
      <c r="G126" s="33" t="str">
        <f t="shared" si="137"/>
        <v/>
      </c>
      <c r="H126" s="33" t="e">
        <f t="shared" si="138"/>
        <v>#N/A</v>
      </c>
      <c r="I126" s="33" t="e">
        <f t="shared" si="139"/>
        <v>#N/A</v>
      </c>
      <c r="J126" s="33" t="e">
        <f t="shared" si="140"/>
        <v>#N/A</v>
      </c>
      <c r="K126" s="33">
        <f t="shared" si="141"/>
        <v>0</v>
      </c>
      <c r="L126" s="33">
        <f t="shared" si="142"/>
        <v>0</v>
      </c>
      <c r="M126" s="33">
        <f t="shared" si="143"/>
        <v>0</v>
      </c>
      <c r="N126" s="33">
        <f t="shared" si="144"/>
        <v>0</v>
      </c>
      <c r="O126" s="33">
        <f t="shared" si="145"/>
        <v>0</v>
      </c>
      <c r="P126" s="33" t="str">
        <f t="shared" si="146"/>
        <v/>
      </c>
      <c r="Q126" s="33" t="e">
        <f t="shared" si="147"/>
        <v>#N/A</v>
      </c>
      <c r="R126" s="33" t="e">
        <f t="shared" si="148"/>
        <v>#N/A</v>
      </c>
      <c r="S126" s="33" t="e">
        <f t="shared" si="149"/>
        <v>#N/A</v>
      </c>
      <c r="T126" s="33" t="e">
        <f t="shared" si="150"/>
        <v>#N/A</v>
      </c>
      <c r="U126" s="33" t="e">
        <f t="shared" si="151"/>
        <v>#N/A</v>
      </c>
      <c r="V126" s="33" t="e">
        <f t="shared" si="152"/>
        <v>#N/A</v>
      </c>
      <c r="W126" s="33" t="e">
        <f t="shared" si="153"/>
        <v>#N/A</v>
      </c>
      <c r="X126" s="33" t="e">
        <f t="shared" si="154"/>
        <v>#N/A</v>
      </c>
      <c r="Y126" s="33"/>
      <c r="Z126" s="33"/>
      <c r="AA126" s="33" t="e">
        <f t="shared" si="155"/>
        <v>#N/A</v>
      </c>
      <c r="AB126" s="33" t="str">
        <f t="shared" si="156"/>
        <v/>
      </c>
      <c r="AC126" s="33" t="str">
        <f t="shared" si="157"/>
        <v/>
      </c>
      <c r="AD126" s="33" t="e">
        <f t="shared" si="158"/>
        <v>#N/A</v>
      </c>
      <c r="AE126" s="33" t="e">
        <f t="shared" si="159"/>
        <v>#N/A</v>
      </c>
      <c r="AF126" s="33" t="e">
        <f t="shared" si="160"/>
        <v>#N/A</v>
      </c>
      <c r="AG126" s="33">
        <f t="shared" si="161"/>
        <v>0</v>
      </c>
      <c r="AH126" s="33">
        <f t="shared" si="162"/>
        <v>0</v>
      </c>
      <c r="AI126" s="33">
        <f t="shared" si="163"/>
        <v>0</v>
      </c>
      <c r="AJ126" s="33">
        <f t="shared" si="164"/>
        <v>0</v>
      </c>
      <c r="AK126" s="33">
        <f t="shared" si="165"/>
        <v>0</v>
      </c>
      <c r="AL126" s="33" t="str">
        <f t="shared" si="166"/>
        <v/>
      </c>
      <c r="AM126" s="33" t="e">
        <f t="shared" si="167"/>
        <v>#N/A</v>
      </c>
      <c r="AN126" s="33" t="e">
        <f t="shared" si="168"/>
        <v>#N/A</v>
      </c>
      <c r="AO126" s="33" t="e">
        <f t="shared" si="169"/>
        <v>#N/A</v>
      </c>
      <c r="AP126" s="33" t="e">
        <f t="shared" si="170"/>
        <v>#N/A</v>
      </c>
      <c r="AQ126" s="33" t="e">
        <f t="shared" si="171"/>
        <v>#N/A</v>
      </c>
      <c r="AR126" s="33" t="e">
        <f t="shared" si="172"/>
        <v>#N/A</v>
      </c>
      <c r="AS126" s="33" t="e">
        <f t="shared" si="173"/>
        <v>#N/A</v>
      </c>
      <c r="AT126" s="33" t="e">
        <f t="shared" si="174"/>
        <v>#N/A</v>
      </c>
      <c r="AU126" s="33"/>
      <c r="AV126" s="33"/>
      <c r="AW126" s="33" t="e">
        <f t="shared" si="175"/>
        <v>#N/A</v>
      </c>
    </row>
    <row r="127" spans="1:49" x14ac:dyDescent="0.3">
      <c r="A127" s="33">
        <v>125</v>
      </c>
      <c r="B127" s="33" t="str">
        <f t="shared" si="132"/>
        <v/>
      </c>
      <c r="C127" s="46" t="str">
        <f t="shared" si="133"/>
        <v/>
      </c>
      <c r="D127" s="33">
        <f t="shared" si="134"/>
        <v>0</v>
      </c>
      <c r="E127" s="33" t="e">
        <f t="shared" si="135"/>
        <v>#N/A</v>
      </c>
      <c r="F127" s="33" t="str">
        <f t="shared" si="136"/>
        <v/>
      </c>
      <c r="G127" s="33" t="str">
        <f t="shared" si="137"/>
        <v/>
      </c>
      <c r="H127" s="33" t="e">
        <f t="shared" si="138"/>
        <v>#N/A</v>
      </c>
      <c r="I127" s="33" t="e">
        <f t="shared" si="139"/>
        <v>#N/A</v>
      </c>
      <c r="J127" s="33" t="e">
        <f t="shared" si="140"/>
        <v>#N/A</v>
      </c>
      <c r="K127" s="33">
        <f t="shared" si="141"/>
        <v>0</v>
      </c>
      <c r="L127" s="33">
        <f t="shared" si="142"/>
        <v>0</v>
      </c>
      <c r="M127" s="33">
        <f t="shared" si="143"/>
        <v>0</v>
      </c>
      <c r="N127" s="33">
        <f t="shared" si="144"/>
        <v>0</v>
      </c>
      <c r="O127" s="33">
        <f t="shared" si="145"/>
        <v>0</v>
      </c>
      <c r="P127" s="33" t="str">
        <f t="shared" si="146"/>
        <v/>
      </c>
      <c r="Q127" s="33" t="e">
        <f t="shared" si="147"/>
        <v>#N/A</v>
      </c>
      <c r="R127" s="33" t="e">
        <f t="shared" si="148"/>
        <v>#N/A</v>
      </c>
      <c r="S127" s="33" t="e">
        <f t="shared" si="149"/>
        <v>#N/A</v>
      </c>
      <c r="T127" s="33" t="e">
        <f t="shared" si="150"/>
        <v>#N/A</v>
      </c>
      <c r="U127" s="33" t="e">
        <f t="shared" si="151"/>
        <v>#N/A</v>
      </c>
      <c r="V127" s="33" t="e">
        <f t="shared" si="152"/>
        <v>#N/A</v>
      </c>
      <c r="W127" s="33" t="e">
        <f t="shared" si="153"/>
        <v>#N/A</v>
      </c>
      <c r="X127" s="33" t="e">
        <f t="shared" si="154"/>
        <v>#N/A</v>
      </c>
      <c r="Y127" s="33"/>
      <c r="Z127" s="33"/>
      <c r="AA127" s="33" t="e">
        <f t="shared" si="155"/>
        <v>#N/A</v>
      </c>
      <c r="AB127" s="33" t="str">
        <f t="shared" si="156"/>
        <v/>
      </c>
      <c r="AC127" s="33" t="str">
        <f t="shared" si="157"/>
        <v/>
      </c>
      <c r="AD127" s="33" t="e">
        <f t="shared" si="158"/>
        <v>#N/A</v>
      </c>
      <c r="AE127" s="33" t="e">
        <f t="shared" si="159"/>
        <v>#N/A</v>
      </c>
      <c r="AF127" s="33" t="e">
        <f t="shared" si="160"/>
        <v>#N/A</v>
      </c>
      <c r="AG127" s="33">
        <f t="shared" si="161"/>
        <v>0</v>
      </c>
      <c r="AH127" s="33">
        <f t="shared" si="162"/>
        <v>0</v>
      </c>
      <c r="AI127" s="33">
        <f t="shared" si="163"/>
        <v>0</v>
      </c>
      <c r="AJ127" s="33">
        <f t="shared" si="164"/>
        <v>0</v>
      </c>
      <c r="AK127" s="33">
        <f t="shared" si="165"/>
        <v>0</v>
      </c>
      <c r="AL127" s="33" t="str">
        <f t="shared" si="166"/>
        <v/>
      </c>
      <c r="AM127" s="33" t="e">
        <f t="shared" si="167"/>
        <v>#N/A</v>
      </c>
      <c r="AN127" s="33" t="e">
        <f t="shared" si="168"/>
        <v>#N/A</v>
      </c>
      <c r="AO127" s="33" t="e">
        <f t="shared" si="169"/>
        <v>#N/A</v>
      </c>
      <c r="AP127" s="33" t="e">
        <f t="shared" si="170"/>
        <v>#N/A</v>
      </c>
      <c r="AQ127" s="33" t="e">
        <f t="shared" si="171"/>
        <v>#N/A</v>
      </c>
      <c r="AR127" s="33" t="e">
        <f t="shared" si="172"/>
        <v>#N/A</v>
      </c>
      <c r="AS127" s="33" t="e">
        <f t="shared" si="173"/>
        <v>#N/A</v>
      </c>
      <c r="AT127" s="33" t="e">
        <f t="shared" si="174"/>
        <v>#N/A</v>
      </c>
      <c r="AU127" s="33"/>
      <c r="AV127" s="33"/>
      <c r="AW127" s="33" t="e">
        <f t="shared" si="175"/>
        <v>#N/A</v>
      </c>
    </row>
    <row r="128" spans="1:49" x14ac:dyDescent="0.3">
      <c r="A128" s="33">
        <v>126</v>
      </c>
      <c r="B128" s="33" t="str">
        <f t="shared" si="132"/>
        <v/>
      </c>
      <c r="C128" s="46" t="str">
        <f t="shared" si="133"/>
        <v/>
      </c>
      <c r="D128" s="33">
        <f t="shared" si="134"/>
        <v>0</v>
      </c>
      <c r="E128" s="33" t="e">
        <f t="shared" si="135"/>
        <v>#N/A</v>
      </c>
      <c r="F128" s="33" t="str">
        <f t="shared" si="136"/>
        <v/>
      </c>
      <c r="G128" s="33" t="str">
        <f t="shared" si="137"/>
        <v/>
      </c>
      <c r="H128" s="33" t="e">
        <f t="shared" si="138"/>
        <v>#N/A</v>
      </c>
      <c r="I128" s="33" t="e">
        <f t="shared" si="139"/>
        <v>#N/A</v>
      </c>
      <c r="J128" s="33" t="e">
        <f t="shared" si="140"/>
        <v>#N/A</v>
      </c>
      <c r="K128" s="33">
        <f t="shared" si="141"/>
        <v>0</v>
      </c>
      <c r="L128" s="33">
        <f t="shared" si="142"/>
        <v>0</v>
      </c>
      <c r="M128" s="33">
        <f t="shared" si="143"/>
        <v>0</v>
      </c>
      <c r="N128" s="33">
        <f t="shared" si="144"/>
        <v>0</v>
      </c>
      <c r="O128" s="33">
        <f t="shared" si="145"/>
        <v>0</v>
      </c>
      <c r="P128" s="33" t="str">
        <f t="shared" si="146"/>
        <v/>
      </c>
      <c r="Q128" s="33" t="e">
        <f t="shared" si="147"/>
        <v>#N/A</v>
      </c>
      <c r="R128" s="33" t="e">
        <f t="shared" si="148"/>
        <v>#N/A</v>
      </c>
      <c r="S128" s="33" t="e">
        <f t="shared" si="149"/>
        <v>#N/A</v>
      </c>
      <c r="T128" s="33" t="e">
        <f t="shared" si="150"/>
        <v>#N/A</v>
      </c>
      <c r="U128" s="33" t="e">
        <f t="shared" si="151"/>
        <v>#N/A</v>
      </c>
      <c r="V128" s="33" t="e">
        <f t="shared" si="152"/>
        <v>#N/A</v>
      </c>
      <c r="W128" s="33" t="e">
        <f t="shared" si="153"/>
        <v>#N/A</v>
      </c>
      <c r="X128" s="33" t="e">
        <f t="shared" si="154"/>
        <v>#N/A</v>
      </c>
      <c r="Y128" s="33"/>
      <c r="Z128" s="33"/>
      <c r="AA128" s="33" t="e">
        <f t="shared" si="155"/>
        <v>#N/A</v>
      </c>
      <c r="AB128" s="33" t="str">
        <f t="shared" si="156"/>
        <v/>
      </c>
      <c r="AC128" s="33" t="str">
        <f t="shared" si="157"/>
        <v/>
      </c>
      <c r="AD128" s="33" t="e">
        <f t="shared" si="158"/>
        <v>#N/A</v>
      </c>
      <c r="AE128" s="33" t="e">
        <f t="shared" si="159"/>
        <v>#N/A</v>
      </c>
      <c r="AF128" s="33" t="e">
        <f t="shared" si="160"/>
        <v>#N/A</v>
      </c>
      <c r="AG128" s="33">
        <f t="shared" si="161"/>
        <v>0</v>
      </c>
      <c r="AH128" s="33">
        <f t="shared" si="162"/>
        <v>0</v>
      </c>
      <c r="AI128" s="33">
        <f t="shared" si="163"/>
        <v>0</v>
      </c>
      <c r="AJ128" s="33">
        <f t="shared" si="164"/>
        <v>0</v>
      </c>
      <c r="AK128" s="33">
        <f t="shared" si="165"/>
        <v>0</v>
      </c>
      <c r="AL128" s="33" t="str">
        <f t="shared" si="166"/>
        <v/>
      </c>
      <c r="AM128" s="33" t="e">
        <f t="shared" si="167"/>
        <v>#N/A</v>
      </c>
      <c r="AN128" s="33" t="e">
        <f t="shared" si="168"/>
        <v>#N/A</v>
      </c>
      <c r="AO128" s="33" t="e">
        <f t="shared" si="169"/>
        <v>#N/A</v>
      </c>
      <c r="AP128" s="33" t="e">
        <f t="shared" si="170"/>
        <v>#N/A</v>
      </c>
      <c r="AQ128" s="33" t="e">
        <f t="shared" si="171"/>
        <v>#N/A</v>
      </c>
      <c r="AR128" s="33" t="e">
        <f t="shared" si="172"/>
        <v>#N/A</v>
      </c>
      <c r="AS128" s="33" t="e">
        <f t="shared" si="173"/>
        <v>#N/A</v>
      </c>
      <c r="AT128" s="33" t="e">
        <f t="shared" si="174"/>
        <v>#N/A</v>
      </c>
      <c r="AU128" s="33"/>
      <c r="AV128" s="33"/>
      <c r="AW128" s="33" t="e">
        <f t="shared" si="175"/>
        <v>#N/A</v>
      </c>
    </row>
    <row r="129" spans="1:49" x14ac:dyDescent="0.3">
      <c r="A129" s="33">
        <v>127</v>
      </c>
      <c r="B129" s="33" t="str">
        <f t="shared" si="132"/>
        <v/>
      </c>
      <c r="C129" s="46" t="str">
        <f t="shared" si="133"/>
        <v/>
      </c>
      <c r="D129" s="33">
        <f t="shared" si="134"/>
        <v>0</v>
      </c>
      <c r="E129" s="33" t="e">
        <f t="shared" si="135"/>
        <v>#N/A</v>
      </c>
      <c r="F129" s="33" t="str">
        <f t="shared" si="136"/>
        <v/>
      </c>
      <c r="G129" s="33" t="str">
        <f t="shared" si="137"/>
        <v/>
      </c>
      <c r="H129" s="33" t="e">
        <f t="shared" si="138"/>
        <v>#N/A</v>
      </c>
      <c r="I129" s="33" t="e">
        <f t="shared" si="139"/>
        <v>#N/A</v>
      </c>
      <c r="J129" s="33" t="e">
        <f t="shared" si="140"/>
        <v>#N/A</v>
      </c>
      <c r="K129" s="33">
        <f t="shared" si="141"/>
        <v>0</v>
      </c>
      <c r="L129" s="33">
        <f t="shared" si="142"/>
        <v>0</v>
      </c>
      <c r="M129" s="33">
        <f t="shared" si="143"/>
        <v>0</v>
      </c>
      <c r="N129" s="33">
        <f t="shared" si="144"/>
        <v>0</v>
      </c>
      <c r="O129" s="33">
        <f t="shared" si="145"/>
        <v>0</v>
      </c>
      <c r="P129" s="33" t="str">
        <f t="shared" si="146"/>
        <v/>
      </c>
      <c r="Q129" s="33" t="e">
        <f t="shared" si="147"/>
        <v>#N/A</v>
      </c>
      <c r="R129" s="33" t="e">
        <f t="shared" si="148"/>
        <v>#N/A</v>
      </c>
      <c r="S129" s="33" t="e">
        <f t="shared" si="149"/>
        <v>#N/A</v>
      </c>
      <c r="T129" s="33" t="e">
        <f t="shared" si="150"/>
        <v>#N/A</v>
      </c>
      <c r="U129" s="33" t="e">
        <f t="shared" si="151"/>
        <v>#N/A</v>
      </c>
      <c r="V129" s="33" t="e">
        <f t="shared" si="152"/>
        <v>#N/A</v>
      </c>
      <c r="W129" s="33" t="e">
        <f t="shared" si="153"/>
        <v>#N/A</v>
      </c>
      <c r="X129" s="33" t="e">
        <f t="shared" si="154"/>
        <v>#N/A</v>
      </c>
      <c r="Y129" s="33"/>
      <c r="Z129" s="33"/>
      <c r="AA129" s="33" t="e">
        <f t="shared" si="155"/>
        <v>#N/A</v>
      </c>
      <c r="AB129" s="33" t="str">
        <f t="shared" si="156"/>
        <v/>
      </c>
      <c r="AC129" s="33" t="str">
        <f t="shared" si="157"/>
        <v/>
      </c>
      <c r="AD129" s="33" t="e">
        <f t="shared" si="158"/>
        <v>#N/A</v>
      </c>
      <c r="AE129" s="33" t="e">
        <f t="shared" si="159"/>
        <v>#N/A</v>
      </c>
      <c r="AF129" s="33" t="e">
        <f t="shared" si="160"/>
        <v>#N/A</v>
      </c>
      <c r="AG129" s="33">
        <f t="shared" si="161"/>
        <v>0</v>
      </c>
      <c r="AH129" s="33">
        <f t="shared" si="162"/>
        <v>0</v>
      </c>
      <c r="AI129" s="33">
        <f t="shared" si="163"/>
        <v>0</v>
      </c>
      <c r="AJ129" s="33">
        <f t="shared" si="164"/>
        <v>0</v>
      </c>
      <c r="AK129" s="33">
        <f t="shared" si="165"/>
        <v>0</v>
      </c>
      <c r="AL129" s="33" t="str">
        <f t="shared" si="166"/>
        <v/>
      </c>
      <c r="AM129" s="33" t="e">
        <f t="shared" si="167"/>
        <v>#N/A</v>
      </c>
      <c r="AN129" s="33" t="e">
        <f t="shared" si="168"/>
        <v>#N/A</v>
      </c>
      <c r="AO129" s="33" t="e">
        <f t="shared" si="169"/>
        <v>#N/A</v>
      </c>
      <c r="AP129" s="33" t="e">
        <f t="shared" si="170"/>
        <v>#N/A</v>
      </c>
      <c r="AQ129" s="33" t="e">
        <f t="shared" si="171"/>
        <v>#N/A</v>
      </c>
      <c r="AR129" s="33" t="e">
        <f t="shared" si="172"/>
        <v>#N/A</v>
      </c>
      <c r="AS129" s="33" t="e">
        <f t="shared" si="173"/>
        <v>#N/A</v>
      </c>
      <c r="AT129" s="33" t="e">
        <f t="shared" si="174"/>
        <v>#N/A</v>
      </c>
      <c r="AU129" s="33"/>
      <c r="AV129" s="33"/>
      <c r="AW129" s="33" t="e">
        <f t="shared" si="175"/>
        <v>#N/A</v>
      </c>
    </row>
    <row r="130" spans="1:49" x14ac:dyDescent="0.3">
      <c r="A130" s="33">
        <v>128</v>
      </c>
      <c r="B130" s="33" t="str">
        <f t="shared" si="132"/>
        <v/>
      </c>
      <c r="C130" s="46" t="str">
        <f t="shared" si="133"/>
        <v/>
      </c>
      <c r="D130" s="33">
        <f t="shared" si="134"/>
        <v>0</v>
      </c>
      <c r="E130" s="33" t="e">
        <f t="shared" si="135"/>
        <v>#N/A</v>
      </c>
      <c r="F130" s="33" t="str">
        <f t="shared" si="136"/>
        <v/>
      </c>
      <c r="G130" s="33" t="str">
        <f t="shared" si="137"/>
        <v/>
      </c>
      <c r="H130" s="33" t="e">
        <f t="shared" si="138"/>
        <v>#N/A</v>
      </c>
      <c r="I130" s="33" t="e">
        <f t="shared" si="139"/>
        <v>#N/A</v>
      </c>
      <c r="J130" s="33" t="e">
        <f t="shared" si="140"/>
        <v>#N/A</v>
      </c>
      <c r="K130" s="33">
        <f t="shared" si="141"/>
        <v>0</v>
      </c>
      <c r="L130" s="33">
        <f t="shared" si="142"/>
        <v>0</v>
      </c>
      <c r="M130" s="33">
        <f t="shared" si="143"/>
        <v>0</v>
      </c>
      <c r="N130" s="33">
        <f t="shared" si="144"/>
        <v>0</v>
      </c>
      <c r="O130" s="33">
        <f t="shared" si="145"/>
        <v>0</v>
      </c>
      <c r="P130" s="33" t="str">
        <f t="shared" si="146"/>
        <v/>
      </c>
      <c r="Q130" s="33" t="e">
        <f t="shared" si="147"/>
        <v>#N/A</v>
      </c>
      <c r="R130" s="33" t="e">
        <f t="shared" si="148"/>
        <v>#N/A</v>
      </c>
      <c r="S130" s="33" t="e">
        <f t="shared" si="149"/>
        <v>#N/A</v>
      </c>
      <c r="T130" s="33" t="e">
        <f t="shared" si="150"/>
        <v>#N/A</v>
      </c>
      <c r="U130" s="33" t="e">
        <f t="shared" si="151"/>
        <v>#N/A</v>
      </c>
      <c r="V130" s="33" t="e">
        <f t="shared" si="152"/>
        <v>#N/A</v>
      </c>
      <c r="W130" s="33" t="e">
        <f t="shared" si="153"/>
        <v>#N/A</v>
      </c>
      <c r="X130" s="33" t="e">
        <f t="shared" si="154"/>
        <v>#N/A</v>
      </c>
      <c r="Y130" s="33"/>
      <c r="Z130" s="33"/>
      <c r="AA130" s="33" t="e">
        <f t="shared" si="155"/>
        <v>#N/A</v>
      </c>
      <c r="AB130" s="33" t="str">
        <f t="shared" si="156"/>
        <v/>
      </c>
      <c r="AC130" s="33" t="str">
        <f t="shared" si="157"/>
        <v/>
      </c>
      <c r="AD130" s="33" t="e">
        <f t="shared" si="158"/>
        <v>#N/A</v>
      </c>
      <c r="AE130" s="33" t="e">
        <f t="shared" si="159"/>
        <v>#N/A</v>
      </c>
      <c r="AF130" s="33" t="e">
        <f t="shared" si="160"/>
        <v>#N/A</v>
      </c>
      <c r="AG130" s="33">
        <f t="shared" si="161"/>
        <v>0</v>
      </c>
      <c r="AH130" s="33">
        <f t="shared" si="162"/>
        <v>0</v>
      </c>
      <c r="AI130" s="33">
        <f t="shared" si="163"/>
        <v>0</v>
      </c>
      <c r="AJ130" s="33">
        <f t="shared" si="164"/>
        <v>0</v>
      </c>
      <c r="AK130" s="33">
        <f t="shared" si="165"/>
        <v>0</v>
      </c>
      <c r="AL130" s="33" t="str">
        <f t="shared" si="166"/>
        <v/>
      </c>
      <c r="AM130" s="33" t="e">
        <f t="shared" si="167"/>
        <v>#N/A</v>
      </c>
      <c r="AN130" s="33" t="e">
        <f t="shared" si="168"/>
        <v>#N/A</v>
      </c>
      <c r="AO130" s="33" t="e">
        <f t="shared" si="169"/>
        <v>#N/A</v>
      </c>
      <c r="AP130" s="33" t="e">
        <f t="shared" si="170"/>
        <v>#N/A</v>
      </c>
      <c r="AQ130" s="33" t="e">
        <f t="shared" si="171"/>
        <v>#N/A</v>
      </c>
      <c r="AR130" s="33" t="e">
        <f t="shared" si="172"/>
        <v>#N/A</v>
      </c>
      <c r="AS130" s="33" t="e">
        <f t="shared" si="173"/>
        <v>#N/A</v>
      </c>
      <c r="AT130" s="33" t="e">
        <f t="shared" si="174"/>
        <v>#N/A</v>
      </c>
      <c r="AU130" s="33"/>
      <c r="AV130" s="33"/>
      <c r="AW130" s="33" t="e">
        <f t="shared" si="175"/>
        <v>#N/A</v>
      </c>
    </row>
    <row r="131" spans="1:49" x14ac:dyDescent="0.3">
      <c r="A131" s="33">
        <v>129</v>
      </c>
      <c r="B131" s="33" t="str">
        <f t="shared" ref="B131:B162" si="176">IF(selAnalito="","",IFERROR(_xlfn.AGGREGATE(15,6,rRUN/((rAnalito=selAnalito)*(rFirst=1)*((""&amp;rLote)=(""&amp;loteAtivo))),$A131),""))</f>
        <v/>
      </c>
      <c r="C131" s="46" t="str">
        <f t="shared" ref="C131:C162" si="177">IF($B131="","",_xlfn.MAXIFS(rData,rAnalito,selAnalito,rRUN,$B131,rLote,loteAtivo,rStatus,"Ativo"))</f>
        <v/>
      </c>
      <c r="D131" s="33">
        <f t="shared" ref="D131:D162" si="17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79">IF(OR($B131="",$D131=0),NA(),$A131)</f>
        <v>#N/A</v>
      </c>
      <c r="F131" s="33" t="str">
        <f t="shared" ref="F131:F162" si="180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81">IF(OR($F131="",$AY$1=""),"",($F131-$AX$1)/$AY$1)</f>
        <v/>
      </c>
      <c r="H131" s="33" t="e">
        <f t="shared" ref="H131:H162" si="182">IF(AND($F131&lt;&gt;"",$D131=1),$F131,NA())</f>
        <v>#N/A</v>
      </c>
      <c r="I131" s="33" t="e">
        <f t="shared" ref="I131:I162" si="183">IF(AND($F131&lt;&gt;"",$D131=1,$P131="OK"),$F131,NA())</f>
        <v>#N/A</v>
      </c>
      <c r="J131" s="33" t="e">
        <f t="shared" ref="J131:J162" si="184">IF(AND($F131&lt;&gt;"",$D131=1,$P131&lt;&gt;"OK",$P131&lt;&gt;""),$F131,NA())</f>
        <v>#N/A</v>
      </c>
      <c r="K131" s="33">
        <f t="shared" ref="K131:K162" si="185">IF($F131="",0,IFERROR(INDEX(engDados,MATCH(selAnalito&amp;"|"&amp;$B131,engChave,0),3),0))</f>
        <v>0</v>
      </c>
      <c r="L131" s="33">
        <f t="shared" ref="L131:L162" si="186">IF($F131="",0,IFERROR(INDEX(engDados,MATCH(selAnalito&amp;"|"&amp;$B131,engChave,0),4),0))</f>
        <v>0</v>
      </c>
      <c r="M131" s="33">
        <f t="shared" ref="M131:M162" si="187">IF($F131="",0,IFERROR(INDEX(engDados,MATCH(selAnalito&amp;"|"&amp;$B131,engChave,0),5),0))</f>
        <v>0</v>
      </c>
      <c r="N131" s="33">
        <f t="shared" ref="N131:N162" si="188">IF($F131="",0,IFERROR(INDEX(engDados,MATCH(selAnalito&amp;"|"&amp;$B131,engChave,0),6),0))</f>
        <v>0</v>
      </c>
      <c r="O131" s="33">
        <f t="shared" ref="O131:O162" si="189">IF($F131="",0,IFERROR(INDEX(engDados,MATCH(selAnalito&amp;"|"&amp;$B131,engChave,0),7),0))</f>
        <v>0</v>
      </c>
      <c r="P131" s="33" t="str">
        <f t="shared" ref="P131:P162" si="190">IF($F131="","",IFERROR(INDEX(engDados,MATCH(selAnalito&amp;"|"&amp;$B131,engChave,0),9),""))</f>
        <v/>
      </c>
      <c r="Q131" s="33" t="e">
        <f t="shared" ref="Q131:Q162" si="191">IF(AND($D131=1,$AX$1&lt;&gt;""),$AX$1+(-3)*$AY$1,NA())</f>
        <v>#N/A</v>
      </c>
      <c r="R131" s="33" t="e">
        <f t="shared" ref="R131:R162" si="192">IF(AND($D131=1,$AX$1&lt;&gt;""),$AX$1+(-2)*$AY$1,NA())</f>
        <v>#N/A</v>
      </c>
      <c r="S131" s="33" t="e">
        <f t="shared" ref="S131:S162" si="193">IF(AND($D131=1,$AX$1&lt;&gt;""),$AX$1+(-1)*$AY$1,NA())</f>
        <v>#N/A</v>
      </c>
      <c r="T131" s="33" t="e">
        <f t="shared" ref="T131:T162" si="194">IF(AND($D131=1,$AX$1&lt;&gt;""),$AX$1,NA())</f>
        <v>#N/A</v>
      </c>
      <c r="U131" s="33" t="e">
        <f t="shared" ref="U131:U162" si="195">IF(AND($D131=1,$AX$1&lt;&gt;""),$AX$1+(1)*$AY$1,NA())</f>
        <v>#N/A</v>
      </c>
      <c r="V131" s="33" t="e">
        <f t="shared" ref="V131:V162" si="196">IF(AND($D131=1,$AX$1&lt;&gt;""),$AX$1+(2)*$AY$1,NA())</f>
        <v>#N/A</v>
      </c>
      <c r="W131" s="33" t="e">
        <f t="shared" ref="W131:W162" si="197">IF(AND($D131=1,$AX$1&lt;&gt;""),$AX$1+(3)*$AY$1,NA())</f>
        <v>#N/A</v>
      </c>
      <c r="X131" s="33" t="e">
        <f t="shared" ref="X131:X162" si="198">IF(AND($D131=1,COUNTIFS(regAnalito,selAnalito,regNivel,1,regData,$C131,regRep1,"&lt;&gt;")&gt;0),SUMIFS(regRep1,regAnalito,selAnalito,regNivel,1,regData,$C131),NA())</f>
        <v>#N/A</v>
      </c>
      <c r="Y131" s="33"/>
      <c r="Z131" s="33"/>
      <c r="AA131" s="33" t="e">
        <f t="shared" ref="AA131:AA162" si="199">IF(AND($D131=1,COUNTIFS(regAnalito,selAnalito,regData,$C131,regCalib,"Sim")&gt;0),$AX$1,NA())</f>
        <v>#N/A</v>
      </c>
      <c r="AB131" s="33" t="str">
        <f t="shared" ref="AB131:AB162" si="200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01">IF(OR($AB131="",$BA$1=""),"",($AB131-$AZ$1)/$BA$1)</f>
        <v/>
      </c>
      <c r="AD131" s="33" t="e">
        <f t="shared" ref="AD131:AD162" si="202">IF(AND($AB131&lt;&gt;"",$D131=1),$AB131,NA())</f>
        <v>#N/A</v>
      </c>
      <c r="AE131" s="33" t="e">
        <f t="shared" ref="AE131:AE162" si="203">IF(AND($AB131&lt;&gt;"",$D131=1,$AL131="OK"),$AB131,NA())</f>
        <v>#N/A</v>
      </c>
      <c r="AF131" s="33" t="e">
        <f t="shared" ref="AF131:AF162" si="204">IF(AND($AB131&lt;&gt;"",$D131=1,$AL131&lt;&gt;"OK",$AL131&lt;&gt;""),$AB131,NA())</f>
        <v>#N/A</v>
      </c>
      <c r="AG131" s="33">
        <f t="shared" ref="AG131:AG162" si="205">IF($AB131="",0,IFERROR(INDEX(engDados,MATCH(selAnalito&amp;"|"&amp;$B131,engChave,0),10),0))</f>
        <v>0</v>
      </c>
      <c r="AH131" s="33">
        <f t="shared" ref="AH131:AH162" si="206">IF($AB131="",0,IFERROR(INDEX(engDados,MATCH(selAnalito&amp;"|"&amp;$B131,engChave,0),11),0))</f>
        <v>0</v>
      </c>
      <c r="AI131" s="33">
        <f t="shared" ref="AI131:AI162" si="207">IF($AB131="",0,IFERROR(INDEX(engDados,MATCH(selAnalito&amp;"|"&amp;$B131,engChave,0),12),0))</f>
        <v>0</v>
      </c>
      <c r="AJ131" s="33">
        <f t="shared" ref="AJ131:AJ162" si="208">IF($AB131="",0,IFERROR(INDEX(engDados,MATCH(selAnalito&amp;"|"&amp;$B131,engChave,0),13),0))</f>
        <v>0</v>
      </c>
      <c r="AK131" s="33">
        <f t="shared" ref="AK131:AK162" si="209">IF($AB131="",0,IFERROR(INDEX(engDados,MATCH(selAnalito&amp;"|"&amp;$B131,engChave,0),14),0))</f>
        <v>0</v>
      </c>
      <c r="AL131" s="33" t="str">
        <f t="shared" ref="AL131:AL162" si="210">IF($AB131="","",IFERROR(INDEX(engDados,MATCH(selAnalito&amp;"|"&amp;$B131,engChave,0),16),""))</f>
        <v/>
      </c>
      <c r="AM131" s="33" t="e">
        <f t="shared" ref="AM131:AM162" si="211">IF(AND($D131=1,$AZ$1&lt;&gt;""),$AZ$1+(-3)*$BA$1,NA())</f>
        <v>#N/A</v>
      </c>
      <c r="AN131" s="33" t="e">
        <f t="shared" ref="AN131:AN162" si="212">IF(AND($D131=1,$AZ$1&lt;&gt;""),$AZ$1+(-2)*$BA$1,NA())</f>
        <v>#N/A</v>
      </c>
      <c r="AO131" s="33" t="e">
        <f t="shared" ref="AO131:AO162" si="213">IF(AND($D131=1,$AZ$1&lt;&gt;""),$AZ$1+(-1)*$BA$1,NA())</f>
        <v>#N/A</v>
      </c>
      <c r="AP131" s="33" t="e">
        <f t="shared" ref="AP131:AP162" si="214">IF(AND($D131=1,$AZ$1&lt;&gt;""),$AZ$1,NA())</f>
        <v>#N/A</v>
      </c>
      <c r="AQ131" s="33" t="e">
        <f t="shared" ref="AQ131:AQ162" si="215">IF(AND($D131=1,$AZ$1&lt;&gt;""),$AZ$1+(1)*$BA$1,NA())</f>
        <v>#N/A</v>
      </c>
      <c r="AR131" s="33" t="e">
        <f t="shared" ref="AR131:AR162" si="216">IF(AND($D131=1,$AZ$1&lt;&gt;""),$AZ$1+(2)*$BA$1,NA())</f>
        <v>#N/A</v>
      </c>
      <c r="AS131" s="33" t="e">
        <f t="shared" ref="AS131:AS162" si="217">IF(AND($D131=1,$AZ$1&lt;&gt;""),$AZ$1+(3)*$BA$1,NA())</f>
        <v>#N/A</v>
      </c>
      <c r="AT131" s="33" t="e">
        <f t="shared" ref="AT131:AT162" si="218">IF(AND($D131=1,COUNTIFS(regAnalito,selAnalito,regNivel,2,regData,$C131,regRep1,"&lt;&gt;")&gt;0),SUMIFS(regRep1,regAnalito,selAnalito,regNivel,2,regData,$C131),NA())</f>
        <v>#N/A</v>
      </c>
      <c r="AU131" s="33"/>
      <c r="AV131" s="33"/>
      <c r="AW131" s="33" t="e">
        <f t="shared" ref="AW131:AW162" si="219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76"/>
        <v/>
      </c>
      <c r="C132" s="46" t="str">
        <f t="shared" si="177"/>
        <v/>
      </c>
      <c r="D132" s="33">
        <f t="shared" si="178"/>
        <v>0</v>
      </c>
      <c r="E132" s="33" t="e">
        <f t="shared" si="179"/>
        <v>#N/A</v>
      </c>
      <c r="F132" s="33" t="str">
        <f t="shared" si="180"/>
        <v/>
      </c>
      <c r="G132" s="33" t="str">
        <f t="shared" si="181"/>
        <v/>
      </c>
      <c r="H132" s="33" t="e">
        <f t="shared" si="182"/>
        <v>#N/A</v>
      </c>
      <c r="I132" s="33" t="e">
        <f t="shared" si="183"/>
        <v>#N/A</v>
      </c>
      <c r="J132" s="33" t="e">
        <f t="shared" si="184"/>
        <v>#N/A</v>
      </c>
      <c r="K132" s="33">
        <f t="shared" si="185"/>
        <v>0</v>
      </c>
      <c r="L132" s="33">
        <f t="shared" si="186"/>
        <v>0</v>
      </c>
      <c r="M132" s="33">
        <f t="shared" si="187"/>
        <v>0</v>
      </c>
      <c r="N132" s="33">
        <f t="shared" si="188"/>
        <v>0</v>
      </c>
      <c r="O132" s="33">
        <f t="shared" si="189"/>
        <v>0</v>
      </c>
      <c r="P132" s="33" t="str">
        <f t="shared" si="190"/>
        <v/>
      </c>
      <c r="Q132" s="33" t="e">
        <f t="shared" si="191"/>
        <v>#N/A</v>
      </c>
      <c r="R132" s="33" t="e">
        <f t="shared" si="192"/>
        <v>#N/A</v>
      </c>
      <c r="S132" s="33" t="e">
        <f t="shared" si="193"/>
        <v>#N/A</v>
      </c>
      <c r="T132" s="33" t="e">
        <f t="shared" si="194"/>
        <v>#N/A</v>
      </c>
      <c r="U132" s="33" t="e">
        <f t="shared" si="195"/>
        <v>#N/A</v>
      </c>
      <c r="V132" s="33" t="e">
        <f t="shared" si="196"/>
        <v>#N/A</v>
      </c>
      <c r="W132" s="33" t="e">
        <f t="shared" si="197"/>
        <v>#N/A</v>
      </c>
      <c r="X132" s="33" t="e">
        <f t="shared" si="198"/>
        <v>#N/A</v>
      </c>
      <c r="Y132" s="33"/>
      <c r="Z132" s="33"/>
      <c r="AA132" s="33" t="e">
        <f t="shared" si="199"/>
        <v>#N/A</v>
      </c>
      <c r="AB132" s="33" t="str">
        <f t="shared" si="200"/>
        <v/>
      </c>
      <c r="AC132" s="33" t="str">
        <f t="shared" si="201"/>
        <v/>
      </c>
      <c r="AD132" s="33" t="e">
        <f t="shared" si="202"/>
        <v>#N/A</v>
      </c>
      <c r="AE132" s="33" t="e">
        <f t="shared" si="203"/>
        <v>#N/A</v>
      </c>
      <c r="AF132" s="33" t="e">
        <f t="shared" si="204"/>
        <v>#N/A</v>
      </c>
      <c r="AG132" s="33">
        <f t="shared" si="205"/>
        <v>0</v>
      </c>
      <c r="AH132" s="33">
        <f t="shared" si="206"/>
        <v>0</v>
      </c>
      <c r="AI132" s="33">
        <f t="shared" si="207"/>
        <v>0</v>
      </c>
      <c r="AJ132" s="33">
        <f t="shared" si="208"/>
        <v>0</v>
      </c>
      <c r="AK132" s="33">
        <f t="shared" si="209"/>
        <v>0</v>
      </c>
      <c r="AL132" s="33" t="str">
        <f t="shared" si="210"/>
        <v/>
      </c>
      <c r="AM132" s="33" t="e">
        <f t="shared" si="211"/>
        <v>#N/A</v>
      </c>
      <c r="AN132" s="33" t="e">
        <f t="shared" si="212"/>
        <v>#N/A</v>
      </c>
      <c r="AO132" s="33" t="e">
        <f t="shared" si="213"/>
        <v>#N/A</v>
      </c>
      <c r="AP132" s="33" t="e">
        <f t="shared" si="214"/>
        <v>#N/A</v>
      </c>
      <c r="AQ132" s="33" t="e">
        <f t="shared" si="215"/>
        <v>#N/A</v>
      </c>
      <c r="AR132" s="33" t="e">
        <f t="shared" si="216"/>
        <v>#N/A</v>
      </c>
      <c r="AS132" s="33" t="e">
        <f t="shared" si="217"/>
        <v>#N/A</v>
      </c>
      <c r="AT132" s="33" t="e">
        <f t="shared" si="218"/>
        <v>#N/A</v>
      </c>
      <c r="AU132" s="33"/>
      <c r="AV132" s="33"/>
      <c r="AW132" s="33" t="e">
        <f t="shared" si="219"/>
        <v>#N/A</v>
      </c>
    </row>
    <row r="133" spans="1:49" x14ac:dyDescent="0.3">
      <c r="A133" s="33">
        <v>131</v>
      </c>
      <c r="B133" s="33" t="str">
        <f t="shared" si="176"/>
        <v/>
      </c>
      <c r="C133" s="46" t="str">
        <f t="shared" si="177"/>
        <v/>
      </c>
      <c r="D133" s="33">
        <f t="shared" si="178"/>
        <v>0</v>
      </c>
      <c r="E133" s="33" t="e">
        <f t="shared" si="179"/>
        <v>#N/A</v>
      </c>
      <c r="F133" s="33" t="str">
        <f t="shared" si="180"/>
        <v/>
      </c>
      <c r="G133" s="33" t="str">
        <f t="shared" si="181"/>
        <v/>
      </c>
      <c r="H133" s="33" t="e">
        <f t="shared" si="182"/>
        <v>#N/A</v>
      </c>
      <c r="I133" s="33" t="e">
        <f t="shared" si="183"/>
        <v>#N/A</v>
      </c>
      <c r="J133" s="33" t="e">
        <f t="shared" si="184"/>
        <v>#N/A</v>
      </c>
      <c r="K133" s="33">
        <f t="shared" si="185"/>
        <v>0</v>
      </c>
      <c r="L133" s="33">
        <f t="shared" si="186"/>
        <v>0</v>
      </c>
      <c r="M133" s="33">
        <f t="shared" si="187"/>
        <v>0</v>
      </c>
      <c r="N133" s="33">
        <f t="shared" si="188"/>
        <v>0</v>
      </c>
      <c r="O133" s="33">
        <f t="shared" si="189"/>
        <v>0</v>
      </c>
      <c r="P133" s="33" t="str">
        <f t="shared" si="190"/>
        <v/>
      </c>
      <c r="Q133" s="33" t="e">
        <f t="shared" si="191"/>
        <v>#N/A</v>
      </c>
      <c r="R133" s="33" t="e">
        <f t="shared" si="192"/>
        <v>#N/A</v>
      </c>
      <c r="S133" s="33" t="e">
        <f t="shared" si="193"/>
        <v>#N/A</v>
      </c>
      <c r="T133" s="33" t="e">
        <f t="shared" si="194"/>
        <v>#N/A</v>
      </c>
      <c r="U133" s="33" t="e">
        <f t="shared" si="195"/>
        <v>#N/A</v>
      </c>
      <c r="V133" s="33" t="e">
        <f t="shared" si="196"/>
        <v>#N/A</v>
      </c>
      <c r="W133" s="33" t="e">
        <f t="shared" si="197"/>
        <v>#N/A</v>
      </c>
      <c r="X133" s="33" t="e">
        <f t="shared" si="198"/>
        <v>#N/A</v>
      </c>
      <c r="Y133" s="33"/>
      <c r="Z133" s="33"/>
      <c r="AA133" s="33" t="e">
        <f t="shared" si="199"/>
        <v>#N/A</v>
      </c>
      <c r="AB133" s="33" t="str">
        <f t="shared" si="200"/>
        <v/>
      </c>
      <c r="AC133" s="33" t="str">
        <f t="shared" si="201"/>
        <v/>
      </c>
      <c r="AD133" s="33" t="e">
        <f t="shared" si="202"/>
        <v>#N/A</v>
      </c>
      <c r="AE133" s="33" t="e">
        <f t="shared" si="203"/>
        <v>#N/A</v>
      </c>
      <c r="AF133" s="33" t="e">
        <f t="shared" si="204"/>
        <v>#N/A</v>
      </c>
      <c r="AG133" s="33">
        <f t="shared" si="205"/>
        <v>0</v>
      </c>
      <c r="AH133" s="33">
        <f t="shared" si="206"/>
        <v>0</v>
      </c>
      <c r="AI133" s="33">
        <f t="shared" si="207"/>
        <v>0</v>
      </c>
      <c r="AJ133" s="33">
        <f t="shared" si="208"/>
        <v>0</v>
      </c>
      <c r="AK133" s="33">
        <f t="shared" si="209"/>
        <v>0</v>
      </c>
      <c r="AL133" s="33" t="str">
        <f t="shared" si="210"/>
        <v/>
      </c>
      <c r="AM133" s="33" t="e">
        <f t="shared" si="211"/>
        <v>#N/A</v>
      </c>
      <c r="AN133" s="33" t="e">
        <f t="shared" si="212"/>
        <v>#N/A</v>
      </c>
      <c r="AO133" s="33" t="e">
        <f t="shared" si="213"/>
        <v>#N/A</v>
      </c>
      <c r="AP133" s="33" t="e">
        <f t="shared" si="214"/>
        <v>#N/A</v>
      </c>
      <c r="AQ133" s="33" t="e">
        <f t="shared" si="215"/>
        <v>#N/A</v>
      </c>
      <c r="AR133" s="33" t="e">
        <f t="shared" si="216"/>
        <v>#N/A</v>
      </c>
      <c r="AS133" s="33" t="e">
        <f t="shared" si="217"/>
        <v>#N/A</v>
      </c>
      <c r="AT133" s="33" t="e">
        <f t="shared" si="218"/>
        <v>#N/A</v>
      </c>
      <c r="AU133" s="33"/>
      <c r="AV133" s="33"/>
      <c r="AW133" s="33" t="e">
        <f t="shared" si="219"/>
        <v>#N/A</v>
      </c>
    </row>
    <row r="134" spans="1:49" x14ac:dyDescent="0.3">
      <c r="A134" s="33">
        <v>132</v>
      </c>
      <c r="B134" s="33" t="str">
        <f t="shared" si="176"/>
        <v/>
      </c>
      <c r="C134" s="46" t="str">
        <f t="shared" si="177"/>
        <v/>
      </c>
      <c r="D134" s="33">
        <f t="shared" si="178"/>
        <v>0</v>
      </c>
      <c r="E134" s="33" t="e">
        <f t="shared" si="179"/>
        <v>#N/A</v>
      </c>
      <c r="F134" s="33" t="str">
        <f t="shared" si="180"/>
        <v/>
      </c>
      <c r="G134" s="33" t="str">
        <f t="shared" si="181"/>
        <v/>
      </c>
      <c r="H134" s="33" t="e">
        <f t="shared" si="182"/>
        <v>#N/A</v>
      </c>
      <c r="I134" s="33" t="e">
        <f t="shared" si="183"/>
        <v>#N/A</v>
      </c>
      <c r="J134" s="33" t="e">
        <f t="shared" si="184"/>
        <v>#N/A</v>
      </c>
      <c r="K134" s="33">
        <f t="shared" si="185"/>
        <v>0</v>
      </c>
      <c r="L134" s="33">
        <f t="shared" si="186"/>
        <v>0</v>
      </c>
      <c r="M134" s="33">
        <f t="shared" si="187"/>
        <v>0</v>
      </c>
      <c r="N134" s="33">
        <f t="shared" si="188"/>
        <v>0</v>
      </c>
      <c r="O134" s="33">
        <f t="shared" si="189"/>
        <v>0</v>
      </c>
      <c r="P134" s="33" t="str">
        <f t="shared" si="190"/>
        <v/>
      </c>
      <c r="Q134" s="33" t="e">
        <f t="shared" si="191"/>
        <v>#N/A</v>
      </c>
      <c r="R134" s="33" t="e">
        <f t="shared" si="192"/>
        <v>#N/A</v>
      </c>
      <c r="S134" s="33" t="e">
        <f t="shared" si="193"/>
        <v>#N/A</v>
      </c>
      <c r="T134" s="33" t="e">
        <f t="shared" si="194"/>
        <v>#N/A</v>
      </c>
      <c r="U134" s="33" t="e">
        <f t="shared" si="195"/>
        <v>#N/A</v>
      </c>
      <c r="V134" s="33" t="e">
        <f t="shared" si="196"/>
        <v>#N/A</v>
      </c>
      <c r="W134" s="33" t="e">
        <f t="shared" si="197"/>
        <v>#N/A</v>
      </c>
      <c r="X134" s="33" t="e">
        <f t="shared" si="198"/>
        <v>#N/A</v>
      </c>
      <c r="Y134" s="33"/>
      <c r="Z134" s="33"/>
      <c r="AA134" s="33" t="e">
        <f t="shared" si="199"/>
        <v>#N/A</v>
      </c>
      <c r="AB134" s="33" t="str">
        <f t="shared" si="200"/>
        <v/>
      </c>
      <c r="AC134" s="33" t="str">
        <f t="shared" si="201"/>
        <v/>
      </c>
      <c r="AD134" s="33" t="e">
        <f t="shared" si="202"/>
        <v>#N/A</v>
      </c>
      <c r="AE134" s="33" t="e">
        <f t="shared" si="203"/>
        <v>#N/A</v>
      </c>
      <c r="AF134" s="33" t="e">
        <f t="shared" si="204"/>
        <v>#N/A</v>
      </c>
      <c r="AG134" s="33">
        <f t="shared" si="205"/>
        <v>0</v>
      </c>
      <c r="AH134" s="33">
        <f t="shared" si="206"/>
        <v>0</v>
      </c>
      <c r="AI134" s="33">
        <f t="shared" si="207"/>
        <v>0</v>
      </c>
      <c r="AJ134" s="33">
        <f t="shared" si="208"/>
        <v>0</v>
      </c>
      <c r="AK134" s="33">
        <f t="shared" si="209"/>
        <v>0</v>
      </c>
      <c r="AL134" s="33" t="str">
        <f t="shared" si="210"/>
        <v/>
      </c>
      <c r="AM134" s="33" t="e">
        <f t="shared" si="211"/>
        <v>#N/A</v>
      </c>
      <c r="AN134" s="33" t="e">
        <f t="shared" si="212"/>
        <v>#N/A</v>
      </c>
      <c r="AO134" s="33" t="e">
        <f t="shared" si="213"/>
        <v>#N/A</v>
      </c>
      <c r="AP134" s="33" t="e">
        <f t="shared" si="214"/>
        <v>#N/A</v>
      </c>
      <c r="AQ134" s="33" t="e">
        <f t="shared" si="215"/>
        <v>#N/A</v>
      </c>
      <c r="AR134" s="33" t="e">
        <f t="shared" si="216"/>
        <v>#N/A</v>
      </c>
      <c r="AS134" s="33" t="e">
        <f t="shared" si="217"/>
        <v>#N/A</v>
      </c>
      <c r="AT134" s="33" t="e">
        <f t="shared" si="218"/>
        <v>#N/A</v>
      </c>
      <c r="AU134" s="33"/>
      <c r="AV134" s="33"/>
      <c r="AW134" s="33" t="e">
        <f t="shared" si="219"/>
        <v>#N/A</v>
      </c>
    </row>
    <row r="135" spans="1:49" x14ac:dyDescent="0.3">
      <c r="A135" s="33">
        <v>133</v>
      </c>
      <c r="B135" s="33" t="str">
        <f t="shared" si="176"/>
        <v/>
      </c>
      <c r="C135" s="46" t="str">
        <f t="shared" si="177"/>
        <v/>
      </c>
      <c r="D135" s="33">
        <f t="shared" si="178"/>
        <v>0</v>
      </c>
      <c r="E135" s="33" t="e">
        <f t="shared" si="179"/>
        <v>#N/A</v>
      </c>
      <c r="F135" s="33" t="str">
        <f t="shared" si="180"/>
        <v/>
      </c>
      <c r="G135" s="33" t="str">
        <f t="shared" si="181"/>
        <v/>
      </c>
      <c r="H135" s="33" t="e">
        <f t="shared" si="182"/>
        <v>#N/A</v>
      </c>
      <c r="I135" s="33" t="e">
        <f t="shared" si="183"/>
        <v>#N/A</v>
      </c>
      <c r="J135" s="33" t="e">
        <f t="shared" si="184"/>
        <v>#N/A</v>
      </c>
      <c r="K135" s="33">
        <f t="shared" si="185"/>
        <v>0</v>
      </c>
      <c r="L135" s="33">
        <f t="shared" si="186"/>
        <v>0</v>
      </c>
      <c r="M135" s="33">
        <f t="shared" si="187"/>
        <v>0</v>
      </c>
      <c r="N135" s="33">
        <f t="shared" si="188"/>
        <v>0</v>
      </c>
      <c r="O135" s="33">
        <f t="shared" si="189"/>
        <v>0</v>
      </c>
      <c r="P135" s="33" t="str">
        <f t="shared" si="190"/>
        <v/>
      </c>
      <c r="Q135" s="33" t="e">
        <f t="shared" si="191"/>
        <v>#N/A</v>
      </c>
      <c r="R135" s="33" t="e">
        <f t="shared" si="192"/>
        <v>#N/A</v>
      </c>
      <c r="S135" s="33" t="e">
        <f t="shared" si="193"/>
        <v>#N/A</v>
      </c>
      <c r="T135" s="33" t="e">
        <f t="shared" si="194"/>
        <v>#N/A</v>
      </c>
      <c r="U135" s="33" t="e">
        <f t="shared" si="195"/>
        <v>#N/A</v>
      </c>
      <c r="V135" s="33" t="e">
        <f t="shared" si="196"/>
        <v>#N/A</v>
      </c>
      <c r="W135" s="33" t="e">
        <f t="shared" si="197"/>
        <v>#N/A</v>
      </c>
      <c r="X135" s="33" t="e">
        <f t="shared" si="198"/>
        <v>#N/A</v>
      </c>
      <c r="Y135" s="33"/>
      <c r="Z135" s="33"/>
      <c r="AA135" s="33" t="e">
        <f t="shared" si="199"/>
        <v>#N/A</v>
      </c>
      <c r="AB135" s="33" t="str">
        <f t="shared" si="200"/>
        <v/>
      </c>
      <c r="AC135" s="33" t="str">
        <f t="shared" si="201"/>
        <v/>
      </c>
      <c r="AD135" s="33" t="e">
        <f t="shared" si="202"/>
        <v>#N/A</v>
      </c>
      <c r="AE135" s="33" t="e">
        <f t="shared" si="203"/>
        <v>#N/A</v>
      </c>
      <c r="AF135" s="33" t="e">
        <f t="shared" si="204"/>
        <v>#N/A</v>
      </c>
      <c r="AG135" s="33">
        <f t="shared" si="205"/>
        <v>0</v>
      </c>
      <c r="AH135" s="33">
        <f t="shared" si="206"/>
        <v>0</v>
      </c>
      <c r="AI135" s="33">
        <f t="shared" si="207"/>
        <v>0</v>
      </c>
      <c r="AJ135" s="33">
        <f t="shared" si="208"/>
        <v>0</v>
      </c>
      <c r="AK135" s="33">
        <f t="shared" si="209"/>
        <v>0</v>
      </c>
      <c r="AL135" s="33" t="str">
        <f t="shared" si="210"/>
        <v/>
      </c>
      <c r="AM135" s="33" t="e">
        <f t="shared" si="211"/>
        <v>#N/A</v>
      </c>
      <c r="AN135" s="33" t="e">
        <f t="shared" si="212"/>
        <v>#N/A</v>
      </c>
      <c r="AO135" s="33" t="e">
        <f t="shared" si="213"/>
        <v>#N/A</v>
      </c>
      <c r="AP135" s="33" t="e">
        <f t="shared" si="214"/>
        <v>#N/A</v>
      </c>
      <c r="AQ135" s="33" t="e">
        <f t="shared" si="215"/>
        <v>#N/A</v>
      </c>
      <c r="AR135" s="33" t="e">
        <f t="shared" si="216"/>
        <v>#N/A</v>
      </c>
      <c r="AS135" s="33" t="e">
        <f t="shared" si="217"/>
        <v>#N/A</v>
      </c>
      <c r="AT135" s="33" t="e">
        <f t="shared" si="218"/>
        <v>#N/A</v>
      </c>
      <c r="AU135" s="33"/>
      <c r="AV135" s="33"/>
      <c r="AW135" s="33" t="e">
        <f t="shared" si="219"/>
        <v>#N/A</v>
      </c>
    </row>
    <row r="136" spans="1:49" x14ac:dyDescent="0.3">
      <c r="A136" s="33">
        <v>134</v>
      </c>
      <c r="B136" s="33" t="str">
        <f t="shared" si="176"/>
        <v/>
      </c>
      <c r="C136" s="46" t="str">
        <f t="shared" si="177"/>
        <v/>
      </c>
      <c r="D136" s="33">
        <f t="shared" si="178"/>
        <v>0</v>
      </c>
      <c r="E136" s="33" t="e">
        <f t="shared" si="179"/>
        <v>#N/A</v>
      </c>
      <c r="F136" s="33" t="str">
        <f t="shared" si="180"/>
        <v/>
      </c>
      <c r="G136" s="33" t="str">
        <f t="shared" si="181"/>
        <v/>
      </c>
      <c r="H136" s="33" t="e">
        <f t="shared" si="182"/>
        <v>#N/A</v>
      </c>
      <c r="I136" s="33" t="e">
        <f t="shared" si="183"/>
        <v>#N/A</v>
      </c>
      <c r="J136" s="33" t="e">
        <f t="shared" si="184"/>
        <v>#N/A</v>
      </c>
      <c r="K136" s="33">
        <f t="shared" si="185"/>
        <v>0</v>
      </c>
      <c r="L136" s="33">
        <f t="shared" si="186"/>
        <v>0</v>
      </c>
      <c r="M136" s="33">
        <f t="shared" si="187"/>
        <v>0</v>
      </c>
      <c r="N136" s="33">
        <f t="shared" si="188"/>
        <v>0</v>
      </c>
      <c r="O136" s="33">
        <f t="shared" si="189"/>
        <v>0</v>
      </c>
      <c r="P136" s="33" t="str">
        <f t="shared" si="190"/>
        <v/>
      </c>
      <c r="Q136" s="33" t="e">
        <f t="shared" si="191"/>
        <v>#N/A</v>
      </c>
      <c r="R136" s="33" t="e">
        <f t="shared" si="192"/>
        <v>#N/A</v>
      </c>
      <c r="S136" s="33" t="e">
        <f t="shared" si="193"/>
        <v>#N/A</v>
      </c>
      <c r="T136" s="33" t="e">
        <f t="shared" si="194"/>
        <v>#N/A</v>
      </c>
      <c r="U136" s="33" t="e">
        <f t="shared" si="195"/>
        <v>#N/A</v>
      </c>
      <c r="V136" s="33" t="e">
        <f t="shared" si="196"/>
        <v>#N/A</v>
      </c>
      <c r="W136" s="33" t="e">
        <f t="shared" si="197"/>
        <v>#N/A</v>
      </c>
      <c r="X136" s="33" t="e">
        <f t="shared" si="198"/>
        <v>#N/A</v>
      </c>
      <c r="Y136" s="33"/>
      <c r="Z136" s="33"/>
      <c r="AA136" s="33" t="e">
        <f t="shared" si="199"/>
        <v>#N/A</v>
      </c>
      <c r="AB136" s="33" t="str">
        <f t="shared" si="200"/>
        <v/>
      </c>
      <c r="AC136" s="33" t="str">
        <f t="shared" si="201"/>
        <v/>
      </c>
      <c r="AD136" s="33" t="e">
        <f t="shared" si="202"/>
        <v>#N/A</v>
      </c>
      <c r="AE136" s="33" t="e">
        <f t="shared" si="203"/>
        <v>#N/A</v>
      </c>
      <c r="AF136" s="33" t="e">
        <f t="shared" si="204"/>
        <v>#N/A</v>
      </c>
      <c r="AG136" s="33">
        <f t="shared" si="205"/>
        <v>0</v>
      </c>
      <c r="AH136" s="33">
        <f t="shared" si="206"/>
        <v>0</v>
      </c>
      <c r="AI136" s="33">
        <f t="shared" si="207"/>
        <v>0</v>
      </c>
      <c r="AJ136" s="33">
        <f t="shared" si="208"/>
        <v>0</v>
      </c>
      <c r="AK136" s="33">
        <f t="shared" si="209"/>
        <v>0</v>
      </c>
      <c r="AL136" s="33" t="str">
        <f t="shared" si="210"/>
        <v/>
      </c>
      <c r="AM136" s="33" t="e">
        <f t="shared" si="211"/>
        <v>#N/A</v>
      </c>
      <c r="AN136" s="33" t="e">
        <f t="shared" si="212"/>
        <v>#N/A</v>
      </c>
      <c r="AO136" s="33" t="e">
        <f t="shared" si="213"/>
        <v>#N/A</v>
      </c>
      <c r="AP136" s="33" t="e">
        <f t="shared" si="214"/>
        <v>#N/A</v>
      </c>
      <c r="AQ136" s="33" t="e">
        <f t="shared" si="215"/>
        <v>#N/A</v>
      </c>
      <c r="AR136" s="33" t="e">
        <f t="shared" si="216"/>
        <v>#N/A</v>
      </c>
      <c r="AS136" s="33" t="e">
        <f t="shared" si="217"/>
        <v>#N/A</v>
      </c>
      <c r="AT136" s="33" t="e">
        <f t="shared" si="218"/>
        <v>#N/A</v>
      </c>
      <c r="AU136" s="33"/>
      <c r="AV136" s="33"/>
      <c r="AW136" s="33" t="e">
        <f t="shared" si="219"/>
        <v>#N/A</v>
      </c>
    </row>
    <row r="137" spans="1:49" x14ac:dyDescent="0.3">
      <c r="A137" s="33">
        <v>135</v>
      </c>
      <c r="B137" s="33" t="str">
        <f t="shared" si="176"/>
        <v/>
      </c>
      <c r="C137" s="46" t="str">
        <f t="shared" si="177"/>
        <v/>
      </c>
      <c r="D137" s="33">
        <f t="shared" si="178"/>
        <v>0</v>
      </c>
      <c r="E137" s="33" t="e">
        <f t="shared" si="179"/>
        <v>#N/A</v>
      </c>
      <c r="F137" s="33" t="str">
        <f t="shared" si="180"/>
        <v/>
      </c>
      <c r="G137" s="33" t="str">
        <f t="shared" si="181"/>
        <v/>
      </c>
      <c r="H137" s="33" t="e">
        <f t="shared" si="182"/>
        <v>#N/A</v>
      </c>
      <c r="I137" s="33" t="e">
        <f t="shared" si="183"/>
        <v>#N/A</v>
      </c>
      <c r="J137" s="33" t="e">
        <f t="shared" si="184"/>
        <v>#N/A</v>
      </c>
      <c r="K137" s="33">
        <f t="shared" si="185"/>
        <v>0</v>
      </c>
      <c r="L137" s="33">
        <f t="shared" si="186"/>
        <v>0</v>
      </c>
      <c r="M137" s="33">
        <f t="shared" si="187"/>
        <v>0</v>
      </c>
      <c r="N137" s="33">
        <f t="shared" si="188"/>
        <v>0</v>
      </c>
      <c r="O137" s="33">
        <f t="shared" si="189"/>
        <v>0</v>
      </c>
      <c r="P137" s="33" t="str">
        <f t="shared" si="190"/>
        <v/>
      </c>
      <c r="Q137" s="33" t="e">
        <f t="shared" si="191"/>
        <v>#N/A</v>
      </c>
      <c r="R137" s="33" t="e">
        <f t="shared" si="192"/>
        <v>#N/A</v>
      </c>
      <c r="S137" s="33" t="e">
        <f t="shared" si="193"/>
        <v>#N/A</v>
      </c>
      <c r="T137" s="33" t="e">
        <f t="shared" si="194"/>
        <v>#N/A</v>
      </c>
      <c r="U137" s="33" t="e">
        <f t="shared" si="195"/>
        <v>#N/A</v>
      </c>
      <c r="V137" s="33" t="e">
        <f t="shared" si="196"/>
        <v>#N/A</v>
      </c>
      <c r="W137" s="33" t="e">
        <f t="shared" si="197"/>
        <v>#N/A</v>
      </c>
      <c r="X137" s="33" t="e">
        <f t="shared" si="198"/>
        <v>#N/A</v>
      </c>
      <c r="Y137" s="33"/>
      <c r="Z137" s="33"/>
      <c r="AA137" s="33" t="e">
        <f t="shared" si="199"/>
        <v>#N/A</v>
      </c>
      <c r="AB137" s="33" t="str">
        <f t="shared" si="200"/>
        <v/>
      </c>
      <c r="AC137" s="33" t="str">
        <f t="shared" si="201"/>
        <v/>
      </c>
      <c r="AD137" s="33" t="e">
        <f t="shared" si="202"/>
        <v>#N/A</v>
      </c>
      <c r="AE137" s="33" t="e">
        <f t="shared" si="203"/>
        <v>#N/A</v>
      </c>
      <c r="AF137" s="33" t="e">
        <f t="shared" si="204"/>
        <v>#N/A</v>
      </c>
      <c r="AG137" s="33">
        <f t="shared" si="205"/>
        <v>0</v>
      </c>
      <c r="AH137" s="33">
        <f t="shared" si="206"/>
        <v>0</v>
      </c>
      <c r="AI137" s="33">
        <f t="shared" si="207"/>
        <v>0</v>
      </c>
      <c r="AJ137" s="33">
        <f t="shared" si="208"/>
        <v>0</v>
      </c>
      <c r="AK137" s="33">
        <f t="shared" si="209"/>
        <v>0</v>
      </c>
      <c r="AL137" s="33" t="str">
        <f t="shared" si="210"/>
        <v/>
      </c>
      <c r="AM137" s="33" t="e">
        <f t="shared" si="211"/>
        <v>#N/A</v>
      </c>
      <c r="AN137" s="33" t="e">
        <f t="shared" si="212"/>
        <v>#N/A</v>
      </c>
      <c r="AO137" s="33" t="e">
        <f t="shared" si="213"/>
        <v>#N/A</v>
      </c>
      <c r="AP137" s="33" t="e">
        <f t="shared" si="214"/>
        <v>#N/A</v>
      </c>
      <c r="AQ137" s="33" t="e">
        <f t="shared" si="215"/>
        <v>#N/A</v>
      </c>
      <c r="AR137" s="33" t="e">
        <f t="shared" si="216"/>
        <v>#N/A</v>
      </c>
      <c r="AS137" s="33" t="e">
        <f t="shared" si="217"/>
        <v>#N/A</v>
      </c>
      <c r="AT137" s="33" t="e">
        <f t="shared" si="218"/>
        <v>#N/A</v>
      </c>
      <c r="AU137" s="33"/>
      <c r="AV137" s="33"/>
      <c r="AW137" s="33" t="e">
        <f t="shared" si="219"/>
        <v>#N/A</v>
      </c>
    </row>
    <row r="138" spans="1:49" x14ac:dyDescent="0.3">
      <c r="A138" s="33">
        <v>136</v>
      </c>
      <c r="B138" s="33" t="str">
        <f t="shared" si="176"/>
        <v/>
      </c>
      <c r="C138" s="46" t="str">
        <f t="shared" si="177"/>
        <v/>
      </c>
      <c r="D138" s="33">
        <f t="shared" si="178"/>
        <v>0</v>
      </c>
      <c r="E138" s="33" t="e">
        <f t="shared" si="179"/>
        <v>#N/A</v>
      </c>
      <c r="F138" s="33" t="str">
        <f t="shared" si="180"/>
        <v/>
      </c>
      <c r="G138" s="33" t="str">
        <f t="shared" si="181"/>
        <v/>
      </c>
      <c r="H138" s="33" t="e">
        <f t="shared" si="182"/>
        <v>#N/A</v>
      </c>
      <c r="I138" s="33" t="e">
        <f t="shared" si="183"/>
        <v>#N/A</v>
      </c>
      <c r="J138" s="33" t="e">
        <f t="shared" si="184"/>
        <v>#N/A</v>
      </c>
      <c r="K138" s="33">
        <f t="shared" si="185"/>
        <v>0</v>
      </c>
      <c r="L138" s="33">
        <f t="shared" si="186"/>
        <v>0</v>
      </c>
      <c r="M138" s="33">
        <f t="shared" si="187"/>
        <v>0</v>
      </c>
      <c r="N138" s="33">
        <f t="shared" si="188"/>
        <v>0</v>
      </c>
      <c r="O138" s="33">
        <f t="shared" si="189"/>
        <v>0</v>
      </c>
      <c r="P138" s="33" t="str">
        <f t="shared" si="190"/>
        <v/>
      </c>
      <c r="Q138" s="33" t="e">
        <f t="shared" si="191"/>
        <v>#N/A</v>
      </c>
      <c r="R138" s="33" t="e">
        <f t="shared" si="192"/>
        <v>#N/A</v>
      </c>
      <c r="S138" s="33" t="e">
        <f t="shared" si="193"/>
        <v>#N/A</v>
      </c>
      <c r="T138" s="33" t="e">
        <f t="shared" si="194"/>
        <v>#N/A</v>
      </c>
      <c r="U138" s="33" t="e">
        <f t="shared" si="195"/>
        <v>#N/A</v>
      </c>
      <c r="V138" s="33" t="e">
        <f t="shared" si="196"/>
        <v>#N/A</v>
      </c>
      <c r="W138" s="33" t="e">
        <f t="shared" si="197"/>
        <v>#N/A</v>
      </c>
      <c r="X138" s="33" t="e">
        <f t="shared" si="198"/>
        <v>#N/A</v>
      </c>
      <c r="Y138" s="33"/>
      <c r="Z138" s="33"/>
      <c r="AA138" s="33" t="e">
        <f t="shared" si="199"/>
        <v>#N/A</v>
      </c>
      <c r="AB138" s="33" t="str">
        <f t="shared" si="200"/>
        <v/>
      </c>
      <c r="AC138" s="33" t="str">
        <f t="shared" si="201"/>
        <v/>
      </c>
      <c r="AD138" s="33" t="e">
        <f t="shared" si="202"/>
        <v>#N/A</v>
      </c>
      <c r="AE138" s="33" t="e">
        <f t="shared" si="203"/>
        <v>#N/A</v>
      </c>
      <c r="AF138" s="33" t="e">
        <f t="shared" si="204"/>
        <v>#N/A</v>
      </c>
      <c r="AG138" s="33">
        <f t="shared" si="205"/>
        <v>0</v>
      </c>
      <c r="AH138" s="33">
        <f t="shared" si="206"/>
        <v>0</v>
      </c>
      <c r="AI138" s="33">
        <f t="shared" si="207"/>
        <v>0</v>
      </c>
      <c r="AJ138" s="33">
        <f t="shared" si="208"/>
        <v>0</v>
      </c>
      <c r="AK138" s="33">
        <f t="shared" si="209"/>
        <v>0</v>
      </c>
      <c r="AL138" s="33" t="str">
        <f t="shared" si="210"/>
        <v/>
      </c>
      <c r="AM138" s="33" t="e">
        <f t="shared" si="211"/>
        <v>#N/A</v>
      </c>
      <c r="AN138" s="33" t="e">
        <f t="shared" si="212"/>
        <v>#N/A</v>
      </c>
      <c r="AO138" s="33" t="e">
        <f t="shared" si="213"/>
        <v>#N/A</v>
      </c>
      <c r="AP138" s="33" t="e">
        <f t="shared" si="214"/>
        <v>#N/A</v>
      </c>
      <c r="AQ138" s="33" t="e">
        <f t="shared" si="215"/>
        <v>#N/A</v>
      </c>
      <c r="AR138" s="33" t="e">
        <f t="shared" si="216"/>
        <v>#N/A</v>
      </c>
      <c r="AS138" s="33" t="e">
        <f t="shared" si="217"/>
        <v>#N/A</v>
      </c>
      <c r="AT138" s="33" t="e">
        <f t="shared" si="218"/>
        <v>#N/A</v>
      </c>
      <c r="AU138" s="33"/>
      <c r="AV138" s="33"/>
      <c r="AW138" s="33" t="e">
        <f t="shared" si="219"/>
        <v>#N/A</v>
      </c>
    </row>
    <row r="139" spans="1:49" x14ac:dyDescent="0.3">
      <c r="A139" s="33">
        <v>137</v>
      </c>
      <c r="B139" s="33" t="str">
        <f t="shared" si="176"/>
        <v/>
      </c>
      <c r="C139" s="46" t="str">
        <f t="shared" si="177"/>
        <v/>
      </c>
      <c r="D139" s="33">
        <f t="shared" si="178"/>
        <v>0</v>
      </c>
      <c r="E139" s="33" t="e">
        <f t="shared" si="179"/>
        <v>#N/A</v>
      </c>
      <c r="F139" s="33" t="str">
        <f t="shared" si="180"/>
        <v/>
      </c>
      <c r="G139" s="33" t="str">
        <f t="shared" si="181"/>
        <v/>
      </c>
      <c r="H139" s="33" t="e">
        <f t="shared" si="182"/>
        <v>#N/A</v>
      </c>
      <c r="I139" s="33" t="e">
        <f t="shared" si="183"/>
        <v>#N/A</v>
      </c>
      <c r="J139" s="33" t="e">
        <f t="shared" si="184"/>
        <v>#N/A</v>
      </c>
      <c r="K139" s="33">
        <f t="shared" si="185"/>
        <v>0</v>
      </c>
      <c r="L139" s="33">
        <f t="shared" si="186"/>
        <v>0</v>
      </c>
      <c r="M139" s="33">
        <f t="shared" si="187"/>
        <v>0</v>
      </c>
      <c r="N139" s="33">
        <f t="shared" si="188"/>
        <v>0</v>
      </c>
      <c r="O139" s="33">
        <f t="shared" si="189"/>
        <v>0</v>
      </c>
      <c r="P139" s="33" t="str">
        <f t="shared" si="190"/>
        <v/>
      </c>
      <c r="Q139" s="33" t="e">
        <f t="shared" si="191"/>
        <v>#N/A</v>
      </c>
      <c r="R139" s="33" t="e">
        <f t="shared" si="192"/>
        <v>#N/A</v>
      </c>
      <c r="S139" s="33" t="e">
        <f t="shared" si="193"/>
        <v>#N/A</v>
      </c>
      <c r="T139" s="33" t="e">
        <f t="shared" si="194"/>
        <v>#N/A</v>
      </c>
      <c r="U139" s="33" t="e">
        <f t="shared" si="195"/>
        <v>#N/A</v>
      </c>
      <c r="V139" s="33" t="e">
        <f t="shared" si="196"/>
        <v>#N/A</v>
      </c>
      <c r="W139" s="33" t="e">
        <f t="shared" si="197"/>
        <v>#N/A</v>
      </c>
      <c r="X139" s="33" t="e">
        <f t="shared" si="198"/>
        <v>#N/A</v>
      </c>
      <c r="Y139" s="33"/>
      <c r="Z139" s="33"/>
      <c r="AA139" s="33" t="e">
        <f t="shared" si="199"/>
        <v>#N/A</v>
      </c>
      <c r="AB139" s="33" t="str">
        <f t="shared" si="200"/>
        <v/>
      </c>
      <c r="AC139" s="33" t="str">
        <f t="shared" si="201"/>
        <v/>
      </c>
      <c r="AD139" s="33" t="e">
        <f t="shared" si="202"/>
        <v>#N/A</v>
      </c>
      <c r="AE139" s="33" t="e">
        <f t="shared" si="203"/>
        <v>#N/A</v>
      </c>
      <c r="AF139" s="33" t="e">
        <f t="shared" si="204"/>
        <v>#N/A</v>
      </c>
      <c r="AG139" s="33">
        <f t="shared" si="205"/>
        <v>0</v>
      </c>
      <c r="AH139" s="33">
        <f t="shared" si="206"/>
        <v>0</v>
      </c>
      <c r="AI139" s="33">
        <f t="shared" si="207"/>
        <v>0</v>
      </c>
      <c r="AJ139" s="33">
        <f t="shared" si="208"/>
        <v>0</v>
      </c>
      <c r="AK139" s="33">
        <f t="shared" si="209"/>
        <v>0</v>
      </c>
      <c r="AL139" s="33" t="str">
        <f t="shared" si="210"/>
        <v/>
      </c>
      <c r="AM139" s="33" t="e">
        <f t="shared" si="211"/>
        <v>#N/A</v>
      </c>
      <c r="AN139" s="33" t="e">
        <f t="shared" si="212"/>
        <v>#N/A</v>
      </c>
      <c r="AO139" s="33" t="e">
        <f t="shared" si="213"/>
        <v>#N/A</v>
      </c>
      <c r="AP139" s="33" t="e">
        <f t="shared" si="214"/>
        <v>#N/A</v>
      </c>
      <c r="AQ139" s="33" t="e">
        <f t="shared" si="215"/>
        <v>#N/A</v>
      </c>
      <c r="AR139" s="33" t="e">
        <f t="shared" si="216"/>
        <v>#N/A</v>
      </c>
      <c r="AS139" s="33" t="e">
        <f t="shared" si="217"/>
        <v>#N/A</v>
      </c>
      <c r="AT139" s="33" t="e">
        <f t="shared" si="218"/>
        <v>#N/A</v>
      </c>
      <c r="AU139" s="33"/>
      <c r="AV139" s="33"/>
      <c r="AW139" s="33" t="e">
        <f t="shared" si="219"/>
        <v>#N/A</v>
      </c>
    </row>
    <row r="140" spans="1:49" x14ac:dyDescent="0.3">
      <c r="A140" s="33">
        <v>138</v>
      </c>
      <c r="B140" s="33" t="str">
        <f t="shared" si="176"/>
        <v/>
      </c>
      <c r="C140" s="46" t="str">
        <f t="shared" si="177"/>
        <v/>
      </c>
      <c r="D140" s="33">
        <f t="shared" si="178"/>
        <v>0</v>
      </c>
      <c r="E140" s="33" t="e">
        <f t="shared" si="179"/>
        <v>#N/A</v>
      </c>
      <c r="F140" s="33" t="str">
        <f t="shared" si="180"/>
        <v/>
      </c>
      <c r="G140" s="33" t="str">
        <f t="shared" si="181"/>
        <v/>
      </c>
      <c r="H140" s="33" t="e">
        <f t="shared" si="182"/>
        <v>#N/A</v>
      </c>
      <c r="I140" s="33" t="e">
        <f t="shared" si="183"/>
        <v>#N/A</v>
      </c>
      <c r="J140" s="33" t="e">
        <f t="shared" si="184"/>
        <v>#N/A</v>
      </c>
      <c r="K140" s="33">
        <f t="shared" si="185"/>
        <v>0</v>
      </c>
      <c r="L140" s="33">
        <f t="shared" si="186"/>
        <v>0</v>
      </c>
      <c r="M140" s="33">
        <f t="shared" si="187"/>
        <v>0</v>
      </c>
      <c r="N140" s="33">
        <f t="shared" si="188"/>
        <v>0</v>
      </c>
      <c r="O140" s="33">
        <f t="shared" si="189"/>
        <v>0</v>
      </c>
      <c r="P140" s="33" t="str">
        <f t="shared" si="190"/>
        <v/>
      </c>
      <c r="Q140" s="33" t="e">
        <f t="shared" si="191"/>
        <v>#N/A</v>
      </c>
      <c r="R140" s="33" t="e">
        <f t="shared" si="192"/>
        <v>#N/A</v>
      </c>
      <c r="S140" s="33" t="e">
        <f t="shared" si="193"/>
        <v>#N/A</v>
      </c>
      <c r="T140" s="33" t="e">
        <f t="shared" si="194"/>
        <v>#N/A</v>
      </c>
      <c r="U140" s="33" t="e">
        <f t="shared" si="195"/>
        <v>#N/A</v>
      </c>
      <c r="V140" s="33" t="e">
        <f t="shared" si="196"/>
        <v>#N/A</v>
      </c>
      <c r="W140" s="33" t="e">
        <f t="shared" si="197"/>
        <v>#N/A</v>
      </c>
      <c r="X140" s="33" t="e">
        <f t="shared" si="198"/>
        <v>#N/A</v>
      </c>
      <c r="Y140" s="33"/>
      <c r="Z140" s="33"/>
      <c r="AA140" s="33" t="e">
        <f t="shared" si="199"/>
        <v>#N/A</v>
      </c>
      <c r="AB140" s="33" t="str">
        <f t="shared" si="200"/>
        <v/>
      </c>
      <c r="AC140" s="33" t="str">
        <f t="shared" si="201"/>
        <v/>
      </c>
      <c r="AD140" s="33" t="e">
        <f t="shared" si="202"/>
        <v>#N/A</v>
      </c>
      <c r="AE140" s="33" t="e">
        <f t="shared" si="203"/>
        <v>#N/A</v>
      </c>
      <c r="AF140" s="33" t="e">
        <f t="shared" si="204"/>
        <v>#N/A</v>
      </c>
      <c r="AG140" s="33">
        <f t="shared" si="205"/>
        <v>0</v>
      </c>
      <c r="AH140" s="33">
        <f t="shared" si="206"/>
        <v>0</v>
      </c>
      <c r="AI140" s="33">
        <f t="shared" si="207"/>
        <v>0</v>
      </c>
      <c r="AJ140" s="33">
        <f t="shared" si="208"/>
        <v>0</v>
      </c>
      <c r="AK140" s="33">
        <f t="shared" si="209"/>
        <v>0</v>
      </c>
      <c r="AL140" s="33" t="str">
        <f t="shared" si="210"/>
        <v/>
      </c>
      <c r="AM140" s="33" t="e">
        <f t="shared" si="211"/>
        <v>#N/A</v>
      </c>
      <c r="AN140" s="33" t="e">
        <f t="shared" si="212"/>
        <v>#N/A</v>
      </c>
      <c r="AO140" s="33" t="e">
        <f t="shared" si="213"/>
        <v>#N/A</v>
      </c>
      <c r="AP140" s="33" t="e">
        <f t="shared" si="214"/>
        <v>#N/A</v>
      </c>
      <c r="AQ140" s="33" t="e">
        <f t="shared" si="215"/>
        <v>#N/A</v>
      </c>
      <c r="AR140" s="33" t="e">
        <f t="shared" si="216"/>
        <v>#N/A</v>
      </c>
      <c r="AS140" s="33" t="e">
        <f t="shared" si="217"/>
        <v>#N/A</v>
      </c>
      <c r="AT140" s="33" t="e">
        <f t="shared" si="218"/>
        <v>#N/A</v>
      </c>
      <c r="AU140" s="33"/>
      <c r="AV140" s="33"/>
      <c r="AW140" s="33" t="e">
        <f t="shared" si="219"/>
        <v>#N/A</v>
      </c>
    </row>
    <row r="141" spans="1:49" x14ac:dyDescent="0.3">
      <c r="A141" s="33">
        <v>139</v>
      </c>
      <c r="B141" s="33" t="str">
        <f t="shared" si="176"/>
        <v/>
      </c>
      <c r="C141" s="46" t="str">
        <f t="shared" si="177"/>
        <v/>
      </c>
      <c r="D141" s="33">
        <f t="shared" si="178"/>
        <v>0</v>
      </c>
      <c r="E141" s="33" t="e">
        <f t="shared" si="179"/>
        <v>#N/A</v>
      </c>
      <c r="F141" s="33" t="str">
        <f t="shared" si="180"/>
        <v/>
      </c>
      <c r="G141" s="33" t="str">
        <f t="shared" si="181"/>
        <v/>
      </c>
      <c r="H141" s="33" t="e">
        <f t="shared" si="182"/>
        <v>#N/A</v>
      </c>
      <c r="I141" s="33" t="e">
        <f t="shared" si="183"/>
        <v>#N/A</v>
      </c>
      <c r="J141" s="33" t="e">
        <f t="shared" si="184"/>
        <v>#N/A</v>
      </c>
      <c r="K141" s="33">
        <f t="shared" si="185"/>
        <v>0</v>
      </c>
      <c r="L141" s="33">
        <f t="shared" si="186"/>
        <v>0</v>
      </c>
      <c r="M141" s="33">
        <f t="shared" si="187"/>
        <v>0</v>
      </c>
      <c r="N141" s="33">
        <f t="shared" si="188"/>
        <v>0</v>
      </c>
      <c r="O141" s="33">
        <f t="shared" si="189"/>
        <v>0</v>
      </c>
      <c r="P141" s="33" t="str">
        <f t="shared" si="190"/>
        <v/>
      </c>
      <c r="Q141" s="33" t="e">
        <f t="shared" si="191"/>
        <v>#N/A</v>
      </c>
      <c r="R141" s="33" t="e">
        <f t="shared" si="192"/>
        <v>#N/A</v>
      </c>
      <c r="S141" s="33" t="e">
        <f t="shared" si="193"/>
        <v>#N/A</v>
      </c>
      <c r="T141" s="33" t="e">
        <f t="shared" si="194"/>
        <v>#N/A</v>
      </c>
      <c r="U141" s="33" t="e">
        <f t="shared" si="195"/>
        <v>#N/A</v>
      </c>
      <c r="V141" s="33" t="e">
        <f t="shared" si="196"/>
        <v>#N/A</v>
      </c>
      <c r="W141" s="33" t="e">
        <f t="shared" si="197"/>
        <v>#N/A</v>
      </c>
      <c r="X141" s="33" t="e">
        <f t="shared" si="198"/>
        <v>#N/A</v>
      </c>
      <c r="Y141" s="33"/>
      <c r="Z141" s="33"/>
      <c r="AA141" s="33" t="e">
        <f t="shared" si="199"/>
        <v>#N/A</v>
      </c>
      <c r="AB141" s="33" t="str">
        <f t="shared" si="200"/>
        <v/>
      </c>
      <c r="AC141" s="33" t="str">
        <f t="shared" si="201"/>
        <v/>
      </c>
      <c r="AD141" s="33" t="e">
        <f t="shared" si="202"/>
        <v>#N/A</v>
      </c>
      <c r="AE141" s="33" t="e">
        <f t="shared" si="203"/>
        <v>#N/A</v>
      </c>
      <c r="AF141" s="33" t="e">
        <f t="shared" si="204"/>
        <v>#N/A</v>
      </c>
      <c r="AG141" s="33">
        <f t="shared" si="205"/>
        <v>0</v>
      </c>
      <c r="AH141" s="33">
        <f t="shared" si="206"/>
        <v>0</v>
      </c>
      <c r="AI141" s="33">
        <f t="shared" si="207"/>
        <v>0</v>
      </c>
      <c r="AJ141" s="33">
        <f t="shared" si="208"/>
        <v>0</v>
      </c>
      <c r="AK141" s="33">
        <f t="shared" si="209"/>
        <v>0</v>
      </c>
      <c r="AL141" s="33" t="str">
        <f t="shared" si="210"/>
        <v/>
      </c>
      <c r="AM141" s="33" t="e">
        <f t="shared" si="211"/>
        <v>#N/A</v>
      </c>
      <c r="AN141" s="33" t="e">
        <f t="shared" si="212"/>
        <v>#N/A</v>
      </c>
      <c r="AO141" s="33" t="e">
        <f t="shared" si="213"/>
        <v>#N/A</v>
      </c>
      <c r="AP141" s="33" t="e">
        <f t="shared" si="214"/>
        <v>#N/A</v>
      </c>
      <c r="AQ141" s="33" t="e">
        <f t="shared" si="215"/>
        <v>#N/A</v>
      </c>
      <c r="AR141" s="33" t="e">
        <f t="shared" si="216"/>
        <v>#N/A</v>
      </c>
      <c r="AS141" s="33" t="e">
        <f t="shared" si="217"/>
        <v>#N/A</v>
      </c>
      <c r="AT141" s="33" t="e">
        <f t="shared" si="218"/>
        <v>#N/A</v>
      </c>
      <c r="AU141" s="33"/>
      <c r="AV141" s="33"/>
      <c r="AW141" s="33" t="e">
        <f t="shared" si="219"/>
        <v>#N/A</v>
      </c>
    </row>
    <row r="142" spans="1:49" x14ac:dyDescent="0.3">
      <c r="A142" s="33">
        <v>140</v>
      </c>
      <c r="B142" s="33" t="str">
        <f t="shared" si="176"/>
        <v/>
      </c>
      <c r="C142" s="46" t="str">
        <f t="shared" si="177"/>
        <v/>
      </c>
      <c r="D142" s="33">
        <f t="shared" si="178"/>
        <v>0</v>
      </c>
      <c r="E142" s="33" t="e">
        <f t="shared" si="179"/>
        <v>#N/A</v>
      </c>
      <c r="F142" s="33" t="str">
        <f t="shared" si="180"/>
        <v/>
      </c>
      <c r="G142" s="33" t="str">
        <f t="shared" si="181"/>
        <v/>
      </c>
      <c r="H142" s="33" t="e">
        <f t="shared" si="182"/>
        <v>#N/A</v>
      </c>
      <c r="I142" s="33" t="e">
        <f t="shared" si="183"/>
        <v>#N/A</v>
      </c>
      <c r="J142" s="33" t="e">
        <f t="shared" si="184"/>
        <v>#N/A</v>
      </c>
      <c r="K142" s="33">
        <f t="shared" si="185"/>
        <v>0</v>
      </c>
      <c r="L142" s="33">
        <f t="shared" si="186"/>
        <v>0</v>
      </c>
      <c r="M142" s="33">
        <f t="shared" si="187"/>
        <v>0</v>
      </c>
      <c r="N142" s="33">
        <f t="shared" si="188"/>
        <v>0</v>
      </c>
      <c r="O142" s="33">
        <f t="shared" si="189"/>
        <v>0</v>
      </c>
      <c r="P142" s="33" t="str">
        <f t="shared" si="190"/>
        <v/>
      </c>
      <c r="Q142" s="33" t="e">
        <f t="shared" si="191"/>
        <v>#N/A</v>
      </c>
      <c r="R142" s="33" t="e">
        <f t="shared" si="192"/>
        <v>#N/A</v>
      </c>
      <c r="S142" s="33" t="e">
        <f t="shared" si="193"/>
        <v>#N/A</v>
      </c>
      <c r="T142" s="33" t="e">
        <f t="shared" si="194"/>
        <v>#N/A</v>
      </c>
      <c r="U142" s="33" t="e">
        <f t="shared" si="195"/>
        <v>#N/A</v>
      </c>
      <c r="V142" s="33" t="e">
        <f t="shared" si="196"/>
        <v>#N/A</v>
      </c>
      <c r="W142" s="33" t="e">
        <f t="shared" si="197"/>
        <v>#N/A</v>
      </c>
      <c r="X142" s="33" t="e">
        <f t="shared" si="198"/>
        <v>#N/A</v>
      </c>
      <c r="Y142" s="33"/>
      <c r="Z142" s="33"/>
      <c r="AA142" s="33" t="e">
        <f t="shared" si="199"/>
        <v>#N/A</v>
      </c>
      <c r="AB142" s="33" t="str">
        <f t="shared" si="200"/>
        <v/>
      </c>
      <c r="AC142" s="33" t="str">
        <f t="shared" si="201"/>
        <v/>
      </c>
      <c r="AD142" s="33" t="e">
        <f t="shared" si="202"/>
        <v>#N/A</v>
      </c>
      <c r="AE142" s="33" t="e">
        <f t="shared" si="203"/>
        <v>#N/A</v>
      </c>
      <c r="AF142" s="33" t="e">
        <f t="shared" si="204"/>
        <v>#N/A</v>
      </c>
      <c r="AG142" s="33">
        <f t="shared" si="205"/>
        <v>0</v>
      </c>
      <c r="AH142" s="33">
        <f t="shared" si="206"/>
        <v>0</v>
      </c>
      <c r="AI142" s="33">
        <f t="shared" si="207"/>
        <v>0</v>
      </c>
      <c r="AJ142" s="33">
        <f t="shared" si="208"/>
        <v>0</v>
      </c>
      <c r="AK142" s="33">
        <f t="shared" si="209"/>
        <v>0</v>
      </c>
      <c r="AL142" s="33" t="str">
        <f t="shared" si="210"/>
        <v/>
      </c>
      <c r="AM142" s="33" t="e">
        <f t="shared" si="211"/>
        <v>#N/A</v>
      </c>
      <c r="AN142" s="33" t="e">
        <f t="shared" si="212"/>
        <v>#N/A</v>
      </c>
      <c r="AO142" s="33" t="e">
        <f t="shared" si="213"/>
        <v>#N/A</v>
      </c>
      <c r="AP142" s="33" t="e">
        <f t="shared" si="214"/>
        <v>#N/A</v>
      </c>
      <c r="AQ142" s="33" t="e">
        <f t="shared" si="215"/>
        <v>#N/A</v>
      </c>
      <c r="AR142" s="33" t="e">
        <f t="shared" si="216"/>
        <v>#N/A</v>
      </c>
      <c r="AS142" s="33" t="e">
        <f t="shared" si="217"/>
        <v>#N/A</v>
      </c>
      <c r="AT142" s="33" t="e">
        <f t="shared" si="218"/>
        <v>#N/A</v>
      </c>
      <c r="AU142" s="33"/>
      <c r="AV142" s="33"/>
      <c r="AW142" s="33" t="e">
        <f t="shared" si="219"/>
        <v>#N/A</v>
      </c>
    </row>
    <row r="143" spans="1:49" x14ac:dyDescent="0.3">
      <c r="A143" s="33">
        <v>141</v>
      </c>
      <c r="B143" s="33" t="str">
        <f t="shared" si="176"/>
        <v/>
      </c>
      <c r="C143" s="46" t="str">
        <f t="shared" si="177"/>
        <v/>
      </c>
      <c r="D143" s="33">
        <f t="shared" si="178"/>
        <v>0</v>
      </c>
      <c r="E143" s="33" t="e">
        <f t="shared" si="179"/>
        <v>#N/A</v>
      </c>
      <c r="F143" s="33" t="str">
        <f t="shared" si="180"/>
        <v/>
      </c>
      <c r="G143" s="33" t="str">
        <f t="shared" si="181"/>
        <v/>
      </c>
      <c r="H143" s="33" t="e">
        <f t="shared" si="182"/>
        <v>#N/A</v>
      </c>
      <c r="I143" s="33" t="e">
        <f t="shared" si="183"/>
        <v>#N/A</v>
      </c>
      <c r="J143" s="33" t="e">
        <f t="shared" si="184"/>
        <v>#N/A</v>
      </c>
      <c r="K143" s="33">
        <f t="shared" si="185"/>
        <v>0</v>
      </c>
      <c r="L143" s="33">
        <f t="shared" si="186"/>
        <v>0</v>
      </c>
      <c r="M143" s="33">
        <f t="shared" si="187"/>
        <v>0</v>
      </c>
      <c r="N143" s="33">
        <f t="shared" si="188"/>
        <v>0</v>
      </c>
      <c r="O143" s="33">
        <f t="shared" si="189"/>
        <v>0</v>
      </c>
      <c r="P143" s="33" t="str">
        <f t="shared" si="190"/>
        <v/>
      </c>
      <c r="Q143" s="33" t="e">
        <f t="shared" si="191"/>
        <v>#N/A</v>
      </c>
      <c r="R143" s="33" t="e">
        <f t="shared" si="192"/>
        <v>#N/A</v>
      </c>
      <c r="S143" s="33" t="e">
        <f t="shared" si="193"/>
        <v>#N/A</v>
      </c>
      <c r="T143" s="33" t="e">
        <f t="shared" si="194"/>
        <v>#N/A</v>
      </c>
      <c r="U143" s="33" t="e">
        <f t="shared" si="195"/>
        <v>#N/A</v>
      </c>
      <c r="V143" s="33" t="e">
        <f t="shared" si="196"/>
        <v>#N/A</v>
      </c>
      <c r="W143" s="33" t="e">
        <f t="shared" si="197"/>
        <v>#N/A</v>
      </c>
      <c r="X143" s="33" t="e">
        <f t="shared" si="198"/>
        <v>#N/A</v>
      </c>
      <c r="Y143" s="33"/>
      <c r="Z143" s="33"/>
      <c r="AA143" s="33" t="e">
        <f t="shared" si="199"/>
        <v>#N/A</v>
      </c>
      <c r="AB143" s="33" t="str">
        <f t="shared" si="200"/>
        <v/>
      </c>
      <c r="AC143" s="33" t="str">
        <f t="shared" si="201"/>
        <v/>
      </c>
      <c r="AD143" s="33" t="e">
        <f t="shared" si="202"/>
        <v>#N/A</v>
      </c>
      <c r="AE143" s="33" t="e">
        <f t="shared" si="203"/>
        <v>#N/A</v>
      </c>
      <c r="AF143" s="33" t="e">
        <f t="shared" si="204"/>
        <v>#N/A</v>
      </c>
      <c r="AG143" s="33">
        <f t="shared" si="205"/>
        <v>0</v>
      </c>
      <c r="AH143" s="33">
        <f t="shared" si="206"/>
        <v>0</v>
      </c>
      <c r="AI143" s="33">
        <f t="shared" si="207"/>
        <v>0</v>
      </c>
      <c r="AJ143" s="33">
        <f t="shared" si="208"/>
        <v>0</v>
      </c>
      <c r="AK143" s="33">
        <f t="shared" si="209"/>
        <v>0</v>
      </c>
      <c r="AL143" s="33" t="str">
        <f t="shared" si="210"/>
        <v/>
      </c>
      <c r="AM143" s="33" t="e">
        <f t="shared" si="211"/>
        <v>#N/A</v>
      </c>
      <c r="AN143" s="33" t="e">
        <f t="shared" si="212"/>
        <v>#N/A</v>
      </c>
      <c r="AO143" s="33" t="e">
        <f t="shared" si="213"/>
        <v>#N/A</v>
      </c>
      <c r="AP143" s="33" t="e">
        <f t="shared" si="214"/>
        <v>#N/A</v>
      </c>
      <c r="AQ143" s="33" t="e">
        <f t="shared" si="215"/>
        <v>#N/A</v>
      </c>
      <c r="AR143" s="33" t="e">
        <f t="shared" si="216"/>
        <v>#N/A</v>
      </c>
      <c r="AS143" s="33" t="e">
        <f t="shared" si="217"/>
        <v>#N/A</v>
      </c>
      <c r="AT143" s="33" t="e">
        <f t="shared" si="218"/>
        <v>#N/A</v>
      </c>
      <c r="AU143" s="33"/>
      <c r="AV143" s="33"/>
      <c r="AW143" s="33" t="e">
        <f t="shared" si="219"/>
        <v>#N/A</v>
      </c>
    </row>
    <row r="144" spans="1:49" x14ac:dyDescent="0.3">
      <c r="A144" s="33">
        <v>142</v>
      </c>
      <c r="B144" s="33" t="str">
        <f t="shared" si="176"/>
        <v/>
      </c>
      <c r="C144" s="46" t="str">
        <f t="shared" si="177"/>
        <v/>
      </c>
      <c r="D144" s="33">
        <f t="shared" si="178"/>
        <v>0</v>
      </c>
      <c r="E144" s="33" t="e">
        <f t="shared" si="179"/>
        <v>#N/A</v>
      </c>
      <c r="F144" s="33" t="str">
        <f t="shared" si="180"/>
        <v/>
      </c>
      <c r="G144" s="33" t="str">
        <f t="shared" si="181"/>
        <v/>
      </c>
      <c r="H144" s="33" t="e">
        <f t="shared" si="182"/>
        <v>#N/A</v>
      </c>
      <c r="I144" s="33" t="e">
        <f t="shared" si="183"/>
        <v>#N/A</v>
      </c>
      <c r="J144" s="33" t="e">
        <f t="shared" si="184"/>
        <v>#N/A</v>
      </c>
      <c r="K144" s="33">
        <f t="shared" si="185"/>
        <v>0</v>
      </c>
      <c r="L144" s="33">
        <f t="shared" si="186"/>
        <v>0</v>
      </c>
      <c r="M144" s="33">
        <f t="shared" si="187"/>
        <v>0</v>
      </c>
      <c r="N144" s="33">
        <f t="shared" si="188"/>
        <v>0</v>
      </c>
      <c r="O144" s="33">
        <f t="shared" si="189"/>
        <v>0</v>
      </c>
      <c r="P144" s="33" t="str">
        <f t="shared" si="190"/>
        <v/>
      </c>
      <c r="Q144" s="33" t="e">
        <f t="shared" si="191"/>
        <v>#N/A</v>
      </c>
      <c r="R144" s="33" t="e">
        <f t="shared" si="192"/>
        <v>#N/A</v>
      </c>
      <c r="S144" s="33" t="e">
        <f t="shared" si="193"/>
        <v>#N/A</v>
      </c>
      <c r="T144" s="33" t="e">
        <f t="shared" si="194"/>
        <v>#N/A</v>
      </c>
      <c r="U144" s="33" t="e">
        <f t="shared" si="195"/>
        <v>#N/A</v>
      </c>
      <c r="V144" s="33" t="e">
        <f t="shared" si="196"/>
        <v>#N/A</v>
      </c>
      <c r="W144" s="33" t="e">
        <f t="shared" si="197"/>
        <v>#N/A</v>
      </c>
      <c r="X144" s="33" t="e">
        <f t="shared" si="198"/>
        <v>#N/A</v>
      </c>
      <c r="Y144" s="33"/>
      <c r="Z144" s="33"/>
      <c r="AA144" s="33" t="e">
        <f t="shared" si="199"/>
        <v>#N/A</v>
      </c>
      <c r="AB144" s="33" t="str">
        <f t="shared" si="200"/>
        <v/>
      </c>
      <c r="AC144" s="33" t="str">
        <f t="shared" si="201"/>
        <v/>
      </c>
      <c r="AD144" s="33" t="e">
        <f t="shared" si="202"/>
        <v>#N/A</v>
      </c>
      <c r="AE144" s="33" t="e">
        <f t="shared" si="203"/>
        <v>#N/A</v>
      </c>
      <c r="AF144" s="33" t="e">
        <f t="shared" si="204"/>
        <v>#N/A</v>
      </c>
      <c r="AG144" s="33">
        <f t="shared" si="205"/>
        <v>0</v>
      </c>
      <c r="AH144" s="33">
        <f t="shared" si="206"/>
        <v>0</v>
      </c>
      <c r="AI144" s="33">
        <f t="shared" si="207"/>
        <v>0</v>
      </c>
      <c r="AJ144" s="33">
        <f t="shared" si="208"/>
        <v>0</v>
      </c>
      <c r="AK144" s="33">
        <f t="shared" si="209"/>
        <v>0</v>
      </c>
      <c r="AL144" s="33" t="str">
        <f t="shared" si="210"/>
        <v/>
      </c>
      <c r="AM144" s="33" t="e">
        <f t="shared" si="211"/>
        <v>#N/A</v>
      </c>
      <c r="AN144" s="33" t="e">
        <f t="shared" si="212"/>
        <v>#N/A</v>
      </c>
      <c r="AO144" s="33" t="e">
        <f t="shared" si="213"/>
        <v>#N/A</v>
      </c>
      <c r="AP144" s="33" t="e">
        <f t="shared" si="214"/>
        <v>#N/A</v>
      </c>
      <c r="AQ144" s="33" t="e">
        <f t="shared" si="215"/>
        <v>#N/A</v>
      </c>
      <c r="AR144" s="33" t="e">
        <f t="shared" si="216"/>
        <v>#N/A</v>
      </c>
      <c r="AS144" s="33" t="e">
        <f t="shared" si="217"/>
        <v>#N/A</v>
      </c>
      <c r="AT144" s="33" t="e">
        <f t="shared" si="218"/>
        <v>#N/A</v>
      </c>
      <c r="AU144" s="33"/>
      <c r="AV144" s="33"/>
      <c r="AW144" s="33" t="e">
        <f t="shared" si="219"/>
        <v>#N/A</v>
      </c>
    </row>
    <row r="145" spans="1:49" x14ac:dyDescent="0.3">
      <c r="A145" s="33">
        <v>143</v>
      </c>
      <c r="B145" s="33" t="str">
        <f t="shared" si="176"/>
        <v/>
      </c>
      <c r="C145" s="46" t="str">
        <f t="shared" si="177"/>
        <v/>
      </c>
      <c r="D145" s="33">
        <f t="shared" si="178"/>
        <v>0</v>
      </c>
      <c r="E145" s="33" t="e">
        <f t="shared" si="179"/>
        <v>#N/A</v>
      </c>
      <c r="F145" s="33" t="str">
        <f t="shared" si="180"/>
        <v/>
      </c>
      <c r="G145" s="33" t="str">
        <f t="shared" si="181"/>
        <v/>
      </c>
      <c r="H145" s="33" t="e">
        <f t="shared" si="182"/>
        <v>#N/A</v>
      </c>
      <c r="I145" s="33" t="e">
        <f t="shared" si="183"/>
        <v>#N/A</v>
      </c>
      <c r="J145" s="33" t="e">
        <f t="shared" si="184"/>
        <v>#N/A</v>
      </c>
      <c r="K145" s="33">
        <f t="shared" si="185"/>
        <v>0</v>
      </c>
      <c r="L145" s="33">
        <f t="shared" si="186"/>
        <v>0</v>
      </c>
      <c r="M145" s="33">
        <f t="shared" si="187"/>
        <v>0</v>
      </c>
      <c r="N145" s="33">
        <f t="shared" si="188"/>
        <v>0</v>
      </c>
      <c r="O145" s="33">
        <f t="shared" si="189"/>
        <v>0</v>
      </c>
      <c r="P145" s="33" t="str">
        <f t="shared" si="190"/>
        <v/>
      </c>
      <c r="Q145" s="33" t="e">
        <f t="shared" si="191"/>
        <v>#N/A</v>
      </c>
      <c r="R145" s="33" t="e">
        <f t="shared" si="192"/>
        <v>#N/A</v>
      </c>
      <c r="S145" s="33" t="e">
        <f t="shared" si="193"/>
        <v>#N/A</v>
      </c>
      <c r="T145" s="33" t="e">
        <f t="shared" si="194"/>
        <v>#N/A</v>
      </c>
      <c r="U145" s="33" t="e">
        <f t="shared" si="195"/>
        <v>#N/A</v>
      </c>
      <c r="V145" s="33" t="e">
        <f t="shared" si="196"/>
        <v>#N/A</v>
      </c>
      <c r="W145" s="33" t="e">
        <f t="shared" si="197"/>
        <v>#N/A</v>
      </c>
      <c r="X145" s="33" t="e">
        <f t="shared" si="198"/>
        <v>#N/A</v>
      </c>
      <c r="Y145" s="33"/>
      <c r="Z145" s="33"/>
      <c r="AA145" s="33" t="e">
        <f t="shared" si="199"/>
        <v>#N/A</v>
      </c>
      <c r="AB145" s="33" t="str">
        <f t="shared" si="200"/>
        <v/>
      </c>
      <c r="AC145" s="33" t="str">
        <f t="shared" si="201"/>
        <v/>
      </c>
      <c r="AD145" s="33" t="e">
        <f t="shared" si="202"/>
        <v>#N/A</v>
      </c>
      <c r="AE145" s="33" t="e">
        <f t="shared" si="203"/>
        <v>#N/A</v>
      </c>
      <c r="AF145" s="33" t="e">
        <f t="shared" si="204"/>
        <v>#N/A</v>
      </c>
      <c r="AG145" s="33">
        <f t="shared" si="205"/>
        <v>0</v>
      </c>
      <c r="AH145" s="33">
        <f t="shared" si="206"/>
        <v>0</v>
      </c>
      <c r="AI145" s="33">
        <f t="shared" si="207"/>
        <v>0</v>
      </c>
      <c r="AJ145" s="33">
        <f t="shared" si="208"/>
        <v>0</v>
      </c>
      <c r="AK145" s="33">
        <f t="shared" si="209"/>
        <v>0</v>
      </c>
      <c r="AL145" s="33" t="str">
        <f t="shared" si="210"/>
        <v/>
      </c>
      <c r="AM145" s="33" t="e">
        <f t="shared" si="211"/>
        <v>#N/A</v>
      </c>
      <c r="AN145" s="33" t="e">
        <f t="shared" si="212"/>
        <v>#N/A</v>
      </c>
      <c r="AO145" s="33" t="e">
        <f t="shared" si="213"/>
        <v>#N/A</v>
      </c>
      <c r="AP145" s="33" t="e">
        <f t="shared" si="214"/>
        <v>#N/A</v>
      </c>
      <c r="AQ145" s="33" t="e">
        <f t="shared" si="215"/>
        <v>#N/A</v>
      </c>
      <c r="AR145" s="33" t="e">
        <f t="shared" si="216"/>
        <v>#N/A</v>
      </c>
      <c r="AS145" s="33" t="e">
        <f t="shared" si="217"/>
        <v>#N/A</v>
      </c>
      <c r="AT145" s="33" t="e">
        <f t="shared" si="218"/>
        <v>#N/A</v>
      </c>
      <c r="AU145" s="33"/>
      <c r="AV145" s="33"/>
      <c r="AW145" s="33" t="e">
        <f t="shared" si="219"/>
        <v>#N/A</v>
      </c>
    </row>
    <row r="146" spans="1:49" x14ac:dyDescent="0.3">
      <c r="A146" s="33">
        <v>144</v>
      </c>
      <c r="B146" s="33" t="str">
        <f t="shared" si="176"/>
        <v/>
      </c>
      <c r="C146" s="46" t="str">
        <f t="shared" si="177"/>
        <v/>
      </c>
      <c r="D146" s="33">
        <f t="shared" si="178"/>
        <v>0</v>
      </c>
      <c r="E146" s="33" t="e">
        <f t="shared" si="179"/>
        <v>#N/A</v>
      </c>
      <c r="F146" s="33" t="str">
        <f t="shared" si="180"/>
        <v/>
      </c>
      <c r="G146" s="33" t="str">
        <f t="shared" si="181"/>
        <v/>
      </c>
      <c r="H146" s="33" t="e">
        <f t="shared" si="182"/>
        <v>#N/A</v>
      </c>
      <c r="I146" s="33" t="e">
        <f t="shared" si="183"/>
        <v>#N/A</v>
      </c>
      <c r="J146" s="33" t="e">
        <f t="shared" si="184"/>
        <v>#N/A</v>
      </c>
      <c r="K146" s="33">
        <f t="shared" si="185"/>
        <v>0</v>
      </c>
      <c r="L146" s="33">
        <f t="shared" si="186"/>
        <v>0</v>
      </c>
      <c r="M146" s="33">
        <f t="shared" si="187"/>
        <v>0</v>
      </c>
      <c r="N146" s="33">
        <f t="shared" si="188"/>
        <v>0</v>
      </c>
      <c r="O146" s="33">
        <f t="shared" si="189"/>
        <v>0</v>
      </c>
      <c r="P146" s="33" t="str">
        <f t="shared" si="190"/>
        <v/>
      </c>
      <c r="Q146" s="33" t="e">
        <f t="shared" si="191"/>
        <v>#N/A</v>
      </c>
      <c r="R146" s="33" t="e">
        <f t="shared" si="192"/>
        <v>#N/A</v>
      </c>
      <c r="S146" s="33" t="e">
        <f t="shared" si="193"/>
        <v>#N/A</v>
      </c>
      <c r="T146" s="33" t="e">
        <f t="shared" si="194"/>
        <v>#N/A</v>
      </c>
      <c r="U146" s="33" t="e">
        <f t="shared" si="195"/>
        <v>#N/A</v>
      </c>
      <c r="V146" s="33" t="e">
        <f t="shared" si="196"/>
        <v>#N/A</v>
      </c>
      <c r="W146" s="33" t="e">
        <f t="shared" si="197"/>
        <v>#N/A</v>
      </c>
      <c r="X146" s="33" t="e">
        <f t="shared" si="198"/>
        <v>#N/A</v>
      </c>
      <c r="Y146" s="33"/>
      <c r="Z146" s="33"/>
      <c r="AA146" s="33" t="e">
        <f t="shared" si="199"/>
        <v>#N/A</v>
      </c>
      <c r="AB146" s="33" t="str">
        <f t="shared" si="200"/>
        <v/>
      </c>
      <c r="AC146" s="33" t="str">
        <f t="shared" si="201"/>
        <v/>
      </c>
      <c r="AD146" s="33" t="e">
        <f t="shared" si="202"/>
        <v>#N/A</v>
      </c>
      <c r="AE146" s="33" t="e">
        <f t="shared" si="203"/>
        <v>#N/A</v>
      </c>
      <c r="AF146" s="33" t="e">
        <f t="shared" si="204"/>
        <v>#N/A</v>
      </c>
      <c r="AG146" s="33">
        <f t="shared" si="205"/>
        <v>0</v>
      </c>
      <c r="AH146" s="33">
        <f t="shared" si="206"/>
        <v>0</v>
      </c>
      <c r="AI146" s="33">
        <f t="shared" si="207"/>
        <v>0</v>
      </c>
      <c r="AJ146" s="33">
        <f t="shared" si="208"/>
        <v>0</v>
      </c>
      <c r="AK146" s="33">
        <f t="shared" si="209"/>
        <v>0</v>
      </c>
      <c r="AL146" s="33" t="str">
        <f t="shared" si="210"/>
        <v/>
      </c>
      <c r="AM146" s="33" t="e">
        <f t="shared" si="211"/>
        <v>#N/A</v>
      </c>
      <c r="AN146" s="33" t="e">
        <f t="shared" si="212"/>
        <v>#N/A</v>
      </c>
      <c r="AO146" s="33" t="e">
        <f t="shared" si="213"/>
        <v>#N/A</v>
      </c>
      <c r="AP146" s="33" t="e">
        <f t="shared" si="214"/>
        <v>#N/A</v>
      </c>
      <c r="AQ146" s="33" t="e">
        <f t="shared" si="215"/>
        <v>#N/A</v>
      </c>
      <c r="AR146" s="33" t="e">
        <f t="shared" si="216"/>
        <v>#N/A</v>
      </c>
      <c r="AS146" s="33" t="e">
        <f t="shared" si="217"/>
        <v>#N/A</v>
      </c>
      <c r="AT146" s="33" t="e">
        <f t="shared" si="218"/>
        <v>#N/A</v>
      </c>
      <c r="AU146" s="33"/>
      <c r="AV146" s="33"/>
      <c r="AW146" s="33" t="e">
        <f t="shared" si="219"/>
        <v>#N/A</v>
      </c>
    </row>
    <row r="147" spans="1:49" x14ac:dyDescent="0.3">
      <c r="A147" s="33">
        <v>145</v>
      </c>
      <c r="B147" s="33" t="str">
        <f t="shared" si="176"/>
        <v/>
      </c>
      <c r="C147" s="46" t="str">
        <f t="shared" si="177"/>
        <v/>
      </c>
      <c r="D147" s="33">
        <f t="shared" si="178"/>
        <v>0</v>
      </c>
      <c r="E147" s="33" t="e">
        <f t="shared" si="179"/>
        <v>#N/A</v>
      </c>
      <c r="F147" s="33" t="str">
        <f t="shared" si="180"/>
        <v/>
      </c>
      <c r="G147" s="33" t="str">
        <f t="shared" si="181"/>
        <v/>
      </c>
      <c r="H147" s="33" t="e">
        <f t="shared" si="182"/>
        <v>#N/A</v>
      </c>
      <c r="I147" s="33" t="e">
        <f t="shared" si="183"/>
        <v>#N/A</v>
      </c>
      <c r="J147" s="33" t="e">
        <f t="shared" si="184"/>
        <v>#N/A</v>
      </c>
      <c r="K147" s="33">
        <f t="shared" si="185"/>
        <v>0</v>
      </c>
      <c r="L147" s="33">
        <f t="shared" si="186"/>
        <v>0</v>
      </c>
      <c r="M147" s="33">
        <f t="shared" si="187"/>
        <v>0</v>
      </c>
      <c r="N147" s="33">
        <f t="shared" si="188"/>
        <v>0</v>
      </c>
      <c r="O147" s="33">
        <f t="shared" si="189"/>
        <v>0</v>
      </c>
      <c r="P147" s="33" t="str">
        <f t="shared" si="190"/>
        <v/>
      </c>
      <c r="Q147" s="33" t="e">
        <f t="shared" si="191"/>
        <v>#N/A</v>
      </c>
      <c r="R147" s="33" t="e">
        <f t="shared" si="192"/>
        <v>#N/A</v>
      </c>
      <c r="S147" s="33" t="e">
        <f t="shared" si="193"/>
        <v>#N/A</v>
      </c>
      <c r="T147" s="33" t="e">
        <f t="shared" si="194"/>
        <v>#N/A</v>
      </c>
      <c r="U147" s="33" t="e">
        <f t="shared" si="195"/>
        <v>#N/A</v>
      </c>
      <c r="V147" s="33" t="e">
        <f t="shared" si="196"/>
        <v>#N/A</v>
      </c>
      <c r="W147" s="33" t="e">
        <f t="shared" si="197"/>
        <v>#N/A</v>
      </c>
      <c r="X147" s="33" t="e">
        <f t="shared" si="198"/>
        <v>#N/A</v>
      </c>
      <c r="Y147" s="33"/>
      <c r="Z147" s="33"/>
      <c r="AA147" s="33" t="e">
        <f t="shared" si="199"/>
        <v>#N/A</v>
      </c>
      <c r="AB147" s="33" t="str">
        <f t="shared" si="200"/>
        <v/>
      </c>
      <c r="AC147" s="33" t="str">
        <f t="shared" si="201"/>
        <v/>
      </c>
      <c r="AD147" s="33" t="e">
        <f t="shared" si="202"/>
        <v>#N/A</v>
      </c>
      <c r="AE147" s="33" t="e">
        <f t="shared" si="203"/>
        <v>#N/A</v>
      </c>
      <c r="AF147" s="33" t="e">
        <f t="shared" si="204"/>
        <v>#N/A</v>
      </c>
      <c r="AG147" s="33">
        <f t="shared" si="205"/>
        <v>0</v>
      </c>
      <c r="AH147" s="33">
        <f t="shared" si="206"/>
        <v>0</v>
      </c>
      <c r="AI147" s="33">
        <f t="shared" si="207"/>
        <v>0</v>
      </c>
      <c r="AJ147" s="33">
        <f t="shared" si="208"/>
        <v>0</v>
      </c>
      <c r="AK147" s="33">
        <f t="shared" si="209"/>
        <v>0</v>
      </c>
      <c r="AL147" s="33" t="str">
        <f t="shared" si="210"/>
        <v/>
      </c>
      <c r="AM147" s="33" t="e">
        <f t="shared" si="211"/>
        <v>#N/A</v>
      </c>
      <c r="AN147" s="33" t="e">
        <f t="shared" si="212"/>
        <v>#N/A</v>
      </c>
      <c r="AO147" s="33" t="e">
        <f t="shared" si="213"/>
        <v>#N/A</v>
      </c>
      <c r="AP147" s="33" t="e">
        <f t="shared" si="214"/>
        <v>#N/A</v>
      </c>
      <c r="AQ147" s="33" t="e">
        <f t="shared" si="215"/>
        <v>#N/A</v>
      </c>
      <c r="AR147" s="33" t="e">
        <f t="shared" si="216"/>
        <v>#N/A</v>
      </c>
      <c r="AS147" s="33" t="e">
        <f t="shared" si="217"/>
        <v>#N/A</v>
      </c>
      <c r="AT147" s="33" t="e">
        <f t="shared" si="218"/>
        <v>#N/A</v>
      </c>
      <c r="AU147" s="33"/>
      <c r="AV147" s="33"/>
      <c r="AW147" s="33" t="e">
        <f t="shared" si="219"/>
        <v>#N/A</v>
      </c>
    </row>
    <row r="148" spans="1:49" x14ac:dyDescent="0.3">
      <c r="A148" s="33">
        <v>146</v>
      </c>
      <c r="B148" s="33" t="str">
        <f t="shared" si="176"/>
        <v/>
      </c>
      <c r="C148" s="46" t="str">
        <f t="shared" si="177"/>
        <v/>
      </c>
      <c r="D148" s="33">
        <f t="shared" si="178"/>
        <v>0</v>
      </c>
      <c r="E148" s="33" t="e">
        <f t="shared" si="179"/>
        <v>#N/A</v>
      </c>
      <c r="F148" s="33" t="str">
        <f t="shared" si="180"/>
        <v/>
      </c>
      <c r="G148" s="33" t="str">
        <f t="shared" si="181"/>
        <v/>
      </c>
      <c r="H148" s="33" t="e">
        <f t="shared" si="182"/>
        <v>#N/A</v>
      </c>
      <c r="I148" s="33" t="e">
        <f t="shared" si="183"/>
        <v>#N/A</v>
      </c>
      <c r="J148" s="33" t="e">
        <f t="shared" si="184"/>
        <v>#N/A</v>
      </c>
      <c r="K148" s="33">
        <f t="shared" si="185"/>
        <v>0</v>
      </c>
      <c r="L148" s="33">
        <f t="shared" si="186"/>
        <v>0</v>
      </c>
      <c r="M148" s="33">
        <f t="shared" si="187"/>
        <v>0</v>
      </c>
      <c r="N148" s="33">
        <f t="shared" si="188"/>
        <v>0</v>
      </c>
      <c r="O148" s="33">
        <f t="shared" si="189"/>
        <v>0</v>
      </c>
      <c r="P148" s="33" t="str">
        <f t="shared" si="190"/>
        <v/>
      </c>
      <c r="Q148" s="33" t="e">
        <f t="shared" si="191"/>
        <v>#N/A</v>
      </c>
      <c r="R148" s="33" t="e">
        <f t="shared" si="192"/>
        <v>#N/A</v>
      </c>
      <c r="S148" s="33" t="e">
        <f t="shared" si="193"/>
        <v>#N/A</v>
      </c>
      <c r="T148" s="33" t="e">
        <f t="shared" si="194"/>
        <v>#N/A</v>
      </c>
      <c r="U148" s="33" t="e">
        <f t="shared" si="195"/>
        <v>#N/A</v>
      </c>
      <c r="V148" s="33" t="e">
        <f t="shared" si="196"/>
        <v>#N/A</v>
      </c>
      <c r="W148" s="33" t="e">
        <f t="shared" si="197"/>
        <v>#N/A</v>
      </c>
      <c r="X148" s="33" t="e">
        <f t="shared" si="198"/>
        <v>#N/A</v>
      </c>
      <c r="Y148" s="33"/>
      <c r="Z148" s="33"/>
      <c r="AA148" s="33" t="e">
        <f t="shared" si="199"/>
        <v>#N/A</v>
      </c>
      <c r="AB148" s="33" t="str">
        <f t="shared" si="200"/>
        <v/>
      </c>
      <c r="AC148" s="33" t="str">
        <f t="shared" si="201"/>
        <v/>
      </c>
      <c r="AD148" s="33" t="e">
        <f t="shared" si="202"/>
        <v>#N/A</v>
      </c>
      <c r="AE148" s="33" t="e">
        <f t="shared" si="203"/>
        <v>#N/A</v>
      </c>
      <c r="AF148" s="33" t="e">
        <f t="shared" si="204"/>
        <v>#N/A</v>
      </c>
      <c r="AG148" s="33">
        <f t="shared" si="205"/>
        <v>0</v>
      </c>
      <c r="AH148" s="33">
        <f t="shared" si="206"/>
        <v>0</v>
      </c>
      <c r="AI148" s="33">
        <f t="shared" si="207"/>
        <v>0</v>
      </c>
      <c r="AJ148" s="33">
        <f t="shared" si="208"/>
        <v>0</v>
      </c>
      <c r="AK148" s="33">
        <f t="shared" si="209"/>
        <v>0</v>
      </c>
      <c r="AL148" s="33" t="str">
        <f t="shared" si="210"/>
        <v/>
      </c>
      <c r="AM148" s="33" t="e">
        <f t="shared" si="211"/>
        <v>#N/A</v>
      </c>
      <c r="AN148" s="33" t="e">
        <f t="shared" si="212"/>
        <v>#N/A</v>
      </c>
      <c r="AO148" s="33" t="e">
        <f t="shared" si="213"/>
        <v>#N/A</v>
      </c>
      <c r="AP148" s="33" t="e">
        <f t="shared" si="214"/>
        <v>#N/A</v>
      </c>
      <c r="AQ148" s="33" t="e">
        <f t="shared" si="215"/>
        <v>#N/A</v>
      </c>
      <c r="AR148" s="33" t="e">
        <f t="shared" si="216"/>
        <v>#N/A</v>
      </c>
      <c r="AS148" s="33" t="e">
        <f t="shared" si="217"/>
        <v>#N/A</v>
      </c>
      <c r="AT148" s="33" t="e">
        <f t="shared" si="218"/>
        <v>#N/A</v>
      </c>
      <c r="AU148" s="33"/>
      <c r="AV148" s="33"/>
      <c r="AW148" s="33" t="e">
        <f t="shared" si="219"/>
        <v>#N/A</v>
      </c>
    </row>
    <row r="149" spans="1:49" x14ac:dyDescent="0.3">
      <c r="A149" s="33">
        <v>147</v>
      </c>
      <c r="B149" s="33" t="str">
        <f t="shared" si="176"/>
        <v/>
      </c>
      <c r="C149" s="46" t="str">
        <f t="shared" si="177"/>
        <v/>
      </c>
      <c r="D149" s="33">
        <f t="shared" si="178"/>
        <v>0</v>
      </c>
      <c r="E149" s="33" t="e">
        <f t="shared" si="179"/>
        <v>#N/A</v>
      </c>
      <c r="F149" s="33" t="str">
        <f t="shared" si="180"/>
        <v/>
      </c>
      <c r="G149" s="33" t="str">
        <f t="shared" si="181"/>
        <v/>
      </c>
      <c r="H149" s="33" t="e">
        <f t="shared" si="182"/>
        <v>#N/A</v>
      </c>
      <c r="I149" s="33" t="e">
        <f t="shared" si="183"/>
        <v>#N/A</v>
      </c>
      <c r="J149" s="33" t="e">
        <f t="shared" si="184"/>
        <v>#N/A</v>
      </c>
      <c r="K149" s="33">
        <f t="shared" si="185"/>
        <v>0</v>
      </c>
      <c r="L149" s="33">
        <f t="shared" si="186"/>
        <v>0</v>
      </c>
      <c r="M149" s="33">
        <f t="shared" si="187"/>
        <v>0</v>
      </c>
      <c r="N149" s="33">
        <f t="shared" si="188"/>
        <v>0</v>
      </c>
      <c r="O149" s="33">
        <f t="shared" si="189"/>
        <v>0</v>
      </c>
      <c r="P149" s="33" t="str">
        <f t="shared" si="190"/>
        <v/>
      </c>
      <c r="Q149" s="33" t="e">
        <f t="shared" si="191"/>
        <v>#N/A</v>
      </c>
      <c r="R149" s="33" t="e">
        <f t="shared" si="192"/>
        <v>#N/A</v>
      </c>
      <c r="S149" s="33" t="e">
        <f t="shared" si="193"/>
        <v>#N/A</v>
      </c>
      <c r="T149" s="33" t="e">
        <f t="shared" si="194"/>
        <v>#N/A</v>
      </c>
      <c r="U149" s="33" t="e">
        <f t="shared" si="195"/>
        <v>#N/A</v>
      </c>
      <c r="V149" s="33" t="e">
        <f t="shared" si="196"/>
        <v>#N/A</v>
      </c>
      <c r="W149" s="33" t="e">
        <f t="shared" si="197"/>
        <v>#N/A</v>
      </c>
      <c r="X149" s="33" t="e">
        <f t="shared" si="198"/>
        <v>#N/A</v>
      </c>
      <c r="Y149" s="33"/>
      <c r="Z149" s="33"/>
      <c r="AA149" s="33" t="e">
        <f t="shared" si="199"/>
        <v>#N/A</v>
      </c>
      <c r="AB149" s="33" t="str">
        <f t="shared" si="200"/>
        <v/>
      </c>
      <c r="AC149" s="33" t="str">
        <f t="shared" si="201"/>
        <v/>
      </c>
      <c r="AD149" s="33" t="e">
        <f t="shared" si="202"/>
        <v>#N/A</v>
      </c>
      <c r="AE149" s="33" t="e">
        <f t="shared" si="203"/>
        <v>#N/A</v>
      </c>
      <c r="AF149" s="33" t="e">
        <f t="shared" si="204"/>
        <v>#N/A</v>
      </c>
      <c r="AG149" s="33">
        <f t="shared" si="205"/>
        <v>0</v>
      </c>
      <c r="AH149" s="33">
        <f t="shared" si="206"/>
        <v>0</v>
      </c>
      <c r="AI149" s="33">
        <f t="shared" si="207"/>
        <v>0</v>
      </c>
      <c r="AJ149" s="33">
        <f t="shared" si="208"/>
        <v>0</v>
      </c>
      <c r="AK149" s="33">
        <f t="shared" si="209"/>
        <v>0</v>
      </c>
      <c r="AL149" s="33" t="str">
        <f t="shared" si="210"/>
        <v/>
      </c>
      <c r="AM149" s="33" t="e">
        <f t="shared" si="211"/>
        <v>#N/A</v>
      </c>
      <c r="AN149" s="33" t="e">
        <f t="shared" si="212"/>
        <v>#N/A</v>
      </c>
      <c r="AO149" s="33" t="e">
        <f t="shared" si="213"/>
        <v>#N/A</v>
      </c>
      <c r="AP149" s="33" t="e">
        <f t="shared" si="214"/>
        <v>#N/A</v>
      </c>
      <c r="AQ149" s="33" t="e">
        <f t="shared" si="215"/>
        <v>#N/A</v>
      </c>
      <c r="AR149" s="33" t="e">
        <f t="shared" si="216"/>
        <v>#N/A</v>
      </c>
      <c r="AS149" s="33" t="e">
        <f t="shared" si="217"/>
        <v>#N/A</v>
      </c>
      <c r="AT149" s="33" t="e">
        <f t="shared" si="218"/>
        <v>#N/A</v>
      </c>
      <c r="AU149" s="33"/>
      <c r="AV149" s="33"/>
      <c r="AW149" s="33" t="e">
        <f t="shared" si="219"/>
        <v>#N/A</v>
      </c>
    </row>
    <row r="150" spans="1:49" x14ac:dyDescent="0.3">
      <c r="A150" s="33">
        <v>148</v>
      </c>
      <c r="B150" s="33" t="str">
        <f t="shared" si="176"/>
        <v/>
      </c>
      <c r="C150" s="46" t="str">
        <f t="shared" si="177"/>
        <v/>
      </c>
      <c r="D150" s="33">
        <f t="shared" si="178"/>
        <v>0</v>
      </c>
      <c r="E150" s="33" t="e">
        <f t="shared" si="179"/>
        <v>#N/A</v>
      </c>
      <c r="F150" s="33" t="str">
        <f t="shared" si="180"/>
        <v/>
      </c>
      <c r="G150" s="33" t="str">
        <f t="shared" si="181"/>
        <v/>
      </c>
      <c r="H150" s="33" t="e">
        <f t="shared" si="182"/>
        <v>#N/A</v>
      </c>
      <c r="I150" s="33" t="e">
        <f t="shared" si="183"/>
        <v>#N/A</v>
      </c>
      <c r="J150" s="33" t="e">
        <f t="shared" si="184"/>
        <v>#N/A</v>
      </c>
      <c r="K150" s="33">
        <f t="shared" si="185"/>
        <v>0</v>
      </c>
      <c r="L150" s="33">
        <f t="shared" si="186"/>
        <v>0</v>
      </c>
      <c r="M150" s="33">
        <f t="shared" si="187"/>
        <v>0</v>
      </c>
      <c r="N150" s="33">
        <f t="shared" si="188"/>
        <v>0</v>
      </c>
      <c r="O150" s="33">
        <f t="shared" si="189"/>
        <v>0</v>
      </c>
      <c r="P150" s="33" t="str">
        <f t="shared" si="190"/>
        <v/>
      </c>
      <c r="Q150" s="33" t="e">
        <f t="shared" si="191"/>
        <v>#N/A</v>
      </c>
      <c r="R150" s="33" t="e">
        <f t="shared" si="192"/>
        <v>#N/A</v>
      </c>
      <c r="S150" s="33" t="e">
        <f t="shared" si="193"/>
        <v>#N/A</v>
      </c>
      <c r="T150" s="33" t="e">
        <f t="shared" si="194"/>
        <v>#N/A</v>
      </c>
      <c r="U150" s="33" t="e">
        <f t="shared" si="195"/>
        <v>#N/A</v>
      </c>
      <c r="V150" s="33" t="e">
        <f t="shared" si="196"/>
        <v>#N/A</v>
      </c>
      <c r="W150" s="33" t="e">
        <f t="shared" si="197"/>
        <v>#N/A</v>
      </c>
      <c r="X150" s="33" t="e">
        <f t="shared" si="198"/>
        <v>#N/A</v>
      </c>
      <c r="Y150" s="33"/>
      <c r="Z150" s="33"/>
      <c r="AA150" s="33" t="e">
        <f t="shared" si="199"/>
        <v>#N/A</v>
      </c>
      <c r="AB150" s="33" t="str">
        <f t="shared" si="200"/>
        <v/>
      </c>
      <c r="AC150" s="33" t="str">
        <f t="shared" si="201"/>
        <v/>
      </c>
      <c r="AD150" s="33" t="e">
        <f t="shared" si="202"/>
        <v>#N/A</v>
      </c>
      <c r="AE150" s="33" t="e">
        <f t="shared" si="203"/>
        <v>#N/A</v>
      </c>
      <c r="AF150" s="33" t="e">
        <f t="shared" si="204"/>
        <v>#N/A</v>
      </c>
      <c r="AG150" s="33">
        <f t="shared" si="205"/>
        <v>0</v>
      </c>
      <c r="AH150" s="33">
        <f t="shared" si="206"/>
        <v>0</v>
      </c>
      <c r="AI150" s="33">
        <f t="shared" si="207"/>
        <v>0</v>
      </c>
      <c r="AJ150" s="33">
        <f t="shared" si="208"/>
        <v>0</v>
      </c>
      <c r="AK150" s="33">
        <f t="shared" si="209"/>
        <v>0</v>
      </c>
      <c r="AL150" s="33" t="str">
        <f t="shared" si="210"/>
        <v/>
      </c>
      <c r="AM150" s="33" t="e">
        <f t="shared" si="211"/>
        <v>#N/A</v>
      </c>
      <c r="AN150" s="33" t="e">
        <f t="shared" si="212"/>
        <v>#N/A</v>
      </c>
      <c r="AO150" s="33" t="e">
        <f t="shared" si="213"/>
        <v>#N/A</v>
      </c>
      <c r="AP150" s="33" t="e">
        <f t="shared" si="214"/>
        <v>#N/A</v>
      </c>
      <c r="AQ150" s="33" t="e">
        <f t="shared" si="215"/>
        <v>#N/A</v>
      </c>
      <c r="AR150" s="33" t="e">
        <f t="shared" si="216"/>
        <v>#N/A</v>
      </c>
      <c r="AS150" s="33" t="e">
        <f t="shared" si="217"/>
        <v>#N/A</v>
      </c>
      <c r="AT150" s="33" t="e">
        <f t="shared" si="218"/>
        <v>#N/A</v>
      </c>
      <c r="AU150" s="33"/>
      <c r="AV150" s="33"/>
      <c r="AW150" s="33" t="e">
        <f t="shared" si="219"/>
        <v>#N/A</v>
      </c>
    </row>
    <row r="151" spans="1:49" x14ac:dyDescent="0.3">
      <c r="A151" s="33">
        <v>149</v>
      </c>
      <c r="B151" s="33" t="str">
        <f t="shared" si="176"/>
        <v/>
      </c>
      <c r="C151" s="46" t="str">
        <f t="shared" si="177"/>
        <v/>
      </c>
      <c r="D151" s="33">
        <f t="shared" si="178"/>
        <v>0</v>
      </c>
      <c r="E151" s="33" t="e">
        <f t="shared" si="179"/>
        <v>#N/A</v>
      </c>
      <c r="F151" s="33" t="str">
        <f t="shared" si="180"/>
        <v/>
      </c>
      <c r="G151" s="33" t="str">
        <f t="shared" si="181"/>
        <v/>
      </c>
      <c r="H151" s="33" t="e">
        <f t="shared" si="182"/>
        <v>#N/A</v>
      </c>
      <c r="I151" s="33" t="e">
        <f t="shared" si="183"/>
        <v>#N/A</v>
      </c>
      <c r="J151" s="33" t="e">
        <f t="shared" si="184"/>
        <v>#N/A</v>
      </c>
      <c r="K151" s="33">
        <f t="shared" si="185"/>
        <v>0</v>
      </c>
      <c r="L151" s="33">
        <f t="shared" si="186"/>
        <v>0</v>
      </c>
      <c r="M151" s="33">
        <f t="shared" si="187"/>
        <v>0</v>
      </c>
      <c r="N151" s="33">
        <f t="shared" si="188"/>
        <v>0</v>
      </c>
      <c r="O151" s="33">
        <f t="shared" si="189"/>
        <v>0</v>
      </c>
      <c r="P151" s="33" t="str">
        <f t="shared" si="190"/>
        <v/>
      </c>
      <c r="Q151" s="33" t="e">
        <f t="shared" si="191"/>
        <v>#N/A</v>
      </c>
      <c r="R151" s="33" t="e">
        <f t="shared" si="192"/>
        <v>#N/A</v>
      </c>
      <c r="S151" s="33" t="e">
        <f t="shared" si="193"/>
        <v>#N/A</v>
      </c>
      <c r="T151" s="33" t="e">
        <f t="shared" si="194"/>
        <v>#N/A</v>
      </c>
      <c r="U151" s="33" t="e">
        <f t="shared" si="195"/>
        <v>#N/A</v>
      </c>
      <c r="V151" s="33" t="e">
        <f t="shared" si="196"/>
        <v>#N/A</v>
      </c>
      <c r="W151" s="33" t="e">
        <f t="shared" si="197"/>
        <v>#N/A</v>
      </c>
      <c r="X151" s="33" t="e">
        <f t="shared" si="198"/>
        <v>#N/A</v>
      </c>
      <c r="Y151" s="33"/>
      <c r="Z151" s="33"/>
      <c r="AA151" s="33" t="e">
        <f t="shared" si="199"/>
        <v>#N/A</v>
      </c>
      <c r="AB151" s="33" t="str">
        <f t="shared" si="200"/>
        <v/>
      </c>
      <c r="AC151" s="33" t="str">
        <f t="shared" si="201"/>
        <v/>
      </c>
      <c r="AD151" s="33" t="e">
        <f t="shared" si="202"/>
        <v>#N/A</v>
      </c>
      <c r="AE151" s="33" t="e">
        <f t="shared" si="203"/>
        <v>#N/A</v>
      </c>
      <c r="AF151" s="33" t="e">
        <f t="shared" si="204"/>
        <v>#N/A</v>
      </c>
      <c r="AG151" s="33">
        <f t="shared" si="205"/>
        <v>0</v>
      </c>
      <c r="AH151" s="33">
        <f t="shared" si="206"/>
        <v>0</v>
      </c>
      <c r="AI151" s="33">
        <f t="shared" si="207"/>
        <v>0</v>
      </c>
      <c r="AJ151" s="33">
        <f t="shared" si="208"/>
        <v>0</v>
      </c>
      <c r="AK151" s="33">
        <f t="shared" si="209"/>
        <v>0</v>
      </c>
      <c r="AL151" s="33" t="str">
        <f t="shared" si="210"/>
        <v/>
      </c>
      <c r="AM151" s="33" t="e">
        <f t="shared" si="211"/>
        <v>#N/A</v>
      </c>
      <c r="AN151" s="33" t="e">
        <f t="shared" si="212"/>
        <v>#N/A</v>
      </c>
      <c r="AO151" s="33" t="e">
        <f t="shared" si="213"/>
        <v>#N/A</v>
      </c>
      <c r="AP151" s="33" t="e">
        <f t="shared" si="214"/>
        <v>#N/A</v>
      </c>
      <c r="AQ151" s="33" t="e">
        <f t="shared" si="215"/>
        <v>#N/A</v>
      </c>
      <c r="AR151" s="33" t="e">
        <f t="shared" si="216"/>
        <v>#N/A</v>
      </c>
      <c r="AS151" s="33" t="e">
        <f t="shared" si="217"/>
        <v>#N/A</v>
      </c>
      <c r="AT151" s="33" t="e">
        <f t="shared" si="218"/>
        <v>#N/A</v>
      </c>
      <c r="AU151" s="33"/>
      <c r="AV151" s="33"/>
      <c r="AW151" s="33" t="e">
        <f t="shared" si="219"/>
        <v>#N/A</v>
      </c>
    </row>
    <row r="152" spans="1:49" x14ac:dyDescent="0.3">
      <c r="A152" s="33">
        <v>150</v>
      </c>
      <c r="B152" s="33" t="str">
        <f t="shared" si="176"/>
        <v/>
      </c>
      <c r="C152" s="46" t="str">
        <f t="shared" si="177"/>
        <v/>
      </c>
      <c r="D152" s="33">
        <f t="shared" si="178"/>
        <v>0</v>
      </c>
      <c r="E152" s="33" t="e">
        <f t="shared" si="179"/>
        <v>#N/A</v>
      </c>
      <c r="F152" s="33" t="str">
        <f t="shared" si="180"/>
        <v/>
      </c>
      <c r="G152" s="33" t="str">
        <f t="shared" si="181"/>
        <v/>
      </c>
      <c r="H152" s="33" t="e">
        <f t="shared" si="182"/>
        <v>#N/A</v>
      </c>
      <c r="I152" s="33" t="e">
        <f t="shared" si="183"/>
        <v>#N/A</v>
      </c>
      <c r="J152" s="33" t="e">
        <f t="shared" si="184"/>
        <v>#N/A</v>
      </c>
      <c r="K152" s="33">
        <f t="shared" si="185"/>
        <v>0</v>
      </c>
      <c r="L152" s="33">
        <f t="shared" si="186"/>
        <v>0</v>
      </c>
      <c r="M152" s="33">
        <f t="shared" si="187"/>
        <v>0</v>
      </c>
      <c r="N152" s="33">
        <f t="shared" si="188"/>
        <v>0</v>
      </c>
      <c r="O152" s="33">
        <f t="shared" si="189"/>
        <v>0</v>
      </c>
      <c r="P152" s="33" t="str">
        <f t="shared" si="190"/>
        <v/>
      </c>
      <c r="Q152" s="33" t="e">
        <f t="shared" si="191"/>
        <v>#N/A</v>
      </c>
      <c r="R152" s="33" t="e">
        <f t="shared" si="192"/>
        <v>#N/A</v>
      </c>
      <c r="S152" s="33" t="e">
        <f t="shared" si="193"/>
        <v>#N/A</v>
      </c>
      <c r="T152" s="33" t="e">
        <f t="shared" si="194"/>
        <v>#N/A</v>
      </c>
      <c r="U152" s="33" t="e">
        <f t="shared" si="195"/>
        <v>#N/A</v>
      </c>
      <c r="V152" s="33" t="e">
        <f t="shared" si="196"/>
        <v>#N/A</v>
      </c>
      <c r="W152" s="33" t="e">
        <f t="shared" si="197"/>
        <v>#N/A</v>
      </c>
      <c r="X152" s="33" t="e">
        <f t="shared" si="198"/>
        <v>#N/A</v>
      </c>
      <c r="Y152" s="33"/>
      <c r="Z152" s="33"/>
      <c r="AA152" s="33" t="e">
        <f t="shared" si="199"/>
        <v>#N/A</v>
      </c>
      <c r="AB152" s="33" t="str">
        <f t="shared" si="200"/>
        <v/>
      </c>
      <c r="AC152" s="33" t="str">
        <f t="shared" si="201"/>
        <v/>
      </c>
      <c r="AD152" s="33" t="e">
        <f t="shared" si="202"/>
        <v>#N/A</v>
      </c>
      <c r="AE152" s="33" t="e">
        <f t="shared" si="203"/>
        <v>#N/A</v>
      </c>
      <c r="AF152" s="33" t="e">
        <f t="shared" si="204"/>
        <v>#N/A</v>
      </c>
      <c r="AG152" s="33">
        <f t="shared" si="205"/>
        <v>0</v>
      </c>
      <c r="AH152" s="33">
        <f t="shared" si="206"/>
        <v>0</v>
      </c>
      <c r="AI152" s="33">
        <f t="shared" si="207"/>
        <v>0</v>
      </c>
      <c r="AJ152" s="33">
        <f t="shared" si="208"/>
        <v>0</v>
      </c>
      <c r="AK152" s="33">
        <f t="shared" si="209"/>
        <v>0</v>
      </c>
      <c r="AL152" s="33" t="str">
        <f t="shared" si="210"/>
        <v/>
      </c>
      <c r="AM152" s="33" t="e">
        <f t="shared" si="211"/>
        <v>#N/A</v>
      </c>
      <c r="AN152" s="33" t="e">
        <f t="shared" si="212"/>
        <v>#N/A</v>
      </c>
      <c r="AO152" s="33" t="e">
        <f t="shared" si="213"/>
        <v>#N/A</v>
      </c>
      <c r="AP152" s="33" t="e">
        <f t="shared" si="214"/>
        <v>#N/A</v>
      </c>
      <c r="AQ152" s="33" t="e">
        <f t="shared" si="215"/>
        <v>#N/A</v>
      </c>
      <c r="AR152" s="33" t="e">
        <f t="shared" si="216"/>
        <v>#N/A</v>
      </c>
      <c r="AS152" s="33" t="e">
        <f t="shared" si="217"/>
        <v>#N/A</v>
      </c>
      <c r="AT152" s="33" t="e">
        <f t="shared" si="218"/>
        <v>#N/A</v>
      </c>
      <c r="AU152" s="33"/>
      <c r="AV152" s="33"/>
      <c r="AW152" s="33" t="e">
        <f t="shared" si="219"/>
        <v>#N/A</v>
      </c>
    </row>
    <row r="153" spans="1:49" x14ac:dyDescent="0.3">
      <c r="A153" s="33">
        <v>151</v>
      </c>
      <c r="B153" s="33" t="str">
        <f t="shared" si="176"/>
        <v/>
      </c>
      <c r="C153" s="46" t="str">
        <f t="shared" si="177"/>
        <v/>
      </c>
      <c r="D153" s="33">
        <f t="shared" si="178"/>
        <v>0</v>
      </c>
      <c r="E153" s="33" t="e">
        <f t="shared" si="179"/>
        <v>#N/A</v>
      </c>
      <c r="F153" s="33" t="str">
        <f t="shared" si="180"/>
        <v/>
      </c>
      <c r="G153" s="33" t="str">
        <f t="shared" si="181"/>
        <v/>
      </c>
      <c r="H153" s="33" t="e">
        <f t="shared" si="182"/>
        <v>#N/A</v>
      </c>
      <c r="I153" s="33" t="e">
        <f t="shared" si="183"/>
        <v>#N/A</v>
      </c>
      <c r="J153" s="33" t="e">
        <f t="shared" si="184"/>
        <v>#N/A</v>
      </c>
      <c r="K153" s="33">
        <f t="shared" si="185"/>
        <v>0</v>
      </c>
      <c r="L153" s="33">
        <f t="shared" si="186"/>
        <v>0</v>
      </c>
      <c r="M153" s="33">
        <f t="shared" si="187"/>
        <v>0</v>
      </c>
      <c r="N153" s="33">
        <f t="shared" si="188"/>
        <v>0</v>
      </c>
      <c r="O153" s="33">
        <f t="shared" si="189"/>
        <v>0</v>
      </c>
      <c r="P153" s="33" t="str">
        <f t="shared" si="190"/>
        <v/>
      </c>
      <c r="Q153" s="33" t="e">
        <f t="shared" si="191"/>
        <v>#N/A</v>
      </c>
      <c r="R153" s="33" t="e">
        <f t="shared" si="192"/>
        <v>#N/A</v>
      </c>
      <c r="S153" s="33" t="e">
        <f t="shared" si="193"/>
        <v>#N/A</v>
      </c>
      <c r="T153" s="33" t="e">
        <f t="shared" si="194"/>
        <v>#N/A</v>
      </c>
      <c r="U153" s="33" t="e">
        <f t="shared" si="195"/>
        <v>#N/A</v>
      </c>
      <c r="V153" s="33" t="e">
        <f t="shared" si="196"/>
        <v>#N/A</v>
      </c>
      <c r="W153" s="33" t="e">
        <f t="shared" si="197"/>
        <v>#N/A</v>
      </c>
      <c r="X153" s="33" t="e">
        <f t="shared" si="198"/>
        <v>#N/A</v>
      </c>
      <c r="Y153" s="33"/>
      <c r="Z153" s="33"/>
      <c r="AA153" s="33" t="e">
        <f t="shared" si="199"/>
        <v>#N/A</v>
      </c>
      <c r="AB153" s="33" t="str">
        <f t="shared" si="200"/>
        <v/>
      </c>
      <c r="AC153" s="33" t="str">
        <f t="shared" si="201"/>
        <v/>
      </c>
      <c r="AD153" s="33" t="e">
        <f t="shared" si="202"/>
        <v>#N/A</v>
      </c>
      <c r="AE153" s="33" t="e">
        <f t="shared" si="203"/>
        <v>#N/A</v>
      </c>
      <c r="AF153" s="33" t="e">
        <f t="shared" si="204"/>
        <v>#N/A</v>
      </c>
      <c r="AG153" s="33">
        <f t="shared" si="205"/>
        <v>0</v>
      </c>
      <c r="AH153" s="33">
        <f t="shared" si="206"/>
        <v>0</v>
      </c>
      <c r="AI153" s="33">
        <f t="shared" si="207"/>
        <v>0</v>
      </c>
      <c r="AJ153" s="33">
        <f t="shared" si="208"/>
        <v>0</v>
      </c>
      <c r="AK153" s="33">
        <f t="shared" si="209"/>
        <v>0</v>
      </c>
      <c r="AL153" s="33" t="str">
        <f t="shared" si="210"/>
        <v/>
      </c>
      <c r="AM153" s="33" t="e">
        <f t="shared" si="211"/>
        <v>#N/A</v>
      </c>
      <c r="AN153" s="33" t="e">
        <f t="shared" si="212"/>
        <v>#N/A</v>
      </c>
      <c r="AO153" s="33" t="e">
        <f t="shared" si="213"/>
        <v>#N/A</v>
      </c>
      <c r="AP153" s="33" t="e">
        <f t="shared" si="214"/>
        <v>#N/A</v>
      </c>
      <c r="AQ153" s="33" t="e">
        <f t="shared" si="215"/>
        <v>#N/A</v>
      </c>
      <c r="AR153" s="33" t="e">
        <f t="shared" si="216"/>
        <v>#N/A</v>
      </c>
      <c r="AS153" s="33" t="e">
        <f t="shared" si="217"/>
        <v>#N/A</v>
      </c>
      <c r="AT153" s="33" t="e">
        <f t="shared" si="218"/>
        <v>#N/A</v>
      </c>
      <c r="AU153" s="33"/>
      <c r="AV153" s="33"/>
      <c r="AW153" s="33" t="e">
        <f t="shared" si="219"/>
        <v>#N/A</v>
      </c>
    </row>
    <row r="154" spans="1:49" x14ac:dyDescent="0.3">
      <c r="A154" s="33">
        <v>152</v>
      </c>
      <c r="B154" s="33" t="str">
        <f t="shared" si="176"/>
        <v/>
      </c>
      <c r="C154" s="46" t="str">
        <f t="shared" si="177"/>
        <v/>
      </c>
      <c r="D154" s="33">
        <f t="shared" si="178"/>
        <v>0</v>
      </c>
      <c r="E154" s="33" t="e">
        <f t="shared" si="179"/>
        <v>#N/A</v>
      </c>
      <c r="F154" s="33" t="str">
        <f t="shared" si="180"/>
        <v/>
      </c>
      <c r="G154" s="33" t="str">
        <f t="shared" si="181"/>
        <v/>
      </c>
      <c r="H154" s="33" t="e">
        <f t="shared" si="182"/>
        <v>#N/A</v>
      </c>
      <c r="I154" s="33" t="e">
        <f t="shared" si="183"/>
        <v>#N/A</v>
      </c>
      <c r="J154" s="33" t="e">
        <f t="shared" si="184"/>
        <v>#N/A</v>
      </c>
      <c r="K154" s="33">
        <f t="shared" si="185"/>
        <v>0</v>
      </c>
      <c r="L154" s="33">
        <f t="shared" si="186"/>
        <v>0</v>
      </c>
      <c r="M154" s="33">
        <f t="shared" si="187"/>
        <v>0</v>
      </c>
      <c r="N154" s="33">
        <f t="shared" si="188"/>
        <v>0</v>
      </c>
      <c r="O154" s="33">
        <f t="shared" si="189"/>
        <v>0</v>
      </c>
      <c r="P154" s="33" t="str">
        <f t="shared" si="190"/>
        <v/>
      </c>
      <c r="Q154" s="33" t="e">
        <f t="shared" si="191"/>
        <v>#N/A</v>
      </c>
      <c r="R154" s="33" t="e">
        <f t="shared" si="192"/>
        <v>#N/A</v>
      </c>
      <c r="S154" s="33" t="e">
        <f t="shared" si="193"/>
        <v>#N/A</v>
      </c>
      <c r="T154" s="33" t="e">
        <f t="shared" si="194"/>
        <v>#N/A</v>
      </c>
      <c r="U154" s="33" t="e">
        <f t="shared" si="195"/>
        <v>#N/A</v>
      </c>
      <c r="V154" s="33" t="e">
        <f t="shared" si="196"/>
        <v>#N/A</v>
      </c>
      <c r="W154" s="33" t="e">
        <f t="shared" si="197"/>
        <v>#N/A</v>
      </c>
      <c r="X154" s="33" t="e">
        <f t="shared" si="198"/>
        <v>#N/A</v>
      </c>
      <c r="Y154" s="33"/>
      <c r="Z154" s="33"/>
      <c r="AA154" s="33" t="e">
        <f t="shared" si="199"/>
        <v>#N/A</v>
      </c>
      <c r="AB154" s="33" t="str">
        <f t="shared" si="200"/>
        <v/>
      </c>
      <c r="AC154" s="33" t="str">
        <f t="shared" si="201"/>
        <v/>
      </c>
      <c r="AD154" s="33" t="e">
        <f t="shared" si="202"/>
        <v>#N/A</v>
      </c>
      <c r="AE154" s="33" t="e">
        <f t="shared" si="203"/>
        <v>#N/A</v>
      </c>
      <c r="AF154" s="33" t="e">
        <f t="shared" si="204"/>
        <v>#N/A</v>
      </c>
      <c r="AG154" s="33">
        <f t="shared" si="205"/>
        <v>0</v>
      </c>
      <c r="AH154" s="33">
        <f t="shared" si="206"/>
        <v>0</v>
      </c>
      <c r="AI154" s="33">
        <f t="shared" si="207"/>
        <v>0</v>
      </c>
      <c r="AJ154" s="33">
        <f t="shared" si="208"/>
        <v>0</v>
      </c>
      <c r="AK154" s="33">
        <f t="shared" si="209"/>
        <v>0</v>
      </c>
      <c r="AL154" s="33" t="str">
        <f t="shared" si="210"/>
        <v/>
      </c>
      <c r="AM154" s="33" t="e">
        <f t="shared" si="211"/>
        <v>#N/A</v>
      </c>
      <c r="AN154" s="33" t="e">
        <f t="shared" si="212"/>
        <v>#N/A</v>
      </c>
      <c r="AO154" s="33" t="e">
        <f t="shared" si="213"/>
        <v>#N/A</v>
      </c>
      <c r="AP154" s="33" t="e">
        <f t="shared" si="214"/>
        <v>#N/A</v>
      </c>
      <c r="AQ154" s="33" t="e">
        <f t="shared" si="215"/>
        <v>#N/A</v>
      </c>
      <c r="AR154" s="33" t="e">
        <f t="shared" si="216"/>
        <v>#N/A</v>
      </c>
      <c r="AS154" s="33" t="e">
        <f t="shared" si="217"/>
        <v>#N/A</v>
      </c>
      <c r="AT154" s="33" t="e">
        <f t="shared" si="218"/>
        <v>#N/A</v>
      </c>
      <c r="AU154" s="33"/>
      <c r="AV154" s="33"/>
      <c r="AW154" s="33" t="e">
        <f t="shared" si="219"/>
        <v>#N/A</v>
      </c>
    </row>
    <row r="155" spans="1:49" x14ac:dyDescent="0.3">
      <c r="A155" s="33">
        <v>153</v>
      </c>
      <c r="B155" s="33" t="str">
        <f t="shared" si="176"/>
        <v/>
      </c>
      <c r="C155" s="46" t="str">
        <f t="shared" si="177"/>
        <v/>
      </c>
      <c r="D155" s="33">
        <f t="shared" si="178"/>
        <v>0</v>
      </c>
      <c r="E155" s="33" t="e">
        <f t="shared" si="179"/>
        <v>#N/A</v>
      </c>
      <c r="F155" s="33" t="str">
        <f t="shared" si="180"/>
        <v/>
      </c>
      <c r="G155" s="33" t="str">
        <f t="shared" si="181"/>
        <v/>
      </c>
      <c r="H155" s="33" t="e">
        <f t="shared" si="182"/>
        <v>#N/A</v>
      </c>
      <c r="I155" s="33" t="e">
        <f t="shared" si="183"/>
        <v>#N/A</v>
      </c>
      <c r="J155" s="33" t="e">
        <f t="shared" si="184"/>
        <v>#N/A</v>
      </c>
      <c r="K155" s="33">
        <f t="shared" si="185"/>
        <v>0</v>
      </c>
      <c r="L155" s="33">
        <f t="shared" si="186"/>
        <v>0</v>
      </c>
      <c r="M155" s="33">
        <f t="shared" si="187"/>
        <v>0</v>
      </c>
      <c r="N155" s="33">
        <f t="shared" si="188"/>
        <v>0</v>
      </c>
      <c r="O155" s="33">
        <f t="shared" si="189"/>
        <v>0</v>
      </c>
      <c r="P155" s="33" t="str">
        <f t="shared" si="190"/>
        <v/>
      </c>
      <c r="Q155" s="33" t="e">
        <f t="shared" si="191"/>
        <v>#N/A</v>
      </c>
      <c r="R155" s="33" t="e">
        <f t="shared" si="192"/>
        <v>#N/A</v>
      </c>
      <c r="S155" s="33" t="e">
        <f t="shared" si="193"/>
        <v>#N/A</v>
      </c>
      <c r="T155" s="33" t="e">
        <f t="shared" si="194"/>
        <v>#N/A</v>
      </c>
      <c r="U155" s="33" t="e">
        <f t="shared" si="195"/>
        <v>#N/A</v>
      </c>
      <c r="V155" s="33" t="e">
        <f t="shared" si="196"/>
        <v>#N/A</v>
      </c>
      <c r="W155" s="33" t="e">
        <f t="shared" si="197"/>
        <v>#N/A</v>
      </c>
      <c r="X155" s="33" t="e">
        <f t="shared" si="198"/>
        <v>#N/A</v>
      </c>
      <c r="Y155" s="33"/>
      <c r="Z155" s="33"/>
      <c r="AA155" s="33" t="e">
        <f t="shared" si="199"/>
        <v>#N/A</v>
      </c>
      <c r="AB155" s="33" t="str">
        <f t="shared" si="200"/>
        <v/>
      </c>
      <c r="AC155" s="33" t="str">
        <f t="shared" si="201"/>
        <v/>
      </c>
      <c r="AD155" s="33" t="e">
        <f t="shared" si="202"/>
        <v>#N/A</v>
      </c>
      <c r="AE155" s="33" t="e">
        <f t="shared" si="203"/>
        <v>#N/A</v>
      </c>
      <c r="AF155" s="33" t="e">
        <f t="shared" si="204"/>
        <v>#N/A</v>
      </c>
      <c r="AG155" s="33">
        <f t="shared" si="205"/>
        <v>0</v>
      </c>
      <c r="AH155" s="33">
        <f t="shared" si="206"/>
        <v>0</v>
      </c>
      <c r="AI155" s="33">
        <f t="shared" si="207"/>
        <v>0</v>
      </c>
      <c r="AJ155" s="33">
        <f t="shared" si="208"/>
        <v>0</v>
      </c>
      <c r="AK155" s="33">
        <f t="shared" si="209"/>
        <v>0</v>
      </c>
      <c r="AL155" s="33" t="str">
        <f t="shared" si="210"/>
        <v/>
      </c>
      <c r="AM155" s="33" t="e">
        <f t="shared" si="211"/>
        <v>#N/A</v>
      </c>
      <c r="AN155" s="33" t="e">
        <f t="shared" si="212"/>
        <v>#N/A</v>
      </c>
      <c r="AO155" s="33" t="e">
        <f t="shared" si="213"/>
        <v>#N/A</v>
      </c>
      <c r="AP155" s="33" t="e">
        <f t="shared" si="214"/>
        <v>#N/A</v>
      </c>
      <c r="AQ155" s="33" t="e">
        <f t="shared" si="215"/>
        <v>#N/A</v>
      </c>
      <c r="AR155" s="33" t="e">
        <f t="shared" si="216"/>
        <v>#N/A</v>
      </c>
      <c r="AS155" s="33" t="e">
        <f t="shared" si="217"/>
        <v>#N/A</v>
      </c>
      <c r="AT155" s="33" t="e">
        <f t="shared" si="218"/>
        <v>#N/A</v>
      </c>
      <c r="AU155" s="33"/>
      <c r="AV155" s="33"/>
      <c r="AW155" s="33" t="e">
        <f t="shared" si="219"/>
        <v>#N/A</v>
      </c>
    </row>
    <row r="156" spans="1:49" x14ac:dyDescent="0.3">
      <c r="A156" s="33">
        <v>154</v>
      </c>
      <c r="B156" s="33" t="str">
        <f t="shared" si="176"/>
        <v/>
      </c>
      <c r="C156" s="46" t="str">
        <f t="shared" si="177"/>
        <v/>
      </c>
      <c r="D156" s="33">
        <f t="shared" si="178"/>
        <v>0</v>
      </c>
      <c r="E156" s="33" t="e">
        <f t="shared" si="179"/>
        <v>#N/A</v>
      </c>
      <c r="F156" s="33" t="str">
        <f t="shared" si="180"/>
        <v/>
      </c>
      <c r="G156" s="33" t="str">
        <f t="shared" si="181"/>
        <v/>
      </c>
      <c r="H156" s="33" t="e">
        <f t="shared" si="182"/>
        <v>#N/A</v>
      </c>
      <c r="I156" s="33" t="e">
        <f t="shared" si="183"/>
        <v>#N/A</v>
      </c>
      <c r="J156" s="33" t="e">
        <f t="shared" si="184"/>
        <v>#N/A</v>
      </c>
      <c r="K156" s="33">
        <f t="shared" si="185"/>
        <v>0</v>
      </c>
      <c r="L156" s="33">
        <f t="shared" si="186"/>
        <v>0</v>
      </c>
      <c r="M156" s="33">
        <f t="shared" si="187"/>
        <v>0</v>
      </c>
      <c r="N156" s="33">
        <f t="shared" si="188"/>
        <v>0</v>
      </c>
      <c r="O156" s="33">
        <f t="shared" si="189"/>
        <v>0</v>
      </c>
      <c r="P156" s="33" t="str">
        <f t="shared" si="190"/>
        <v/>
      </c>
      <c r="Q156" s="33" t="e">
        <f t="shared" si="191"/>
        <v>#N/A</v>
      </c>
      <c r="R156" s="33" t="e">
        <f t="shared" si="192"/>
        <v>#N/A</v>
      </c>
      <c r="S156" s="33" t="e">
        <f t="shared" si="193"/>
        <v>#N/A</v>
      </c>
      <c r="T156" s="33" t="e">
        <f t="shared" si="194"/>
        <v>#N/A</v>
      </c>
      <c r="U156" s="33" t="e">
        <f t="shared" si="195"/>
        <v>#N/A</v>
      </c>
      <c r="V156" s="33" t="e">
        <f t="shared" si="196"/>
        <v>#N/A</v>
      </c>
      <c r="W156" s="33" t="e">
        <f t="shared" si="197"/>
        <v>#N/A</v>
      </c>
      <c r="X156" s="33" t="e">
        <f t="shared" si="198"/>
        <v>#N/A</v>
      </c>
      <c r="Y156" s="33"/>
      <c r="Z156" s="33"/>
      <c r="AA156" s="33" t="e">
        <f t="shared" si="199"/>
        <v>#N/A</v>
      </c>
      <c r="AB156" s="33" t="str">
        <f t="shared" si="200"/>
        <v/>
      </c>
      <c r="AC156" s="33" t="str">
        <f t="shared" si="201"/>
        <v/>
      </c>
      <c r="AD156" s="33" t="e">
        <f t="shared" si="202"/>
        <v>#N/A</v>
      </c>
      <c r="AE156" s="33" t="e">
        <f t="shared" si="203"/>
        <v>#N/A</v>
      </c>
      <c r="AF156" s="33" t="e">
        <f t="shared" si="204"/>
        <v>#N/A</v>
      </c>
      <c r="AG156" s="33">
        <f t="shared" si="205"/>
        <v>0</v>
      </c>
      <c r="AH156" s="33">
        <f t="shared" si="206"/>
        <v>0</v>
      </c>
      <c r="AI156" s="33">
        <f t="shared" si="207"/>
        <v>0</v>
      </c>
      <c r="AJ156" s="33">
        <f t="shared" si="208"/>
        <v>0</v>
      </c>
      <c r="AK156" s="33">
        <f t="shared" si="209"/>
        <v>0</v>
      </c>
      <c r="AL156" s="33" t="str">
        <f t="shared" si="210"/>
        <v/>
      </c>
      <c r="AM156" s="33" t="e">
        <f t="shared" si="211"/>
        <v>#N/A</v>
      </c>
      <c r="AN156" s="33" t="e">
        <f t="shared" si="212"/>
        <v>#N/A</v>
      </c>
      <c r="AO156" s="33" t="e">
        <f t="shared" si="213"/>
        <v>#N/A</v>
      </c>
      <c r="AP156" s="33" t="e">
        <f t="shared" si="214"/>
        <v>#N/A</v>
      </c>
      <c r="AQ156" s="33" t="e">
        <f t="shared" si="215"/>
        <v>#N/A</v>
      </c>
      <c r="AR156" s="33" t="e">
        <f t="shared" si="216"/>
        <v>#N/A</v>
      </c>
      <c r="AS156" s="33" t="e">
        <f t="shared" si="217"/>
        <v>#N/A</v>
      </c>
      <c r="AT156" s="33" t="e">
        <f t="shared" si="218"/>
        <v>#N/A</v>
      </c>
      <c r="AU156" s="33"/>
      <c r="AV156" s="33"/>
      <c r="AW156" s="33" t="e">
        <f t="shared" si="219"/>
        <v>#N/A</v>
      </c>
    </row>
    <row r="157" spans="1:49" x14ac:dyDescent="0.3">
      <c r="A157" s="33">
        <v>155</v>
      </c>
      <c r="B157" s="33" t="str">
        <f t="shared" si="176"/>
        <v/>
      </c>
      <c r="C157" s="46" t="str">
        <f t="shared" si="177"/>
        <v/>
      </c>
      <c r="D157" s="33">
        <f t="shared" si="178"/>
        <v>0</v>
      </c>
      <c r="E157" s="33" t="e">
        <f t="shared" si="179"/>
        <v>#N/A</v>
      </c>
      <c r="F157" s="33" t="str">
        <f t="shared" si="180"/>
        <v/>
      </c>
      <c r="G157" s="33" t="str">
        <f t="shared" si="181"/>
        <v/>
      </c>
      <c r="H157" s="33" t="e">
        <f t="shared" si="182"/>
        <v>#N/A</v>
      </c>
      <c r="I157" s="33" t="e">
        <f t="shared" si="183"/>
        <v>#N/A</v>
      </c>
      <c r="J157" s="33" t="e">
        <f t="shared" si="184"/>
        <v>#N/A</v>
      </c>
      <c r="K157" s="33">
        <f t="shared" si="185"/>
        <v>0</v>
      </c>
      <c r="L157" s="33">
        <f t="shared" si="186"/>
        <v>0</v>
      </c>
      <c r="M157" s="33">
        <f t="shared" si="187"/>
        <v>0</v>
      </c>
      <c r="N157" s="33">
        <f t="shared" si="188"/>
        <v>0</v>
      </c>
      <c r="O157" s="33">
        <f t="shared" si="189"/>
        <v>0</v>
      </c>
      <c r="P157" s="33" t="str">
        <f t="shared" si="190"/>
        <v/>
      </c>
      <c r="Q157" s="33" t="e">
        <f t="shared" si="191"/>
        <v>#N/A</v>
      </c>
      <c r="R157" s="33" t="e">
        <f t="shared" si="192"/>
        <v>#N/A</v>
      </c>
      <c r="S157" s="33" t="e">
        <f t="shared" si="193"/>
        <v>#N/A</v>
      </c>
      <c r="T157" s="33" t="e">
        <f t="shared" si="194"/>
        <v>#N/A</v>
      </c>
      <c r="U157" s="33" t="e">
        <f t="shared" si="195"/>
        <v>#N/A</v>
      </c>
      <c r="V157" s="33" t="e">
        <f t="shared" si="196"/>
        <v>#N/A</v>
      </c>
      <c r="W157" s="33" t="e">
        <f t="shared" si="197"/>
        <v>#N/A</v>
      </c>
      <c r="X157" s="33" t="e">
        <f t="shared" si="198"/>
        <v>#N/A</v>
      </c>
      <c r="Y157" s="33"/>
      <c r="Z157" s="33"/>
      <c r="AA157" s="33" t="e">
        <f t="shared" si="199"/>
        <v>#N/A</v>
      </c>
      <c r="AB157" s="33" t="str">
        <f t="shared" si="200"/>
        <v/>
      </c>
      <c r="AC157" s="33" t="str">
        <f t="shared" si="201"/>
        <v/>
      </c>
      <c r="AD157" s="33" t="e">
        <f t="shared" si="202"/>
        <v>#N/A</v>
      </c>
      <c r="AE157" s="33" t="e">
        <f t="shared" si="203"/>
        <v>#N/A</v>
      </c>
      <c r="AF157" s="33" t="e">
        <f t="shared" si="204"/>
        <v>#N/A</v>
      </c>
      <c r="AG157" s="33">
        <f t="shared" si="205"/>
        <v>0</v>
      </c>
      <c r="AH157" s="33">
        <f t="shared" si="206"/>
        <v>0</v>
      </c>
      <c r="AI157" s="33">
        <f t="shared" si="207"/>
        <v>0</v>
      </c>
      <c r="AJ157" s="33">
        <f t="shared" si="208"/>
        <v>0</v>
      </c>
      <c r="AK157" s="33">
        <f t="shared" si="209"/>
        <v>0</v>
      </c>
      <c r="AL157" s="33" t="str">
        <f t="shared" si="210"/>
        <v/>
      </c>
      <c r="AM157" s="33" t="e">
        <f t="shared" si="211"/>
        <v>#N/A</v>
      </c>
      <c r="AN157" s="33" t="e">
        <f t="shared" si="212"/>
        <v>#N/A</v>
      </c>
      <c r="AO157" s="33" t="e">
        <f t="shared" si="213"/>
        <v>#N/A</v>
      </c>
      <c r="AP157" s="33" t="e">
        <f t="shared" si="214"/>
        <v>#N/A</v>
      </c>
      <c r="AQ157" s="33" t="e">
        <f t="shared" si="215"/>
        <v>#N/A</v>
      </c>
      <c r="AR157" s="33" t="e">
        <f t="shared" si="216"/>
        <v>#N/A</v>
      </c>
      <c r="AS157" s="33" t="e">
        <f t="shared" si="217"/>
        <v>#N/A</v>
      </c>
      <c r="AT157" s="33" t="e">
        <f t="shared" si="218"/>
        <v>#N/A</v>
      </c>
      <c r="AU157" s="33"/>
      <c r="AV157" s="33"/>
      <c r="AW157" s="33" t="e">
        <f t="shared" si="219"/>
        <v>#N/A</v>
      </c>
    </row>
    <row r="158" spans="1:49" x14ac:dyDescent="0.3">
      <c r="A158" s="33">
        <v>156</v>
      </c>
      <c r="B158" s="33" t="str">
        <f t="shared" si="176"/>
        <v/>
      </c>
      <c r="C158" s="46" t="str">
        <f t="shared" si="177"/>
        <v/>
      </c>
      <c r="D158" s="33">
        <f t="shared" si="178"/>
        <v>0</v>
      </c>
      <c r="E158" s="33" t="e">
        <f t="shared" si="179"/>
        <v>#N/A</v>
      </c>
      <c r="F158" s="33" t="str">
        <f t="shared" si="180"/>
        <v/>
      </c>
      <c r="G158" s="33" t="str">
        <f t="shared" si="181"/>
        <v/>
      </c>
      <c r="H158" s="33" t="e">
        <f t="shared" si="182"/>
        <v>#N/A</v>
      </c>
      <c r="I158" s="33" t="e">
        <f t="shared" si="183"/>
        <v>#N/A</v>
      </c>
      <c r="J158" s="33" t="e">
        <f t="shared" si="184"/>
        <v>#N/A</v>
      </c>
      <c r="K158" s="33">
        <f t="shared" si="185"/>
        <v>0</v>
      </c>
      <c r="L158" s="33">
        <f t="shared" si="186"/>
        <v>0</v>
      </c>
      <c r="M158" s="33">
        <f t="shared" si="187"/>
        <v>0</v>
      </c>
      <c r="N158" s="33">
        <f t="shared" si="188"/>
        <v>0</v>
      </c>
      <c r="O158" s="33">
        <f t="shared" si="189"/>
        <v>0</v>
      </c>
      <c r="P158" s="33" t="str">
        <f t="shared" si="190"/>
        <v/>
      </c>
      <c r="Q158" s="33" t="e">
        <f t="shared" si="191"/>
        <v>#N/A</v>
      </c>
      <c r="R158" s="33" t="e">
        <f t="shared" si="192"/>
        <v>#N/A</v>
      </c>
      <c r="S158" s="33" t="e">
        <f t="shared" si="193"/>
        <v>#N/A</v>
      </c>
      <c r="T158" s="33" t="e">
        <f t="shared" si="194"/>
        <v>#N/A</v>
      </c>
      <c r="U158" s="33" t="e">
        <f t="shared" si="195"/>
        <v>#N/A</v>
      </c>
      <c r="V158" s="33" t="e">
        <f t="shared" si="196"/>
        <v>#N/A</v>
      </c>
      <c r="W158" s="33" t="e">
        <f t="shared" si="197"/>
        <v>#N/A</v>
      </c>
      <c r="X158" s="33" t="e">
        <f t="shared" si="198"/>
        <v>#N/A</v>
      </c>
      <c r="Y158" s="33"/>
      <c r="Z158" s="33"/>
      <c r="AA158" s="33" t="e">
        <f t="shared" si="199"/>
        <v>#N/A</v>
      </c>
      <c r="AB158" s="33" t="str">
        <f t="shared" si="200"/>
        <v/>
      </c>
      <c r="AC158" s="33" t="str">
        <f t="shared" si="201"/>
        <v/>
      </c>
      <c r="AD158" s="33" t="e">
        <f t="shared" si="202"/>
        <v>#N/A</v>
      </c>
      <c r="AE158" s="33" t="e">
        <f t="shared" si="203"/>
        <v>#N/A</v>
      </c>
      <c r="AF158" s="33" t="e">
        <f t="shared" si="204"/>
        <v>#N/A</v>
      </c>
      <c r="AG158" s="33">
        <f t="shared" si="205"/>
        <v>0</v>
      </c>
      <c r="AH158" s="33">
        <f t="shared" si="206"/>
        <v>0</v>
      </c>
      <c r="AI158" s="33">
        <f t="shared" si="207"/>
        <v>0</v>
      </c>
      <c r="AJ158" s="33">
        <f t="shared" si="208"/>
        <v>0</v>
      </c>
      <c r="AK158" s="33">
        <f t="shared" si="209"/>
        <v>0</v>
      </c>
      <c r="AL158" s="33" t="str">
        <f t="shared" si="210"/>
        <v/>
      </c>
      <c r="AM158" s="33" t="e">
        <f t="shared" si="211"/>
        <v>#N/A</v>
      </c>
      <c r="AN158" s="33" t="e">
        <f t="shared" si="212"/>
        <v>#N/A</v>
      </c>
      <c r="AO158" s="33" t="e">
        <f t="shared" si="213"/>
        <v>#N/A</v>
      </c>
      <c r="AP158" s="33" t="e">
        <f t="shared" si="214"/>
        <v>#N/A</v>
      </c>
      <c r="AQ158" s="33" t="e">
        <f t="shared" si="215"/>
        <v>#N/A</v>
      </c>
      <c r="AR158" s="33" t="e">
        <f t="shared" si="216"/>
        <v>#N/A</v>
      </c>
      <c r="AS158" s="33" t="e">
        <f t="shared" si="217"/>
        <v>#N/A</v>
      </c>
      <c r="AT158" s="33" t="e">
        <f t="shared" si="218"/>
        <v>#N/A</v>
      </c>
      <c r="AU158" s="33"/>
      <c r="AV158" s="33"/>
      <c r="AW158" s="33" t="e">
        <f t="shared" si="219"/>
        <v>#N/A</v>
      </c>
    </row>
    <row r="159" spans="1:49" x14ac:dyDescent="0.3">
      <c r="A159" s="33">
        <v>157</v>
      </c>
      <c r="B159" s="33" t="str">
        <f t="shared" si="176"/>
        <v/>
      </c>
      <c r="C159" s="46" t="str">
        <f t="shared" si="177"/>
        <v/>
      </c>
      <c r="D159" s="33">
        <f t="shared" si="178"/>
        <v>0</v>
      </c>
      <c r="E159" s="33" t="e">
        <f t="shared" si="179"/>
        <v>#N/A</v>
      </c>
      <c r="F159" s="33" t="str">
        <f t="shared" si="180"/>
        <v/>
      </c>
      <c r="G159" s="33" t="str">
        <f t="shared" si="181"/>
        <v/>
      </c>
      <c r="H159" s="33" t="e">
        <f t="shared" si="182"/>
        <v>#N/A</v>
      </c>
      <c r="I159" s="33" t="e">
        <f t="shared" si="183"/>
        <v>#N/A</v>
      </c>
      <c r="J159" s="33" t="e">
        <f t="shared" si="184"/>
        <v>#N/A</v>
      </c>
      <c r="K159" s="33">
        <f t="shared" si="185"/>
        <v>0</v>
      </c>
      <c r="L159" s="33">
        <f t="shared" si="186"/>
        <v>0</v>
      </c>
      <c r="M159" s="33">
        <f t="shared" si="187"/>
        <v>0</v>
      </c>
      <c r="N159" s="33">
        <f t="shared" si="188"/>
        <v>0</v>
      </c>
      <c r="O159" s="33">
        <f t="shared" si="189"/>
        <v>0</v>
      </c>
      <c r="P159" s="33" t="str">
        <f t="shared" si="190"/>
        <v/>
      </c>
      <c r="Q159" s="33" t="e">
        <f t="shared" si="191"/>
        <v>#N/A</v>
      </c>
      <c r="R159" s="33" t="e">
        <f t="shared" si="192"/>
        <v>#N/A</v>
      </c>
      <c r="S159" s="33" t="e">
        <f t="shared" si="193"/>
        <v>#N/A</v>
      </c>
      <c r="T159" s="33" t="e">
        <f t="shared" si="194"/>
        <v>#N/A</v>
      </c>
      <c r="U159" s="33" t="e">
        <f t="shared" si="195"/>
        <v>#N/A</v>
      </c>
      <c r="V159" s="33" t="e">
        <f t="shared" si="196"/>
        <v>#N/A</v>
      </c>
      <c r="W159" s="33" t="e">
        <f t="shared" si="197"/>
        <v>#N/A</v>
      </c>
      <c r="X159" s="33" t="e">
        <f t="shared" si="198"/>
        <v>#N/A</v>
      </c>
      <c r="Y159" s="33"/>
      <c r="Z159" s="33"/>
      <c r="AA159" s="33" t="e">
        <f t="shared" si="199"/>
        <v>#N/A</v>
      </c>
      <c r="AB159" s="33" t="str">
        <f t="shared" si="200"/>
        <v/>
      </c>
      <c r="AC159" s="33" t="str">
        <f t="shared" si="201"/>
        <v/>
      </c>
      <c r="AD159" s="33" t="e">
        <f t="shared" si="202"/>
        <v>#N/A</v>
      </c>
      <c r="AE159" s="33" t="e">
        <f t="shared" si="203"/>
        <v>#N/A</v>
      </c>
      <c r="AF159" s="33" t="e">
        <f t="shared" si="204"/>
        <v>#N/A</v>
      </c>
      <c r="AG159" s="33">
        <f t="shared" si="205"/>
        <v>0</v>
      </c>
      <c r="AH159" s="33">
        <f t="shared" si="206"/>
        <v>0</v>
      </c>
      <c r="AI159" s="33">
        <f t="shared" si="207"/>
        <v>0</v>
      </c>
      <c r="AJ159" s="33">
        <f t="shared" si="208"/>
        <v>0</v>
      </c>
      <c r="AK159" s="33">
        <f t="shared" si="209"/>
        <v>0</v>
      </c>
      <c r="AL159" s="33" t="str">
        <f t="shared" si="210"/>
        <v/>
      </c>
      <c r="AM159" s="33" t="e">
        <f t="shared" si="211"/>
        <v>#N/A</v>
      </c>
      <c r="AN159" s="33" t="e">
        <f t="shared" si="212"/>
        <v>#N/A</v>
      </c>
      <c r="AO159" s="33" t="e">
        <f t="shared" si="213"/>
        <v>#N/A</v>
      </c>
      <c r="AP159" s="33" t="e">
        <f t="shared" si="214"/>
        <v>#N/A</v>
      </c>
      <c r="AQ159" s="33" t="e">
        <f t="shared" si="215"/>
        <v>#N/A</v>
      </c>
      <c r="AR159" s="33" t="e">
        <f t="shared" si="216"/>
        <v>#N/A</v>
      </c>
      <c r="AS159" s="33" t="e">
        <f t="shared" si="217"/>
        <v>#N/A</v>
      </c>
      <c r="AT159" s="33" t="e">
        <f t="shared" si="218"/>
        <v>#N/A</v>
      </c>
      <c r="AU159" s="33"/>
      <c r="AV159" s="33"/>
      <c r="AW159" s="33" t="e">
        <f t="shared" si="219"/>
        <v>#N/A</v>
      </c>
    </row>
    <row r="160" spans="1:49" x14ac:dyDescent="0.3">
      <c r="A160" s="33">
        <v>158</v>
      </c>
      <c r="B160" s="33" t="str">
        <f t="shared" si="176"/>
        <v/>
      </c>
      <c r="C160" s="46" t="str">
        <f t="shared" si="177"/>
        <v/>
      </c>
      <c r="D160" s="33">
        <f t="shared" si="178"/>
        <v>0</v>
      </c>
      <c r="E160" s="33" t="e">
        <f t="shared" si="179"/>
        <v>#N/A</v>
      </c>
      <c r="F160" s="33" t="str">
        <f t="shared" si="180"/>
        <v/>
      </c>
      <c r="G160" s="33" t="str">
        <f t="shared" si="181"/>
        <v/>
      </c>
      <c r="H160" s="33" t="e">
        <f t="shared" si="182"/>
        <v>#N/A</v>
      </c>
      <c r="I160" s="33" t="e">
        <f t="shared" si="183"/>
        <v>#N/A</v>
      </c>
      <c r="J160" s="33" t="e">
        <f t="shared" si="184"/>
        <v>#N/A</v>
      </c>
      <c r="K160" s="33">
        <f t="shared" si="185"/>
        <v>0</v>
      </c>
      <c r="L160" s="33">
        <f t="shared" si="186"/>
        <v>0</v>
      </c>
      <c r="M160" s="33">
        <f t="shared" si="187"/>
        <v>0</v>
      </c>
      <c r="N160" s="33">
        <f t="shared" si="188"/>
        <v>0</v>
      </c>
      <c r="O160" s="33">
        <f t="shared" si="189"/>
        <v>0</v>
      </c>
      <c r="P160" s="33" t="str">
        <f t="shared" si="190"/>
        <v/>
      </c>
      <c r="Q160" s="33" t="e">
        <f t="shared" si="191"/>
        <v>#N/A</v>
      </c>
      <c r="R160" s="33" t="e">
        <f t="shared" si="192"/>
        <v>#N/A</v>
      </c>
      <c r="S160" s="33" t="e">
        <f t="shared" si="193"/>
        <v>#N/A</v>
      </c>
      <c r="T160" s="33" t="e">
        <f t="shared" si="194"/>
        <v>#N/A</v>
      </c>
      <c r="U160" s="33" t="e">
        <f t="shared" si="195"/>
        <v>#N/A</v>
      </c>
      <c r="V160" s="33" t="e">
        <f t="shared" si="196"/>
        <v>#N/A</v>
      </c>
      <c r="W160" s="33" t="e">
        <f t="shared" si="197"/>
        <v>#N/A</v>
      </c>
      <c r="X160" s="33" t="e">
        <f t="shared" si="198"/>
        <v>#N/A</v>
      </c>
      <c r="Y160" s="33"/>
      <c r="Z160" s="33"/>
      <c r="AA160" s="33" t="e">
        <f t="shared" si="199"/>
        <v>#N/A</v>
      </c>
      <c r="AB160" s="33" t="str">
        <f t="shared" si="200"/>
        <v/>
      </c>
      <c r="AC160" s="33" t="str">
        <f t="shared" si="201"/>
        <v/>
      </c>
      <c r="AD160" s="33" t="e">
        <f t="shared" si="202"/>
        <v>#N/A</v>
      </c>
      <c r="AE160" s="33" t="e">
        <f t="shared" si="203"/>
        <v>#N/A</v>
      </c>
      <c r="AF160" s="33" t="e">
        <f t="shared" si="204"/>
        <v>#N/A</v>
      </c>
      <c r="AG160" s="33">
        <f t="shared" si="205"/>
        <v>0</v>
      </c>
      <c r="AH160" s="33">
        <f t="shared" si="206"/>
        <v>0</v>
      </c>
      <c r="AI160" s="33">
        <f t="shared" si="207"/>
        <v>0</v>
      </c>
      <c r="AJ160" s="33">
        <f t="shared" si="208"/>
        <v>0</v>
      </c>
      <c r="AK160" s="33">
        <f t="shared" si="209"/>
        <v>0</v>
      </c>
      <c r="AL160" s="33" t="str">
        <f t="shared" si="210"/>
        <v/>
      </c>
      <c r="AM160" s="33" t="e">
        <f t="shared" si="211"/>
        <v>#N/A</v>
      </c>
      <c r="AN160" s="33" t="e">
        <f t="shared" si="212"/>
        <v>#N/A</v>
      </c>
      <c r="AO160" s="33" t="e">
        <f t="shared" si="213"/>
        <v>#N/A</v>
      </c>
      <c r="AP160" s="33" t="e">
        <f t="shared" si="214"/>
        <v>#N/A</v>
      </c>
      <c r="AQ160" s="33" t="e">
        <f t="shared" si="215"/>
        <v>#N/A</v>
      </c>
      <c r="AR160" s="33" t="e">
        <f t="shared" si="216"/>
        <v>#N/A</v>
      </c>
      <c r="AS160" s="33" t="e">
        <f t="shared" si="217"/>
        <v>#N/A</v>
      </c>
      <c r="AT160" s="33" t="e">
        <f t="shared" si="218"/>
        <v>#N/A</v>
      </c>
      <c r="AU160" s="33"/>
      <c r="AV160" s="33"/>
      <c r="AW160" s="33" t="e">
        <f t="shared" si="219"/>
        <v>#N/A</v>
      </c>
    </row>
    <row r="161" spans="1:49" x14ac:dyDescent="0.3">
      <c r="A161" s="33">
        <v>159</v>
      </c>
      <c r="B161" s="33" t="str">
        <f t="shared" si="176"/>
        <v/>
      </c>
      <c r="C161" s="46" t="str">
        <f t="shared" si="177"/>
        <v/>
      </c>
      <c r="D161" s="33">
        <f t="shared" si="178"/>
        <v>0</v>
      </c>
      <c r="E161" s="33" t="e">
        <f t="shared" si="179"/>
        <v>#N/A</v>
      </c>
      <c r="F161" s="33" t="str">
        <f t="shared" si="180"/>
        <v/>
      </c>
      <c r="G161" s="33" t="str">
        <f t="shared" si="181"/>
        <v/>
      </c>
      <c r="H161" s="33" t="e">
        <f t="shared" si="182"/>
        <v>#N/A</v>
      </c>
      <c r="I161" s="33" t="e">
        <f t="shared" si="183"/>
        <v>#N/A</v>
      </c>
      <c r="J161" s="33" t="e">
        <f t="shared" si="184"/>
        <v>#N/A</v>
      </c>
      <c r="K161" s="33">
        <f t="shared" si="185"/>
        <v>0</v>
      </c>
      <c r="L161" s="33">
        <f t="shared" si="186"/>
        <v>0</v>
      </c>
      <c r="M161" s="33">
        <f t="shared" si="187"/>
        <v>0</v>
      </c>
      <c r="N161" s="33">
        <f t="shared" si="188"/>
        <v>0</v>
      </c>
      <c r="O161" s="33">
        <f t="shared" si="189"/>
        <v>0</v>
      </c>
      <c r="P161" s="33" t="str">
        <f t="shared" si="190"/>
        <v/>
      </c>
      <c r="Q161" s="33" t="e">
        <f t="shared" si="191"/>
        <v>#N/A</v>
      </c>
      <c r="R161" s="33" t="e">
        <f t="shared" si="192"/>
        <v>#N/A</v>
      </c>
      <c r="S161" s="33" t="e">
        <f t="shared" si="193"/>
        <v>#N/A</v>
      </c>
      <c r="T161" s="33" t="e">
        <f t="shared" si="194"/>
        <v>#N/A</v>
      </c>
      <c r="U161" s="33" t="e">
        <f t="shared" si="195"/>
        <v>#N/A</v>
      </c>
      <c r="V161" s="33" t="e">
        <f t="shared" si="196"/>
        <v>#N/A</v>
      </c>
      <c r="W161" s="33" t="e">
        <f t="shared" si="197"/>
        <v>#N/A</v>
      </c>
      <c r="X161" s="33" t="e">
        <f t="shared" si="198"/>
        <v>#N/A</v>
      </c>
      <c r="Y161" s="33"/>
      <c r="Z161" s="33"/>
      <c r="AA161" s="33" t="e">
        <f t="shared" si="199"/>
        <v>#N/A</v>
      </c>
      <c r="AB161" s="33" t="str">
        <f t="shared" si="200"/>
        <v/>
      </c>
      <c r="AC161" s="33" t="str">
        <f t="shared" si="201"/>
        <v/>
      </c>
      <c r="AD161" s="33" t="e">
        <f t="shared" si="202"/>
        <v>#N/A</v>
      </c>
      <c r="AE161" s="33" t="e">
        <f t="shared" si="203"/>
        <v>#N/A</v>
      </c>
      <c r="AF161" s="33" t="e">
        <f t="shared" si="204"/>
        <v>#N/A</v>
      </c>
      <c r="AG161" s="33">
        <f t="shared" si="205"/>
        <v>0</v>
      </c>
      <c r="AH161" s="33">
        <f t="shared" si="206"/>
        <v>0</v>
      </c>
      <c r="AI161" s="33">
        <f t="shared" si="207"/>
        <v>0</v>
      </c>
      <c r="AJ161" s="33">
        <f t="shared" si="208"/>
        <v>0</v>
      </c>
      <c r="AK161" s="33">
        <f t="shared" si="209"/>
        <v>0</v>
      </c>
      <c r="AL161" s="33" t="str">
        <f t="shared" si="210"/>
        <v/>
      </c>
      <c r="AM161" s="33" t="e">
        <f t="shared" si="211"/>
        <v>#N/A</v>
      </c>
      <c r="AN161" s="33" t="e">
        <f t="shared" si="212"/>
        <v>#N/A</v>
      </c>
      <c r="AO161" s="33" t="e">
        <f t="shared" si="213"/>
        <v>#N/A</v>
      </c>
      <c r="AP161" s="33" t="e">
        <f t="shared" si="214"/>
        <v>#N/A</v>
      </c>
      <c r="AQ161" s="33" t="e">
        <f t="shared" si="215"/>
        <v>#N/A</v>
      </c>
      <c r="AR161" s="33" t="e">
        <f t="shared" si="216"/>
        <v>#N/A</v>
      </c>
      <c r="AS161" s="33" t="e">
        <f t="shared" si="217"/>
        <v>#N/A</v>
      </c>
      <c r="AT161" s="33" t="e">
        <f t="shared" si="218"/>
        <v>#N/A</v>
      </c>
      <c r="AU161" s="33"/>
      <c r="AV161" s="33"/>
      <c r="AW161" s="33" t="e">
        <f t="shared" si="219"/>
        <v>#N/A</v>
      </c>
    </row>
    <row r="162" spans="1:49" x14ac:dyDescent="0.3">
      <c r="A162" s="33">
        <v>160</v>
      </c>
      <c r="B162" s="33" t="str">
        <f t="shared" si="176"/>
        <v/>
      </c>
      <c r="C162" s="46" t="str">
        <f t="shared" si="177"/>
        <v/>
      </c>
      <c r="D162" s="33">
        <f t="shared" si="178"/>
        <v>0</v>
      </c>
      <c r="E162" s="33" t="e">
        <f t="shared" si="179"/>
        <v>#N/A</v>
      </c>
      <c r="F162" s="33" t="str">
        <f t="shared" si="180"/>
        <v/>
      </c>
      <c r="G162" s="33" t="str">
        <f t="shared" si="181"/>
        <v/>
      </c>
      <c r="H162" s="33" t="e">
        <f t="shared" si="182"/>
        <v>#N/A</v>
      </c>
      <c r="I162" s="33" t="e">
        <f t="shared" si="183"/>
        <v>#N/A</v>
      </c>
      <c r="J162" s="33" t="e">
        <f t="shared" si="184"/>
        <v>#N/A</v>
      </c>
      <c r="K162" s="33">
        <f t="shared" si="185"/>
        <v>0</v>
      </c>
      <c r="L162" s="33">
        <f t="shared" si="186"/>
        <v>0</v>
      </c>
      <c r="M162" s="33">
        <f t="shared" si="187"/>
        <v>0</v>
      </c>
      <c r="N162" s="33">
        <f t="shared" si="188"/>
        <v>0</v>
      </c>
      <c r="O162" s="33">
        <f t="shared" si="189"/>
        <v>0</v>
      </c>
      <c r="P162" s="33" t="str">
        <f t="shared" si="190"/>
        <v/>
      </c>
      <c r="Q162" s="33" t="e">
        <f t="shared" si="191"/>
        <v>#N/A</v>
      </c>
      <c r="R162" s="33" t="e">
        <f t="shared" si="192"/>
        <v>#N/A</v>
      </c>
      <c r="S162" s="33" t="e">
        <f t="shared" si="193"/>
        <v>#N/A</v>
      </c>
      <c r="T162" s="33" t="e">
        <f t="shared" si="194"/>
        <v>#N/A</v>
      </c>
      <c r="U162" s="33" t="e">
        <f t="shared" si="195"/>
        <v>#N/A</v>
      </c>
      <c r="V162" s="33" t="e">
        <f t="shared" si="196"/>
        <v>#N/A</v>
      </c>
      <c r="W162" s="33" t="e">
        <f t="shared" si="197"/>
        <v>#N/A</v>
      </c>
      <c r="X162" s="33" t="e">
        <f t="shared" si="198"/>
        <v>#N/A</v>
      </c>
      <c r="Y162" s="33"/>
      <c r="Z162" s="33"/>
      <c r="AA162" s="33" t="e">
        <f t="shared" si="199"/>
        <v>#N/A</v>
      </c>
      <c r="AB162" s="33" t="str">
        <f t="shared" si="200"/>
        <v/>
      </c>
      <c r="AC162" s="33" t="str">
        <f t="shared" si="201"/>
        <v/>
      </c>
      <c r="AD162" s="33" t="e">
        <f t="shared" si="202"/>
        <v>#N/A</v>
      </c>
      <c r="AE162" s="33" t="e">
        <f t="shared" si="203"/>
        <v>#N/A</v>
      </c>
      <c r="AF162" s="33" t="e">
        <f t="shared" si="204"/>
        <v>#N/A</v>
      </c>
      <c r="AG162" s="33">
        <f t="shared" si="205"/>
        <v>0</v>
      </c>
      <c r="AH162" s="33">
        <f t="shared" si="206"/>
        <v>0</v>
      </c>
      <c r="AI162" s="33">
        <f t="shared" si="207"/>
        <v>0</v>
      </c>
      <c r="AJ162" s="33">
        <f t="shared" si="208"/>
        <v>0</v>
      </c>
      <c r="AK162" s="33">
        <f t="shared" si="209"/>
        <v>0</v>
      </c>
      <c r="AL162" s="33" t="str">
        <f t="shared" si="210"/>
        <v/>
      </c>
      <c r="AM162" s="33" t="e">
        <f t="shared" si="211"/>
        <v>#N/A</v>
      </c>
      <c r="AN162" s="33" t="e">
        <f t="shared" si="212"/>
        <v>#N/A</v>
      </c>
      <c r="AO162" s="33" t="e">
        <f t="shared" si="213"/>
        <v>#N/A</v>
      </c>
      <c r="AP162" s="33" t="e">
        <f t="shared" si="214"/>
        <v>#N/A</v>
      </c>
      <c r="AQ162" s="33" t="e">
        <f t="shared" si="215"/>
        <v>#N/A</v>
      </c>
      <c r="AR162" s="33" t="e">
        <f t="shared" si="216"/>
        <v>#N/A</v>
      </c>
      <c r="AS162" s="33" t="e">
        <f t="shared" si="217"/>
        <v>#N/A</v>
      </c>
      <c r="AT162" s="33" t="e">
        <f t="shared" si="218"/>
        <v>#N/A</v>
      </c>
      <c r="AU162" s="33"/>
      <c r="AV162" s="33"/>
      <c r="AW162" s="33" t="e">
        <f t="shared" si="219"/>
        <v>#N/A</v>
      </c>
    </row>
    <row r="163" spans="1:49" x14ac:dyDescent="0.3">
      <c r="A163" s="33">
        <v>161</v>
      </c>
      <c r="B163" s="33" t="str">
        <f t="shared" ref="B163:B182" si="220">IF(selAnalito="","",IFERROR(_xlfn.AGGREGATE(15,6,rRUN/((rAnalito=selAnalito)*(rFirst=1)*((""&amp;rLote)=(""&amp;loteAtivo))),$A163),""))</f>
        <v/>
      </c>
      <c r="C163" s="46" t="str">
        <f t="shared" ref="C163:C182" si="221">IF($B163="","",_xlfn.MAXIFS(rData,rAnalito,selAnalito,rRUN,$B163,rLote,loteAtivo,rStatus,"Ativo"))</f>
        <v/>
      </c>
      <c r="D163" s="33">
        <f t="shared" ref="D163:D182" si="2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23">IF(OR($B163="",$D163=0),NA(),$A163)</f>
        <v>#N/A</v>
      </c>
      <c r="F163" s="33" t="str">
        <f t="shared" ref="F163:F182" si="22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25">IF(OR($F163="",$AY$1=""),"",($F163-$AX$1)/$AY$1)</f>
        <v/>
      </c>
      <c r="H163" s="33" t="e">
        <f t="shared" ref="H163:H182" si="226">IF(AND($F163&lt;&gt;"",$D163=1),$F163,NA())</f>
        <v>#N/A</v>
      </c>
      <c r="I163" s="33" t="e">
        <f t="shared" ref="I163:I182" si="227">IF(AND($F163&lt;&gt;"",$D163=1,$P163="OK"),$F163,NA())</f>
        <v>#N/A</v>
      </c>
      <c r="J163" s="33" t="e">
        <f t="shared" ref="J163:J182" si="228">IF(AND($F163&lt;&gt;"",$D163=1,$P163&lt;&gt;"OK",$P163&lt;&gt;""),$F163,NA())</f>
        <v>#N/A</v>
      </c>
      <c r="K163" s="33">
        <f t="shared" ref="K163:K182" si="229">IF($F163="",0,IFERROR(INDEX(engDados,MATCH(selAnalito&amp;"|"&amp;$B163,engChave,0),3),0))</f>
        <v>0</v>
      </c>
      <c r="L163" s="33">
        <f t="shared" ref="L163:L182" si="230">IF($F163="",0,IFERROR(INDEX(engDados,MATCH(selAnalito&amp;"|"&amp;$B163,engChave,0),4),0))</f>
        <v>0</v>
      </c>
      <c r="M163" s="33">
        <f t="shared" ref="M163:M182" si="231">IF($F163="",0,IFERROR(INDEX(engDados,MATCH(selAnalito&amp;"|"&amp;$B163,engChave,0),5),0))</f>
        <v>0</v>
      </c>
      <c r="N163" s="33">
        <f t="shared" ref="N163:N182" si="232">IF($F163="",0,IFERROR(INDEX(engDados,MATCH(selAnalito&amp;"|"&amp;$B163,engChave,0),6),0))</f>
        <v>0</v>
      </c>
      <c r="O163" s="33">
        <f t="shared" ref="O163:O182" si="233">IF($F163="",0,IFERROR(INDEX(engDados,MATCH(selAnalito&amp;"|"&amp;$B163,engChave,0),7),0))</f>
        <v>0</v>
      </c>
      <c r="P163" s="33" t="str">
        <f t="shared" ref="P163:P182" si="234">IF($F163="","",IFERROR(INDEX(engDados,MATCH(selAnalito&amp;"|"&amp;$B163,engChave,0),9),""))</f>
        <v/>
      </c>
      <c r="Q163" s="33" t="e">
        <f t="shared" ref="Q163:Q182" si="235">IF(AND($D163=1,$AX$1&lt;&gt;""),$AX$1+(-3)*$AY$1,NA())</f>
        <v>#N/A</v>
      </c>
      <c r="R163" s="33" t="e">
        <f t="shared" ref="R163:R182" si="236">IF(AND($D163=1,$AX$1&lt;&gt;""),$AX$1+(-2)*$AY$1,NA())</f>
        <v>#N/A</v>
      </c>
      <c r="S163" s="33" t="e">
        <f t="shared" ref="S163:S182" si="237">IF(AND($D163=1,$AX$1&lt;&gt;""),$AX$1+(-1)*$AY$1,NA())</f>
        <v>#N/A</v>
      </c>
      <c r="T163" s="33" t="e">
        <f t="shared" ref="T163:T182" si="238">IF(AND($D163=1,$AX$1&lt;&gt;""),$AX$1,NA())</f>
        <v>#N/A</v>
      </c>
      <c r="U163" s="33" t="e">
        <f t="shared" ref="U163:U182" si="239">IF(AND($D163=1,$AX$1&lt;&gt;""),$AX$1+(1)*$AY$1,NA())</f>
        <v>#N/A</v>
      </c>
      <c r="V163" s="33" t="e">
        <f t="shared" ref="V163:V182" si="240">IF(AND($D163=1,$AX$1&lt;&gt;""),$AX$1+(2)*$AY$1,NA())</f>
        <v>#N/A</v>
      </c>
      <c r="W163" s="33" t="e">
        <f t="shared" ref="W163:W182" si="241">IF(AND($D163=1,$AX$1&lt;&gt;""),$AX$1+(3)*$AY$1,NA())</f>
        <v>#N/A</v>
      </c>
      <c r="X163" s="33" t="e">
        <f t="shared" ref="X163:X182" si="242">IF(AND($D163=1,COUNTIFS(regAnalito,selAnalito,regNivel,1,regData,$C163,regRep1,"&lt;&gt;")&gt;0),SUMIFS(regRep1,regAnalito,selAnalito,regNivel,1,regData,$C163),NA())</f>
        <v>#N/A</v>
      </c>
      <c r="Y163" s="33"/>
      <c r="Z163" s="33"/>
      <c r="AA163" s="33" t="e">
        <f t="shared" ref="AA163:AA182" si="243">IF(AND($D163=1,COUNTIFS(regAnalito,selAnalito,regData,$C163,regCalib,"Sim")&gt;0),$AX$1,NA())</f>
        <v>#N/A</v>
      </c>
      <c r="AB163" s="33" t="str">
        <f t="shared" ref="AB163:AB182" si="244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45">IF(OR($AB163="",$BA$1=""),"",($AB163-$AZ$1)/$BA$1)</f>
        <v/>
      </c>
      <c r="AD163" s="33" t="e">
        <f t="shared" ref="AD163:AD182" si="246">IF(AND($AB163&lt;&gt;"",$D163=1),$AB163,NA())</f>
        <v>#N/A</v>
      </c>
      <c r="AE163" s="33" t="e">
        <f t="shared" ref="AE163:AE182" si="247">IF(AND($AB163&lt;&gt;"",$D163=1,$AL163="OK"),$AB163,NA())</f>
        <v>#N/A</v>
      </c>
      <c r="AF163" s="33" t="e">
        <f t="shared" ref="AF163:AF182" si="248">IF(AND($AB163&lt;&gt;"",$D163=1,$AL163&lt;&gt;"OK",$AL163&lt;&gt;""),$AB163,NA())</f>
        <v>#N/A</v>
      </c>
      <c r="AG163" s="33">
        <f t="shared" ref="AG163:AG182" si="249">IF($AB163="",0,IFERROR(INDEX(engDados,MATCH(selAnalito&amp;"|"&amp;$B163,engChave,0),10),0))</f>
        <v>0</v>
      </c>
      <c r="AH163" s="33">
        <f t="shared" ref="AH163:AH182" si="250">IF($AB163="",0,IFERROR(INDEX(engDados,MATCH(selAnalito&amp;"|"&amp;$B163,engChave,0),11),0))</f>
        <v>0</v>
      </c>
      <c r="AI163" s="33">
        <f t="shared" ref="AI163:AI182" si="251">IF($AB163="",0,IFERROR(INDEX(engDados,MATCH(selAnalito&amp;"|"&amp;$B163,engChave,0),12),0))</f>
        <v>0</v>
      </c>
      <c r="AJ163" s="33">
        <f t="shared" ref="AJ163:AJ182" si="252">IF($AB163="",0,IFERROR(INDEX(engDados,MATCH(selAnalito&amp;"|"&amp;$B163,engChave,0),13),0))</f>
        <v>0</v>
      </c>
      <c r="AK163" s="33">
        <f t="shared" ref="AK163:AK182" si="253">IF($AB163="",0,IFERROR(INDEX(engDados,MATCH(selAnalito&amp;"|"&amp;$B163,engChave,0),14),0))</f>
        <v>0</v>
      </c>
      <c r="AL163" s="33" t="str">
        <f t="shared" ref="AL163:AL182" si="254">IF($AB163="","",IFERROR(INDEX(engDados,MATCH(selAnalito&amp;"|"&amp;$B163,engChave,0),16),""))</f>
        <v/>
      </c>
      <c r="AM163" s="33" t="e">
        <f t="shared" ref="AM163:AM182" si="255">IF(AND($D163=1,$AZ$1&lt;&gt;""),$AZ$1+(-3)*$BA$1,NA())</f>
        <v>#N/A</v>
      </c>
      <c r="AN163" s="33" t="e">
        <f t="shared" ref="AN163:AN182" si="256">IF(AND($D163=1,$AZ$1&lt;&gt;""),$AZ$1+(-2)*$BA$1,NA())</f>
        <v>#N/A</v>
      </c>
      <c r="AO163" s="33" t="e">
        <f t="shared" ref="AO163:AO182" si="257">IF(AND($D163=1,$AZ$1&lt;&gt;""),$AZ$1+(-1)*$BA$1,NA())</f>
        <v>#N/A</v>
      </c>
      <c r="AP163" s="33" t="e">
        <f t="shared" ref="AP163:AP182" si="258">IF(AND($D163=1,$AZ$1&lt;&gt;""),$AZ$1,NA())</f>
        <v>#N/A</v>
      </c>
      <c r="AQ163" s="33" t="e">
        <f t="shared" ref="AQ163:AQ182" si="259">IF(AND($D163=1,$AZ$1&lt;&gt;""),$AZ$1+(1)*$BA$1,NA())</f>
        <v>#N/A</v>
      </c>
      <c r="AR163" s="33" t="e">
        <f t="shared" ref="AR163:AR182" si="260">IF(AND($D163=1,$AZ$1&lt;&gt;""),$AZ$1+(2)*$BA$1,NA())</f>
        <v>#N/A</v>
      </c>
      <c r="AS163" s="33" t="e">
        <f t="shared" ref="AS163:AS182" si="261">IF(AND($D163=1,$AZ$1&lt;&gt;""),$AZ$1+(3)*$BA$1,NA())</f>
        <v>#N/A</v>
      </c>
      <c r="AT163" s="33" t="e">
        <f t="shared" ref="AT163:AT182" si="262">IF(AND($D163=1,COUNTIFS(regAnalito,selAnalito,regNivel,2,regData,$C163,regRep1,"&lt;&gt;")&gt;0),SUMIFS(regRep1,regAnalito,selAnalito,regNivel,2,regData,$C163),NA())</f>
        <v>#N/A</v>
      </c>
      <c r="AU163" s="33"/>
      <c r="AV163" s="33"/>
      <c r="AW163" s="33" t="e">
        <f t="shared" ref="AW163:AW182" si="263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20"/>
        <v/>
      </c>
      <c r="C164" s="46" t="str">
        <f t="shared" si="221"/>
        <v/>
      </c>
      <c r="D164" s="33">
        <f t="shared" si="222"/>
        <v>0</v>
      </c>
      <c r="E164" s="33" t="e">
        <f t="shared" si="223"/>
        <v>#N/A</v>
      </c>
      <c r="F164" s="33" t="str">
        <f t="shared" si="224"/>
        <v/>
      </c>
      <c r="G164" s="33" t="str">
        <f t="shared" si="225"/>
        <v/>
      </c>
      <c r="H164" s="33" t="e">
        <f t="shared" si="226"/>
        <v>#N/A</v>
      </c>
      <c r="I164" s="33" t="e">
        <f t="shared" si="227"/>
        <v>#N/A</v>
      </c>
      <c r="J164" s="33" t="e">
        <f t="shared" si="228"/>
        <v>#N/A</v>
      </c>
      <c r="K164" s="33">
        <f t="shared" si="229"/>
        <v>0</v>
      </c>
      <c r="L164" s="33">
        <f t="shared" si="230"/>
        <v>0</v>
      </c>
      <c r="M164" s="33">
        <f t="shared" si="231"/>
        <v>0</v>
      </c>
      <c r="N164" s="33">
        <f t="shared" si="232"/>
        <v>0</v>
      </c>
      <c r="O164" s="33">
        <f t="shared" si="233"/>
        <v>0</v>
      </c>
      <c r="P164" s="33" t="str">
        <f t="shared" si="234"/>
        <v/>
      </c>
      <c r="Q164" s="33" t="e">
        <f t="shared" si="235"/>
        <v>#N/A</v>
      </c>
      <c r="R164" s="33" t="e">
        <f t="shared" si="236"/>
        <v>#N/A</v>
      </c>
      <c r="S164" s="33" t="e">
        <f t="shared" si="237"/>
        <v>#N/A</v>
      </c>
      <c r="T164" s="33" t="e">
        <f t="shared" si="238"/>
        <v>#N/A</v>
      </c>
      <c r="U164" s="33" t="e">
        <f t="shared" si="239"/>
        <v>#N/A</v>
      </c>
      <c r="V164" s="33" t="e">
        <f t="shared" si="240"/>
        <v>#N/A</v>
      </c>
      <c r="W164" s="33" t="e">
        <f t="shared" si="241"/>
        <v>#N/A</v>
      </c>
      <c r="X164" s="33" t="e">
        <f t="shared" si="242"/>
        <v>#N/A</v>
      </c>
      <c r="Y164" s="33"/>
      <c r="Z164" s="33"/>
      <c r="AA164" s="33" t="e">
        <f t="shared" si="243"/>
        <v>#N/A</v>
      </c>
      <c r="AB164" s="33" t="str">
        <f t="shared" si="244"/>
        <v/>
      </c>
      <c r="AC164" s="33" t="str">
        <f t="shared" si="245"/>
        <v/>
      </c>
      <c r="AD164" s="33" t="e">
        <f t="shared" si="246"/>
        <v>#N/A</v>
      </c>
      <c r="AE164" s="33" t="e">
        <f t="shared" si="247"/>
        <v>#N/A</v>
      </c>
      <c r="AF164" s="33" t="e">
        <f t="shared" si="248"/>
        <v>#N/A</v>
      </c>
      <c r="AG164" s="33">
        <f t="shared" si="249"/>
        <v>0</v>
      </c>
      <c r="AH164" s="33">
        <f t="shared" si="250"/>
        <v>0</v>
      </c>
      <c r="AI164" s="33">
        <f t="shared" si="251"/>
        <v>0</v>
      </c>
      <c r="AJ164" s="33">
        <f t="shared" si="252"/>
        <v>0</v>
      </c>
      <c r="AK164" s="33">
        <f t="shared" si="253"/>
        <v>0</v>
      </c>
      <c r="AL164" s="33" t="str">
        <f t="shared" si="254"/>
        <v/>
      </c>
      <c r="AM164" s="33" t="e">
        <f t="shared" si="255"/>
        <v>#N/A</v>
      </c>
      <c r="AN164" s="33" t="e">
        <f t="shared" si="256"/>
        <v>#N/A</v>
      </c>
      <c r="AO164" s="33" t="e">
        <f t="shared" si="257"/>
        <v>#N/A</v>
      </c>
      <c r="AP164" s="33" t="e">
        <f t="shared" si="258"/>
        <v>#N/A</v>
      </c>
      <c r="AQ164" s="33" t="e">
        <f t="shared" si="259"/>
        <v>#N/A</v>
      </c>
      <c r="AR164" s="33" t="e">
        <f t="shared" si="260"/>
        <v>#N/A</v>
      </c>
      <c r="AS164" s="33" t="e">
        <f t="shared" si="261"/>
        <v>#N/A</v>
      </c>
      <c r="AT164" s="33" t="e">
        <f t="shared" si="262"/>
        <v>#N/A</v>
      </c>
      <c r="AU164" s="33"/>
      <c r="AV164" s="33"/>
      <c r="AW164" s="33" t="e">
        <f t="shared" si="263"/>
        <v>#N/A</v>
      </c>
    </row>
    <row r="165" spans="1:49" x14ac:dyDescent="0.3">
      <c r="A165" s="33">
        <v>163</v>
      </c>
      <c r="B165" s="33" t="str">
        <f t="shared" si="220"/>
        <v/>
      </c>
      <c r="C165" s="46" t="str">
        <f t="shared" si="221"/>
        <v/>
      </c>
      <c r="D165" s="33">
        <f t="shared" si="222"/>
        <v>0</v>
      </c>
      <c r="E165" s="33" t="e">
        <f t="shared" si="223"/>
        <v>#N/A</v>
      </c>
      <c r="F165" s="33" t="str">
        <f t="shared" si="224"/>
        <v/>
      </c>
      <c r="G165" s="33" t="str">
        <f t="shared" si="225"/>
        <v/>
      </c>
      <c r="H165" s="33" t="e">
        <f t="shared" si="226"/>
        <v>#N/A</v>
      </c>
      <c r="I165" s="33" t="e">
        <f t="shared" si="227"/>
        <v>#N/A</v>
      </c>
      <c r="J165" s="33" t="e">
        <f t="shared" si="228"/>
        <v>#N/A</v>
      </c>
      <c r="K165" s="33">
        <f t="shared" si="229"/>
        <v>0</v>
      </c>
      <c r="L165" s="33">
        <f t="shared" si="230"/>
        <v>0</v>
      </c>
      <c r="M165" s="33">
        <f t="shared" si="231"/>
        <v>0</v>
      </c>
      <c r="N165" s="33">
        <f t="shared" si="232"/>
        <v>0</v>
      </c>
      <c r="O165" s="33">
        <f t="shared" si="233"/>
        <v>0</v>
      </c>
      <c r="P165" s="33" t="str">
        <f t="shared" si="234"/>
        <v/>
      </c>
      <c r="Q165" s="33" t="e">
        <f t="shared" si="235"/>
        <v>#N/A</v>
      </c>
      <c r="R165" s="33" t="e">
        <f t="shared" si="236"/>
        <v>#N/A</v>
      </c>
      <c r="S165" s="33" t="e">
        <f t="shared" si="237"/>
        <v>#N/A</v>
      </c>
      <c r="T165" s="33" t="e">
        <f t="shared" si="238"/>
        <v>#N/A</v>
      </c>
      <c r="U165" s="33" t="e">
        <f t="shared" si="239"/>
        <v>#N/A</v>
      </c>
      <c r="V165" s="33" t="e">
        <f t="shared" si="240"/>
        <v>#N/A</v>
      </c>
      <c r="W165" s="33" t="e">
        <f t="shared" si="241"/>
        <v>#N/A</v>
      </c>
      <c r="X165" s="33" t="e">
        <f t="shared" si="242"/>
        <v>#N/A</v>
      </c>
      <c r="Y165" s="33"/>
      <c r="Z165" s="33"/>
      <c r="AA165" s="33" t="e">
        <f t="shared" si="243"/>
        <v>#N/A</v>
      </c>
      <c r="AB165" s="33" t="str">
        <f t="shared" si="244"/>
        <v/>
      </c>
      <c r="AC165" s="33" t="str">
        <f t="shared" si="245"/>
        <v/>
      </c>
      <c r="AD165" s="33" t="e">
        <f t="shared" si="246"/>
        <v>#N/A</v>
      </c>
      <c r="AE165" s="33" t="e">
        <f t="shared" si="247"/>
        <v>#N/A</v>
      </c>
      <c r="AF165" s="33" t="e">
        <f t="shared" si="248"/>
        <v>#N/A</v>
      </c>
      <c r="AG165" s="33">
        <f t="shared" si="249"/>
        <v>0</v>
      </c>
      <c r="AH165" s="33">
        <f t="shared" si="250"/>
        <v>0</v>
      </c>
      <c r="AI165" s="33">
        <f t="shared" si="251"/>
        <v>0</v>
      </c>
      <c r="AJ165" s="33">
        <f t="shared" si="252"/>
        <v>0</v>
      </c>
      <c r="AK165" s="33">
        <f t="shared" si="253"/>
        <v>0</v>
      </c>
      <c r="AL165" s="33" t="str">
        <f t="shared" si="254"/>
        <v/>
      </c>
      <c r="AM165" s="33" t="e">
        <f t="shared" si="255"/>
        <v>#N/A</v>
      </c>
      <c r="AN165" s="33" t="e">
        <f t="shared" si="256"/>
        <v>#N/A</v>
      </c>
      <c r="AO165" s="33" t="e">
        <f t="shared" si="257"/>
        <v>#N/A</v>
      </c>
      <c r="AP165" s="33" t="e">
        <f t="shared" si="258"/>
        <v>#N/A</v>
      </c>
      <c r="AQ165" s="33" t="e">
        <f t="shared" si="259"/>
        <v>#N/A</v>
      </c>
      <c r="AR165" s="33" t="e">
        <f t="shared" si="260"/>
        <v>#N/A</v>
      </c>
      <c r="AS165" s="33" t="e">
        <f t="shared" si="261"/>
        <v>#N/A</v>
      </c>
      <c r="AT165" s="33" t="e">
        <f t="shared" si="262"/>
        <v>#N/A</v>
      </c>
      <c r="AU165" s="33"/>
      <c r="AV165" s="33"/>
      <c r="AW165" s="33" t="e">
        <f t="shared" si="263"/>
        <v>#N/A</v>
      </c>
    </row>
    <row r="166" spans="1:49" x14ac:dyDescent="0.3">
      <c r="A166" s="33">
        <v>164</v>
      </c>
      <c r="B166" s="33" t="str">
        <f t="shared" si="220"/>
        <v/>
      </c>
      <c r="C166" s="46" t="str">
        <f t="shared" si="221"/>
        <v/>
      </c>
      <c r="D166" s="33">
        <f t="shared" si="222"/>
        <v>0</v>
      </c>
      <c r="E166" s="33" t="e">
        <f t="shared" si="223"/>
        <v>#N/A</v>
      </c>
      <c r="F166" s="33" t="str">
        <f t="shared" si="224"/>
        <v/>
      </c>
      <c r="G166" s="33" t="str">
        <f t="shared" si="225"/>
        <v/>
      </c>
      <c r="H166" s="33" t="e">
        <f t="shared" si="226"/>
        <v>#N/A</v>
      </c>
      <c r="I166" s="33" t="e">
        <f t="shared" si="227"/>
        <v>#N/A</v>
      </c>
      <c r="J166" s="33" t="e">
        <f t="shared" si="228"/>
        <v>#N/A</v>
      </c>
      <c r="K166" s="33">
        <f t="shared" si="229"/>
        <v>0</v>
      </c>
      <c r="L166" s="33">
        <f t="shared" si="230"/>
        <v>0</v>
      </c>
      <c r="M166" s="33">
        <f t="shared" si="231"/>
        <v>0</v>
      </c>
      <c r="N166" s="33">
        <f t="shared" si="232"/>
        <v>0</v>
      </c>
      <c r="O166" s="33">
        <f t="shared" si="233"/>
        <v>0</v>
      </c>
      <c r="P166" s="33" t="str">
        <f t="shared" si="234"/>
        <v/>
      </c>
      <c r="Q166" s="33" t="e">
        <f t="shared" si="235"/>
        <v>#N/A</v>
      </c>
      <c r="R166" s="33" t="e">
        <f t="shared" si="236"/>
        <v>#N/A</v>
      </c>
      <c r="S166" s="33" t="e">
        <f t="shared" si="237"/>
        <v>#N/A</v>
      </c>
      <c r="T166" s="33" t="e">
        <f t="shared" si="238"/>
        <v>#N/A</v>
      </c>
      <c r="U166" s="33" t="e">
        <f t="shared" si="239"/>
        <v>#N/A</v>
      </c>
      <c r="V166" s="33" t="e">
        <f t="shared" si="240"/>
        <v>#N/A</v>
      </c>
      <c r="W166" s="33" t="e">
        <f t="shared" si="241"/>
        <v>#N/A</v>
      </c>
      <c r="X166" s="33" t="e">
        <f t="shared" si="242"/>
        <v>#N/A</v>
      </c>
      <c r="Y166" s="33"/>
      <c r="Z166" s="33"/>
      <c r="AA166" s="33" t="e">
        <f t="shared" si="243"/>
        <v>#N/A</v>
      </c>
      <c r="AB166" s="33" t="str">
        <f t="shared" si="244"/>
        <v/>
      </c>
      <c r="AC166" s="33" t="str">
        <f t="shared" si="245"/>
        <v/>
      </c>
      <c r="AD166" s="33" t="e">
        <f t="shared" si="246"/>
        <v>#N/A</v>
      </c>
      <c r="AE166" s="33" t="e">
        <f t="shared" si="247"/>
        <v>#N/A</v>
      </c>
      <c r="AF166" s="33" t="e">
        <f t="shared" si="248"/>
        <v>#N/A</v>
      </c>
      <c r="AG166" s="33">
        <f t="shared" si="249"/>
        <v>0</v>
      </c>
      <c r="AH166" s="33">
        <f t="shared" si="250"/>
        <v>0</v>
      </c>
      <c r="AI166" s="33">
        <f t="shared" si="251"/>
        <v>0</v>
      </c>
      <c r="AJ166" s="33">
        <f t="shared" si="252"/>
        <v>0</v>
      </c>
      <c r="AK166" s="33">
        <f t="shared" si="253"/>
        <v>0</v>
      </c>
      <c r="AL166" s="33" t="str">
        <f t="shared" si="254"/>
        <v/>
      </c>
      <c r="AM166" s="33" t="e">
        <f t="shared" si="255"/>
        <v>#N/A</v>
      </c>
      <c r="AN166" s="33" t="e">
        <f t="shared" si="256"/>
        <v>#N/A</v>
      </c>
      <c r="AO166" s="33" t="e">
        <f t="shared" si="257"/>
        <v>#N/A</v>
      </c>
      <c r="AP166" s="33" t="e">
        <f t="shared" si="258"/>
        <v>#N/A</v>
      </c>
      <c r="AQ166" s="33" t="e">
        <f t="shared" si="259"/>
        <v>#N/A</v>
      </c>
      <c r="AR166" s="33" t="e">
        <f t="shared" si="260"/>
        <v>#N/A</v>
      </c>
      <c r="AS166" s="33" t="e">
        <f t="shared" si="261"/>
        <v>#N/A</v>
      </c>
      <c r="AT166" s="33" t="e">
        <f t="shared" si="262"/>
        <v>#N/A</v>
      </c>
      <c r="AU166" s="33"/>
      <c r="AV166" s="33"/>
      <c r="AW166" s="33" t="e">
        <f t="shared" si="263"/>
        <v>#N/A</v>
      </c>
    </row>
    <row r="167" spans="1:49" x14ac:dyDescent="0.3">
      <c r="A167" s="33">
        <v>165</v>
      </c>
      <c r="B167" s="33" t="str">
        <f t="shared" si="220"/>
        <v/>
      </c>
      <c r="C167" s="46" t="str">
        <f t="shared" si="221"/>
        <v/>
      </c>
      <c r="D167" s="33">
        <f t="shared" si="222"/>
        <v>0</v>
      </c>
      <c r="E167" s="33" t="e">
        <f t="shared" si="223"/>
        <v>#N/A</v>
      </c>
      <c r="F167" s="33" t="str">
        <f t="shared" si="224"/>
        <v/>
      </c>
      <c r="G167" s="33" t="str">
        <f t="shared" si="225"/>
        <v/>
      </c>
      <c r="H167" s="33" t="e">
        <f t="shared" si="226"/>
        <v>#N/A</v>
      </c>
      <c r="I167" s="33" t="e">
        <f t="shared" si="227"/>
        <v>#N/A</v>
      </c>
      <c r="J167" s="33" t="e">
        <f t="shared" si="228"/>
        <v>#N/A</v>
      </c>
      <c r="K167" s="33">
        <f t="shared" si="229"/>
        <v>0</v>
      </c>
      <c r="L167" s="33">
        <f t="shared" si="230"/>
        <v>0</v>
      </c>
      <c r="M167" s="33">
        <f t="shared" si="231"/>
        <v>0</v>
      </c>
      <c r="N167" s="33">
        <f t="shared" si="232"/>
        <v>0</v>
      </c>
      <c r="O167" s="33">
        <f t="shared" si="233"/>
        <v>0</v>
      </c>
      <c r="P167" s="33" t="str">
        <f t="shared" si="234"/>
        <v/>
      </c>
      <c r="Q167" s="33" t="e">
        <f t="shared" si="235"/>
        <v>#N/A</v>
      </c>
      <c r="R167" s="33" t="e">
        <f t="shared" si="236"/>
        <v>#N/A</v>
      </c>
      <c r="S167" s="33" t="e">
        <f t="shared" si="237"/>
        <v>#N/A</v>
      </c>
      <c r="T167" s="33" t="e">
        <f t="shared" si="238"/>
        <v>#N/A</v>
      </c>
      <c r="U167" s="33" t="e">
        <f t="shared" si="239"/>
        <v>#N/A</v>
      </c>
      <c r="V167" s="33" t="e">
        <f t="shared" si="240"/>
        <v>#N/A</v>
      </c>
      <c r="W167" s="33" t="e">
        <f t="shared" si="241"/>
        <v>#N/A</v>
      </c>
      <c r="X167" s="33" t="e">
        <f t="shared" si="242"/>
        <v>#N/A</v>
      </c>
      <c r="Y167" s="33"/>
      <c r="Z167" s="33"/>
      <c r="AA167" s="33" t="e">
        <f t="shared" si="243"/>
        <v>#N/A</v>
      </c>
      <c r="AB167" s="33" t="str">
        <f t="shared" si="244"/>
        <v/>
      </c>
      <c r="AC167" s="33" t="str">
        <f t="shared" si="245"/>
        <v/>
      </c>
      <c r="AD167" s="33" t="e">
        <f t="shared" si="246"/>
        <v>#N/A</v>
      </c>
      <c r="AE167" s="33" t="e">
        <f t="shared" si="247"/>
        <v>#N/A</v>
      </c>
      <c r="AF167" s="33" t="e">
        <f t="shared" si="248"/>
        <v>#N/A</v>
      </c>
      <c r="AG167" s="33">
        <f t="shared" si="249"/>
        <v>0</v>
      </c>
      <c r="AH167" s="33">
        <f t="shared" si="250"/>
        <v>0</v>
      </c>
      <c r="AI167" s="33">
        <f t="shared" si="251"/>
        <v>0</v>
      </c>
      <c r="AJ167" s="33">
        <f t="shared" si="252"/>
        <v>0</v>
      </c>
      <c r="AK167" s="33">
        <f t="shared" si="253"/>
        <v>0</v>
      </c>
      <c r="AL167" s="33" t="str">
        <f t="shared" si="254"/>
        <v/>
      </c>
      <c r="AM167" s="33" t="e">
        <f t="shared" si="255"/>
        <v>#N/A</v>
      </c>
      <c r="AN167" s="33" t="e">
        <f t="shared" si="256"/>
        <v>#N/A</v>
      </c>
      <c r="AO167" s="33" t="e">
        <f t="shared" si="257"/>
        <v>#N/A</v>
      </c>
      <c r="AP167" s="33" t="e">
        <f t="shared" si="258"/>
        <v>#N/A</v>
      </c>
      <c r="AQ167" s="33" t="e">
        <f t="shared" si="259"/>
        <v>#N/A</v>
      </c>
      <c r="AR167" s="33" t="e">
        <f t="shared" si="260"/>
        <v>#N/A</v>
      </c>
      <c r="AS167" s="33" t="e">
        <f t="shared" si="261"/>
        <v>#N/A</v>
      </c>
      <c r="AT167" s="33" t="e">
        <f t="shared" si="262"/>
        <v>#N/A</v>
      </c>
      <c r="AU167" s="33"/>
      <c r="AV167" s="33"/>
      <c r="AW167" s="33" t="e">
        <f t="shared" si="263"/>
        <v>#N/A</v>
      </c>
    </row>
    <row r="168" spans="1:49" x14ac:dyDescent="0.3">
      <c r="A168" s="33">
        <v>166</v>
      </c>
      <c r="B168" s="33" t="str">
        <f t="shared" si="220"/>
        <v/>
      </c>
      <c r="C168" s="46" t="str">
        <f t="shared" si="221"/>
        <v/>
      </c>
      <c r="D168" s="33">
        <f t="shared" si="222"/>
        <v>0</v>
      </c>
      <c r="E168" s="33" t="e">
        <f t="shared" si="223"/>
        <v>#N/A</v>
      </c>
      <c r="F168" s="33" t="str">
        <f t="shared" si="224"/>
        <v/>
      </c>
      <c r="G168" s="33" t="str">
        <f t="shared" si="225"/>
        <v/>
      </c>
      <c r="H168" s="33" t="e">
        <f t="shared" si="226"/>
        <v>#N/A</v>
      </c>
      <c r="I168" s="33" t="e">
        <f t="shared" si="227"/>
        <v>#N/A</v>
      </c>
      <c r="J168" s="33" t="e">
        <f t="shared" si="228"/>
        <v>#N/A</v>
      </c>
      <c r="K168" s="33">
        <f t="shared" si="229"/>
        <v>0</v>
      </c>
      <c r="L168" s="33">
        <f t="shared" si="230"/>
        <v>0</v>
      </c>
      <c r="M168" s="33">
        <f t="shared" si="231"/>
        <v>0</v>
      </c>
      <c r="N168" s="33">
        <f t="shared" si="232"/>
        <v>0</v>
      </c>
      <c r="O168" s="33">
        <f t="shared" si="233"/>
        <v>0</v>
      </c>
      <c r="P168" s="33" t="str">
        <f t="shared" si="234"/>
        <v/>
      </c>
      <c r="Q168" s="33" t="e">
        <f t="shared" si="235"/>
        <v>#N/A</v>
      </c>
      <c r="R168" s="33" t="e">
        <f t="shared" si="236"/>
        <v>#N/A</v>
      </c>
      <c r="S168" s="33" t="e">
        <f t="shared" si="237"/>
        <v>#N/A</v>
      </c>
      <c r="T168" s="33" t="e">
        <f t="shared" si="238"/>
        <v>#N/A</v>
      </c>
      <c r="U168" s="33" t="e">
        <f t="shared" si="239"/>
        <v>#N/A</v>
      </c>
      <c r="V168" s="33" t="e">
        <f t="shared" si="240"/>
        <v>#N/A</v>
      </c>
      <c r="W168" s="33" t="e">
        <f t="shared" si="241"/>
        <v>#N/A</v>
      </c>
      <c r="X168" s="33" t="e">
        <f t="shared" si="242"/>
        <v>#N/A</v>
      </c>
      <c r="Y168" s="33"/>
      <c r="Z168" s="33"/>
      <c r="AA168" s="33" t="e">
        <f t="shared" si="243"/>
        <v>#N/A</v>
      </c>
      <c r="AB168" s="33" t="str">
        <f t="shared" si="244"/>
        <v/>
      </c>
      <c r="AC168" s="33" t="str">
        <f t="shared" si="245"/>
        <v/>
      </c>
      <c r="AD168" s="33" t="e">
        <f t="shared" si="246"/>
        <v>#N/A</v>
      </c>
      <c r="AE168" s="33" t="e">
        <f t="shared" si="247"/>
        <v>#N/A</v>
      </c>
      <c r="AF168" s="33" t="e">
        <f t="shared" si="248"/>
        <v>#N/A</v>
      </c>
      <c r="AG168" s="33">
        <f t="shared" si="249"/>
        <v>0</v>
      </c>
      <c r="AH168" s="33">
        <f t="shared" si="250"/>
        <v>0</v>
      </c>
      <c r="AI168" s="33">
        <f t="shared" si="251"/>
        <v>0</v>
      </c>
      <c r="AJ168" s="33">
        <f t="shared" si="252"/>
        <v>0</v>
      </c>
      <c r="AK168" s="33">
        <f t="shared" si="253"/>
        <v>0</v>
      </c>
      <c r="AL168" s="33" t="str">
        <f t="shared" si="254"/>
        <v/>
      </c>
      <c r="AM168" s="33" t="e">
        <f t="shared" si="255"/>
        <v>#N/A</v>
      </c>
      <c r="AN168" s="33" t="e">
        <f t="shared" si="256"/>
        <v>#N/A</v>
      </c>
      <c r="AO168" s="33" t="e">
        <f t="shared" si="257"/>
        <v>#N/A</v>
      </c>
      <c r="AP168" s="33" t="e">
        <f t="shared" si="258"/>
        <v>#N/A</v>
      </c>
      <c r="AQ168" s="33" t="e">
        <f t="shared" si="259"/>
        <v>#N/A</v>
      </c>
      <c r="AR168" s="33" t="e">
        <f t="shared" si="260"/>
        <v>#N/A</v>
      </c>
      <c r="AS168" s="33" t="e">
        <f t="shared" si="261"/>
        <v>#N/A</v>
      </c>
      <c r="AT168" s="33" t="e">
        <f t="shared" si="262"/>
        <v>#N/A</v>
      </c>
      <c r="AU168" s="33"/>
      <c r="AV168" s="33"/>
      <c r="AW168" s="33" t="e">
        <f t="shared" si="263"/>
        <v>#N/A</v>
      </c>
    </row>
    <row r="169" spans="1:49" x14ac:dyDescent="0.3">
      <c r="A169" s="33">
        <v>167</v>
      </c>
      <c r="B169" s="33" t="str">
        <f t="shared" si="220"/>
        <v/>
      </c>
      <c r="C169" s="46" t="str">
        <f t="shared" si="221"/>
        <v/>
      </c>
      <c r="D169" s="33">
        <f t="shared" si="222"/>
        <v>0</v>
      </c>
      <c r="E169" s="33" t="e">
        <f t="shared" si="223"/>
        <v>#N/A</v>
      </c>
      <c r="F169" s="33" t="str">
        <f t="shared" si="224"/>
        <v/>
      </c>
      <c r="G169" s="33" t="str">
        <f t="shared" si="225"/>
        <v/>
      </c>
      <c r="H169" s="33" t="e">
        <f t="shared" si="226"/>
        <v>#N/A</v>
      </c>
      <c r="I169" s="33" t="e">
        <f t="shared" si="227"/>
        <v>#N/A</v>
      </c>
      <c r="J169" s="33" t="e">
        <f t="shared" si="228"/>
        <v>#N/A</v>
      </c>
      <c r="K169" s="33">
        <f t="shared" si="229"/>
        <v>0</v>
      </c>
      <c r="L169" s="33">
        <f t="shared" si="230"/>
        <v>0</v>
      </c>
      <c r="M169" s="33">
        <f t="shared" si="231"/>
        <v>0</v>
      </c>
      <c r="N169" s="33">
        <f t="shared" si="232"/>
        <v>0</v>
      </c>
      <c r="O169" s="33">
        <f t="shared" si="233"/>
        <v>0</v>
      </c>
      <c r="P169" s="33" t="str">
        <f t="shared" si="234"/>
        <v/>
      </c>
      <c r="Q169" s="33" t="e">
        <f t="shared" si="235"/>
        <v>#N/A</v>
      </c>
      <c r="R169" s="33" t="e">
        <f t="shared" si="236"/>
        <v>#N/A</v>
      </c>
      <c r="S169" s="33" t="e">
        <f t="shared" si="237"/>
        <v>#N/A</v>
      </c>
      <c r="T169" s="33" t="e">
        <f t="shared" si="238"/>
        <v>#N/A</v>
      </c>
      <c r="U169" s="33" t="e">
        <f t="shared" si="239"/>
        <v>#N/A</v>
      </c>
      <c r="V169" s="33" t="e">
        <f t="shared" si="240"/>
        <v>#N/A</v>
      </c>
      <c r="W169" s="33" t="e">
        <f t="shared" si="241"/>
        <v>#N/A</v>
      </c>
      <c r="X169" s="33" t="e">
        <f t="shared" si="242"/>
        <v>#N/A</v>
      </c>
      <c r="Y169" s="33"/>
      <c r="Z169" s="33"/>
      <c r="AA169" s="33" t="e">
        <f t="shared" si="243"/>
        <v>#N/A</v>
      </c>
      <c r="AB169" s="33" t="str">
        <f t="shared" si="244"/>
        <v/>
      </c>
      <c r="AC169" s="33" t="str">
        <f t="shared" si="245"/>
        <v/>
      </c>
      <c r="AD169" s="33" t="e">
        <f t="shared" si="246"/>
        <v>#N/A</v>
      </c>
      <c r="AE169" s="33" t="e">
        <f t="shared" si="247"/>
        <v>#N/A</v>
      </c>
      <c r="AF169" s="33" t="e">
        <f t="shared" si="248"/>
        <v>#N/A</v>
      </c>
      <c r="AG169" s="33">
        <f t="shared" si="249"/>
        <v>0</v>
      </c>
      <c r="AH169" s="33">
        <f t="shared" si="250"/>
        <v>0</v>
      </c>
      <c r="AI169" s="33">
        <f t="shared" si="251"/>
        <v>0</v>
      </c>
      <c r="AJ169" s="33">
        <f t="shared" si="252"/>
        <v>0</v>
      </c>
      <c r="AK169" s="33">
        <f t="shared" si="253"/>
        <v>0</v>
      </c>
      <c r="AL169" s="33" t="str">
        <f t="shared" si="254"/>
        <v/>
      </c>
      <c r="AM169" s="33" t="e">
        <f t="shared" si="255"/>
        <v>#N/A</v>
      </c>
      <c r="AN169" s="33" t="e">
        <f t="shared" si="256"/>
        <v>#N/A</v>
      </c>
      <c r="AO169" s="33" t="e">
        <f t="shared" si="257"/>
        <v>#N/A</v>
      </c>
      <c r="AP169" s="33" t="e">
        <f t="shared" si="258"/>
        <v>#N/A</v>
      </c>
      <c r="AQ169" s="33" t="e">
        <f t="shared" si="259"/>
        <v>#N/A</v>
      </c>
      <c r="AR169" s="33" t="e">
        <f t="shared" si="260"/>
        <v>#N/A</v>
      </c>
      <c r="AS169" s="33" t="e">
        <f t="shared" si="261"/>
        <v>#N/A</v>
      </c>
      <c r="AT169" s="33" t="e">
        <f t="shared" si="262"/>
        <v>#N/A</v>
      </c>
      <c r="AU169" s="33"/>
      <c r="AV169" s="33"/>
      <c r="AW169" s="33" t="e">
        <f t="shared" si="263"/>
        <v>#N/A</v>
      </c>
    </row>
    <row r="170" spans="1:49" x14ac:dyDescent="0.3">
      <c r="A170" s="33">
        <v>168</v>
      </c>
      <c r="B170" s="33" t="str">
        <f t="shared" si="220"/>
        <v/>
      </c>
      <c r="C170" s="46" t="str">
        <f t="shared" si="221"/>
        <v/>
      </c>
      <c r="D170" s="33">
        <f t="shared" si="222"/>
        <v>0</v>
      </c>
      <c r="E170" s="33" t="e">
        <f t="shared" si="223"/>
        <v>#N/A</v>
      </c>
      <c r="F170" s="33" t="str">
        <f t="shared" si="224"/>
        <v/>
      </c>
      <c r="G170" s="33" t="str">
        <f t="shared" si="225"/>
        <v/>
      </c>
      <c r="H170" s="33" t="e">
        <f t="shared" si="226"/>
        <v>#N/A</v>
      </c>
      <c r="I170" s="33" t="e">
        <f t="shared" si="227"/>
        <v>#N/A</v>
      </c>
      <c r="J170" s="33" t="e">
        <f t="shared" si="228"/>
        <v>#N/A</v>
      </c>
      <c r="K170" s="33">
        <f t="shared" si="229"/>
        <v>0</v>
      </c>
      <c r="L170" s="33">
        <f t="shared" si="230"/>
        <v>0</v>
      </c>
      <c r="M170" s="33">
        <f t="shared" si="231"/>
        <v>0</v>
      </c>
      <c r="N170" s="33">
        <f t="shared" si="232"/>
        <v>0</v>
      </c>
      <c r="O170" s="33">
        <f t="shared" si="233"/>
        <v>0</v>
      </c>
      <c r="P170" s="33" t="str">
        <f t="shared" si="234"/>
        <v/>
      </c>
      <c r="Q170" s="33" t="e">
        <f t="shared" si="235"/>
        <v>#N/A</v>
      </c>
      <c r="R170" s="33" t="e">
        <f t="shared" si="236"/>
        <v>#N/A</v>
      </c>
      <c r="S170" s="33" t="e">
        <f t="shared" si="237"/>
        <v>#N/A</v>
      </c>
      <c r="T170" s="33" t="e">
        <f t="shared" si="238"/>
        <v>#N/A</v>
      </c>
      <c r="U170" s="33" t="e">
        <f t="shared" si="239"/>
        <v>#N/A</v>
      </c>
      <c r="V170" s="33" t="e">
        <f t="shared" si="240"/>
        <v>#N/A</v>
      </c>
      <c r="W170" s="33" t="e">
        <f t="shared" si="241"/>
        <v>#N/A</v>
      </c>
      <c r="X170" s="33" t="e">
        <f t="shared" si="242"/>
        <v>#N/A</v>
      </c>
      <c r="Y170" s="33"/>
      <c r="Z170" s="33"/>
      <c r="AA170" s="33" t="e">
        <f t="shared" si="243"/>
        <v>#N/A</v>
      </c>
      <c r="AB170" s="33" t="str">
        <f t="shared" si="244"/>
        <v/>
      </c>
      <c r="AC170" s="33" t="str">
        <f t="shared" si="245"/>
        <v/>
      </c>
      <c r="AD170" s="33" t="e">
        <f t="shared" si="246"/>
        <v>#N/A</v>
      </c>
      <c r="AE170" s="33" t="e">
        <f t="shared" si="247"/>
        <v>#N/A</v>
      </c>
      <c r="AF170" s="33" t="e">
        <f t="shared" si="248"/>
        <v>#N/A</v>
      </c>
      <c r="AG170" s="33">
        <f t="shared" si="249"/>
        <v>0</v>
      </c>
      <c r="AH170" s="33">
        <f t="shared" si="250"/>
        <v>0</v>
      </c>
      <c r="AI170" s="33">
        <f t="shared" si="251"/>
        <v>0</v>
      </c>
      <c r="AJ170" s="33">
        <f t="shared" si="252"/>
        <v>0</v>
      </c>
      <c r="AK170" s="33">
        <f t="shared" si="253"/>
        <v>0</v>
      </c>
      <c r="AL170" s="33" t="str">
        <f t="shared" si="254"/>
        <v/>
      </c>
      <c r="AM170" s="33" t="e">
        <f t="shared" si="255"/>
        <v>#N/A</v>
      </c>
      <c r="AN170" s="33" t="e">
        <f t="shared" si="256"/>
        <v>#N/A</v>
      </c>
      <c r="AO170" s="33" t="e">
        <f t="shared" si="257"/>
        <v>#N/A</v>
      </c>
      <c r="AP170" s="33" t="e">
        <f t="shared" si="258"/>
        <v>#N/A</v>
      </c>
      <c r="AQ170" s="33" t="e">
        <f t="shared" si="259"/>
        <v>#N/A</v>
      </c>
      <c r="AR170" s="33" t="e">
        <f t="shared" si="260"/>
        <v>#N/A</v>
      </c>
      <c r="AS170" s="33" t="e">
        <f t="shared" si="261"/>
        <v>#N/A</v>
      </c>
      <c r="AT170" s="33" t="e">
        <f t="shared" si="262"/>
        <v>#N/A</v>
      </c>
      <c r="AU170" s="33"/>
      <c r="AV170" s="33"/>
      <c r="AW170" s="33" t="e">
        <f t="shared" si="263"/>
        <v>#N/A</v>
      </c>
    </row>
    <row r="171" spans="1:49" x14ac:dyDescent="0.3">
      <c r="A171" s="33">
        <v>169</v>
      </c>
      <c r="B171" s="33" t="str">
        <f t="shared" si="220"/>
        <v/>
      </c>
      <c r="C171" s="46" t="str">
        <f t="shared" si="221"/>
        <v/>
      </c>
      <c r="D171" s="33">
        <f t="shared" si="222"/>
        <v>0</v>
      </c>
      <c r="E171" s="33" t="e">
        <f t="shared" si="223"/>
        <v>#N/A</v>
      </c>
      <c r="F171" s="33" t="str">
        <f t="shared" si="224"/>
        <v/>
      </c>
      <c r="G171" s="33" t="str">
        <f t="shared" si="225"/>
        <v/>
      </c>
      <c r="H171" s="33" t="e">
        <f t="shared" si="226"/>
        <v>#N/A</v>
      </c>
      <c r="I171" s="33" t="e">
        <f t="shared" si="227"/>
        <v>#N/A</v>
      </c>
      <c r="J171" s="33" t="e">
        <f t="shared" si="228"/>
        <v>#N/A</v>
      </c>
      <c r="K171" s="33">
        <f t="shared" si="229"/>
        <v>0</v>
      </c>
      <c r="L171" s="33">
        <f t="shared" si="230"/>
        <v>0</v>
      </c>
      <c r="M171" s="33">
        <f t="shared" si="231"/>
        <v>0</v>
      </c>
      <c r="N171" s="33">
        <f t="shared" si="232"/>
        <v>0</v>
      </c>
      <c r="O171" s="33">
        <f t="shared" si="233"/>
        <v>0</v>
      </c>
      <c r="P171" s="33" t="str">
        <f t="shared" si="234"/>
        <v/>
      </c>
      <c r="Q171" s="33" t="e">
        <f t="shared" si="235"/>
        <v>#N/A</v>
      </c>
      <c r="R171" s="33" t="e">
        <f t="shared" si="236"/>
        <v>#N/A</v>
      </c>
      <c r="S171" s="33" t="e">
        <f t="shared" si="237"/>
        <v>#N/A</v>
      </c>
      <c r="T171" s="33" t="e">
        <f t="shared" si="238"/>
        <v>#N/A</v>
      </c>
      <c r="U171" s="33" t="e">
        <f t="shared" si="239"/>
        <v>#N/A</v>
      </c>
      <c r="V171" s="33" t="e">
        <f t="shared" si="240"/>
        <v>#N/A</v>
      </c>
      <c r="W171" s="33" t="e">
        <f t="shared" si="241"/>
        <v>#N/A</v>
      </c>
      <c r="X171" s="33" t="e">
        <f t="shared" si="242"/>
        <v>#N/A</v>
      </c>
      <c r="Y171" s="33"/>
      <c r="Z171" s="33"/>
      <c r="AA171" s="33" t="e">
        <f t="shared" si="243"/>
        <v>#N/A</v>
      </c>
      <c r="AB171" s="33" t="str">
        <f t="shared" si="244"/>
        <v/>
      </c>
      <c r="AC171" s="33" t="str">
        <f t="shared" si="245"/>
        <v/>
      </c>
      <c r="AD171" s="33" t="e">
        <f t="shared" si="246"/>
        <v>#N/A</v>
      </c>
      <c r="AE171" s="33" t="e">
        <f t="shared" si="247"/>
        <v>#N/A</v>
      </c>
      <c r="AF171" s="33" t="e">
        <f t="shared" si="248"/>
        <v>#N/A</v>
      </c>
      <c r="AG171" s="33">
        <f t="shared" si="249"/>
        <v>0</v>
      </c>
      <c r="AH171" s="33">
        <f t="shared" si="250"/>
        <v>0</v>
      </c>
      <c r="AI171" s="33">
        <f t="shared" si="251"/>
        <v>0</v>
      </c>
      <c r="AJ171" s="33">
        <f t="shared" si="252"/>
        <v>0</v>
      </c>
      <c r="AK171" s="33">
        <f t="shared" si="253"/>
        <v>0</v>
      </c>
      <c r="AL171" s="33" t="str">
        <f t="shared" si="254"/>
        <v/>
      </c>
      <c r="AM171" s="33" t="e">
        <f t="shared" si="255"/>
        <v>#N/A</v>
      </c>
      <c r="AN171" s="33" t="e">
        <f t="shared" si="256"/>
        <v>#N/A</v>
      </c>
      <c r="AO171" s="33" t="e">
        <f t="shared" si="257"/>
        <v>#N/A</v>
      </c>
      <c r="AP171" s="33" t="e">
        <f t="shared" si="258"/>
        <v>#N/A</v>
      </c>
      <c r="AQ171" s="33" t="e">
        <f t="shared" si="259"/>
        <v>#N/A</v>
      </c>
      <c r="AR171" s="33" t="e">
        <f t="shared" si="260"/>
        <v>#N/A</v>
      </c>
      <c r="AS171" s="33" t="e">
        <f t="shared" si="261"/>
        <v>#N/A</v>
      </c>
      <c r="AT171" s="33" t="e">
        <f t="shared" si="262"/>
        <v>#N/A</v>
      </c>
      <c r="AU171" s="33"/>
      <c r="AV171" s="33"/>
      <c r="AW171" s="33" t="e">
        <f t="shared" si="263"/>
        <v>#N/A</v>
      </c>
    </row>
    <row r="172" spans="1:49" x14ac:dyDescent="0.3">
      <c r="A172" s="33">
        <v>170</v>
      </c>
      <c r="B172" s="33" t="str">
        <f t="shared" si="220"/>
        <v/>
      </c>
      <c r="C172" s="46" t="str">
        <f t="shared" si="221"/>
        <v/>
      </c>
      <c r="D172" s="33">
        <f t="shared" si="222"/>
        <v>0</v>
      </c>
      <c r="E172" s="33" t="e">
        <f t="shared" si="223"/>
        <v>#N/A</v>
      </c>
      <c r="F172" s="33" t="str">
        <f t="shared" si="224"/>
        <v/>
      </c>
      <c r="G172" s="33" t="str">
        <f t="shared" si="225"/>
        <v/>
      </c>
      <c r="H172" s="33" t="e">
        <f t="shared" si="226"/>
        <v>#N/A</v>
      </c>
      <c r="I172" s="33" t="e">
        <f t="shared" si="227"/>
        <v>#N/A</v>
      </c>
      <c r="J172" s="33" t="e">
        <f t="shared" si="228"/>
        <v>#N/A</v>
      </c>
      <c r="K172" s="33">
        <f t="shared" si="229"/>
        <v>0</v>
      </c>
      <c r="L172" s="33">
        <f t="shared" si="230"/>
        <v>0</v>
      </c>
      <c r="M172" s="33">
        <f t="shared" si="231"/>
        <v>0</v>
      </c>
      <c r="N172" s="33">
        <f t="shared" si="232"/>
        <v>0</v>
      </c>
      <c r="O172" s="33">
        <f t="shared" si="233"/>
        <v>0</v>
      </c>
      <c r="P172" s="33" t="str">
        <f t="shared" si="234"/>
        <v/>
      </c>
      <c r="Q172" s="33" t="e">
        <f t="shared" si="235"/>
        <v>#N/A</v>
      </c>
      <c r="R172" s="33" t="e">
        <f t="shared" si="236"/>
        <v>#N/A</v>
      </c>
      <c r="S172" s="33" t="e">
        <f t="shared" si="237"/>
        <v>#N/A</v>
      </c>
      <c r="T172" s="33" t="e">
        <f t="shared" si="238"/>
        <v>#N/A</v>
      </c>
      <c r="U172" s="33" t="e">
        <f t="shared" si="239"/>
        <v>#N/A</v>
      </c>
      <c r="V172" s="33" t="e">
        <f t="shared" si="240"/>
        <v>#N/A</v>
      </c>
      <c r="W172" s="33" t="e">
        <f t="shared" si="241"/>
        <v>#N/A</v>
      </c>
      <c r="X172" s="33" t="e">
        <f t="shared" si="242"/>
        <v>#N/A</v>
      </c>
      <c r="Y172" s="33"/>
      <c r="Z172" s="33"/>
      <c r="AA172" s="33" t="e">
        <f t="shared" si="243"/>
        <v>#N/A</v>
      </c>
      <c r="AB172" s="33" t="str">
        <f t="shared" si="244"/>
        <v/>
      </c>
      <c r="AC172" s="33" t="str">
        <f t="shared" si="245"/>
        <v/>
      </c>
      <c r="AD172" s="33" t="e">
        <f t="shared" si="246"/>
        <v>#N/A</v>
      </c>
      <c r="AE172" s="33" t="e">
        <f t="shared" si="247"/>
        <v>#N/A</v>
      </c>
      <c r="AF172" s="33" t="e">
        <f t="shared" si="248"/>
        <v>#N/A</v>
      </c>
      <c r="AG172" s="33">
        <f t="shared" si="249"/>
        <v>0</v>
      </c>
      <c r="AH172" s="33">
        <f t="shared" si="250"/>
        <v>0</v>
      </c>
      <c r="AI172" s="33">
        <f t="shared" si="251"/>
        <v>0</v>
      </c>
      <c r="AJ172" s="33">
        <f t="shared" si="252"/>
        <v>0</v>
      </c>
      <c r="AK172" s="33">
        <f t="shared" si="253"/>
        <v>0</v>
      </c>
      <c r="AL172" s="33" t="str">
        <f t="shared" si="254"/>
        <v/>
      </c>
      <c r="AM172" s="33" t="e">
        <f t="shared" si="255"/>
        <v>#N/A</v>
      </c>
      <c r="AN172" s="33" t="e">
        <f t="shared" si="256"/>
        <v>#N/A</v>
      </c>
      <c r="AO172" s="33" t="e">
        <f t="shared" si="257"/>
        <v>#N/A</v>
      </c>
      <c r="AP172" s="33" t="e">
        <f t="shared" si="258"/>
        <v>#N/A</v>
      </c>
      <c r="AQ172" s="33" t="e">
        <f t="shared" si="259"/>
        <v>#N/A</v>
      </c>
      <c r="AR172" s="33" t="e">
        <f t="shared" si="260"/>
        <v>#N/A</v>
      </c>
      <c r="AS172" s="33" t="e">
        <f t="shared" si="261"/>
        <v>#N/A</v>
      </c>
      <c r="AT172" s="33" t="e">
        <f t="shared" si="262"/>
        <v>#N/A</v>
      </c>
      <c r="AU172" s="33"/>
      <c r="AV172" s="33"/>
      <c r="AW172" s="33" t="e">
        <f t="shared" si="263"/>
        <v>#N/A</v>
      </c>
    </row>
    <row r="173" spans="1:49" x14ac:dyDescent="0.3">
      <c r="A173" s="33">
        <v>171</v>
      </c>
      <c r="B173" s="33" t="str">
        <f t="shared" si="220"/>
        <v/>
      </c>
      <c r="C173" s="46" t="str">
        <f t="shared" si="221"/>
        <v/>
      </c>
      <c r="D173" s="33">
        <f t="shared" si="222"/>
        <v>0</v>
      </c>
      <c r="E173" s="33" t="e">
        <f t="shared" si="223"/>
        <v>#N/A</v>
      </c>
      <c r="F173" s="33" t="str">
        <f t="shared" si="224"/>
        <v/>
      </c>
      <c r="G173" s="33" t="str">
        <f t="shared" si="225"/>
        <v/>
      </c>
      <c r="H173" s="33" t="e">
        <f t="shared" si="226"/>
        <v>#N/A</v>
      </c>
      <c r="I173" s="33" t="e">
        <f t="shared" si="227"/>
        <v>#N/A</v>
      </c>
      <c r="J173" s="33" t="e">
        <f t="shared" si="228"/>
        <v>#N/A</v>
      </c>
      <c r="K173" s="33">
        <f t="shared" si="229"/>
        <v>0</v>
      </c>
      <c r="L173" s="33">
        <f t="shared" si="230"/>
        <v>0</v>
      </c>
      <c r="M173" s="33">
        <f t="shared" si="231"/>
        <v>0</v>
      </c>
      <c r="N173" s="33">
        <f t="shared" si="232"/>
        <v>0</v>
      </c>
      <c r="O173" s="33">
        <f t="shared" si="233"/>
        <v>0</v>
      </c>
      <c r="P173" s="33" t="str">
        <f t="shared" si="234"/>
        <v/>
      </c>
      <c r="Q173" s="33" t="e">
        <f t="shared" si="235"/>
        <v>#N/A</v>
      </c>
      <c r="R173" s="33" t="e">
        <f t="shared" si="236"/>
        <v>#N/A</v>
      </c>
      <c r="S173" s="33" t="e">
        <f t="shared" si="237"/>
        <v>#N/A</v>
      </c>
      <c r="T173" s="33" t="e">
        <f t="shared" si="238"/>
        <v>#N/A</v>
      </c>
      <c r="U173" s="33" t="e">
        <f t="shared" si="239"/>
        <v>#N/A</v>
      </c>
      <c r="V173" s="33" t="e">
        <f t="shared" si="240"/>
        <v>#N/A</v>
      </c>
      <c r="W173" s="33" t="e">
        <f t="shared" si="241"/>
        <v>#N/A</v>
      </c>
      <c r="X173" s="33" t="e">
        <f t="shared" si="242"/>
        <v>#N/A</v>
      </c>
      <c r="Y173" s="33"/>
      <c r="Z173" s="33"/>
      <c r="AA173" s="33" t="e">
        <f t="shared" si="243"/>
        <v>#N/A</v>
      </c>
      <c r="AB173" s="33" t="str">
        <f t="shared" si="244"/>
        <v/>
      </c>
      <c r="AC173" s="33" t="str">
        <f t="shared" si="245"/>
        <v/>
      </c>
      <c r="AD173" s="33" t="e">
        <f t="shared" si="246"/>
        <v>#N/A</v>
      </c>
      <c r="AE173" s="33" t="e">
        <f t="shared" si="247"/>
        <v>#N/A</v>
      </c>
      <c r="AF173" s="33" t="e">
        <f t="shared" si="248"/>
        <v>#N/A</v>
      </c>
      <c r="AG173" s="33">
        <f t="shared" si="249"/>
        <v>0</v>
      </c>
      <c r="AH173" s="33">
        <f t="shared" si="250"/>
        <v>0</v>
      </c>
      <c r="AI173" s="33">
        <f t="shared" si="251"/>
        <v>0</v>
      </c>
      <c r="AJ173" s="33">
        <f t="shared" si="252"/>
        <v>0</v>
      </c>
      <c r="AK173" s="33">
        <f t="shared" si="253"/>
        <v>0</v>
      </c>
      <c r="AL173" s="33" t="str">
        <f t="shared" si="254"/>
        <v/>
      </c>
      <c r="AM173" s="33" t="e">
        <f t="shared" si="255"/>
        <v>#N/A</v>
      </c>
      <c r="AN173" s="33" t="e">
        <f t="shared" si="256"/>
        <v>#N/A</v>
      </c>
      <c r="AO173" s="33" t="e">
        <f t="shared" si="257"/>
        <v>#N/A</v>
      </c>
      <c r="AP173" s="33" t="e">
        <f t="shared" si="258"/>
        <v>#N/A</v>
      </c>
      <c r="AQ173" s="33" t="e">
        <f t="shared" si="259"/>
        <v>#N/A</v>
      </c>
      <c r="AR173" s="33" t="e">
        <f t="shared" si="260"/>
        <v>#N/A</v>
      </c>
      <c r="AS173" s="33" t="e">
        <f t="shared" si="261"/>
        <v>#N/A</v>
      </c>
      <c r="AT173" s="33" t="e">
        <f t="shared" si="262"/>
        <v>#N/A</v>
      </c>
      <c r="AU173" s="33"/>
      <c r="AV173" s="33"/>
      <c r="AW173" s="33" t="e">
        <f t="shared" si="263"/>
        <v>#N/A</v>
      </c>
    </row>
    <row r="174" spans="1:49" x14ac:dyDescent="0.3">
      <c r="A174" s="33">
        <v>172</v>
      </c>
      <c r="B174" s="33" t="str">
        <f t="shared" si="220"/>
        <v/>
      </c>
      <c r="C174" s="46" t="str">
        <f t="shared" si="221"/>
        <v/>
      </c>
      <c r="D174" s="33">
        <f t="shared" si="222"/>
        <v>0</v>
      </c>
      <c r="E174" s="33" t="e">
        <f t="shared" si="223"/>
        <v>#N/A</v>
      </c>
      <c r="F174" s="33" t="str">
        <f t="shared" si="224"/>
        <v/>
      </c>
      <c r="G174" s="33" t="str">
        <f t="shared" si="225"/>
        <v/>
      </c>
      <c r="H174" s="33" t="e">
        <f t="shared" si="226"/>
        <v>#N/A</v>
      </c>
      <c r="I174" s="33" t="e">
        <f t="shared" si="227"/>
        <v>#N/A</v>
      </c>
      <c r="J174" s="33" t="e">
        <f t="shared" si="228"/>
        <v>#N/A</v>
      </c>
      <c r="K174" s="33">
        <f t="shared" si="229"/>
        <v>0</v>
      </c>
      <c r="L174" s="33">
        <f t="shared" si="230"/>
        <v>0</v>
      </c>
      <c r="M174" s="33">
        <f t="shared" si="231"/>
        <v>0</v>
      </c>
      <c r="N174" s="33">
        <f t="shared" si="232"/>
        <v>0</v>
      </c>
      <c r="O174" s="33">
        <f t="shared" si="233"/>
        <v>0</v>
      </c>
      <c r="P174" s="33" t="str">
        <f t="shared" si="234"/>
        <v/>
      </c>
      <c r="Q174" s="33" t="e">
        <f t="shared" si="235"/>
        <v>#N/A</v>
      </c>
      <c r="R174" s="33" t="e">
        <f t="shared" si="236"/>
        <v>#N/A</v>
      </c>
      <c r="S174" s="33" t="e">
        <f t="shared" si="237"/>
        <v>#N/A</v>
      </c>
      <c r="T174" s="33" t="e">
        <f t="shared" si="238"/>
        <v>#N/A</v>
      </c>
      <c r="U174" s="33" t="e">
        <f t="shared" si="239"/>
        <v>#N/A</v>
      </c>
      <c r="V174" s="33" t="e">
        <f t="shared" si="240"/>
        <v>#N/A</v>
      </c>
      <c r="W174" s="33" t="e">
        <f t="shared" si="241"/>
        <v>#N/A</v>
      </c>
      <c r="X174" s="33" t="e">
        <f t="shared" si="242"/>
        <v>#N/A</v>
      </c>
      <c r="Y174" s="33"/>
      <c r="Z174" s="33"/>
      <c r="AA174" s="33" t="e">
        <f t="shared" si="243"/>
        <v>#N/A</v>
      </c>
      <c r="AB174" s="33" t="str">
        <f t="shared" si="244"/>
        <v/>
      </c>
      <c r="AC174" s="33" t="str">
        <f t="shared" si="245"/>
        <v/>
      </c>
      <c r="AD174" s="33" t="e">
        <f t="shared" si="246"/>
        <v>#N/A</v>
      </c>
      <c r="AE174" s="33" t="e">
        <f t="shared" si="247"/>
        <v>#N/A</v>
      </c>
      <c r="AF174" s="33" t="e">
        <f t="shared" si="248"/>
        <v>#N/A</v>
      </c>
      <c r="AG174" s="33">
        <f t="shared" si="249"/>
        <v>0</v>
      </c>
      <c r="AH174" s="33">
        <f t="shared" si="250"/>
        <v>0</v>
      </c>
      <c r="AI174" s="33">
        <f t="shared" si="251"/>
        <v>0</v>
      </c>
      <c r="AJ174" s="33">
        <f t="shared" si="252"/>
        <v>0</v>
      </c>
      <c r="AK174" s="33">
        <f t="shared" si="253"/>
        <v>0</v>
      </c>
      <c r="AL174" s="33" t="str">
        <f t="shared" si="254"/>
        <v/>
      </c>
      <c r="AM174" s="33" t="e">
        <f t="shared" si="255"/>
        <v>#N/A</v>
      </c>
      <c r="AN174" s="33" t="e">
        <f t="shared" si="256"/>
        <v>#N/A</v>
      </c>
      <c r="AO174" s="33" t="e">
        <f t="shared" si="257"/>
        <v>#N/A</v>
      </c>
      <c r="AP174" s="33" t="e">
        <f t="shared" si="258"/>
        <v>#N/A</v>
      </c>
      <c r="AQ174" s="33" t="e">
        <f t="shared" si="259"/>
        <v>#N/A</v>
      </c>
      <c r="AR174" s="33" t="e">
        <f t="shared" si="260"/>
        <v>#N/A</v>
      </c>
      <c r="AS174" s="33" t="e">
        <f t="shared" si="261"/>
        <v>#N/A</v>
      </c>
      <c r="AT174" s="33" t="e">
        <f t="shared" si="262"/>
        <v>#N/A</v>
      </c>
      <c r="AU174" s="33"/>
      <c r="AV174" s="33"/>
      <c r="AW174" s="33" t="e">
        <f t="shared" si="263"/>
        <v>#N/A</v>
      </c>
    </row>
    <row r="175" spans="1:49" x14ac:dyDescent="0.3">
      <c r="A175" s="33">
        <v>173</v>
      </c>
      <c r="B175" s="33" t="str">
        <f t="shared" si="220"/>
        <v/>
      </c>
      <c r="C175" s="46" t="str">
        <f t="shared" si="221"/>
        <v/>
      </c>
      <c r="D175" s="33">
        <f t="shared" si="222"/>
        <v>0</v>
      </c>
      <c r="E175" s="33" t="e">
        <f t="shared" si="223"/>
        <v>#N/A</v>
      </c>
      <c r="F175" s="33" t="str">
        <f t="shared" si="224"/>
        <v/>
      </c>
      <c r="G175" s="33" t="str">
        <f t="shared" si="225"/>
        <v/>
      </c>
      <c r="H175" s="33" t="e">
        <f t="shared" si="226"/>
        <v>#N/A</v>
      </c>
      <c r="I175" s="33" t="e">
        <f t="shared" si="227"/>
        <v>#N/A</v>
      </c>
      <c r="J175" s="33" t="e">
        <f t="shared" si="228"/>
        <v>#N/A</v>
      </c>
      <c r="K175" s="33">
        <f t="shared" si="229"/>
        <v>0</v>
      </c>
      <c r="L175" s="33">
        <f t="shared" si="230"/>
        <v>0</v>
      </c>
      <c r="M175" s="33">
        <f t="shared" si="231"/>
        <v>0</v>
      </c>
      <c r="N175" s="33">
        <f t="shared" si="232"/>
        <v>0</v>
      </c>
      <c r="O175" s="33">
        <f t="shared" si="233"/>
        <v>0</v>
      </c>
      <c r="P175" s="33" t="str">
        <f t="shared" si="234"/>
        <v/>
      </c>
      <c r="Q175" s="33" t="e">
        <f t="shared" si="235"/>
        <v>#N/A</v>
      </c>
      <c r="R175" s="33" t="e">
        <f t="shared" si="236"/>
        <v>#N/A</v>
      </c>
      <c r="S175" s="33" t="e">
        <f t="shared" si="237"/>
        <v>#N/A</v>
      </c>
      <c r="T175" s="33" t="e">
        <f t="shared" si="238"/>
        <v>#N/A</v>
      </c>
      <c r="U175" s="33" t="e">
        <f t="shared" si="239"/>
        <v>#N/A</v>
      </c>
      <c r="V175" s="33" t="e">
        <f t="shared" si="240"/>
        <v>#N/A</v>
      </c>
      <c r="W175" s="33" t="e">
        <f t="shared" si="241"/>
        <v>#N/A</v>
      </c>
      <c r="X175" s="33" t="e">
        <f t="shared" si="242"/>
        <v>#N/A</v>
      </c>
      <c r="Y175" s="33"/>
      <c r="Z175" s="33"/>
      <c r="AA175" s="33" t="e">
        <f t="shared" si="243"/>
        <v>#N/A</v>
      </c>
      <c r="AB175" s="33" t="str">
        <f t="shared" si="244"/>
        <v/>
      </c>
      <c r="AC175" s="33" t="str">
        <f t="shared" si="245"/>
        <v/>
      </c>
      <c r="AD175" s="33" t="e">
        <f t="shared" si="246"/>
        <v>#N/A</v>
      </c>
      <c r="AE175" s="33" t="e">
        <f t="shared" si="247"/>
        <v>#N/A</v>
      </c>
      <c r="AF175" s="33" t="e">
        <f t="shared" si="248"/>
        <v>#N/A</v>
      </c>
      <c r="AG175" s="33">
        <f t="shared" si="249"/>
        <v>0</v>
      </c>
      <c r="AH175" s="33">
        <f t="shared" si="250"/>
        <v>0</v>
      </c>
      <c r="AI175" s="33">
        <f t="shared" si="251"/>
        <v>0</v>
      </c>
      <c r="AJ175" s="33">
        <f t="shared" si="252"/>
        <v>0</v>
      </c>
      <c r="AK175" s="33">
        <f t="shared" si="253"/>
        <v>0</v>
      </c>
      <c r="AL175" s="33" t="str">
        <f t="shared" si="254"/>
        <v/>
      </c>
      <c r="AM175" s="33" t="e">
        <f t="shared" si="255"/>
        <v>#N/A</v>
      </c>
      <c r="AN175" s="33" t="e">
        <f t="shared" si="256"/>
        <v>#N/A</v>
      </c>
      <c r="AO175" s="33" t="e">
        <f t="shared" si="257"/>
        <v>#N/A</v>
      </c>
      <c r="AP175" s="33" t="e">
        <f t="shared" si="258"/>
        <v>#N/A</v>
      </c>
      <c r="AQ175" s="33" t="e">
        <f t="shared" si="259"/>
        <v>#N/A</v>
      </c>
      <c r="AR175" s="33" t="e">
        <f t="shared" si="260"/>
        <v>#N/A</v>
      </c>
      <c r="AS175" s="33" t="e">
        <f t="shared" si="261"/>
        <v>#N/A</v>
      </c>
      <c r="AT175" s="33" t="e">
        <f t="shared" si="262"/>
        <v>#N/A</v>
      </c>
      <c r="AU175" s="33"/>
      <c r="AV175" s="33"/>
      <c r="AW175" s="33" t="e">
        <f t="shared" si="263"/>
        <v>#N/A</v>
      </c>
    </row>
    <row r="176" spans="1:49" x14ac:dyDescent="0.3">
      <c r="A176" s="33">
        <v>174</v>
      </c>
      <c r="B176" s="33" t="str">
        <f t="shared" si="220"/>
        <v/>
      </c>
      <c r="C176" s="46" t="str">
        <f t="shared" si="221"/>
        <v/>
      </c>
      <c r="D176" s="33">
        <f t="shared" si="222"/>
        <v>0</v>
      </c>
      <c r="E176" s="33" t="e">
        <f t="shared" si="223"/>
        <v>#N/A</v>
      </c>
      <c r="F176" s="33" t="str">
        <f t="shared" si="224"/>
        <v/>
      </c>
      <c r="G176" s="33" t="str">
        <f t="shared" si="225"/>
        <v/>
      </c>
      <c r="H176" s="33" t="e">
        <f t="shared" si="226"/>
        <v>#N/A</v>
      </c>
      <c r="I176" s="33" t="e">
        <f t="shared" si="227"/>
        <v>#N/A</v>
      </c>
      <c r="J176" s="33" t="e">
        <f t="shared" si="228"/>
        <v>#N/A</v>
      </c>
      <c r="K176" s="33">
        <f t="shared" si="229"/>
        <v>0</v>
      </c>
      <c r="L176" s="33">
        <f t="shared" si="230"/>
        <v>0</v>
      </c>
      <c r="M176" s="33">
        <f t="shared" si="231"/>
        <v>0</v>
      </c>
      <c r="N176" s="33">
        <f t="shared" si="232"/>
        <v>0</v>
      </c>
      <c r="O176" s="33">
        <f t="shared" si="233"/>
        <v>0</v>
      </c>
      <c r="P176" s="33" t="str">
        <f t="shared" si="234"/>
        <v/>
      </c>
      <c r="Q176" s="33" t="e">
        <f t="shared" si="235"/>
        <v>#N/A</v>
      </c>
      <c r="R176" s="33" t="e">
        <f t="shared" si="236"/>
        <v>#N/A</v>
      </c>
      <c r="S176" s="33" t="e">
        <f t="shared" si="237"/>
        <v>#N/A</v>
      </c>
      <c r="T176" s="33" t="e">
        <f t="shared" si="238"/>
        <v>#N/A</v>
      </c>
      <c r="U176" s="33" t="e">
        <f t="shared" si="239"/>
        <v>#N/A</v>
      </c>
      <c r="V176" s="33" t="e">
        <f t="shared" si="240"/>
        <v>#N/A</v>
      </c>
      <c r="W176" s="33" t="e">
        <f t="shared" si="241"/>
        <v>#N/A</v>
      </c>
      <c r="X176" s="33" t="e">
        <f t="shared" si="242"/>
        <v>#N/A</v>
      </c>
      <c r="Y176" s="33"/>
      <c r="Z176" s="33"/>
      <c r="AA176" s="33" t="e">
        <f t="shared" si="243"/>
        <v>#N/A</v>
      </c>
      <c r="AB176" s="33" t="str">
        <f t="shared" si="244"/>
        <v/>
      </c>
      <c r="AC176" s="33" t="str">
        <f t="shared" si="245"/>
        <v/>
      </c>
      <c r="AD176" s="33" t="e">
        <f t="shared" si="246"/>
        <v>#N/A</v>
      </c>
      <c r="AE176" s="33" t="e">
        <f t="shared" si="247"/>
        <v>#N/A</v>
      </c>
      <c r="AF176" s="33" t="e">
        <f t="shared" si="248"/>
        <v>#N/A</v>
      </c>
      <c r="AG176" s="33">
        <f t="shared" si="249"/>
        <v>0</v>
      </c>
      <c r="AH176" s="33">
        <f t="shared" si="250"/>
        <v>0</v>
      </c>
      <c r="AI176" s="33">
        <f t="shared" si="251"/>
        <v>0</v>
      </c>
      <c r="AJ176" s="33">
        <f t="shared" si="252"/>
        <v>0</v>
      </c>
      <c r="AK176" s="33">
        <f t="shared" si="253"/>
        <v>0</v>
      </c>
      <c r="AL176" s="33" t="str">
        <f t="shared" si="254"/>
        <v/>
      </c>
      <c r="AM176" s="33" t="e">
        <f t="shared" si="255"/>
        <v>#N/A</v>
      </c>
      <c r="AN176" s="33" t="e">
        <f t="shared" si="256"/>
        <v>#N/A</v>
      </c>
      <c r="AO176" s="33" t="e">
        <f t="shared" si="257"/>
        <v>#N/A</v>
      </c>
      <c r="AP176" s="33" t="e">
        <f t="shared" si="258"/>
        <v>#N/A</v>
      </c>
      <c r="AQ176" s="33" t="e">
        <f t="shared" si="259"/>
        <v>#N/A</v>
      </c>
      <c r="AR176" s="33" t="e">
        <f t="shared" si="260"/>
        <v>#N/A</v>
      </c>
      <c r="AS176" s="33" t="e">
        <f t="shared" si="261"/>
        <v>#N/A</v>
      </c>
      <c r="AT176" s="33" t="e">
        <f t="shared" si="262"/>
        <v>#N/A</v>
      </c>
      <c r="AU176" s="33"/>
      <c r="AV176" s="33"/>
      <c r="AW176" s="33" t="e">
        <f t="shared" si="263"/>
        <v>#N/A</v>
      </c>
    </row>
    <row r="177" spans="1:49" x14ac:dyDescent="0.3">
      <c r="A177" s="33">
        <v>175</v>
      </c>
      <c r="B177" s="33" t="str">
        <f t="shared" si="220"/>
        <v/>
      </c>
      <c r="C177" s="46" t="str">
        <f t="shared" si="221"/>
        <v/>
      </c>
      <c r="D177" s="33">
        <f t="shared" si="222"/>
        <v>0</v>
      </c>
      <c r="E177" s="33" t="e">
        <f t="shared" si="223"/>
        <v>#N/A</v>
      </c>
      <c r="F177" s="33" t="str">
        <f t="shared" si="224"/>
        <v/>
      </c>
      <c r="G177" s="33" t="str">
        <f t="shared" si="225"/>
        <v/>
      </c>
      <c r="H177" s="33" t="e">
        <f t="shared" si="226"/>
        <v>#N/A</v>
      </c>
      <c r="I177" s="33" t="e">
        <f t="shared" si="227"/>
        <v>#N/A</v>
      </c>
      <c r="J177" s="33" t="e">
        <f t="shared" si="228"/>
        <v>#N/A</v>
      </c>
      <c r="K177" s="33">
        <f t="shared" si="229"/>
        <v>0</v>
      </c>
      <c r="L177" s="33">
        <f t="shared" si="230"/>
        <v>0</v>
      </c>
      <c r="M177" s="33">
        <f t="shared" si="231"/>
        <v>0</v>
      </c>
      <c r="N177" s="33">
        <f t="shared" si="232"/>
        <v>0</v>
      </c>
      <c r="O177" s="33">
        <f t="shared" si="233"/>
        <v>0</v>
      </c>
      <c r="P177" s="33" t="str">
        <f t="shared" si="234"/>
        <v/>
      </c>
      <c r="Q177" s="33" t="e">
        <f t="shared" si="235"/>
        <v>#N/A</v>
      </c>
      <c r="R177" s="33" t="e">
        <f t="shared" si="236"/>
        <v>#N/A</v>
      </c>
      <c r="S177" s="33" t="e">
        <f t="shared" si="237"/>
        <v>#N/A</v>
      </c>
      <c r="T177" s="33" t="e">
        <f t="shared" si="238"/>
        <v>#N/A</v>
      </c>
      <c r="U177" s="33" t="e">
        <f t="shared" si="239"/>
        <v>#N/A</v>
      </c>
      <c r="V177" s="33" t="e">
        <f t="shared" si="240"/>
        <v>#N/A</v>
      </c>
      <c r="W177" s="33" t="e">
        <f t="shared" si="241"/>
        <v>#N/A</v>
      </c>
      <c r="X177" s="33" t="e">
        <f t="shared" si="242"/>
        <v>#N/A</v>
      </c>
      <c r="Y177" s="33"/>
      <c r="Z177" s="33"/>
      <c r="AA177" s="33" t="e">
        <f t="shared" si="243"/>
        <v>#N/A</v>
      </c>
      <c r="AB177" s="33" t="str">
        <f t="shared" si="244"/>
        <v/>
      </c>
      <c r="AC177" s="33" t="str">
        <f t="shared" si="245"/>
        <v/>
      </c>
      <c r="AD177" s="33" t="e">
        <f t="shared" si="246"/>
        <v>#N/A</v>
      </c>
      <c r="AE177" s="33" t="e">
        <f t="shared" si="247"/>
        <v>#N/A</v>
      </c>
      <c r="AF177" s="33" t="e">
        <f t="shared" si="248"/>
        <v>#N/A</v>
      </c>
      <c r="AG177" s="33">
        <f t="shared" si="249"/>
        <v>0</v>
      </c>
      <c r="AH177" s="33">
        <f t="shared" si="250"/>
        <v>0</v>
      </c>
      <c r="AI177" s="33">
        <f t="shared" si="251"/>
        <v>0</v>
      </c>
      <c r="AJ177" s="33">
        <f t="shared" si="252"/>
        <v>0</v>
      </c>
      <c r="AK177" s="33">
        <f t="shared" si="253"/>
        <v>0</v>
      </c>
      <c r="AL177" s="33" t="str">
        <f t="shared" si="254"/>
        <v/>
      </c>
      <c r="AM177" s="33" t="e">
        <f t="shared" si="255"/>
        <v>#N/A</v>
      </c>
      <c r="AN177" s="33" t="e">
        <f t="shared" si="256"/>
        <v>#N/A</v>
      </c>
      <c r="AO177" s="33" t="e">
        <f t="shared" si="257"/>
        <v>#N/A</v>
      </c>
      <c r="AP177" s="33" t="e">
        <f t="shared" si="258"/>
        <v>#N/A</v>
      </c>
      <c r="AQ177" s="33" t="e">
        <f t="shared" si="259"/>
        <v>#N/A</v>
      </c>
      <c r="AR177" s="33" t="e">
        <f t="shared" si="260"/>
        <v>#N/A</v>
      </c>
      <c r="AS177" s="33" t="e">
        <f t="shared" si="261"/>
        <v>#N/A</v>
      </c>
      <c r="AT177" s="33" t="e">
        <f t="shared" si="262"/>
        <v>#N/A</v>
      </c>
      <c r="AU177" s="33"/>
      <c r="AV177" s="33"/>
      <c r="AW177" s="33" t="e">
        <f t="shared" si="263"/>
        <v>#N/A</v>
      </c>
    </row>
    <row r="178" spans="1:49" x14ac:dyDescent="0.3">
      <c r="A178" s="33">
        <v>176</v>
      </c>
      <c r="B178" s="33" t="str">
        <f t="shared" si="220"/>
        <v/>
      </c>
      <c r="C178" s="46" t="str">
        <f t="shared" si="221"/>
        <v/>
      </c>
      <c r="D178" s="33">
        <f t="shared" si="222"/>
        <v>0</v>
      </c>
      <c r="E178" s="33" t="e">
        <f t="shared" si="223"/>
        <v>#N/A</v>
      </c>
      <c r="F178" s="33" t="str">
        <f t="shared" si="224"/>
        <v/>
      </c>
      <c r="G178" s="33" t="str">
        <f t="shared" si="225"/>
        <v/>
      </c>
      <c r="H178" s="33" t="e">
        <f t="shared" si="226"/>
        <v>#N/A</v>
      </c>
      <c r="I178" s="33" t="e">
        <f t="shared" si="227"/>
        <v>#N/A</v>
      </c>
      <c r="J178" s="33" t="e">
        <f t="shared" si="228"/>
        <v>#N/A</v>
      </c>
      <c r="K178" s="33">
        <f t="shared" si="229"/>
        <v>0</v>
      </c>
      <c r="L178" s="33">
        <f t="shared" si="230"/>
        <v>0</v>
      </c>
      <c r="M178" s="33">
        <f t="shared" si="231"/>
        <v>0</v>
      </c>
      <c r="N178" s="33">
        <f t="shared" si="232"/>
        <v>0</v>
      </c>
      <c r="O178" s="33">
        <f t="shared" si="233"/>
        <v>0</v>
      </c>
      <c r="P178" s="33" t="str">
        <f t="shared" si="234"/>
        <v/>
      </c>
      <c r="Q178" s="33" t="e">
        <f t="shared" si="235"/>
        <v>#N/A</v>
      </c>
      <c r="R178" s="33" t="e">
        <f t="shared" si="236"/>
        <v>#N/A</v>
      </c>
      <c r="S178" s="33" t="e">
        <f t="shared" si="237"/>
        <v>#N/A</v>
      </c>
      <c r="T178" s="33" t="e">
        <f t="shared" si="238"/>
        <v>#N/A</v>
      </c>
      <c r="U178" s="33" t="e">
        <f t="shared" si="239"/>
        <v>#N/A</v>
      </c>
      <c r="V178" s="33" t="e">
        <f t="shared" si="240"/>
        <v>#N/A</v>
      </c>
      <c r="W178" s="33" t="e">
        <f t="shared" si="241"/>
        <v>#N/A</v>
      </c>
      <c r="X178" s="33" t="e">
        <f t="shared" si="242"/>
        <v>#N/A</v>
      </c>
      <c r="Y178" s="33"/>
      <c r="Z178" s="33"/>
      <c r="AA178" s="33" t="e">
        <f t="shared" si="243"/>
        <v>#N/A</v>
      </c>
      <c r="AB178" s="33" t="str">
        <f t="shared" si="244"/>
        <v/>
      </c>
      <c r="AC178" s="33" t="str">
        <f t="shared" si="245"/>
        <v/>
      </c>
      <c r="AD178" s="33" t="e">
        <f t="shared" si="246"/>
        <v>#N/A</v>
      </c>
      <c r="AE178" s="33" t="e">
        <f t="shared" si="247"/>
        <v>#N/A</v>
      </c>
      <c r="AF178" s="33" t="e">
        <f t="shared" si="248"/>
        <v>#N/A</v>
      </c>
      <c r="AG178" s="33">
        <f t="shared" si="249"/>
        <v>0</v>
      </c>
      <c r="AH178" s="33">
        <f t="shared" si="250"/>
        <v>0</v>
      </c>
      <c r="AI178" s="33">
        <f t="shared" si="251"/>
        <v>0</v>
      </c>
      <c r="AJ178" s="33">
        <f t="shared" si="252"/>
        <v>0</v>
      </c>
      <c r="AK178" s="33">
        <f t="shared" si="253"/>
        <v>0</v>
      </c>
      <c r="AL178" s="33" t="str">
        <f t="shared" si="254"/>
        <v/>
      </c>
      <c r="AM178" s="33" t="e">
        <f t="shared" si="255"/>
        <v>#N/A</v>
      </c>
      <c r="AN178" s="33" t="e">
        <f t="shared" si="256"/>
        <v>#N/A</v>
      </c>
      <c r="AO178" s="33" t="e">
        <f t="shared" si="257"/>
        <v>#N/A</v>
      </c>
      <c r="AP178" s="33" t="e">
        <f t="shared" si="258"/>
        <v>#N/A</v>
      </c>
      <c r="AQ178" s="33" t="e">
        <f t="shared" si="259"/>
        <v>#N/A</v>
      </c>
      <c r="AR178" s="33" t="e">
        <f t="shared" si="260"/>
        <v>#N/A</v>
      </c>
      <c r="AS178" s="33" t="e">
        <f t="shared" si="261"/>
        <v>#N/A</v>
      </c>
      <c r="AT178" s="33" t="e">
        <f t="shared" si="262"/>
        <v>#N/A</v>
      </c>
      <c r="AU178" s="33"/>
      <c r="AV178" s="33"/>
      <c r="AW178" s="33" t="e">
        <f t="shared" si="263"/>
        <v>#N/A</v>
      </c>
    </row>
    <row r="179" spans="1:49" x14ac:dyDescent="0.3">
      <c r="A179" s="33">
        <v>177</v>
      </c>
      <c r="B179" s="33" t="str">
        <f t="shared" si="220"/>
        <v/>
      </c>
      <c r="C179" s="46" t="str">
        <f t="shared" si="221"/>
        <v/>
      </c>
      <c r="D179" s="33">
        <f t="shared" si="222"/>
        <v>0</v>
      </c>
      <c r="E179" s="33" t="e">
        <f t="shared" si="223"/>
        <v>#N/A</v>
      </c>
      <c r="F179" s="33" t="str">
        <f t="shared" si="224"/>
        <v/>
      </c>
      <c r="G179" s="33" t="str">
        <f t="shared" si="225"/>
        <v/>
      </c>
      <c r="H179" s="33" t="e">
        <f t="shared" si="226"/>
        <v>#N/A</v>
      </c>
      <c r="I179" s="33" t="e">
        <f t="shared" si="227"/>
        <v>#N/A</v>
      </c>
      <c r="J179" s="33" t="e">
        <f t="shared" si="228"/>
        <v>#N/A</v>
      </c>
      <c r="K179" s="33">
        <f t="shared" si="229"/>
        <v>0</v>
      </c>
      <c r="L179" s="33">
        <f t="shared" si="230"/>
        <v>0</v>
      </c>
      <c r="M179" s="33">
        <f t="shared" si="231"/>
        <v>0</v>
      </c>
      <c r="N179" s="33">
        <f t="shared" si="232"/>
        <v>0</v>
      </c>
      <c r="O179" s="33">
        <f t="shared" si="233"/>
        <v>0</v>
      </c>
      <c r="P179" s="33" t="str">
        <f t="shared" si="234"/>
        <v/>
      </c>
      <c r="Q179" s="33" t="e">
        <f t="shared" si="235"/>
        <v>#N/A</v>
      </c>
      <c r="R179" s="33" t="e">
        <f t="shared" si="236"/>
        <v>#N/A</v>
      </c>
      <c r="S179" s="33" t="e">
        <f t="shared" si="237"/>
        <v>#N/A</v>
      </c>
      <c r="T179" s="33" t="e">
        <f t="shared" si="238"/>
        <v>#N/A</v>
      </c>
      <c r="U179" s="33" t="e">
        <f t="shared" si="239"/>
        <v>#N/A</v>
      </c>
      <c r="V179" s="33" t="e">
        <f t="shared" si="240"/>
        <v>#N/A</v>
      </c>
      <c r="W179" s="33" t="e">
        <f t="shared" si="241"/>
        <v>#N/A</v>
      </c>
      <c r="X179" s="33" t="e">
        <f t="shared" si="242"/>
        <v>#N/A</v>
      </c>
      <c r="Y179" s="33"/>
      <c r="Z179" s="33"/>
      <c r="AA179" s="33" t="e">
        <f t="shared" si="243"/>
        <v>#N/A</v>
      </c>
      <c r="AB179" s="33" t="str">
        <f t="shared" si="244"/>
        <v/>
      </c>
      <c r="AC179" s="33" t="str">
        <f t="shared" si="245"/>
        <v/>
      </c>
      <c r="AD179" s="33" t="e">
        <f t="shared" si="246"/>
        <v>#N/A</v>
      </c>
      <c r="AE179" s="33" t="e">
        <f t="shared" si="247"/>
        <v>#N/A</v>
      </c>
      <c r="AF179" s="33" t="e">
        <f t="shared" si="248"/>
        <v>#N/A</v>
      </c>
      <c r="AG179" s="33">
        <f t="shared" si="249"/>
        <v>0</v>
      </c>
      <c r="AH179" s="33">
        <f t="shared" si="250"/>
        <v>0</v>
      </c>
      <c r="AI179" s="33">
        <f t="shared" si="251"/>
        <v>0</v>
      </c>
      <c r="AJ179" s="33">
        <f t="shared" si="252"/>
        <v>0</v>
      </c>
      <c r="AK179" s="33">
        <f t="shared" si="253"/>
        <v>0</v>
      </c>
      <c r="AL179" s="33" t="str">
        <f t="shared" si="254"/>
        <v/>
      </c>
      <c r="AM179" s="33" t="e">
        <f t="shared" si="255"/>
        <v>#N/A</v>
      </c>
      <c r="AN179" s="33" t="e">
        <f t="shared" si="256"/>
        <v>#N/A</v>
      </c>
      <c r="AO179" s="33" t="e">
        <f t="shared" si="257"/>
        <v>#N/A</v>
      </c>
      <c r="AP179" s="33" t="e">
        <f t="shared" si="258"/>
        <v>#N/A</v>
      </c>
      <c r="AQ179" s="33" t="e">
        <f t="shared" si="259"/>
        <v>#N/A</v>
      </c>
      <c r="AR179" s="33" t="e">
        <f t="shared" si="260"/>
        <v>#N/A</v>
      </c>
      <c r="AS179" s="33" t="e">
        <f t="shared" si="261"/>
        <v>#N/A</v>
      </c>
      <c r="AT179" s="33" t="e">
        <f t="shared" si="262"/>
        <v>#N/A</v>
      </c>
      <c r="AU179" s="33"/>
      <c r="AV179" s="33"/>
      <c r="AW179" s="33" t="e">
        <f t="shared" si="263"/>
        <v>#N/A</v>
      </c>
    </row>
    <row r="180" spans="1:49" x14ac:dyDescent="0.3">
      <c r="A180" s="33">
        <v>178</v>
      </c>
      <c r="B180" s="33" t="str">
        <f t="shared" si="220"/>
        <v/>
      </c>
      <c r="C180" s="46" t="str">
        <f t="shared" si="221"/>
        <v/>
      </c>
      <c r="D180" s="33">
        <f t="shared" si="222"/>
        <v>0</v>
      </c>
      <c r="E180" s="33" t="e">
        <f t="shared" si="223"/>
        <v>#N/A</v>
      </c>
      <c r="F180" s="33" t="str">
        <f t="shared" si="224"/>
        <v/>
      </c>
      <c r="G180" s="33" t="str">
        <f t="shared" si="225"/>
        <v/>
      </c>
      <c r="H180" s="33" t="e">
        <f t="shared" si="226"/>
        <v>#N/A</v>
      </c>
      <c r="I180" s="33" t="e">
        <f t="shared" si="227"/>
        <v>#N/A</v>
      </c>
      <c r="J180" s="33" t="e">
        <f t="shared" si="228"/>
        <v>#N/A</v>
      </c>
      <c r="K180" s="33">
        <f t="shared" si="229"/>
        <v>0</v>
      </c>
      <c r="L180" s="33">
        <f t="shared" si="230"/>
        <v>0</v>
      </c>
      <c r="M180" s="33">
        <f t="shared" si="231"/>
        <v>0</v>
      </c>
      <c r="N180" s="33">
        <f t="shared" si="232"/>
        <v>0</v>
      </c>
      <c r="O180" s="33">
        <f t="shared" si="233"/>
        <v>0</v>
      </c>
      <c r="P180" s="33" t="str">
        <f t="shared" si="234"/>
        <v/>
      </c>
      <c r="Q180" s="33" t="e">
        <f t="shared" si="235"/>
        <v>#N/A</v>
      </c>
      <c r="R180" s="33" t="e">
        <f t="shared" si="236"/>
        <v>#N/A</v>
      </c>
      <c r="S180" s="33" t="e">
        <f t="shared" si="237"/>
        <v>#N/A</v>
      </c>
      <c r="T180" s="33" t="e">
        <f t="shared" si="238"/>
        <v>#N/A</v>
      </c>
      <c r="U180" s="33" t="e">
        <f t="shared" si="239"/>
        <v>#N/A</v>
      </c>
      <c r="V180" s="33" t="e">
        <f t="shared" si="240"/>
        <v>#N/A</v>
      </c>
      <c r="W180" s="33" t="e">
        <f t="shared" si="241"/>
        <v>#N/A</v>
      </c>
      <c r="X180" s="33" t="e">
        <f t="shared" si="242"/>
        <v>#N/A</v>
      </c>
      <c r="Y180" s="33"/>
      <c r="Z180" s="33"/>
      <c r="AA180" s="33" t="e">
        <f t="shared" si="243"/>
        <v>#N/A</v>
      </c>
      <c r="AB180" s="33" t="str">
        <f t="shared" si="244"/>
        <v/>
      </c>
      <c r="AC180" s="33" t="str">
        <f t="shared" si="245"/>
        <v/>
      </c>
      <c r="AD180" s="33" t="e">
        <f t="shared" si="246"/>
        <v>#N/A</v>
      </c>
      <c r="AE180" s="33" t="e">
        <f t="shared" si="247"/>
        <v>#N/A</v>
      </c>
      <c r="AF180" s="33" t="e">
        <f t="shared" si="248"/>
        <v>#N/A</v>
      </c>
      <c r="AG180" s="33">
        <f t="shared" si="249"/>
        <v>0</v>
      </c>
      <c r="AH180" s="33">
        <f t="shared" si="250"/>
        <v>0</v>
      </c>
      <c r="AI180" s="33">
        <f t="shared" si="251"/>
        <v>0</v>
      </c>
      <c r="AJ180" s="33">
        <f t="shared" si="252"/>
        <v>0</v>
      </c>
      <c r="AK180" s="33">
        <f t="shared" si="253"/>
        <v>0</v>
      </c>
      <c r="AL180" s="33" t="str">
        <f t="shared" si="254"/>
        <v/>
      </c>
      <c r="AM180" s="33" t="e">
        <f t="shared" si="255"/>
        <v>#N/A</v>
      </c>
      <c r="AN180" s="33" t="e">
        <f t="shared" si="256"/>
        <v>#N/A</v>
      </c>
      <c r="AO180" s="33" t="e">
        <f t="shared" si="257"/>
        <v>#N/A</v>
      </c>
      <c r="AP180" s="33" t="e">
        <f t="shared" si="258"/>
        <v>#N/A</v>
      </c>
      <c r="AQ180" s="33" t="e">
        <f t="shared" si="259"/>
        <v>#N/A</v>
      </c>
      <c r="AR180" s="33" t="e">
        <f t="shared" si="260"/>
        <v>#N/A</v>
      </c>
      <c r="AS180" s="33" t="e">
        <f t="shared" si="261"/>
        <v>#N/A</v>
      </c>
      <c r="AT180" s="33" t="e">
        <f t="shared" si="262"/>
        <v>#N/A</v>
      </c>
      <c r="AU180" s="33"/>
      <c r="AV180" s="33"/>
      <c r="AW180" s="33" t="e">
        <f t="shared" si="263"/>
        <v>#N/A</v>
      </c>
    </row>
    <row r="181" spans="1:49" x14ac:dyDescent="0.3">
      <c r="A181" s="33">
        <v>179</v>
      </c>
      <c r="B181" s="33" t="str">
        <f t="shared" si="220"/>
        <v/>
      </c>
      <c r="C181" s="46" t="str">
        <f t="shared" si="221"/>
        <v/>
      </c>
      <c r="D181" s="33">
        <f t="shared" si="222"/>
        <v>0</v>
      </c>
      <c r="E181" s="33" t="e">
        <f t="shared" si="223"/>
        <v>#N/A</v>
      </c>
      <c r="F181" s="33" t="str">
        <f t="shared" si="224"/>
        <v/>
      </c>
      <c r="G181" s="33" t="str">
        <f t="shared" si="225"/>
        <v/>
      </c>
      <c r="H181" s="33" t="e">
        <f t="shared" si="226"/>
        <v>#N/A</v>
      </c>
      <c r="I181" s="33" t="e">
        <f t="shared" si="227"/>
        <v>#N/A</v>
      </c>
      <c r="J181" s="33" t="e">
        <f t="shared" si="228"/>
        <v>#N/A</v>
      </c>
      <c r="K181" s="33">
        <f t="shared" si="229"/>
        <v>0</v>
      </c>
      <c r="L181" s="33">
        <f t="shared" si="230"/>
        <v>0</v>
      </c>
      <c r="M181" s="33">
        <f t="shared" si="231"/>
        <v>0</v>
      </c>
      <c r="N181" s="33">
        <f t="shared" si="232"/>
        <v>0</v>
      </c>
      <c r="O181" s="33">
        <f t="shared" si="233"/>
        <v>0</v>
      </c>
      <c r="P181" s="33" t="str">
        <f t="shared" si="234"/>
        <v/>
      </c>
      <c r="Q181" s="33" t="e">
        <f t="shared" si="235"/>
        <v>#N/A</v>
      </c>
      <c r="R181" s="33" t="e">
        <f t="shared" si="236"/>
        <v>#N/A</v>
      </c>
      <c r="S181" s="33" t="e">
        <f t="shared" si="237"/>
        <v>#N/A</v>
      </c>
      <c r="T181" s="33" t="e">
        <f t="shared" si="238"/>
        <v>#N/A</v>
      </c>
      <c r="U181" s="33" t="e">
        <f t="shared" si="239"/>
        <v>#N/A</v>
      </c>
      <c r="V181" s="33" t="e">
        <f t="shared" si="240"/>
        <v>#N/A</v>
      </c>
      <c r="W181" s="33" t="e">
        <f t="shared" si="241"/>
        <v>#N/A</v>
      </c>
      <c r="X181" s="33" t="e">
        <f t="shared" si="242"/>
        <v>#N/A</v>
      </c>
      <c r="Y181" s="33"/>
      <c r="Z181" s="33"/>
      <c r="AA181" s="33" t="e">
        <f t="shared" si="243"/>
        <v>#N/A</v>
      </c>
      <c r="AB181" s="33" t="str">
        <f t="shared" si="244"/>
        <v/>
      </c>
      <c r="AC181" s="33" t="str">
        <f t="shared" si="245"/>
        <v/>
      </c>
      <c r="AD181" s="33" t="e">
        <f t="shared" si="246"/>
        <v>#N/A</v>
      </c>
      <c r="AE181" s="33" t="e">
        <f t="shared" si="247"/>
        <v>#N/A</v>
      </c>
      <c r="AF181" s="33" t="e">
        <f t="shared" si="248"/>
        <v>#N/A</v>
      </c>
      <c r="AG181" s="33">
        <f t="shared" si="249"/>
        <v>0</v>
      </c>
      <c r="AH181" s="33">
        <f t="shared" si="250"/>
        <v>0</v>
      </c>
      <c r="AI181" s="33">
        <f t="shared" si="251"/>
        <v>0</v>
      </c>
      <c r="AJ181" s="33">
        <f t="shared" si="252"/>
        <v>0</v>
      </c>
      <c r="AK181" s="33">
        <f t="shared" si="253"/>
        <v>0</v>
      </c>
      <c r="AL181" s="33" t="str">
        <f t="shared" si="254"/>
        <v/>
      </c>
      <c r="AM181" s="33" t="e">
        <f t="shared" si="255"/>
        <v>#N/A</v>
      </c>
      <c r="AN181" s="33" t="e">
        <f t="shared" si="256"/>
        <v>#N/A</v>
      </c>
      <c r="AO181" s="33" t="e">
        <f t="shared" si="257"/>
        <v>#N/A</v>
      </c>
      <c r="AP181" s="33" t="e">
        <f t="shared" si="258"/>
        <v>#N/A</v>
      </c>
      <c r="AQ181" s="33" t="e">
        <f t="shared" si="259"/>
        <v>#N/A</v>
      </c>
      <c r="AR181" s="33" t="e">
        <f t="shared" si="260"/>
        <v>#N/A</v>
      </c>
      <c r="AS181" s="33" t="e">
        <f t="shared" si="261"/>
        <v>#N/A</v>
      </c>
      <c r="AT181" s="33" t="e">
        <f t="shared" si="262"/>
        <v>#N/A</v>
      </c>
      <c r="AU181" s="33"/>
      <c r="AV181" s="33"/>
      <c r="AW181" s="33" t="e">
        <f t="shared" si="263"/>
        <v>#N/A</v>
      </c>
    </row>
    <row r="182" spans="1:49" x14ac:dyDescent="0.3">
      <c r="A182" s="33">
        <v>180</v>
      </c>
      <c r="B182" s="33" t="str">
        <f t="shared" si="220"/>
        <v/>
      </c>
      <c r="C182" s="46" t="str">
        <f t="shared" si="221"/>
        <v/>
      </c>
      <c r="D182" s="33">
        <f t="shared" si="222"/>
        <v>0</v>
      </c>
      <c r="E182" s="33" t="e">
        <f t="shared" si="223"/>
        <v>#N/A</v>
      </c>
      <c r="F182" s="33" t="str">
        <f t="shared" si="224"/>
        <v/>
      </c>
      <c r="G182" s="33" t="str">
        <f t="shared" si="225"/>
        <v/>
      </c>
      <c r="H182" s="33" t="e">
        <f t="shared" si="226"/>
        <v>#N/A</v>
      </c>
      <c r="I182" s="33" t="e">
        <f t="shared" si="227"/>
        <v>#N/A</v>
      </c>
      <c r="J182" s="33" t="e">
        <f t="shared" si="228"/>
        <v>#N/A</v>
      </c>
      <c r="K182" s="33">
        <f t="shared" si="229"/>
        <v>0</v>
      </c>
      <c r="L182" s="33">
        <f t="shared" si="230"/>
        <v>0</v>
      </c>
      <c r="M182" s="33">
        <f t="shared" si="231"/>
        <v>0</v>
      </c>
      <c r="N182" s="33">
        <f t="shared" si="232"/>
        <v>0</v>
      </c>
      <c r="O182" s="33">
        <f t="shared" si="233"/>
        <v>0</v>
      </c>
      <c r="P182" s="33" t="str">
        <f t="shared" si="234"/>
        <v/>
      </c>
      <c r="Q182" s="33" t="e">
        <f t="shared" si="235"/>
        <v>#N/A</v>
      </c>
      <c r="R182" s="33" t="e">
        <f t="shared" si="236"/>
        <v>#N/A</v>
      </c>
      <c r="S182" s="33" t="e">
        <f t="shared" si="237"/>
        <v>#N/A</v>
      </c>
      <c r="T182" s="33" t="e">
        <f t="shared" si="238"/>
        <v>#N/A</v>
      </c>
      <c r="U182" s="33" t="e">
        <f t="shared" si="239"/>
        <v>#N/A</v>
      </c>
      <c r="V182" s="33" t="e">
        <f t="shared" si="240"/>
        <v>#N/A</v>
      </c>
      <c r="W182" s="33" t="e">
        <f t="shared" si="241"/>
        <v>#N/A</v>
      </c>
      <c r="X182" s="33" t="e">
        <f t="shared" si="242"/>
        <v>#N/A</v>
      </c>
      <c r="Y182" s="33"/>
      <c r="Z182" s="33"/>
      <c r="AA182" s="33" t="e">
        <f t="shared" si="243"/>
        <v>#N/A</v>
      </c>
      <c r="AB182" s="33" t="str">
        <f t="shared" si="244"/>
        <v/>
      </c>
      <c r="AC182" s="33" t="str">
        <f t="shared" si="245"/>
        <v/>
      </c>
      <c r="AD182" s="33" t="e">
        <f t="shared" si="246"/>
        <v>#N/A</v>
      </c>
      <c r="AE182" s="33" t="e">
        <f t="shared" si="247"/>
        <v>#N/A</v>
      </c>
      <c r="AF182" s="33" t="e">
        <f t="shared" si="248"/>
        <v>#N/A</v>
      </c>
      <c r="AG182" s="33">
        <f t="shared" si="249"/>
        <v>0</v>
      </c>
      <c r="AH182" s="33">
        <f t="shared" si="250"/>
        <v>0</v>
      </c>
      <c r="AI182" s="33">
        <f t="shared" si="251"/>
        <v>0</v>
      </c>
      <c r="AJ182" s="33">
        <f t="shared" si="252"/>
        <v>0</v>
      </c>
      <c r="AK182" s="33">
        <f t="shared" si="253"/>
        <v>0</v>
      </c>
      <c r="AL182" s="33" t="str">
        <f t="shared" si="254"/>
        <v/>
      </c>
      <c r="AM182" s="33" t="e">
        <f t="shared" si="255"/>
        <v>#N/A</v>
      </c>
      <c r="AN182" s="33" t="e">
        <f t="shared" si="256"/>
        <v>#N/A</v>
      </c>
      <c r="AO182" s="33" t="e">
        <f t="shared" si="257"/>
        <v>#N/A</v>
      </c>
      <c r="AP182" s="33" t="e">
        <f t="shared" si="258"/>
        <v>#N/A</v>
      </c>
      <c r="AQ182" s="33" t="e">
        <f t="shared" si="259"/>
        <v>#N/A</v>
      </c>
      <c r="AR182" s="33" t="e">
        <f t="shared" si="260"/>
        <v>#N/A</v>
      </c>
      <c r="AS182" s="33" t="e">
        <f t="shared" si="261"/>
        <v>#N/A</v>
      </c>
      <c r="AT182" s="33" t="e">
        <f t="shared" si="262"/>
        <v>#N/A</v>
      </c>
      <c r="AU182" s="33"/>
      <c r="AV182" s="33"/>
      <c r="AW182" s="33" t="e">
        <f t="shared" si="263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CD1B0-A445-4C7B-8B64-56182804CAC0}">
  <sheetPr codeName="Planilha21"/>
  <dimension ref="B1:I12"/>
  <sheetViews>
    <sheetView workbookViewId="0"/>
  </sheetViews>
  <sheetFormatPr defaultRowHeight="14.4" x14ac:dyDescent="0.3"/>
  <cols>
    <col min="2" max="2" width="136.6640625" bestFit="1" customWidth="1"/>
    <col min="3" max="3" width="7.44140625" bestFit="1" customWidth="1"/>
    <col min="4" max="4" width="56.44140625" bestFit="1" customWidth="1"/>
    <col min="8" max="9" width="0" hidden="1" customWidth="1"/>
  </cols>
  <sheetData>
    <row r="1" spans="2:9" x14ac:dyDescent="0.3">
      <c r="F1">
        <v>1</v>
      </c>
    </row>
    <row r="2" spans="2:9" x14ac:dyDescent="0.3">
      <c r="B2" s="95" t="s">
        <v>553</v>
      </c>
    </row>
    <row r="3" spans="2:9" x14ac:dyDescent="0.3">
      <c r="B3" s="95" t="s">
        <v>232</v>
      </c>
      <c r="C3" s="95" t="s">
        <v>554</v>
      </c>
      <c r="D3" s="95" t="s">
        <v>555</v>
      </c>
    </row>
    <row r="4" spans="2:9" x14ac:dyDescent="0.3">
      <c r="B4" t="s">
        <v>310</v>
      </c>
      <c r="C4" t="s">
        <v>556</v>
      </c>
      <c r="D4" t="s">
        <v>557</v>
      </c>
      <c r="H4" t="s">
        <v>310</v>
      </c>
      <c r="I4" t="s">
        <v>556</v>
      </c>
    </row>
    <row r="5" spans="2:9" x14ac:dyDescent="0.3">
      <c r="B5" t="s">
        <v>558</v>
      </c>
      <c r="C5" t="s">
        <v>559</v>
      </c>
      <c r="D5" t="s">
        <v>560</v>
      </c>
      <c r="H5" t="s">
        <v>558</v>
      </c>
      <c r="I5" t="s">
        <v>559</v>
      </c>
    </row>
    <row r="6" spans="2:9" x14ac:dyDescent="0.3">
      <c r="B6" t="s">
        <v>561</v>
      </c>
      <c r="C6" t="s">
        <v>559</v>
      </c>
      <c r="D6" t="s">
        <v>562</v>
      </c>
      <c r="H6" t="s">
        <v>561</v>
      </c>
      <c r="I6" t="s">
        <v>559</v>
      </c>
    </row>
    <row r="7" spans="2:9" x14ac:dyDescent="0.3">
      <c r="B7" t="s">
        <v>563</v>
      </c>
      <c r="C7" t="s">
        <v>559</v>
      </c>
      <c r="D7" t="s">
        <v>564</v>
      </c>
      <c r="H7" t="s">
        <v>563</v>
      </c>
      <c r="I7" t="s">
        <v>559</v>
      </c>
    </row>
    <row r="8" spans="2:9" x14ac:dyDescent="0.3">
      <c r="B8" t="s">
        <v>565</v>
      </c>
      <c r="C8" t="s">
        <v>559</v>
      </c>
      <c r="D8" t="s">
        <v>566</v>
      </c>
      <c r="H8" t="s">
        <v>565</v>
      </c>
      <c r="I8" t="s">
        <v>559</v>
      </c>
    </row>
    <row r="9" spans="2:9" x14ac:dyDescent="0.3">
      <c r="B9" t="s">
        <v>567</v>
      </c>
      <c r="C9" t="s">
        <v>559</v>
      </c>
      <c r="D9" t="s">
        <v>568</v>
      </c>
      <c r="H9" t="s">
        <v>567</v>
      </c>
      <c r="I9" t="s">
        <v>559</v>
      </c>
    </row>
    <row r="10" spans="2:9" x14ac:dyDescent="0.3">
      <c r="B10" t="s">
        <v>569</v>
      </c>
      <c r="C10" t="s">
        <v>559</v>
      </c>
      <c r="D10" t="s">
        <v>570</v>
      </c>
      <c r="H10" t="s">
        <v>569</v>
      </c>
      <c r="I10" t="s">
        <v>559</v>
      </c>
    </row>
    <row r="11" spans="2:9" x14ac:dyDescent="0.3">
      <c r="B11" t="s">
        <v>571</v>
      </c>
      <c r="C11" t="s">
        <v>559</v>
      </c>
      <c r="D11" t="s">
        <v>572</v>
      </c>
      <c r="H11" t="s">
        <v>571</v>
      </c>
      <c r="I11" t="s">
        <v>559</v>
      </c>
    </row>
    <row r="12" spans="2:9" x14ac:dyDescent="0.3">
      <c r="B12" t="s">
        <v>573</v>
      </c>
      <c r="H12" t="s">
        <v>573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7E075-0601-4665-BED4-7DC559B45E03}">
  <sheetPr codeName="Planilha22"/>
  <dimension ref="A1:J9"/>
  <sheetViews>
    <sheetView workbookViewId="0"/>
  </sheetViews>
  <sheetFormatPr defaultRowHeight="14.4" x14ac:dyDescent="0.3"/>
  <cols>
    <col min="1" max="1" width="66.88671875" bestFit="1" customWidth="1"/>
    <col min="2" max="2" width="4.77734375" bestFit="1" customWidth="1"/>
    <col min="3" max="3" width="7" bestFit="1" customWidth="1"/>
    <col min="4" max="4" width="5.33203125" bestFit="1" customWidth="1"/>
    <col min="5" max="5" width="5.77734375" bestFit="1" customWidth="1"/>
    <col min="6" max="6" width="11.5546875" bestFit="1" customWidth="1"/>
    <col min="7" max="7" width="9.33203125" bestFit="1" customWidth="1"/>
    <col min="8" max="8" width="7.33203125" bestFit="1" customWidth="1"/>
    <col min="9" max="9" width="15.21875" bestFit="1" customWidth="1"/>
  </cols>
  <sheetData>
    <row r="1" spans="1:10" x14ac:dyDescent="0.3">
      <c r="A1" s="95" t="s">
        <v>574</v>
      </c>
    </row>
    <row r="2" spans="1:10" x14ac:dyDescent="0.3">
      <c r="I2" t="s">
        <v>575</v>
      </c>
      <c r="J2">
        <v>6</v>
      </c>
    </row>
    <row r="3" spans="1:10" x14ac:dyDescent="0.3">
      <c r="A3" s="95" t="s">
        <v>164</v>
      </c>
      <c r="B3" s="95" t="s">
        <v>311</v>
      </c>
      <c r="C3" s="95" t="s">
        <v>88</v>
      </c>
      <c r="D3" s="95" t="s">
        <v>576</v>
      </c>
      <c r="E3" s="95" t="s">
        <v>577</v>
      </c>
      <c r="F3" s="95" t="s">
        <v>273</v>
      </c>
      <c r="G3" s="95" t="s">
        <v>312</v>
      </c>
      <c r="H3" s="95" t="s">
        <v>578</v>
      </c>
    </row>
    <row r="4" spans="1:10" x14ac:dyDescent="0.3">
      <c r="A4" s="113">
        <v>46175</v>
      </c>
      <c r="B4">
        <v>22</v>
      </c>
      <c r="C4" t="s">
        <v>122</v>
      </c>
      <c r="D4">
        <v>1</v>
      </c>
      <c r="E4" t="s">
        <v>610</v>
      </c>
      <c r="F4" t="s">
        <v>611</v>
      </c>
      <c r="G4">
        <v>100.5181</v>
      </c>
      <c r="H4">
        <v>3.259050000000002</v>
      </c>
    </row>
    <row r="5" spans="1:10" x14ac:dyDescent="0.3">
      <c r="A5" s="113">
        <v>46056</v>
      </c>
      <c r="B5">
        <v>5</v>
      </c>
      <c r="C5" t="s">
        <v>144</v>
      </c>
      <c r="D5">
        <v>1</v>
      </c>
      <c r="E5" t="s">
        <v>610</v>
      </c>
      <c r="F5" t="s">
        <v>611</v>
      </c>
      <c r="G5">
        <v>106.8567</v>
      </c>
      <c r="H5">
        <v>3.2855666666666679</v>
      </c>
    </row>
    <row r="6" spans="1:10" x14ac:dyDescent="0.3">
      <c r="A6" s="113">
        <v>46077</v>
      </c>
      <c r="B6">
        <v>8</v>
      </c>
      <c r="C6" t="s">
        <v>356</v>
      </c>
      <c r="D6">
        <v>2</v>
      </c>
      <c r="E6" t="s">
        <v>610</v>
      </c>
      <c r="F6" t="s">
        <v>611</v>
      </c>
      <c r="G6">
        <v>223.34209999999999</v>
      </c>
      <c r="H6">
        <v>3.0570166666666645</v>
      </c>
    </row>
    <row r="7" spans="1:10" x14ac:dyDescent="0.3">
      <c r="A7" s="113">
        <v>46140</v>
      </c>
      <c r="B7">
        <v>17</v>
      </c>
      <c r="C7" t="s">
        <v>125</v>
      </c>
      <c r="D7">
        <v>2</v>
      </c>
      <c r="E7" t="s">
        <v>610</v>
      </c>
      <c r="F7" t="s">
        <v>611</v>
      </c>
      <c r="G7">
        <v>185.26070000000001</v>
      </c>
      <c r="H7">
        <v>-3.5341857142857123</v>
      </c>
    </row>
    <row r="8" spans="1:10" x14ac:dyDescent="0.3">
      <c r="A8" s="113">
        <v>46119</v>
      </c>
      <c r="B8">
        <v>14</v>
      </c>
      <c r="C8" t="s">
        <v>359</v>
      </c>
      <c r="D8">
        <v>2</v>
      </c>
      <c r="E8" t="s">
        <v>612</v>
      </c>
      <c r="F8" t="s">
        <v>613</v>
      </c>
      <c r="G8">
        <v>246.1163</v>
      </c>
      <c r="H8">
        <v>1.3895374999999994</v>
      </c>
    </row>
    <row r="9" spans="1:10" x14ac:dyDescent="0.3">
      <c r="A9" s="113">
        <v>46189</v>
      </c>
      <c r="B9">
        <v>24</v>
      </c>
      <c r="C9" t="s">
        <v>366</v>
      </c>
      <c r="D9">
        <v>2</v>
      </c>
      <c r="E9" t="s">
        <v>610</v>
      </c>
      <c r="F9" t="s">
        <v>611</v>
      </c>
      <c r="G9">
        <v>197.54349999999999</v>
      </c>
      <c r="H9">
        <v>-3.4320625000000007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8"/>
  <sheetViews>
    <sheetView showGridLines="0" showRowColHeaders="0" zoomScale="85" zoomScaleNormal="85" workbookViewId="0">
      <selection activeCell="V6" sqref="V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7734375" customWidth="1"/>
    <col min="21" max="21" width="22.77734375" customWidth="1"/>
  </cols>
  <sheetData>
    <row r="1" spans="1:21" ht="40.049999999999997" customHeight="1" x14ac:dyDescent="0.3">
      <c r="A1" s="119" t="s">
        <v>216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</row>
    <row r="2" spans="1:21" ht="19.95" customHeight="1" x14ac:dyDescent="0.3">
      <c r="A2" s="120" t="s">
        <v>217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</row>
    <row r="3" spans="1:21" ht="17.399999999999999" x14ac:dyDescent="0.3">
      <c r="A3" s="47" t="s">
        <v>218</v>
      </c>
      <c r="B3" s="52">
        <v>13</v>
      </c>
      <c r="C3" s="128" t="str">
        <f>IFERROR(INDEX(Analitos!$A$4:$A$43,$B$3),"")</f>
        <v>Glicose</v>
      </c>
      <c r="D3" s="115"/>
      <c r="F3" s="47" t="s">
        <v>219</v>
      </c>
      <c r="G3" s="53"/>
      <c r="H3" s="115"/>
      <c r="I3" s="115"/>
      <c r="M3" s="54" t="b">
        <v>1</v>
      </c>
      <c r="N3" s="54" t="b">
        <v>0</v>
      </c>
      <c r="O3" s="131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15"/>
      <c r="Q3" s="115"/>
      <c r="R3" s="115"/>
    </row>
    <row r="4" spans="1:21" x14ac:dyDescent="0.3">
      <c r="A4" s="123" t="s">
        <v>220</v>
      </c>
      <c r="B4" s="115"/>
      <c r="C4" s="130" t="str">
        <f>"Analito "&amp;$B$3&amp;" de "&amp;SUMPRODUCT(--(Analitos!$A$4:$A$43&lt;&gt;""))&amp;"    ·    Lote em uso: "&amp;loteAtivo</f>
        <v>Analito 13 de 31    ·    Lote em uso: 999999</v>
      </c>
      <c r="D4" s="115"/>
      <c r="E4" s="115"/>
      <c r="F4" s="47" t="s">
        <v>221</v>
      </c>
      <c r="G4" s="53"/>
      <c r="M4" s="54" t="b">
        <v>1</v>
      </c>
      <c r="N4" s="54" t="b">
        <v>0</v>
      </c>
      <c r="O4" s="115"/>
      <c r="P4" s="115"/>
      <c r="Q4" s="115"/>
      <c r="R4" s="115"/>
    </row>
    <row r="5" spans="1:21" x14ac:dyDescent="0.3">
      <c r="A5" s="129" t="s">
        <v>222</v>
      </c>
      <c r="B5" s="115"/>
      <c r="C5" s="115"/>
      <c r="D5" s="115"/>
      <c r="E5" s="115"/>
      <c r="F5" s="115"/>
      <c r="G5" s="115"/>
      <c r="H5" s="115"/>
      <c r="I5" s="115"/>
      <c r="J5" s="115"/>
      <c r="L5" s="129" t="s">
        <v>223</v>
      </c>
      <c r="M5" s="115"/>
      <c r="N5" s="115"/>
      <c r="O5" s="115"/>
      <c r="P5" s="115"/>
      <c r="Q5" s="115"/>
      <c r="R5" s="115"/>
    </row>
    <row r="6" spans="1:21" ht="28.05" customHeight="1" x14ac:dyDescent="0.3">
      <c r="A6" s="17" t="s">
        <v>165</v>
      </c>
      <c r="B6" s="17" t="s">
        <v>224</v>
      </c>
      <c r="C6" s="17" t="s">
        <v>225</v>
      </c>
      <c r="D6" s="17" t="s">
        <v>226</v>
      </c>
      <c r="E6" s="17" t="s">
        <v>227</v>
      </c>
      <c r="F6" s="17" t="s">
        <v>228</v>
      </c>
      <c r="G6" s="17" t="s">
        <v>229</v>
      </c>
      <c r="H6" s="17" t="s">
        <v>230</v>
      </c>
      <c r="I6" s="17" t="s">
        <v>231</v>
      </c>
      <c r="J6" s="17" t="s">
        <v>232</v>
      </c>
      <c r="L6" s="17" t="s">
        <v>165</v>
      </c>
      <c r="M6" s="17" t="s">
        <v>233</v>
      </c>
      <c r="N6" s="17" t="s">
        <v>234</v>
      </c>
      <c r="O6" s="17" t="s">
        <v>235</v>
      </c>
      <c r="P6" s="17" t="s">
        <v>236</v>
      </c>
      <c r="Q6" s="17" t="s">
        <v>237</v>
      </c>
      <c r="R6" s="17" t="s">
        <v>238</v>
      </c>
      <c r="S6" s="95" t="s">
        <v>579</v>
      </c>
      <c r="T6" s="95" t="s">
        <v>273</v>
      </c>
      <c r="U6" s="95" t="s">
        <v>580</v>
      </c>
    </row>
    <row r="7" spans="1:21" x14ac:dyDescent="0.3">
      <c r="A7" s="47" t="s">
        <v>239</v>
      </c>
      <c r="B7" s="48">
        <f>IF(INDEX(engPainel,1,2)="","",INDEX(engPainel,1,2))</f>
        <v>25</v>
      </c>
      <c r="C7" s="49">
        <f>IF(INDEX(engPainel,1,3)="","",INDEX(engPainel,1,3))</f>
        <v>119.15408400000003</v>
      </c>
      <c r="D7" s="49">
        <f>IF(INDEX(engPainel,1,4)="","",INDEX(engPainel,1,4))</f>
        <v>3.1565474335999864</v>
      </c>
      <c r="E7" s="50">
        <f>IF(INDEX(engPainel,1,5)="","",INDEX(engPainel,1,5))</f>
        <v>2.6491307117932994</v>
      </c>
      <c r="F7" s="50">
        <f>IF(INDEX(engPainel,1,6)="","",INDEX(engPainel,1,6))</f>
        <v>10</v>
      </c>
      <c r="G7" s="50">
        <f>IFERROR(INDEX(Estatística!$J$7:$J$130,MATCH(selAnalito,Estatística!$A$7:$A$130,0)),"")</f>
        <v>0.95263737213302113</v>
      </c>
      <c r="H7" s="50">
        <f>IF($E7="","",$E7*1.65+ABS(IF(ISNUMBER($G7),$G7,0)))</f>
        <v>5.323703046591965</v>
      </c>
      <c r="I7" s="51">
        <f>IF(OR($E7="",$E7=0,$F7=""),"",($F7-ABS(IF(ISNUMBER($G7),$G7,0)))/$E7)</f>
        <v>3.4152194104995552</v>
      </c>
      <c r="J7" s="48" t="str">
        <f>IF(INDEX(engPainel,1,10)="","",INDEX(engPainel,1,10))</f>
        <v>OK</v>
      </c>
      <c r="L7" s="47" t="s">
        <v>239</v>
      </c>
      <c r="M7" s="48">
        <f>IF(INDEX(engPainel,1,13)="","",INDEX(engPainel,1,13))</f>
        <v>0</v>
      </c>
      <c r="N7" s="48">
        <f>IF(INDEX(engPainel,1,14)="","",INDEX(engPainel,1,14))</f>
        <v>0</v>
      </c>
      <c r="O7" s="48">
        <f>IF(INDEX(engPainel,1,15)="","",INDEX(engPainel,1,15))</f>
        <v>0</v>
      </c>
      <c r="P7" s="48">
        <f>IF(INDEX(engPainel,1,16)="","",INDEX(engPainel,1,16))</f>
        <v>0</v>
      </c>
      <c r="Q7" s="48">
        <f>IF(INDEX(engPainel,1,17)="","",INDEX(engPainel,1,17))</f>
        <v>0</v>
      </c>
      <c r="R7" s="48">
        <f>IF(INDEX(engPainel,1,18)="","",INDEX(engPainel,1,18))</f>
        <v>0</v>
      </c>
      <c r="S7" t="str">
        <f>IF(INDEX(engPainel,1,19)="","",INDEX(engPainel,1,19))</f>
        <v>—</v>
      </c>
      <c r="T7" t="str">
        <f>IF(INDEX(engPainel,1,20)="","",INDEX(engPainel,1,20))</f>
        <v/>
      </c>
      <c r="U7" t="str">
        <f>IF(INDEX(engPainel,1,21)="","",INDEX(engPainel,1,21))</f>
        <v/>
      </c>
    </row>
    <row r="8" spans="1:21" x14ac:dyDescent="0.3">
      <c r="A8" s="47" t="s">
        <v>240</v>
      </c>
      <c r="B8" s="48">
        <f>IF(INDEX(engPainel,2,2)="","",INDEX(engPainel,2,2))</f>
        <v>25</v>
      </c>
      <c r="C8" s="49">
        <f>IF(INDEX(engPainel,2,3)="","",INDEX(engPainel,2,3))</f>
        <v>265.03011200000009</v>
      </c>
      <c r="D8" s="49">
        <f>IF(INDEX(engPainel,2,4)="","",INDEX(engPainel,2,4))</f>
        <v>4.6846982500050087</v>
      </c>
      <c r="E8" s="50">
        <f>IF(INDEX(engPainel,2,5)="","",INDEX(engPainel,2,5))</f>
        <v>1.7676098065434191</v>
      </c>
      <c r="F8" s="50">
        <f>IF(INDEX(engPainel,2,6)="","",INDEX(engPainel,2,6))</f>
        <v>10</v>
      </c>
      <c r="G8" s="50">
        <f>IFERROR(INDEX(Estatística!$J$7:$J$130,MATCH(selAnalito,Estatística!$A$7:$A$130,0)),"")</f>
        <v>0.95263737213302113</v>
      </c>
      <c r="H8" s="50">
        <f>IF($E8="","",$E8*1.65+ABS(IF(ISNUMBER($G8),$G8,0)))</f>
        <v>3.8691935529296626</v>
      </c>
      <c r="I8" s="51">
        <f>IF(OR($E8="",$E8=0,$F8=""),"",($F8-ABS(IF(ISNUMBER($G8),$G8,0)))/$E8)</f>
        <v>5.1184161766782674</v>
      </c>
      <c r="J8" s="48" t="str">
        <f>IF(INDEX(engPainel,2,10)="","",INDEX(engPainel,2,10))</f>
        <v>OK</v>
      </c>
      <c r="L8" s="47" t="s">
        <v>240</v>
      </c>
      <c r="M8" s="48">
        <f>IF(INDEX(engPainel,2,13)="","",INDEX(engPainel,2,13))</f>
        <v>0</v>
      </c>
      <c r="N8" s="48">
        <f>IF(INDEX(engPainel,2,14)="","",INDEX(engPainel,2,14))</f>
        <v>0</v>
      </c>
      <c r="O8" s="48">
        <f>IF(INDEX(engPainel,2,15)="","",INDEX(engPainel,2,15))</f>
        <v>0</v>
      </c>
      <c r="P8" s="48">
        <f>IF(INDEX(engPainel,2,16)="","",INDEX(engPainel,2,16))</f>
        <v>0</v>
      </c>
      <c r="Q8" s="48">
        <f>IF(INDEX(engPainel,2,17)="","",INDEX(engPainel,2,17))</f>
        <v>0</v>
      </c>
      <c r="R8" s="48">
        <f>IF(INDEX(engPainel,2,18)="","",INDEX(engPainel,2,18))</f>
        <v>0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6" priority="2" operator="greaterThanOrEqual">
      <formula>4</formula>
    </cfRule>
    <cfRule type="cellIs" dxfId="15" priority="3" operator="lessThan">
      <formula>3</formula>
    </cfRule>
  </conditionalFormatting>
  <conditionalFormatting sqref="J7:J8">
    <cfRule type="cellIs" dxfId="14" priority="4" operator="equal">
      <formula>"OK"</formula>
    </cfRule>
    <cfRule type="cellIs" dxfId="13" priority="5" operator="equal">
      <formula>"REJEITADO"</formula>
    </cfRule>
  </conditionalFormatting>
  <conditionalFormatting sqref="M7:Q8">
    <cfRule type="cellIs" dxfId="12" priority="10" operator="greaterThan">
      <formula>0</formula>
    </cfRule>
  </conditionalFormatting>
  <conditionalFormatting sqref="O3">
    <cfRule type="expression" dxfId="11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119" t="s">
        <v>241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</row>
    <row r="2" spans="1:13" ht="19.95" customHeight="1" x14ac:dyDescent="0.3">
      <c r="A2" s="122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999999   ·   Repetições (até 3/analito/dia) viram X roxo no gráfico; 'Foi calibrado? = Sim' plota o ícone de calibração na média. Troque o lote em Configuração p/ ver outro.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</row>
    <row r="3" spans="1:13" ht="28.05" customHeight="1" x14ac:dyDescent="0.3">
      <c r="A3" s="17" t="s">
        <v>242</v>
      </c>
      <c r="B3" s="17" t="s">
        <v>164</v>
      </c>
      <c r="C3" s="17" t="s">
        <v>88</v>
      </c>
      <c r="D3" s="17" t="s">
        <v>165</v>
      </c>
      <c r="E3" s="17" t="s">
        <v>311</v>
      </c>
      <c r="F3" s="17" t="s">
        <v>581</v>
      </c>
      <c r="G3" s="17"/>
      <c r="H3" s="17"/>
      <c r="I3" s="17" t="s">
        <v>243</v>
      </c>
      <c r="J3" s="17" t="s">
        <v>582</v>
      </c>
      <c r="K3" s="17" t="s">
        <v>244</v>
      </c>
      <c r="L3" s="17" t="s">
        <v>245</v>
      </c>
      <c r="M3" s="17" t="s">
        <v>583</v>
      </c>
    </row>
    <row r="4" spans="1:13" ht="22.05" customHeight="1" x14ac:dyDescent="0.3">
      <c r="A4" s="38">
        <v>1</v>
      </c>
      <c r="B4" s="107"/>
      <c r="C4" s="108"/>
      <c r="D4" s="109"/>
      <c r="E4" s="109"/>
      <c r="F4" s="109"/>
      <c r="G4" s="109"/>
      <c r="H4" s="109"/>
      <c r="I4" s="109"/>
      <c r="J4" s="110"/>
      <c r="K4" s="111"/>
      <c r="L4" s="111"/>
      <c r="M4" s="38"/>
    </row>
    <row r="5" spans="1:13" ht="22.05" customHeight="1" x14ac:dyDescent="0.3">
      <c r="A5" s="38">
        <v>2</v>
      </c>
      <c r="B5" s="107"/>
      <c r="C5" s="108"/>
      <c r="D5" s="109"/>
      <c r="E5" s="109"/>
      <c r="F5" s="109"/>
      <c r="G5" s="109"/>
      <c r="H5" s="109"/>
      <c r="I5" s="109"/>
      <c r="J5" s="110"/>
      <c r="K5" s="111"/>
      <c r="L5" s="111"/>
      <c r="M5" s="38"/>
    </row>
    <row r="6" spans="1:13" ht="22.05" customHeight="1" x14ac:dyDescent="0.3">
      <c r="A6" s="38">
        <v>3</v>
      </c>
      <c r="B6" s="107"/>
      <c r="C6" s="108"/>
      <c r="D6" s="109"/>
      <c r="E6" s="109"/>
      <c r="F6" s="109"/>
      <c r="G6" s="109"/>
      <c r="H6" s="109"/>
      <c r="I6" s="109"/>
      <c r="J6" s="110"/>
      <c r="K6" s="111"/>
      <c r="L6" s="111"/>
      <c r="M6" s="38"/>
    </row>
    <row r="7" spans="1:13" ht="22.05" customHeight="1" x14ac:dyDescent="0.3">
      <c r="A7" s="38">
        <v>4</v>
      </c>
      <c r="B7" s="107"/>
      <c r="C7" s="108"/>
      <c r="D7" s="109"/>
      <c r="E7" s="109"/>
      <c r="F7" s="109"/>
      <c r="G7" s="109"/>
      <c r="H7" s="109"/>
      <c r="I7" s="109"/>
      <c r="J7" s="110"/>
      <c r="K7" s="111"/>
      <c r="L7" s="111"/>
      <c r="M7" s="38"/>
    </row>
    <row r="8" spans="1:13" ht="22.05" customHeight="1" x14ac:dyDescent="0.3">
      <c r="A8" s="38">
        <v>5</v>
      </c>
      <c r="B8" s="107"/>
      <c r="C8" s="108"/>
      <c r="D8" s="109"/>
      <c r="E8" s="109"/>
      <c r="F8" s="109"/>
      <c r="G8" s="109"/>
      <c r="H8" s="109"/>
      <c r="I8" s="109"/>
      <c r="J8" s="110"/>
      <c r="K8" s="111"/>
      <c r="L8" s="111"/>
      <c r="M8" s="38"/>
    </row>
    <row r="9" spans="1:13" ht="22.05" customHeight="1" x14ac:dyDescent="0.3">
      <c r="A9" s="38">
        <v>6</v>
      </c>
      <c r="B9" s="107"/>
      <c r="C9" s="108"/>
      <c r="D9" s="109"/>
      <c r="E9" s="109"/>
      <c r="F9" s="109"/>
      <c r="G9" s="109"/>
      <c r="H9" s="109"/>
      <c r="I9" s="109"/>
      <c r="J9" s="110"/>
      <c r="K9" s="111"/>
      <c r="L9" s="111"/>
      <c r="M9" s="38"/>
    </row>
    <row r="10" spans="1:13" ht="22.05" customHeight="1" x14ac:dyDescent="0.3">
      <c r="A10" s="38">
        <v>7</v>
      </c>
      <c r="B10" s="107"/>
      <c r="C10" s="108"/>
      <c r="D10" s="109"/>
      <c r="E10" s="109"/>
      <c r="F10" s="109"/>
      <c r="G10" s="109"/>
      <c r="H10" s="109"/>
      <c r="I10" s="109"/>
      <c r="J10" s="110"/>
      <c r="K10" s="111"/>
      <c r="L10" s="111"/>
      <c r="M10" s="38"/>
    </row>
    <row r="11" spans="1:13" ht="22.05" customHeight="1" x14ac:dyDescent="0.3">
      <c r="A11" s="38">
        <v>8</v>
      </c>
      <c r="B11" s="107"/>
      <c r="C11" s="108"/>
      <c r="D11" s="109"/>
      <c r="E11" s="109"/>
      <c r="F11" s="109"/>
      <c r="G11" s="109"/>
      <c r="H11" s="109"/>
      <c r="I11" s="109"/>
      <c r="J11" s="110"/>
      <c r="K11" s="111"/>
      <c r="L11" s="111"/>
      <c r="M11" s="38"/>
    </row>
    <row r="12" spans="1:13" ht="22.05" customHeight="1" x14ac:dyDescent="0.3">
      <c r="A12" s="38">
        <v>9</v>
      </c>
      <c r="B12" s="107"/>
      <c r="C12" s="108"/>
      <c r="D12" s="109"/>
      <c r="E12" s="109"/>
      <c r="F12" s="109"/>
      <c r="G12" s="109"/>
      <c r="H12" s="109"/>
      <c r="I12" s="109"/>
      <c r="J12" s="110"/>
      <c r="K12" s="111"/>
      <c r="L12" s="111"/>
      <c r="M12" s="38"/>
    </row>
    <row r="13" spans="1:13" ht="22.05" customHeight="1" x14ac:dyDescent="0.3">
      <c r="A13" s="38">
        <v>10</v>
      </c>
      <c r="B13" s="107"/>
      <c r="C13" s="108"/>
      <c r="D13" s="109"/>
      <c r="E13" s="109"/>
      <c r="F13" s="109"/>
      <c r="G13" s="109"/>
      <c r="H13" s="109"/>
      <c r="I13" s="109"/>
      <c r="J13" s="110"/>
      <c r="K13" s="111"/>
      <c r="L13" s="111"/>
      <c r="M13" s="38"/>
    </row>
    <row r="14" spans="1:13" ht="22.05" customHeight="1" x14ac:dyDescent="0.3">
      <c r="A14" s="38">
        <v>11</v>
      </c>
      <c r="B14" s="107"/>
      <c r="C14" s="108"/>
      <c r="D14" s="109"/>
      <c r="E14" s="109"/>
      <c r="F14" s="109"/>
      <c r="G14" s="109"/>
      <c r="H14" s="109"/>
      <c r="I14" s="109"/>
      <c r="J14" s="110"/>
      <c r="K14" s="111"/>
      <c r="L14" s="111"/>
      <c r="M14" s="38"/>
    </row>
    <row r="15" spans="1:13" ht="22.05" customHeight="1" x14ac:dyDescent="0.3">
      <c r="A15" s="38">
        <v>12</v>
      </c>
      <c r="B15" s="107"/>
      <c r="C15" s="108"/>
      <c r="D15" s="109"/>
      <c r="E15" s="109"/>
      <c r="F15" s="109"/>
      <c r="G15" s="109"/>
      <c r="H15" s="109"/>
      <c r="I15" s="109"/>
      <c r="J15" s="110"/>
      <c r="K15" s="111"/>
      <c r="L15" s="111"/>
      <c r="M15" s="38"/>
    </row>
    <row r="16" spans="1:13" ht="22.05" customHeight="1" x14ac:dyDescent="0.3">
      <c r="A16" s="38">
        <v>13</v>
      </c>
      <c r="B16" s="107"/>
      <c r="C16" s="108"/>
      <c r="D16" s="109"/>
      <c r="E16" s="109"/>
      <c r="F16" s="109"/>
      <c r="G16" s="109"/>
      <c r="H16" s="109"/>
      <c r="I16" s="109"/>
      <c r="J16" s="110"/>
      <c r="K16" s="111"/>
      <c r="L16" s="111"/>
      <c r="M16" s="38"/>
    </row>
    <row r="17" spans="1:13" ht="22.05" customHeight="1" x14ac:dyDescent="0.3">
      <c r="A17" s="38">
        <v>14</v>
      </c>
      <c r="B17" s="107"/>
      <c r="C17" s="108"/>
      <c r="D17" s="109"/>
      <c r="E17" s="109"/>
      <c r="F17" s="109"/>
      <c r="G17" s="109"/>
      <c r="H17" s="109"/>
      <c r="I17" s="109"/>
      <c r="J17" s="110"/>
      <c r="K17" s="111"/>
      <c r="L17" s="111"/>
      <c r="M17" s="38"/>
    </row>
    <row r="18" spans="1:13" ht="22.05" customHeight="1" x14ac:dyDescent="0.3">
      <c r="A18" s="38">
        <v>15</v>
      </c>
      <c r="B18" s="107"/>
      <c r="C18" s="108"/>
      <c r="D18" s="109"/>
      <c r="E18" s="109"/>
      <c r="F18" s="109"/>
      <c r="G18" s="109"/>
      <c r="H18" s="109"/>
      <c r="I18" s="109"/>
      <c r="J18" s="110"/>
      <c r="K18" s="111"/>
      <c r="L18" s="111"/>
      <c r="M18" s="38"/>
    </row>
    <row r="19" spans="1:13" ht="22.05" customHeight="1" x14ac:dyDescent="0.3">
      <c r="A19" s="38">
        <v>16</v>
      </c>
      <c r="B19" s="107"/>
      <c r="C19" s="108"/>
      <c r="D19" s="109"/>
      <c r="E19" s="109"/>
      <c r="F19" s="109"/>
      <c r="G19" s="109"/>
      <c r="H19" s="109"/>
      <c r="I19" s="109"/>
      <c r="J19" s="110"/>
      <c r="K19" s="111"/>
      <c r="L19" s="111"/>
      <c r="M19" s="38"/>
    </row>
    <row r="20" spans="1:13" ht="22.05" customHeight="1" x14ac:dyDescent="0.3">
      <c r="A20" s="38">
        <v>17</v>
      </c>
      <c r="B20" s="107"/>
      <c r="C20" s="108"/>
      <c r="D20" s="109"/>
      <c r="E20" s="109"/>
      <c r="F20" s="109"/>
      <c r="G20" s="109"/>
      <c r="H20" s="109"/>
      <c r="I20" s="109"/>
      <c r="J20" s="110"/>
      <c r="K20" s="111"/>
      <c r="L20" s="111"/>
      <c r="M20" s="38"/>
    </row>
    <row r="21" spans="1:13" ht="22.05" customHeight="1" x14ac:dyDescent="0.3">
      <c r="A21" s="38">
        <v>18</v>
      </c>
      <c r="B21" s="107"/>
      <c r="C21" s="108"/>
      <c r="D21" s="109"/>
      <c r="E21" s="109"/>
      <c r="F21" s="109"/>
      <c r="G21" s="109"/>
      <c r="H21" s="109"/>
      <c r="I21" s="109"/>
      <c r="J21" s="110"/>
      <c r="K21" s="111"/>
      <c r="L21" s="111"/>
      <c r="M21" s="38"/>
    </row>
    <row r="22" spans="1:13" ht="22.05" customHeight="1" x14ac:dyDescent="0.3">
      <c r="A22" s="38">
        <v>19</v>
      </c>
      <c r="B22" s="107"/>
      <c r="C22" s="108"/>
      <c r="D22" s="109"/>
      <c r="E22" s="109"/>
      <c r="F22" s="109"/>
      <c r="G22" s="109"/>
      <c r="H22" s="109"/>
      <c r="I22" s="109"/>
      <c r="J22" s="110"/>
      <c r="K22" s="111"/>
      <c r="L22" s="111"/>
      <c r="M22" s="38"/>
    </row>
    <row r="23" spans="1:13" ht="22.05" customHeight="1" x14ac:dyDescent="0.3">
      <c r="A23" s="38">
        <v>20</v>
      </c>
      <c r="B23" s="107"/>
      <c r="C23" s="108"/>
      <c r="D23" s="109"/>
      <c r="E23" s="109"/>
      <c r="F23" s="109"/>
      <c r="G23" s="109"/>
      <c r="H23" s="109"/>
      <c r="I23" s="109"/>
      <c r="J23" s="110"/>
      <c r="K23" s="111"/>
      <c r="L23" s="111"/>
      <c r="M23" s="38"/>
    </row>
    <row r="24" spans="1:13" ht="22.05" customHeight="1" x14ac:dyDescent="0.3">
      <c r="A24" s="38">
        <v>21</v>
      </c>
      <c r="B24" s="107"/>
      <c r="C24" s="108"/>
      <c r="D24" s="109"/>
      <c r="E24" s="109"/>
      <c r="F24" s="109"/>
      <c r="G24" s="109"/>
      <c r="H24" s="109"/>
      <c r="I24" s="109"/>
      <c r="J24" s="110"/>
      <c r="K24" s="111"/>
      <c r="L24" s="111"/>
      <c r="M24" s="38"/>
    </row>
    <row r="25" spans="1:13" ht="22.05" customHeight="1" x14ac:dyDescent="0.3">
      <c r="A25" s="38">
        <v>22</v>
      </c>
      <c r="B25" s="107"/>
      <c r="C25" s="108"/>
      <c r="D25" s="109"/>
      <c r="E25" s="109"/>
      <c r="F25" s="109"/>
      <c r="G25" s="109"/>
      <c r="H25" s="109"/>
      <c r="I25" s="109"/>
      <c r="J25" s="110"/>
      <c r="K25" s="111"/>
      <c r="L25" s="111"/>
      <c r="M25" s="38"/>
    </row>
    <row r="26" spans="1:13" ht="22.05" customHeight="1" x14ac:dyDescent="0.3">
      <c r="A26" s="38">
        <v>23</v>
      </c>
      <c r="B26" s="107"/>
      <c r="C26" s="108"/>
      <c r="D26" s="109"/>
      <c r="E26" s="109"/>
      <c r="F26" s="109"/>
      <c r="G26" s="109"/>
      <c r="H26" s="109"/>
      <c r="I26" s="109"/>
      <c r="J26" s="110"/>
      <c r="K26" s="111"/>
      <c r="L26" s="111"/>
      <c r="M26" s="38"/>
    </row>
    <row r="27" spans="1:13" ht="22.05" customHeight="1" x14ac:dyDescent="0.3">
      <c r="A27" s="38">
        <v>24</v>
      </c>
      <c r="B27" s="107"/>
      <c r="C27" s="108"/>
      <c r="D27" s="109"/>
      <c r="E27" s="109"/>
      <c r="F27" s="109"/>
      <c r="G27" s="109"/>
      <c r="H27" s="109"/>
      <c r="I27" s="109"/>
      <c r="J27" s="110"/>
      <c r="K27" s="111"/>
      <c r="L27" s="111"/>
      <c r="M27" s="38"/>
    </row>
    <row r="28" spans="1:13" ht="22.05" customHeight="1" x14ac:dyDescent="0.3">
      <c r="A28" s="38">
        <v>25</v>
      </c>
      <c r="B28" s="107"/>
      <c r="C28" s="108"/>
      <c r="D28" s="109"/>
      <c r="E28" s="109"/>
      <c r="F28" s="109"/>
      <c r="G28" s="109"/>
      <c r="H28" s="109"/>
      <c r="I28" s="109"/>
      <c r="J28" s="110"/>
      <c r="K28" s="111"/>
      <c r="L28" s="111"/>
      <c r="M28" s="38"/>
    </row>
    <row r="29" spans="1:13" ht="22.05" customHeight="1" x14ac:dyDescent="0.3">
      <c r="A29" s="38">
        <v>26</v>
      </c>
      <c r="B29" s="107"/>
      <c r="C29" s="108"/>
      <c r="D29" s="109"/>
      <c r="E29" s="109"/>
      <c r="F29" s="109"/>
      <c r="G29" s="109"/>
      <c r="H29" s="109"/>
      <c r="I29" s="109"/>
      <c r="J29" s="110"/>
      <c r="K29" s="111"/>
      <c r="L29" s="111"/>
      <c r="M29" s="38"/>
    </row>
    <row r="30" spans="1:13" ht="22.05" customHeight="1" x14ac:dyDescent="0.3">
      <c r="A30" s="38">
        <v>27</v>
      </c>
      <c r="B30" s="107"/>
      <c r="C30" s="108"/>
      <c r="D30" s="109"/>
      <c r="E30" s="109"/>
      <c r="F30" s="109"/>
      <c r="G30" s="109"/>
      <c r="H30" s="109"/>
      <c r="I30" s="109"/>
      <c r="J30" s="110"/>
      <c r="K30" s="111"/>
      <c r="L30" s="111"/>
      <c r="M30" s="38"/>
    </row>
    <row r="31" spans="1:13" ht="22.05" customHeight="1" x14ac:dyDescent="0.3">
      <c r="A31" s="38">
        <v>28</v>
      </c>
      <c r="B31" s="107"/>
      <c r="C31" s="108"/>
      <c r="D31" s="109"/>
      <c r="E31" s="109"/>
      <c r="F31" s="109"/>
      <c r="G31" s="109"/>
      <c r="H31" s="109"/>
      <c r="I31" s="109"/>
      <c r="J31" s="110"/>
      <c r="K31" s="111"/>
      <c r="L31" s="111"/>
      <c r="M31" s="38"/>
    </row>
    <row r="32" spans="1:13" ht="22.05" customHeight="1" x14ac:dyDescent="0.3">
      <c r="A32" s="38">
        <v>29</v>
      </c>
      <c r="B32" s="107"/>
      <c r="C32" s="108"/>
      <c r="D32" s="109"/>
      <c r="E32" s="109"/>
      <c r="F32" s="109"/>
      <c r="G32" s="109"/>
      <c r="H32" s="109"/>
      <c r="I32" s="109"/>
      <c r="J32" s="110"/>
      <c r="K32" s="111"/>
      <c r="L32" s="111"/>
      <c r="M32" s="38"/>
    </row>
    <row r="33" spans="1:13" ht="22.05" customHeight="1" x14ac:dyDescent="0.3">
      <c r="A33" s="38">
        <v>30</v>
      </c>
      <c r="B33" s="107"/>
      <c r="C33" s="108"/>
      <c r="D33" s="109"/>
      <c r="E33" s="109"/>
      <c r="F33" s="109"/>
      <c r="G33" s="109"/>
      <c r="H33" s="109"/>
      <c r="I33" s="109"/>
      <c r="J33" s="110"/>
      <c r="K33" s="111"/>
      <c r="L33" s="111"/>
      <c r="M33" s="38"/>
    </row>
    <row r="34" spans="1:13" ht="22.05" customHeight="1" x14ac:dyDescent="0.3">
      <c r="A34" s="38">
        <v>31</v>
      </c>
      <c r="B34" s="107"/>
      <c r="C34" s="108"/>
      <c r="D34" s="109"/>
      <c r="E34" s="109"/>
      <c r="F34" s="109"/>
      <c r="G34" s="109"/>
      <c r="H34" s="109"/>
      <c r="I34" s="109"/>
      <c r="J34" s="110"/>
      <c r="K34" s="111"/>
      <c r="L34" s="111"/>
      <c r="M34" s="38"/>
    </row>
    <row r="35" spans="1:13" ht="22.05" customHeight="1" x14ac:dyDescent="0.3">
      <c r="A35" s="38">
        <v>32</v>
      </c>
      <c r="B35" s="107"/>
      <c r="C35" s="108"/>
      <c r="D35" s="109"/>
      <c r="E35" s="109"/>
      <c r="F35" s="109"/>
      <c r="G35" s="109"/>
      <c r="H35" s="109"/>
      <c r="I35" s="109"/>
      <c r="J35" s="110"/>
      <c r="K35" s="111"/>
      <c r="L35" s="111"/>
      <c r="M35" s="38"/>
    </row>
    <row r="36" spans="1:13" ht="22.05" customHeight="1" x14ac:dyDescent="0.3">
      <c r="A36" s="38">
        <v>33</v>
      </c>
      <c r="B36" s="107"/>
      <c r="C36" s="108"/>
      <c r="D36" s="109"/>
      <c r="E36" s="109"/>
      <c r="F36" s="109"/>
      <c r="G36" s="109"/>
      <c r="H36" s="109"/>
      <c r="I36" s="109"/>
      <c r="J36" s="110"/>
      <c r="K36" s="111"/>
      <c r="L36" s="111"/>
      <c r="M36" s="38"/>
    </row>
    <row r="37" spans="1:13" ht="22.05" customHeight="1" x14ac:dyDescent="0.3">
      <c r="A37" s="38">
        <v>34</v>
      </c>
      <c r="B37" s="107"/>
      <c r="C37" s="108"/>
      <c r="D37" s="109"/>
      <c r="E37" s="109"/>
      <c r="F37" s="109"/>
      <c r="G37" s="109"/>
      <c r="H37" s="109"/>
      <c r="I37" s="109"/>
      <c r="J37" s="110"/>
      <c r="K37" s="111"/>
      <c r="L37" s="111"/>
      <c r="M37" s="38"/>
    </row>
    <row r="38" spans="1:13" ht="22.05" customHeight="1" x14ac:dyDescent="0.3">
      <c r="A38" s="38">
        <v>35</v>
      </c>
      <c r="B38" s="107"/>
      <c r="C38" s="108"/>
      <c r="D38" s="109"/>
      <c r="E38" s="109"/>
      <c r="F38" s="109"/>
      <c r="G38" s="109"/>
      <c r="H38" s="109"/>
      <c r="I38" s="109"/>
      <c r="J38" s="110"/>
      <c r="K38" s="111"/>
      <c r="L38" s="111"/>
      <c r="M38" s="38"/>
    </row>
    <row r="39" spans="1:13" ht="22.05" customHeight="1" x14ac:dyDescent="0.3">
      <c r="A39" s="38">
        <v>36</v>
      </c>
      <c r="B39" s="107"/>
      <c r="C39" s="108"/>
      <c r="D39" s="109"/>
      <c r="E39" s="109"/>
      <c r="F39" s="109"/>
      <c r="G39" s="109"/>
      <c r="H39" s="109"/>
      <c r="I39" s="109"/>
      <c r="J39" s="110"/>
      <c r="K39" s="111"/>
      <c r="L39" s="111"/>
      <c r="M39" s="38"/>
    </row>
    <row r="40" spans="1:13" ht="22.05" customHeight="1" x14ac:dyDescent="0.3">
      <c r="A40" s="38">
        <v>37</v>
      </c>
      <c r="B40" s="107"/>
      <c r="C40" s="108"/>
      <c r="D40" s="109"/>
      <c r="E40" s="109"/>
      <c r="F40" s="109"/>
      <c r="G40" s="109"/>
      <c r="H40" s="109"/>
      <c r="I40" s="109"/>
      <c r="J40" s="110"/>
      <c r="K40" s="111"/>
      <c r="L40" s="111"/>
      <c r="M40" s="38"/>
    </row>
    <row r="41" spans="1:13" ht="22.05" customHeight="1" x14ac:dyDescent="0.3">
      <c r="A41" s="38">
        <v>38</v>
      </c>
      <c r="B41" s="107"/>
      <c r="C41" s="108"/>
      <c r="D41" s="109"/>
      <c r="E41" s="109"/>
      <c r="F41" s="109"/>
      <c r="G41" s="109"/>
      <c r="H41" s="109"/>
      <c r="I41" s="109"/>
      <c r="J41" s="110"/>
      <c r="K41" s="111"/>
      <c r="L41" s="111"/>
      <c r="M41" s="38"/>
    </row>
    <row r="42" spans="1:13" ht="22.05" customHeight="1" x14ac:dyDescent="0.3">
      <c r="A42" s="38">
        <v>39</v>
      </c>
      <c r="B42" s="107"/>
      <c r="C42" s="108"/>
      <c r="D42" s="109"/>
      <c r="E42" s="109"/>
      <c r="F42" s="109"/>
      <c r="G42" s="109"/>
      <c r="H42" s="109"/>
      <c r="I42" s="109"/>
      <c r="J42" s="110"/>
      <c r="K42" s="111"/>
      <c r="L42" s="111"/>
      <c r="M42" s="38"/>
    </row>
    <row r="43" spans="1:13" ht="22.05" customHeight="1" x14ac:dyDescent="0.3">
      <c r="A43" s="38">
        <v>40</v>
      </c>
      <c r="B43" s="107"/>
      <c r="C43" s="108"/>
      <c r="D43" s="109"/>
      <c r="E43" s="109"/>
      <c r="F43" s="109"/>
      <c r="G43" s="109"/>
      <c r="H43" s="109"/>
      <c r="I43" s="109"/>
      <c r="J43" s="110"/>
      <c r="K43" s="111"/>
      <c r="L43" s="111"/>
      <c r="M43" s="38"/>
    </row>
    <row r="44" spans="1:13" ht="22.05" customHeight="1" x14ac:dyDescent="0.3">
      <c r="A44" s="38">
        <v>41</v>
      </c>
      <c r="B44" s="107"/>
      <c r="C44" s="108"/>
      <c r="D44" s="109"/>
      <c r="E44" s="109"/>
      <c r="F44" s="109"/>
      <c r="G44" s="109"/>
      <c r="H44" s="109"/>
      <c r="I44" s="109"/>
      <c r="J44" s="110"/>
      <c r="K44" s="111"/>
      <c r="L44" s="111"/>
      <c r="M44" s="38"/>
    </row>
    <row r="45" spans="1:13" ht="22.05" customHeight="1" x14ac:dyDescent="0.3">
      <c r="A45" s="38">
        <v>42</v>
      </c>
      <c r="B45" s="107"/>
      <c r="C45" s="108"/>
      <c r="D45" s="109"/>
      <c r="E45" s="109"/>
      <c r="F45" s="109"/>
      <c r="G45" s="109"/>
      <c r="H45" s="109"/>
      <c r="I45" s="109"/>
      <c r="J45" s="110"/>
      <c r="K45" s="111"/>
      <c r="L45" s="111"/>
      <c r="M45" s="38"/>
    </row>
    <row r="46" spans="1:13" ht="22.05" customHeight="1" x14ac:dyDescent="0.3">
      <c r="A46" s="38">
        <v>43</v>
      </c>
      <c r="B46" s="107"/>
      <c r="C46" s="108"/>
      <c r="D46" s="109"/>
      <c r="E46" s="109"/>
      <c r="F46" s="109"/>
      <c r="G46" s="109"/>
      <c r="H46" s="109"/>
      <c r="I46" s="109"/>
      <c r="J46" s="110"/>
      <c r="K46" s="111"/>
      <c r="L46" s="111"/>
      <c r="M46" s="38"/>
    </row>
    <row r="47" spans="1:13" ht="22.05" customHeight="1" x14ac:dyDescent="0.3">
      <c r="A47" s="38">
        <v>44</v>
      </c>
      <c r="B47" s="107"/>
      <c r="C47" s="108"/>
      <c r="D47" s="109"/>
      <c r="E47" s="109"/>
      <c r="F47" s="109"/>
      <c r="G47" s="109"/>
      <c r="H47" s="109"/>
      <c r="I47" s="109"/>
      <c r="J47" s="110"/>
      <c r="K47" s="111"/>
      <c r="L47" s="111"/>
      <c r="M47" s="38"/>
    </row>
    <row r="48" spans="1:13" ht="22.05" customHeight="1" x14ac:dyDescent="0.3">
      <c r="A48" s="38">
        <v>45</v>
      </c>
      <c r="B48" s="107"/>
      <c r="C48" s="108"/>
      <c r="D48" s="109"/>
      <c r="E48" s="109"/>
      <c r="F48" s="109"/>
      <c r="G48" s="109"/>
      <c r="H48" s="109"/>
      <c r="I48" s="109"/>
      <c r="J48" s="110"/>
      <c r="K48" s="111"/>
      <c r="L48" s="111"/>
      <c r="M48" s="38"/>
    </row>
    <row r="49" spans="1:13" ht="22.05" customHeight="1" x14ac:dyDescent="0.3">
      <c r="A49" s="38">
        <v>46</v>
      </c>
      <c r="B49" s="107"/>
      <c r="C49" s="108"/>
      <c r="D49" s="109"/>
      <c r="E49" s="109"/>
      <c r="F49" s="109"/>
      <c r="G49" s="109"/>
      <c r="H49" s="109"/>
      <c r="I49" s="109"/>
      <c r="J49" s="110"/>
      <c r="K49" s="111"/>
      <c r="L49" s="111"/>
      <c r="M49" s="38"/>
    </row>
    <row r="50" spans="1:13" ht="22.05" customHeight="1" x14ac:dyDescent="0.3">
      <c r="A50" s="38">
        <v>47</v>
      </c>
      <c r="B50" s="107"/>
      <c r="C50" s="108"/>
      <c r="D50" s="109"/>
      <c r="E50" s="109"/>
      <c r="F50" s="109"/>
      <c r="G50" s="109"/>
      <c r="H50" s="109"/>
      <c r="I50" s="109"/>
      <c r="J50" s="110"/>
      <c r="K50" s="111"/>
      <c r="L50" s="111"/>
      <c r="M50" s="38"/>
    </row>
    <row r="51" spans="1:13" ht="22.05" customHeight="1" x14ac:dyDescent="0.3">
      <c r="A51" s="38">
        <v>48</v>
      </c>
      <c r="B51" s="107"/>
      <c r="C51" s="108"/>
      <c r="D51" s="109"/>
      <c r="E51" s="109"/>
      <c r="F51" s="109"/>
      <c r="G51" s="109"/>
      <c r="H51" s="109"/>
      <c r="I51" s="109"/>
      <c r="J51" s="110"/>
      <c r="K51" s="111"/>
      <c r="L51" s="111"/>
      <c r="M51" s="38"/>
    </row>
    <row r="52" spans="1:13" ht="22.05" customHeight="1" x14ac:dyDescent="0.3">
      <c r="A52" s="38">
        <v>49</v>
      </c>
      <c r="B52" s="107"/>
      <c r="C52" s="108"/>
      <c r="D52" s="109"/>
      <c r="E52" s="109"/>
      <c r="F52" s="109"/>
      <c r="G52" s="109"/>
      <c r="H52" s="109"/>
      <c r="I52" s="109"/>
      <c r="J52" s="110"/>
      <c r="K52" s="111"/>
      <c r="L52" s="111"/>
      <c r="M52" s="38"/>
    </row>
    <row r="53" spans="1:13" ht="22.05" customHeight="1" x14ac:dyDescent="0.3">
      <c r="A53" s="38">
        <v>50</v>
      </c>
      <c r="B53" s="107"/>
      <c r="C53" s="108"/>
      <c r="D53" s="109"/>
      <c r="E53" s="109"/>
      <c r="F53" s="109"/>
      <c r="G53" s="109"/>
      <c r="H53" s="109"/>
      <c r="I53" s="109"/>
      <c r="J53" s="110"/>
      <c r="K53" s="111"/>
      <c r="L53" s="111"/>
      <c r="M53" s="38"/>
    </row>
    <row r="54" spans="1:13" ht="22.05" customHeight="1" x14ac:dyDescent="0.3">
      <c r="A54" s="38">
        <v>51</v>
      </c>
      <c r="B54" s="107"/>
      <c r="C54" s="108"/>
      <c r="D54" s="109"/>
      <c r="E54" s="109"/>
      <c r="F54" s="109"/>
      <c r="G54" s="109"/>
      <c r="H54" s="109"/>
      <c r="I54" s="109"/>
      <c r="J54" s="110"/>
      <c r="K54" s="111"/>
      <c r="L54" s="111"/>
      <c r="M54" s="38"/>
    </row>
    <row r="55" spans="1:13" ht="22.05" customHeight="1" x14ac:dyDescent="0.3">
      <c r="A55" s="38">
        <v>52</v>
      </c>
      <c r="B55" s="107"/>
      <c r="C55" s="108"/>
      <c r="D55" s="109"/>
      <c r="E55" s="109"/>
      <c r="F55" s="109"/>
      <c r="G55" s="109"/>
      <c r="H55" s="109"/>
      <c r="I55" s="109"/>
      <c r="J55" s="110"/>
      <c r="K55" s="111"/>
      <c r="L55" s="111"/>
      <c r="M55" s="38"/>
    </row>
    <row r="56" spans="1:13" ht="22.05" customHeight="1" x14ac:dyDescent="0.3">
      <c r="A56" s="38">
        <v>53</v>
      </c>
      <c r="B56" s="107"/>
      <c r="C56" s="108"/>
      <c r="D56" s="109"/>
      <c r="E56" s="109"/>
      <c r="F56" s="109"/>
      <c r="G56" s="109"/>
      <c r="H56" s="109"/>
      <c r="I56" s="109"/>
      <c r="J56" s="110"/>
      <c r="K56" s="111"/>
      <c r="L56" s="111"/>
      <c r="M56" s="38"/>
    </row>
    <row r="57" spans="1:13" ht="22.05" customHeight="1" x14ac:dyDescent="0.3">
      <c r="A57" s="38">
        <v>54</v>
      </c>
      <c r="B57" s="107"/>
      <c r="C57" s="108"/>
      <c r="D57" s="109"/>
      <c r="E57" s="109"/>
      <c r="F57" s="109"/>
      <c r="G57" s="109"/>
      <c r="H57" s="109"/>
      <c r="I57" s="109"/>
      <c r="J57" s="110"/>
      <c r="K57" s="111"/>
      <c r="L57" s="111"/>
      <c r="M57" s="38"/>
    </row>
    <row r="58" spans="1:13" ht="22.05" customHeight="1" x14ac:dyDescent="0.3">
      <c r="A58" s="38">
        <v>55</v>
      </c>
      <c r="B58" s="107"/>
      <c r="C58" s="108"/>
      <c r="D58" s="109"/>
      <c r="E58" s="109"/>
      <c r="F58" s="109"/>
      <c r="G58" s="109"/>
      <c r="H58" s="109"/>
      <c r="I58" s="109"/>
      <c r="J58" s="110"/>
      <c r="K58" s="111"/>
      <c r="L58" s="111"/>
      <c r="M58" s="38"/>
    </row>
    <row r="59" spans="1:13" ht="22.05" customHeight="1" x14ac:dyDescent="0.3">
      <c r="A59" s="38">
        <v>56</v>
      </c>
      <c r="B59" s="107"/>
      <c r="C59" s="108"/>
      <c r="D59" s="109"/>
      <c r="E59" s="109"/>
      <c r="F59" s="109"/>
      <c r="G59" s="109"/>
      <c r="H59" s="109"/>
      <c r="I59" s="109"/>
      <c r="J59" s="110"/>
      <c r="K59" s="111"/>
      <c r="L59" s="111"/>
      <c r="M59" s="38"/>
    </row>
    <row r="60" spans="1:13" ht="22.05" customHeight="1" x14ac:dyDescent="0.3">
      <c r="A60" s="38">
        <v>57</v>
      </c>
      <c r="B60" s="107"/>
      <c r="C60" s="108"/>
      <c r="D60" s="109"/>
      <c r="E60" s="109"/>
      <c r="F60" s="109"/>
      <c r="G60" s="109"/>
      <c r="H60" s="109"/>
      <c r="I60" s="109"/>
      <c r="J60" s="110"/>
      <c r="K60" s="111"/>
      <c r="L60" s="111"/>
      <c r="M60" s="38"/>
    </row>
    <row r="61" spans="1:13" ht="22.05" customHeight="1" x14ac:dyDescent="0.3">
      <c r="A61" s="38">
        <v>58</v>
      </c>
      <c r="B61" s="107"/>
      <c r="C61" s="108"/>
      <c r="D61" s="109"/>
      <c r="E61" s="109"/>
      <c r="F61" s="109"/>
      <c r="G61" s="109"/>
      <c r="H61" s="109"/>
      <c r="I61" s="109"/>
      <c r="J61" s="110"/>
      <c r="K61" s="111"/>
      <c r="L61" s="111"/>
      <c r="M61" s="38"/>
    </row>
    <row r="62" spans="1:13" ht="22.05" customHeight="1" x14ac:dyDescent="0.3">
      <c r="A62" s="38">
        <v>59</v>
      </c>
      <c r="B62" s="107"/>
      <c r="C62" s="108"/>
      <c r="D62" s="109"/>
      <c r="E62" s="109"/>
      <c r="F62" s="109"/>
      <c r="G62" s="109"/>
      <c r="H62" s="109"/>
      <c r="I62" s="109"/>
      <c r="J62" s="110"/>
      <c r="K62" s="111"/>
      <c r="L62" s="111"/>
      <c r="M62" s="38"/>
    </row>
    <row r="63" spans="1:13" ht="22.05" customHeight="1" x14ac:dyDescent="0.3">
      <c r="A63" s="38">
        <v>60</v>
      </c>
      <c r="B63" s="107"/>
      <c r="C63" s="108"/>
      <c r="D63" s="109"/>
      <c r="E63" s="109"/>
      <c r="F63" s="109"/>
      <c r="G63" s="109"/>
      <c r="H63" s="109"/>
      <c r="I63" s="109"/>
      <c r="J63" s="110"/>
      <c r="K63" s="111"/>
      <c r="L63" s="111"/>
      <c r="M63" s="38"/>
    </row>
    <row r="64" spans="1:13" ht="22.05" customHeight="1" x14ac:dyDescent="0.3">
      <c r="A64" s="38">
        <v>61</v>
      </c>
      <c r="B64" s="107"/>
      <c r="C64" s="108"/>
      <c r="D64" s="109"/>
      <c r="E64" s="109"/>
      <c r="F64" s="109"/>
      <c r="G64" s="109"/>
      <c r="H64" s="109"/>
      <c r="I64" s="109"/>
      <c r="J64" s="110"/>
      <c r="K64" s="111"/>
      <c r="L64" s="111"/>
      <c r="M64" s="38"/>
    </row>
    <row r="65" spans="1:13" ht="22.05" customHeight="1" x14ac:dyDescent="0.3">
      <c r="A65" s="38">
        <v>62</v>
      </c>
      <c r="B65" s="107"/>
      <c r="C65" s="108"/>
      <c r="D65" s="109"/>
      <c r="E65" s="109"/>
      <c r="F65" s="109"/>
      <c r="G65" s="109"/>
      <c r="H65" s="109"/>
      <c r="I65" s="109"/>
      <c r="J65" s="110"/>
      <c r="K65" s="111"/>
      <c r="L65" s="111"/>
      <c r="M65" s="38"/>
    </row>
    <row r="66" spans="1:13" ht="22.05" customHeight="1" x14ac:dyDescent="0.3">
      <c r="A66" s="38">
        <v>63</v>
      </c>
      <c r="B66" s="107"/>
      <c r="C66" s="108"/>
      <c r="D66" s="109"/>
      <c r="E66" s="109"/>
      <c r="F66" s="109"/>
      <c r="G66" s="109"/>
      <c r="H66" s="109"/>
      <c r="I66" s="109"/>
      <c r="J66" s="110"/>
      <c r="K66" s="111"/>
      <c r="L66" s="111"/>
      <c r="M66" s="38"/>
    </row>
    <row r="67" spans="1:13" ht="22.05" customHeight="1" x14ac:dyDescent="0.3">
      <c r="A67" s="38">
        <v>64</v>
      </c>
      <c r="B67" s="107"/>
      <c r="C67" s="108"/>
      <c r="D67" s="109"/>
      <c r="E67" s="109"/>
      <c r="F67" s="109"/>
      <c r="G67" s="109"/>
      <c r="H67" s="109"/>
      <c r="I67" s="109"/>
      <c r="J67" s="110"/>
      <c r="K67" s="111"/>
      <c r="L67" s="111"/>
      <c r="M67" s="38"/>
    </row>
    <row r="68" spans="1:13" ht="22.05" customHeight="1" x14ac:dyDescent="0.3">
      <c r="A68" s="38">
        <v>65</v>
      </c>
      <c r="B68" s="107"/>
      <c r="C68" s="108"/>
      <c r="D68" s="109"/>
      <c r="E68" s="109"/>
      <c r="F68" s="109"/>
      <c r="G68" s="109"/>
      <c r="H68" s="109"/>
      <c r="I68" s="109"/>
      <c r="J68" s="110"/>
      <c r="K68" s="111"/>
      <c r="L68" s="111"/>
      <c r="M68" s="38"/>
    </row>
    <row r="69" spans="1:13" ht="22.05" customHeight="1" x14ac:dyDescent="0.3">
      <c r="A69" s="38">
        <v>66</v>
      </c>
      <c r="B69" s="107"/>
      <c r="C69" s="108"/>
      <c r="D69" s="109"/>
      <c r="E69" s="109"/>
      <c r="F69" s="109"/>
      <c r="G69" s="109"/>
      <c r="H69" s="109"/>
      <c r="I69" s="109"/>
      <c r="J69" s="110"/>
      <c r="K69" s="111"/>
      <c r="L69" s="111"/>
      <c r="M69" s="38"/>
    </row>
    <row r="70" spans="1:13" ht="22.05" customHeight="1" x14ac:dyDescent="0.3">
      <c r="A70" s="38">
        <v>67</v>
      </c>
      <c r="B70" s="107"/>
      <c r="C70" s="108"/>
      <c r="D70" s="109"/>
      <c r="E70" s="109"/>
      <c r="F70" s="109"/>
      <c r="G70" s="109"/>
      <c r="H70" s="109"/>
      <c r="I70" s="109"/>
      <c r="J70" s="110"/>
      <c r="K70" s="111"/>
      <c r="L70" s="111"/>
      <c r="M70" s="38"/>
    </row>
    <row r="71" spans="1:13" ht="22.05" customHeight="1" x14ac:dyDescent="0.3">
      <c r="A71" s="38">
        <v>68</v>
      </c>
      <c r="B71" s="107"/>
      <c r="C71" s="108"/>
      <c r="D71" s="109"/>
      <c r="E71" s="109"/>
      <c r="F71" s="109"/>
      <c r="G71" s="109"/>
      <c r="H71" s="109"/>
      <c r="I71" s="109"/>
      <c r="J71" s="110"/>
      <c r="K71" s="111"/>
      <c r="L71" s="111"/>
      <c r="M71" s="38"/>
    </row>
    <row r="72" spans="1:13" ht="22.05" customHeight="1" x14ac:dyDescent="0.3">
      <c r="A72" s="38">
        <v>69</v>
      </c>
      <c r="B72" s="107"/>
      <c r="C72" s="108"/>
      <c r="D72" s="109"/>
      <c r="E72" s="109"/>
      <c r="F72" s="109"/>
      <c r="G72" s="109"/>
      <c r="H72" s="109"/>
      <c r="I72" s="109"/>
      <c r="J72" s="110"/>
      <c r="K72" s="111"/>
      <c r="L72" s="111"/>
      <c r="M72" s="38"/>
    </row>
    <row r="73" spans="1:13" ht="22.05" customHeight="1" x14ac:dyDescent="0.3">
      <c r="A73" s="38">
        <v>70</v>
      </c>
      <c r="B73" s="107"/>
      <c r="C73" s="108"/>
      <c r="D73" s="109"/>
      <c r="E73" s="109"/>
      <c r="F73" s="109"/>
      <c r="G73" s="109"/>
      <c r="H73" s="109"/>
      <c r="I73" s="109"/>
      <c r="J73" s="110"/>
      <c r="K73" s="111"/>
      <c r="L73" s="111"/>
      <c r="M73" s="38"/>
    </row>
    <row r="74" spans="1:13" ht="22.05" customHeight="1" x14ac:dyDescent="0.3">
      <c r="A74" s="38">
        <v>71</v>
      </c>
      <c r="B74" s="107"/>
      <c r="C74" s="108"/>
      <c r="D74" s="109"/>
      <c r="E74" s="109"/>
      <c r="F74" s="109"/>
      <c r="G74" s="109"/>
      <c r="H74" s="109"/>
      <c r="I74" s="109"/>
      <c r="J74" s="110"/>
      <c r="K74" s="111"/>
      <c r="L74" s="111"/>
      <c r="M74" s="38"/>
    </row>
    <row r="75" spans="1:13" ht="22.05" customHeight="1" x14ac:dyDescent="0.3">
      <c r="A75" s="38">
        <v>72</v>
      </c>
      <c r="B75" s="107"/>
      <c r="C75" s="108"/>
      <c r="D75" s="109"/>
      <c r="E75" s="109"/>
      <c r="F75" s="109"/>
      <c r="G75" s="109"/>
      <c r="H75" s="109"/>
      <c r="I75" s="109"/>
      <c r="J75" s="110"/>
      <c r="K75" s="111"/>
      <c r="L75" s="111"/>
      <c r="M75" s="38"/>
    </row>
    <row r="76" spans="1:13" ht="22.05" customHeight="1" x14ac:dyDescent="0.3">
      <c r="A76" s="38">
        <v>73</v>
      </c>
      <c r="B76" s="107"/>
      <c r="C76" s="108"/>
      <c r="D76" s="109"/>
      <c r="E76" s="109"/>
      <c r="F76" s="109"/>
      <c r="G76" s="109"/>
      <c r="H76" s="109"/>
      <c r="I76" s="109"/>
      <c r="J76" s="110"/>
      <c r="K76" s="111"/>
      <c r="L76" s="111"/>
      <c r="M76" s="38"/>
    </row>
    <row r="77" spans="1:13" ht="22.05" customHeight="1" x14ac:dyDescent="0.3">
      <c r="A77" s="38">
        <v>74</v>
      </c>
      <c r="B77" s="107"/>
      <c r="C77" s="108"/>
      <c r="D77" s="109"/>
      <c r="E77" s="109"/>
      <c r="F77" s="109"/>
      <c r="G77" s="109"/>
      <c r="H77" s="109"/>
      <c r="I77" s="109"/>
      <c r="J77" s="110"/>
      <c r="K77" s="111"/>
      <c r="L77" s="111"/>
      <c r="M77" s="38"/>
    </row>
    <row r="78" spans="1:13" ht="22.05" customHeight="1" x14ac:dyDescent="0.3">
      <c r="A78" s="38">
        <v>75</v>
      </c>
      <c r="B78" s="107"/>
      <c r="C78" s="108"/>
      <c r="D78" s="109"/>
      <c r="E78" s="109"/>
      <c r="F78" s="109"/>
      <c r="G78" s="109"/>
      <c r="H78" s="109"/>
      <c r="I78" s="109"/>
      <c r="J78" s="110"/>
      <c r="K78" s="111"/>
      <c r="L78" s="111"/>
      <c r="M78" s="38"/>
    </row>
    <row r="79" spans="1:13" ht="22.05" customHeight="1" x14ac:dyDescent="0.3">
      <c r="A79" s="38">
        <v>76</v>
      </c>
      <c r="B79" s="107"/>
      <c r="C79" s="108"/>
      <c r="D79" s="109"/>
      <c r="E79" s="109"/>
      <c r="F79" s="109"/>
      <c r="G79" s="109"/>
      <c r="H79" s="109"/>
      <c r="I79" s="109"/>
      <c r="J79" s="110"/>
      <c r="K79" s="111"/>
      <c r="L79" s="111"/>
      <c r="M79" s="38"/>
    </row>
    <row r="80" spans="1:13" ht="22.05" customHeight="1" x14ac:dyDescent="0.3">
      <c r="A80" s="38">
        <v>77</v>
      </c>
      <c r="B80" s="107"/>
      <c r="C80" s="108"/>
      <c r="D80" s="109"/>
      <c r="E80" s="109"/>
      <c r="F80" s="109"/>
      <c r="G80" s="109"/>
      <c r="H80" s="109"/>
      <c r="I80" s="109"/>
      <c r="J80" s="110"/>
      <c r="K80" s="111"/>
      <c r="L80" s="111"/>
      <c r="M80" s="38"/>
    </row>
    <row r="81" spans="1:13" ht="22.05" customHeight="1" x14ac:dyDescent="0.3">
      <c r="A81" s="38">
        <v>78</v>
      </c>
      <c r="B81" s="107"/>
      <c r="C81" s="108"/>
      <c r="D81" s="109"/>
      <c r="E81" s="109"/>
      <c r="F81" s="109"/>
      <c r="G81" s="109"/>
      <c r="H81" s="109"/>
      <c r="I81" s="109"/>
      <c r="J81" s="110"/>
      <c r="K81" s="111"/>
      <c r="L81" s="111"/>
      <c r="M81" s="38"/>
    </row>
    <row r="82" spans="1:13" ht="22.05" customHeight="1" x14ac:dyDescent="0.3">
      <c r="A82" s="38">
        <v>79</v>
      </c>
      <c r="B82" s="107"/>
      <c r="C82" s="108"/>
      <c r="D82" s="109"/>
      <c r="E82" s="109"/>
      <c r="F82" s="109"/>
      <c r="G82" s="109"/>
      <c r="H82" s="109"/>
      <c r="I82" s="109"/>
      <c r="J82" s="110"/>
      <c r="K82" s="111"/>
      <c r="L82" s="111"/>
      <c r="M82" s="38"/>
    </row>
    <row r="83" spans="1:13" ht="22.05" customHeight="1" x14ac:dyDescent="0.3">
      <c r="A83" s="38">
        <v>80</v>
      </c>
      <c r="B83" s="107"/>
      <c r="C83" s="108"/>
      <c r="D83" s="109"/>
      <c r="E83" s="109"/>
      <c r="F83" s="109"/>
      <c r="G83" s="109"/>
      <c r="H83" s="109"/>
      <c r="I83" s="109"/>
      <c r="J83" s="110"/>
      <c r="K83" s="111"/>
      <c r="L83" s="111"/>
      <c r="M83" s="38"/>
    </row>
    <row r="84" spans="1:13" ht="22.05" customHeight="1" x14ac:dyDescent="0.3">
      <c r="A84" s="38">
        <v>81</v>
      </c>
      <c r="B84" s="107"/>
      <c r="C84" s="108"/>
      <c r="D84" s="109"/>
      <c r="E84" s="109"/>
      <c r="F84" s="109"/>
      <c r="G84" s="109"/>
      <c r="H84" s="109"/>
      <c r="I84" s="109"/>
      <c r="J84" s="110"/>
      <c r="K84" s="111"/>
      <c r="L84" s="111"/>
      <c r="M84" s="38"/>
    </row>
    <row r="85" spans="1:13" ht="22.05" customHeight="1" x14ac:dyDescent="0.3">
      <c r="A85" s="38">
        <v>82</v>
      </c>
      <c r="B85" s="107"/>
      <c r="C85" s="108"/>
      <c r="D85" s="109"/>
      <c r="E85" s="109"/>
      <c r="F85" s="109"/>
      <c r="G85" s="109"/>
      <c r="H85" s="109"/>
      <c r="I85" s="109"/>
      <c r="J85" s="110"/>
      <c r="K85" s="111"/>
      <c r="L85" s="111"/>
      <c r="M85" s="38"/>
    </row>
    <row r="86" spans="1:13" ht="22.05" customHeight="1" x14ac:dyDescent="0.3">
      <c r="A86" s="38">
        <v>83</v>
      </c>
      <c r="B86" s="107"/>
      <c r="C86" s="108"/>
      <c r="D86" s="109"/>
      <c r="E86" s="109"/>
      <c r="F86" s="109"/>
      <c r="G86" s="109"/>
      <c r="H86" s="109"/>
      <c r="I86" s="109"/>
      <c r="J86" s="110"/>
      <c r="K86" s="111"/>
      <c r="L86" s="111"/>
      <c r="M86" s="38"/>
    </row>
    <row r="87" spans="1:13" ht="22.05" customHeight="1" x14ac:dyDescent="0.3">
      <c r="A87" s="38">
        <v>84</v>
      </c>
      <c r="B87" s="107"/>
      <c r="C87" s="108"/>
      <c r="D87" s="109"/>
      <c r="E87" s="109"/>
      <c r="F87" s="109"/>
      <c r="G87" s="109"/>
      <c r="H87" s="109"/>
      <c r="I87" s="109"/>
      <c r="J87" s="110"/>
      <c r="K87" s="111"/>
      <c r="L87" s="111"/>
      <c r="M87" s="38"/>
    </row>
    <row r="88" spans="1:13" ht="22.05" customHeight="1" x14ac:dyDescent="0.3">
      <c r="A88" s="38">
        <v>85</v>
      </c>
      <c r="B88" s="107"/>
      <c r="C88" s="108"/>
      <c r="D88" s="109"/>
      <c r="E88" s="109"/>
      <c r="F88" s="109"/>
      <c r="G88" s="109"/>
      <c r="H88" s="109"/>
      <c r="I88" s="109"/>
      <c r="J88" s="110"/>
      <c r="K88" s="111"/>
      <c r="L88" s="111"/>
      <c r="M88" s="38"/>
    </row>
    <row r="89" spans="1:13" ht="22.05" customHeight="1" x14ac:dyDescent="0.3">
      <c r="A89" s="38">
        <v>86</v>
      </c>
      <c r="B89" s="107"/>
      <c r="C89" s="108"/>
      <c r="D89" s="109"/>
      <c r="E89" s="109"/>
      <c r="F89" s="109"/>
      <c r="G89" s="109"/>
      <c r="H89" s="109"/>
      <c r="I89" s="109"/>
      <c r="J89" s="110"/>
      <c r="K89" s="111"/>
      <c r="L89" s="111"/>
      <c r="M89" s="38"/>
    </row>
    <row r="90" spans="1:13" ht="22.05" customHeight="1" x14ac:dyDescent="0.3">
      <c r="A90" s="38">
        <v>87</v>
      </c>
      <c r="B90" s="107"/>
      <c r="C90" s="108"/>
      <c r="D90" s="109"/>
      <c r="E90" s="109"/>
      <c r="F90" s="109"/>
      <c r="G90" s="109"/>
      <c r="H90" s="109"/>
      <c r="I90" s="109"/>
      <c r="J90" s="110"/>
      <c r="K90" s="111"/>
      <c r="L90" s="111"/>
      <c r="M90" s="38"/>
    </row>
    <row r="91" spans="1:13" ht="22.05" customHeight="1" x14ac:dyDescent="0.3">
      <c r="A91" s="38">
        <v>88</v>
      </c>
      <c r="B91" s="107"/>
      <c r="C91" s="108"/>
      <c r="D91" s="109"/>
      <c r="E91" s="109"/>
      <c r="F91" s="109"/>
      <c r="G91" s="109"/>
      <c r="H91" s="109"/>
      <c r="I91" s="109"/>
      <c r="J91" s="110"/>
      <c r="K91" s="111"/>
      <c r="L91" s="111"/>
      <c r="M91" s="38"/>
    </row>
    <row r="92" spans="1:13" ht="22.05" customHeight="1" x14ac:dyDescent="0.3">
      <c r="A92" s="38">
        <v>89</v>
      </c>
      <c r="B92" s="107"/>
      <c r="C92" s="108"/>
      <c r="D92" s="109"/>
      <c r="E92" s="109"/>
      <c r="F92" s="109"/>
      <c r="G92" s="109"/>
      <c r="H92" s="109"/>
      <c r="I92" s="109"/>
      <c r="J92" s="110"/>
      <c r="K92" s="111"/>
      <c r="L92" s="111"/>
      <c r="M92" s="38"/>
    </row>
    <row r="93" spans="1:13" ht="22.05" customHeight="1" x14ac:dyDescent="0.3">
      <c r="A93" s="38">
        <v>90</v>
      </c>
      <c r="B93" s="107"/>
      <c r="C93" s="108"/>
      <c r="D93" s="109"/>
      <c r="E93" s="109"/>
      <c r="F93" s="109"/>
      <c r="G93" s="109"/>
      <c r="H93" s="109"/>
      <c r="I93" s="109"/>
      <c r="J93" s="110"/>
      <c r="K93" s="111"/>
      <c r="L93" s="111"/>
      <c r="M93" s="38"/>
    </row>
    <row r="94" spans="1:13" ht="22.05" customHeight="1" x14ac:dyDescent="0.3">
      <c r="A94" s="38">
        <v>91</v>
      </c>
      <c r="B94" s="107"/>
      <c r="C94" s="108"/>
      <c r="D94" s="109"/>
      <c r="E94" s="109"/>
      <c r="F94" s="109"/>
      <c r="G94" s="109"/>
      <c r="H94" s="109"/>
      <c r="I94" s="109"/>
      <c r="J94" s="110"/>
      <c r="K94" s="111"/>
      <c r="L94" s="111"/>
      <c r="M94" s="38"/>
    </row>
    <row r="95" spans="1:13" ht="22.05" customHeight="1" x14ac:dyDescent="0.3">
      <c r="A95" s="38">
        <v>92</v>
      </c>
      <c r="B95" s="107"/>
      <c r="C95" s="108"/>
      <c r="D95" s="109"/>
      <c r="E95" s="109"/>
      <c r="F95" s="109"/>
      <c r="G95" s="109"/>
      <c r="H95" s="109"/>
      <c r="I95" s="109"/>
      <c r="J95" s="110"/>
      <c r="K95" s="111"/>
      <c r="L95" s="111"/>
      <c r="M95" s="38"/>
    </row>
    <row r="96" spans="1:13" ht="22.05" customHeight="1" x14ac:dyDescent="0.3">
      <c r="A96" s="38">
        <v>93</v>
      </c>
      <c r="B96" s="107"/>
      <c r="C96" s="108"/>
      <c r="D96" s="109"/>
      <c r="E96" s="109"/>
      <c r="F96" s="109"/>
      <c r="G96" s="109"/>
      <c r="H96" s="109"/>
      <c r="I96" s="109"/>
      <c r="J96" s="110"/>
      <c r="K96" s="111"/>
      <c r="L96" s="111"/>
      <c r="M96" s="38"/>
    </row>
    <row r="97" spans="1:13" ht="22.05" customHeight="1" x14ac:dyDescent="0.3">
      <c r="A97" s="38">
        <v>94</v>
      </c>
      <c r="B97" s="107"/>
      <c r="C97" s="108"/>
      <c r="D97" s="109"/>
      <c r="E97" s="109"/>
      <c r="F97" s="109"/>
      <c r="G97" s="109"/>
      <c r="H97" s="109"/>
      <c r="I97" s="109"/>
      <c r="J97" s="110"/>
      <c r="K97" s="111"/>
      <c r="L97" s="111"/>
      <c r="M97" s="38"/>
    </row>
    <row r="98" spans="1:13" ht="22.05" customHeight="1" x14ac:dyDescent="0.3">
      <c r="A98" s="38">
        <v>95</v>
      </c>
      <c r="B98" s="107"/>
      <c r="C98" s="108"/>
      <c r="D98" s="109"/>
      <c r="E98" s="109"/>
      <c r="F98" s="109"/>
      <c r="G98" s="109"/>
      <c r="H98" s="109"/>
      <c r="I98" s="109"/>
      <c r="J98" s="110"/>
      <c r="K98" s="111"/>
      <c r="L98" s="111"/>
      <c r="M98" s="38"/>
    </row>
    <row r="99" spans="1:13" ht="22.05" customHeight="1" x14ac:dyDescent="0.3">
      <c r="A99" s="38">
        <v>96</v>
      </c>
      <c r="B99" s="107"/>
      <c r="C99" s="108"/>
      <c r="D99" s="109"/>
      <c r="E99" s="109"/>
      <c r="F99" s="109"/>
      <c r="G99" s="109"/>
      <c r="H99" s="109"/>
      <c r="I99" s="109"/>
      <c r="J99" s="110"/>
      <c r="K99" s="111"/>
      <c r="L99" s="111"/>
      <c r="M99" s="38"/>
    </row>
    <row r="100" spans="1:13" ht="22.05" customHeight="1" x14ac:dyDescent="0.3">
      <c r="A100" s="38">
        <v>97</v>
      </c>
      <c r="B100" s="107"/>
      <c r="C100" s="108"/>
      <c r="D100" s="109"/>
      <c r="E100" s="109"/>
      <c r="F100" s="109"/>
      <c r="G100" s="109"/>
      <c r="H100" s="109"/>
      <c r="I100" s="109"/>
      <c r="J100" s="110"/>
      <c r="K100" s="111"/>
      <c r="L100" s="111"/>
      <c r="M100" s="38"/>
    </row>
    <row r="101" spans="1:13" ht="22.05" customHeight="1" x14ac:dyDescent="0.3">
      <c r="A101" s="38">
        <v>98</v>
      </c>
      <c r="B101" s="107"/>
      <c r="C101" s="108"/>
      <c r="D101" s="109"/>
      <c r="E101" s="109"/>
      <c r="F101" s="109"/>
      <c r="G101" s="109"/>
      <c r="H101" s="109"/>
      <c r="I101" s="109"/>
      <c r="J101" s="110"/>
      <c r="K101" s="111"/>
      <c r="L101" s="111"/>
      <c r="M101" s="38"/>
    </row>
    <row r="102" spans="1:13" ht="22.05" customHeight="1" x14ac:dyDescent="0.3">
      <c r="A102" s="38">
        <v>99</v>
      </c>
      <c r="B102" s="107"/>
      <c r="C102" s="108"/>
      <c r="D102" s="109"/>
      <c r="E102" s="109"/>
      <c r="F102" s="109"/>
      <c r="G102" s="109"/>
      <c r="H102" s="109"/>
      <c r="I102" s="109"/>
      <c r="J102" s="110"/>
      <c r="K102" s="111"/>
      <c r="L102" s="111"/>
      <c r="M102" s="38"/>
    </row>
    <row r="103" spans="1:13" ht="22.05" customHeight="1" x14ac:dyDescent="0.3">
      <c r="A103" s="38">
        <v>100</v>
      </c>
      <c r="B103" s="107"/>
      <c r="C103" s="108"/>
      <c r="D103" s="109"/>
      <c r="E103" s="109"/>
      <c r="F103" s="109"/>
      <c r="G103" s="109"/>
      <c r="H103" s="109"/>
      <c r="I103" s="109"/>
      <c r="J103" s="110"/>
      <c r="K103" s="111"/>
      <c r="L103" s="111"/>
      <c r="M103" s="38"/>
    </row>
    <row r="104" spans="1:13" ht="22.05" customHeight="1" x14ac:dyDescent="0.3">
      <c r="A104" s="38">
        <v>101</v>
      </c>
      <c r="B104" s="107"/>
      <c r="C104" s="108"/>
      <c r="D104" s="109"/>
      <c r="E104" s="109"/>
      <c r="F104" s="109"/>
      <c r="G104" s="109"/>
      <c r="H104" s="109"/>
      <c r="I104" s="109"/>
      <c r="J104" s="110"/>
      <c r="K104" s="111"/>
      <c r="L104" s="111"/>
      <c r="M104" s="38"/>
    </row>
    <row r="105" spans="1:13" ht="22.05" customHeight="1" x14ac:dyDescent="0.3">
      <c r="A105" s="38">
        <v>102</v>
      </c>
      <c r="B105" s="107"/>
      <c r="C105" s="108"/>
      <c r="D105" s="109"/>
      <c r="E105" s="109"/>
      <c r="F105" s="109"/>
      <c r="G105" s="109"/>
      <c r="H105" s="109"/>
      <c r="I105" s="109"/>
      <c r="J105" s="110"/>
      <c r="K105" s="111"/>
      <c r="L105" s="111"/>
      <c r="M105" s="38"/>
    </row>
    <row r="106" spans="1:13" ht="22.05" customHeight="1" x14ac:dyDescent="0.3">
      <c r="A106" s="38">
        <v>103</v>
      </c>
      <c r="B106" s="107"/>
      <c r="C106" s="108"/>
      <c r="D106" s="109"/>
      <c r="E106" s="109"/>
      <c r="F106" s="109"/>
      <c r="G106" s="109"/>
      <c r="H106" s="109"/>
      <c r="I106" s="109"/>
      <c r="J106" s="110"/>
      <c r="K106" s="111"/>
      <c r="L106" s="111"/>
      <c r="M106" s="38"/>
    </row>
    <row r="107" spans="1:13" ht="22.05" customHeight="1" x14ac:dyDescent="0.3">
      <c r="A107" s="38">
        <v>104</v>
      </c>
      <c r="B107" s="107"/>
      <c r="C107" s="108"/>
      <c r="D107" s="109"/>
      <c r="E107" s="109"/>
      <c r="F107" s="109"/>
      <c r="G107" s="109"/>
      <c r="H107" s="109"/>
      <c r="I107" s="109"/>
      <c r="J107" s="110"/>
      <c r="K107" s="111"/>
      <c r="L107" s="111"/>
      <c r="M107" s="38"/>
    </row>
    <row r="108" spans="1:13" ht="22.05" customHeight="1" x14ac:dyDescent="0.3">
      <c r="A108" s="38">
        <v>105</v>
      </c>
      <c r="B108" s="107"/>
      <c r="C108" s="108"/>
      <c r="D108" s="109"/>
      <c r="E108" s="109"/>
      <c r="F108" s="109"/>
      <c r="G108" s="109"/>
      <c r="H108" s="109"/>
      <c r="I108" s="109"/>
      <c r="J108" s="110"/>
      <c r="K108" s="111"/>
      <c r="L108" s="111"/>
      <c r="M108" s="38"/>
    </row>
    <row r="109" spans="1:13" ht="22.05" customHeight="1" x14ac:dyDescent="0.3">
      <c r="A109" s="38">
        <v>106</v>
      </c>
      <c r="B109" s="107"/>
      <c r="C109" s="108"/>
      <c r="D109" s="109"/>
      <c r="E109" s="109"/>
      <c r="F109" s="109"/>
      <c r="G109" s="109"/>
      <c r="H109" s="109"/>
      <c r="I109" s="109"/>
      <c r="J109" s="110"/>
      <c r="K109" s="111"/>
      <c r="L109" s="111"/>
      <c r="M109" s="38"/>
    </row>
    <row r="110" spans="1:13" ht="22.05" customHeight="1" x14ac:dyDescent="0.3">
      <c r="A110" s="38">
        <v>107</v>
      </c>
      <c r="B110" s="107"/>
      <c r="C110" s="108"/>
      <c r="D110" s="109"/>
      <c r="E110" s="109"/>
      <c r="F110" s="109"/>
      <c r="G110" s="109"/>
      <c r="H110" s="109"/>
      <c r="I110" s="109"/>
      <c r="J110" s="110"/>
      <c r="K110" s="111"/>
      <c r="L110" s="111"/>
      <c r="M110" s="38"/>
    </row>
    <row r="111" spans="1:13" ht="22.05" customHeight="1" x14ac:dyDescent="0.3">
      <c r="A111" s="38">
        <v>108</v>
      </c>
      <c r="B111" s="107"/>
      <c r="C111" s="108"/>
      <c r="D111" s="109"/>
      <c r="E111" s="109"/>
      <c r="F111" s="109"/>
      <c r="G111" s="109"/>
      <c r="H111" s="109"/>
      <c r="I111" s="109"/>
      <c r="J111" s="110"/>
      <c r="K111" s="111"/>
      <c r="L111" s="111"/>
      <c r="M111" s="38"/>
    </row>
    <row r="112" spans="1:13" ht="22.05" customHeight="1" x14ac:dyDescent="0.3">
      <c r="A112" s="38">
        <v>109</v>
      </c>
      <c r="B112" s="107"/>
      <c r="C112" s="108"/>
      <c r="D112" s="109"/>
      <c r="E112" s="109"/>
      <c r="F112" s="109"/>
      <c r="G112" s="109"/>
      <c r="H112" s="109"/>
      <c r="I112" s="109"/>
      <c r="J112" s="110"/>
      <c r="K112" s="111"/>
      <c r="L112" s="111"/>
      <c r="M112" s="38"/>
    </row>
    <row r="113" spans="1:13" ht="22.05" customHeight="1" x14ac:dyDescent="0.3">
      <c r="A113" s="38">
        <v>110</v>
      </c>
      <c r="B113" s="107"/>
      <c r="C113" s="108"/>
      <c r="D113" s="109"/>
      <c r="E113" s="109"/>
      <c r="F113" s="109"/>
      <c r="G113" s="109"/>
      <c r="H113" s="109"/>
      <c r="I113" s="109"/>
      <c r="J113" s="110"/>
      <c r="K113" s="111"/>
      <c r="L113" s="111"/>
      <c r="M113" s="38"/>
    </row>
    <row r="114" spans="1:13" ht="22.05" customHeight="1" x14ac:dyDescent="0.3">
      <c r="A114" s="38">
        <v>111</v>
      </c>
      <c r="B114" s="107"/>
      <c r="C114" s="108"/>
      <c r="D114" s="109"/>
      <c r="E114" s="109"/>
      <c r="F114" s="109"/>
      <c r="G114" s="109"/>
      <c r="H114" s="109"/>
      <c r="I114" s="109"/>
      <c r="J114" s="110"/>
      <c r="K114" s="111"/>
      <c r="L114" s="111"/>
      <c r="M114" s="38"/>
    </row>
    <row r="115" spans="1:13" ht="22.05" customHeight="1" x14ac:dyDescent="0.3">
      <c r="A115" s="38">
        <v>112</v>
      </c>
      <c r="B115" s="107"/>
      <c r="C115" s="108"/>
      <c r="D115" s="109"/>
      <c r="E115" s="109"/>
      <c r="F115" s="109"/>
      <c r="G115" s="109"/>
      <c r="H115" s="109"/>
      <c r="I115" s="109"/>
      <c r="J115" s="110"/>
      <c r="K115" s="111"/>
      <c r="L115" s="111"/>
      <c r="M115" s="38"/>
    </row>
    <row r="116" spans="1:13" ht="22.05" customHeight="1" x14ac:dyDescent="0.3">
      <c r="A116" s="38">
        <v>113</v>
      </c>
      <c r="B116" s="107"/>
      <c r="C116" s="108"/>
      <c r="D116" s="109"/>
      <c r="E116" s="109"/>
      <c r="F116" s="109"/>
      <c r="G116" s="109"/>
      <c r="H116" s="109"/>
      <c r="I116" s="109"/>
      <c r="J116" s="110"/>
      <c r="K116" s="111"/>
      <c r="L116" s="111"/>
      <c r="M116" s="38"/>
    </row>
    <row r="117" spans="1:13" ht="22.05" customHeight="1" x14ac:dyDescent="0.3">
      <c r="A117" s="38">
        <v>114</v>
      </c>
      <c r="B117" s="107"/>
      <c r="C117" s="108"/>
      <c r="D117" s="109"/>
      <c r="E117" s="109"/>
      <c r="F117" s="109"/>
      <c r="G117" s="109"/>
      <c r="H117" s="109"/>
      <c r="I117" s="109"/>
      <c r="J117" s="110"/>
      <c r="K117" s="111"/>
      <c r="L117" s="111"/>
      <c r="M117" s="38"/>
    </row>
    <row r="118" spans="1:13" ht="22.05" customHeight="1" x14ac:dyDescent="0.3">
      <c r="A118" s="38">
        <v>115</v>
      </c>
      <c r="B118" s="107"/>
      <c r="C118" s="108"/>
      <c r="D118" s="109"/>
      <c r="E118" s="109"/>
      <c r="F118" s="109"/>
      <c r="G118" s="109"/>
      <c r="H118" s="109"/>
      <c r="I118" s="109"/>
      <c r="J118" s="110"/>
      <c r="K118" s="111"/>
      <c r="L118" s="111"/>
      <c r="M118" s="38"/>
    </row>
    <row r="119" spans="1:13" ht="22.05" customHeight="1" x14ac:dyDescent="0.3">
      <c r="A119" s="38">
        <v>116</v>
      </c>
      <c r="B119" s="107"/>
      <c r="C119" s="108"/>
      <c r="D119" s="109"/>
      <c r="E119" s="109"/>
      <c r="F119" s="109"/>
      <c r="G119" s="109"/>
      <c r="H119" s="109"/>
      <c r="I119" s="109"/>
      <c r="J119" s="110"/>
      <c r="K119" s="111"/>
      <c r="L119" s="111"/>
      <c r="M119" s="38"/>
    </row>
    <row r="120" spans="1:13" ht="22.05" customHeight="1" x14ac:dyDescent="0.3">
      <c r="A120" s="38">
        <v>117</v>
      </c>
      <c r="B120" s="107"/>
      <c r="C120" s="108"/>
      <c r="D120" s="109"/>
      <c r="E120" s="109"/>
      <c r="F120" s="109"/>
      <c r="G120" s="109"/>
      <c r="H120" s="109"/>
      <c r="I120" s="109"/>
      <c r="J120" s="110"/>
      <c r="K120" s="111"/>
      <c r="L120" s="111"/>
      <c r="M120" s="38"/>
    </row>
    <row r="121" spans="1:13" ht="22.05" customHeight="1" x14ac:dyDescent="0.3">
      <c r="A121" s="38">
        <v>118</v>
      </c>
      <c r="B121" s="107"/>
      <c r="C121" s="108"/>
      <c r="D121" s="109"/>
      <c r="E121" s="109"/>
      <c r="F121" s="109"/>
      <c r="G121" s="109"/>
      <c r="H121" s="109"/>
      <c r="I121" s="109"/>
      <c r="J121" s="110"/>
      <c r="K121" s="111"/>
      <c r="L121" s="111"/>
      <c r="M121" s="38"/>
    </row>
    <row r="122" spans="1:13" ht="22.05" customHeight="1" x14ac:dyDescent="0.3">
      <c r="A122" s="38">
        <v>119</v>
      </c>
      <c r="B122" s="107"/>
      <c r="C122" s="108"/>
      <c r="D122" s="109"/>
      <c r="E122" s="109"/>
      <c r="F122" s="109"/>
      <c r="G122" s="109"/>
      <c r="H122" s="109"/>
      <c r="I122" s="109"/>
      <c r="J122" s="110"/>
      <c r="K122" s="111"/>
      <c r="L122" s="111"/>
      <c r="M122" s="38"/>
    </row>
    <row r="123" spans="1:13" ht="22.05" customHeight="1" x14ac:dyDescent="0.3">
      <c r="A123" s="38">
        <v>120</v>
      </c>
      <c r="B123" s="107"/>
      <c r="C123" s="108"/>
      <c r="D123" s="109"/>
      <c r="E123" s="109"/>
      <c r="F123" s="109"/>
      <c r="G123" s="109"/>
      <c r="H123" s="109"/>
      <c r="I123" s="109"/>
      <c r="J123" s="110"/>
      <c r="K123" s="111"/>
      <c r="L123" s="111"/>
      <c r="M123" s="38"/>
    </row>
    <row r="124" spans="1:13" ht="22.05" customHeight="1" x14ac:dyDescent="0.3">
      <c r="A124" s="38">
        <v>121</v>
      </c>
      <c r="B124" s="107"/>
      <c r="C124" s="108"/>
      <c r="D124" s="109"/>
      <c r="E124" s="109"/>
      <c r="F124" s="109"/>
      <c r="G124" s="109"/>
      <c r="H124" s="109"/>
      <c r="I124" s="109"/>
      <c r="J124" s="110"/>
      <c r="K124" s="111"/>
      <c r="L124" s="111"/>
      <c r="M124" s="38"/>
    </row>
    <row r="125" spans="1:13" ht="22.05" customHeight="1" x14ac:dyDescent="0.3">
      <c r="A125" s="38">
        <v>122</v>
      </c>
      <c r="B125" s="107"/>
      <c r="C125" s="108"/>
      <c r="D125" s="109"/>
      <c r="E125" s="109"/>
      <c r="F125" s="109"/>
      <c r="G125" s="109"/>
      <c r="H125" s="109"/>
      <c r="I125" s="109"/>
      <c r="J125" s="110"/>
      <c r="K125" s="111"/>
      <c r="L125" s="111"/>
      <c r="M125" s="38"/>
    </row>
    <row r="126" spans="1:13" ht="22.05" customHeight="1" x14ac:dyDescent="0.3">
      <c r="A126" s="38">
        <v>123</v>
      </c>
      <c r="B126" s="107"/>
      <c r="C126" s="108"/>
      <c r="D126" s="109"/>
      <c r="E126" s="109"/>
      <c r="F126" s="109"/>
      <c r="G126" s="109"/>
      <c r="H126" s="109"/>
      <c r="I126" s="109"/>
      <c r="J126" s="110"/>
      <c r="K126" s="111"/>
      <c r="L126" s="111"/>
      <c r="M126" s="38"/>
    </row>
    <row r="127" spans="1:13" ht="22.05" customHeight="1" x14ac:dyDescent="0.3">
      <c r="A127" s="38">
        <v>124</v>
      </c>
      <c r="B127" s="107"/>
      <c r="C127" s="108"/>
      <c r="D127" s="109"/>
      <c r="E127" s="109"/>
      <c r="F127" s="109"/>
      <c r="G127" s="109"/>
      <c r="H127" s="109"/>
      <c r="I127" s="109"/>
      <c r="J127" s="110"/>
      <c r="K127" s="111"/>
      <c r="L127" s="111"/>
      <c r="M127" s="38"/>
    </row>
    <row r="128" spans="1:13" ht="22.05" customHeight="1" x14ac:dyDescent="0.3">
      <c r="A128" s="38">
        <v>125</v>
      </c>
      <c r="B128" s="107"/>
      <c r="C128" s="108"/>
      <c r="D128" s="109"/>
      <c r="E128" s="109"/>
      <c r="F128" s="109"/>
      <c r="G128" s="109"/>
      <c r="H128" s="109"/>
      <c r="I128" s="109"/>
      <c r="J128" s="110"/>
      <c r="K128" s="111"/>
      <c r="L128" s="111"/>
      <c r="M128" s="38"/>
    </row>
    <row r="129" spans="1:13" ht="22.05" customHeight="1" x14ac:dyDescent="0.3">
      <c r="A129" s="38">
        <v>126</v>
      </c>
      <c r="B129" s="107"/>
      <c r="C129" s="108"/>
      <c r="D129" s="109"/>
      <c r="E129" s="109"/>
      <c r="F129" s="109"/>
      <c r="G129" s="109"/>
      <c r="H129" s="109"/>
      <c r="I129" s="109"/>
      <c r="J129" s="110"/>
      <c r="K129" s="111"/>
      <c r="L129" s="111"/>
      <c r="M129" s="38"/>
    </row>
    <row r="130" spans="1:13" ht="22.05" customHeight="1" x14ac:dyDescent="0.3">
      <c r="A130" s="38">
        <v>127</v>
      </c>
      <c r="B130" s="107"/>
      <c r="C130" s="108"/>
      <c r="D130" s="109"/>
      <c r="E130" s="109"/>
      <c r="F130" s="109"/>
      <c r="G130" s="109"/>
      <c r="H130" s="109"/>
      <c r="I130" s="109"/>
      <c r="J130" s="110"/>
      <c r="K130" s="111"/>
      <c r="L130" s="111"/>
      <c r="M130" s="38"/>
    </row>
    <row r="131" spans="1:13" ht="22.05" customHeight="1" x14ac:dyDescent="0.3">
      <c r="A131" s="38">
        <v>128</v>
      </c>
      <c r="B131" s="107"/>
      <c r="C131" s="108"/>
      <c r="D131" s="109"/>
      <c r="E131" s="109"/>
      <c r="F131" s="109"/>
      <c r="G131" s="109"/>
      <c r="H131" s="109"/>
      <c r="I131" s="109"/>
      <c r="J131" s="110"/>
      <c r="K131" s="111"/>
      <c r="L131" s="111"/>
      <c r="M131" s="38"/>
    </row>
    <row r="132" spans="1:13" ht="22.05" customHeight="1" x14ac:dyDescent="0.3">
      <c r="A132" s="38">
        <v>129</v>
      </c>
      <c r="B132" s="107"/>
      <c r="C132" s="108"/>
      <c r="D132" s="109"/>
      <c r="E132" s="109"/>
      <c r="F132" s="109"/>
      <c r="G132" s="109"/>
      <c r="H132" s="109"/>
      <c r="I132" s="109"/>
      <c r="J132" s="110"/>
      <c r="K132" s="111"/>
      <c r="L132" s="111"/>
      <c r="M132" s="38"/>
    </row>
    <row r="133" spans="1:13" ht="22.05" customHeight="1" x14ac:dyDescent="0.3">
      <c r="A133" s="38">
        <v>130</v>
      </c>
      <c r="B133" s="107"/>
      <c r="C133" s="108"/>
      <c r="D133" s="109"/>
      <c r="E133" s="109"/>
      <c r="F133" s="109"/>
      <c r="G133" s="109"/>
      <c r="H133" s="109"/>
      <c r="I133" s="109"/>
      <c r="J133" s="110"/>
      <c r="K133" s="111"/>
      <c r="L133" s="111"/>
      <c r="M133" s="38"/>
    </row>
    <row r="134" spans="1:13" ht="22.05" customHeight="1" x14ac:dyDescent="0.3">
      <c r="A134" s="38">
        <v>131</v>
      </c>
      <c r="B134" s="107"/>
      <c r="C134" s="108"/>
      <c r="D134" s="109"/>
      <c r="E134" s="109"/>
      <c r="F134" s="109"/>
      <c r="G134" s="109"/>
      <c r="H134" s="109"/>
      <c r="I134" s="109"/>
      <c r="J134" s="110"/>
      <c r="K134" s="111"/>
      <c r="L134" s="111"/>
      <c r="M134" s="38"/>
    </row>
    <row r="135" spans="1:13" ht="22.05" customHeight="1" x14ac:dyDescent="0.3">
      <c r="A135" s="38">
        <v>132</v>
      </c>
      <c r="B135" s="107"/>
      <c r="C135" s="108"/>
      <c r="D135" s="109"/>
      <c r="E135" s="109"/>
      <c r="F135" s="109"/>
      <c r="G135" s="109"/>
      <c r="H135" s="109"/>
      <c r="I135" s="109"/>
      <c r="J135" s="110"/>
      <c r="K135" s="111"/>
      <c r="L135" s="111"/>
      <c r="M135" s="38"/>
    </row>
    <row r="136" spans="1:13" ht="22.05" customHeight="1" x14ac:dyDescent="0.3">
      <c r="A136" s="38">
        <v>133</v>
      </c>
      <c r="B136" s="107"/>
      <c r="C136" s="108"/>
      <c r="D136" s="109"/>
      <c r="E136" s="109"/>
      <c r="F136" s="109"/>
      <c r="G136" s="109"/>
      <c r="H136" s="109"/>
      <c r="I136" s="109"/>
      <c r="J136" s="110"/>
      <c r="K136" s="111"/>
      <c r="L136" s="111"/>
      <c r="M136" s="38"/>
    </row>
    <row r="137" spans="1:13" ht="22.05" customHeight="1" x14ac:dyDescent="0.3">
      <c r="A137" s="38">
        <v>134</v>
      </c>
      <c r="B137" s="107"/>
      <c r="C137" s="108"/>
      <c r="D137" s="109"/>
      <c r="E137" s="109"/>
      <c r="F137" s="109"/>
      <c r="G137" s="109"/>
      <c r="H137" s="109"/>
      <c r="I137" s="109"/>
      <c r="J137" s="110"/>
      <c r="K137" s="111"/>
      <c r="L137" s="111"/>
      <c r="M137" s="38"/>
    </row>
    <row r="138" spans="1:13" ht="22.05" customHeight="1" x14ac:dyDescent="0.3">
      <c r="A138" s="38">
        <v>135</v>
      </c>
      <c r="B138" s="107"/>
      <c r="C138" s="108"/>
      <c r="D138" s="109"/>
      <c r="E138" s="109"/>
      <c r="F138" s="109"/>
      <c r="G138" s="109"/>
      <c r="H138" s="109"/>
      <c r="I138" s="109"/>
      <c r="J138" s="110"/>
      <c r="K138" s="111"/>
      <c r="L138" s="111"/>
      <c r="M138" s="38"/>
    </row>
    <row r="139" spans="1:13" ht="22.05" customHeight="1" x14ac:dyDescent="0.3">
      <c r="A139" s="38">
        <v>136</v>
      </c>
      <c r="B139" s="107"/>
      <c r="C139" s="108"/>
      <c r="D139" s="109"/>
      <c r="E139" s="109"/>
      <c r="F139" s="109"/>
      <c r="G139" s="109"/>
      <c r="H139" s="109"/>
      <c r="I139" s="109"/>
      <c r="J139" s="110"/>
      <c r="K139" s="111"/>
      <c r="L139" s="111"/>
      <c r="M139" s="38"/>
    </row>
    <row r="140" spans="1:13" ht="22.05" customHeight="1" x14ac:dyDescent="0.3">
      <c r="A140" s="38">
        <v>137</v>
      </c>
      <c r="B140" s="107"/>
      <c r="C140" s="108"/>
      <c r="D140" s="109"/>
      <c r="E140" s="109"/>
      <c r="F140" s="109"/>
      <c r="G140" s="109"/>
      <c r="H140" s="109"/>
      <c r="I140" s="109"/>
      <c r="J140" s="110"/>
      <c r="K140" s="111"/>
      <c r="L140" s="111"/>
      <c r="M140" s="38"/>
    </row>
    <row r="141" spans="1:13" ht="22.05" customHeight="1" x14ac:dyDescent="0.3">
      <c r="A141" s="38">
        <v>138</v>
      </c>
      <c r="B141" s="107"/>
      <c r="C141" s="108"/>
      <c r="D141" s="109"/>
      <c r="E141" s="109"/>
      <c r="F141" s="109"/>
      <c r="G141" s="109"/>
      <c r="H141" s="109"/>
      <c r="I141" s="109"/>
      <c r="J141" s="110"/>
      <c r="K141" s="111"/>
      <c r="L141" s="111"/>
      <c r="M141" s="38"/>
    </row>
    <row r="142" spans="1:13" ht="22.05" customHeight="1" x14ac:dyDescent="0.3">
      <c r="A142" s="38">
        <v>139</v>
      </c>
      <c r="B142" s="107"/>
      <c r="C142" s="108"/>
      <c r="D142" s="109"/>
      <c r="E142" s="109"/>
      <c r="F142" s="109"/>
      <c r="G142" s="109"/>
      <c r="H142" s="109"/>
      <c r="I142" s="109"/>
      <c r="J142" s="110"/>
      <c r="K142" s="111"/>
      <c r="L142" s="111"/>
      <c r="M142" s="38"/>
    </row>
    <row r="143" spans="1:13" ht="22.05" customHeight="1" x14ac:dyDescent="0.3">
      <c r="A143" s="38">
        <v>140</v>
      </c>
      <c r="B143" s="107"/>
      <c r="C143" s="108"/>
      <c r="D143" s="109"/>
      <c r="E143" s="109"/>
      <c r="F143" s="109"/>
      <c r="G143" s="109"/>
      <c r="H143" s="109"/>
      <c r="I143" s="109"/>
      <c r="J143" s="110"/>
      <c r="K143" s="111"/>
      <c r="L143" s="111"/>
      <c r="M143" s="38"/>
    </row>
    <row r="144" spans="1:13" ht="22.05" customHeight="1" x14ac:dyDescent="0.3">
      <c r="A144" s="38">
        <v>141</v>
      </c>
      <c r="B144" s="107"/>
      <c r="C144" s="108"/>
      <c r="D144" s="109"/>
      <c r="E144" s="109"/>
      <c r="F144" s="109"/>
      <c r="G144" s="109"/>
      <c r="H144" s="109"/>
      <c r="I144" s="109"/>
      <c r="J144" s="110"/>
      <c r="K144" s="111"/>
      <c r="L144" s="111"/>
      <c r="M144" s="38"/>
    </row>
    <row r="145" spans="1:13" ht="22.05" customHeight="1" x14ac:dyDescent="0.3">
      <c r="A145" s="38">
        <v>142</v>
      </c>
      <c r="B145" s="107"/>
      <c r="C145" s="108"/>
      <c r="D145" s="109"/>
      <c r="E145" s="109"/>
      <c r="F145" s="109"/>
      <c r="G145" s="109"/>
      <c r="H145" s="109"/>
      <c r="I145" s="109"/>
      <c r="J145" s="110"/>
      <c r="K145" s="111"/>
      <c r="L145" s="111"/>
      <c r="M145" s="38"/>
    </row>
    <row r="146" spans="1:13" ht="22.05" customHeight="1" x14ac:dyDescent="0.3">
      <c r="A146" s="38">
        <v>143</v>
      </c>
      <c r="B146" s="107"/>
      <c r="C146" s="108"/>
      <c r="D146" s="109"/>
      <c r="E146" s="109"/>
      <c r="F146" s="109"/>
      <c r="G146" s="109"/>
      <c r="H146" s="109"/>
      <c r="I146" s="109"/>
      <c r="J146" s="110"/>
      <c r="K146" s="111"/>
      <c r="L146" s="111"/>
      <c r="M146" s="38"/>
    </row>
    <row r="147" spans="1:13" ht="22.05" customHeight="1" x14ac:dyDescent="0.3">
      <c r="A147" s="38">
        <v>144</v>
      </c>
      <c r="B147" s="107"/>
      <c r="C147" s="108"/>
      <c r="D147" s="109"/>
      <c r="E147" s="109"/>
      <c r="F147" s="109"/>
      <c r="G147" s="109"/>
      <c r="H147" s="109"/>
      <c r="I147" s="109"/>
      <c r="J147" s="110"/>
      <c r="K147" s="111"/>
      <c r="L147" s="111"/>
      <c r="M147" s="38"/>
    </row>
    <row r="148" spans="1:13" ht="22.05" customHeight="1" x14ac:dyDescent="0.3">
      <c r="A148" s="38">
        <v>145</v>
      </c>
      <c r="B148" s="107"/>
      <c r="C148" s="108"/>
      <c r="D148" s="109"/>
      <c r="E148" s="109"/>
      <c r="F148" s="109"/>
      <c r="G148" s="109"/>
      <c r="H148" s="109"/>
      <c r="I148" s="109"/>
      <c r="J148" s="110"/>
      <c r="K148" s="111"/>
      <c r="L148" s="111"/>
      <c r="M148" s="38"/>
    </row>
    <row r="149" spans="1:13" ht="22.05" customHeight="1" x14ac:dyDescent="0.3">
      <c r="A149" s="38">
        <v>146</v>
      </c>
      <c r="B149" s="107"/>
      <c r="C149" s="108"/>
      <c r="D149" s="109"/>
      <c r="E149" s="109"/>
      <c r="F149" s="109"/>
      <c r="G149" s="109"/>
      <c r="H149" s="109"/>
      <c r="I149" s="109"/>
      <c r="J149" s="110"/>
      <c r="K149" s="111"/>
      <c r="L149" s="111"/>
      <c r="M149" s="38"/>
    </row>
    <row r="150" spans="1:13" ht="22.05" customHeight="1" x14ac:dyDescent="0.3">
      <c r="A150" s="38">
        <v>147</v>
      </c>
      <c r="B150" s="107"/>
      <c r="C150" s="108"/>
      <c r="D150" s="109"/>
      <c r="E150" s="109"/>
      <c r="F150" s="109"/>
      <c r="G150" s="109"/>
      <c r="H150" s="109"/>
      <c r="I150" s="109"/>
      <c r="J150" s="110"/>
      <c r="K150" s="111"/>
      <c r="L150" s="111"/>
      <c r="M150" s="38"/>
    </row>
    <row r="151" spans="1:13" ht="22.05" customHeight="1" x14ac:dyDescent="0.3">
      <c r="A151" s="38">
        <v>148</v>
      </c>
      <c r="B151" s="107"/>
      <c r="C151" s="108"/>
      <c r="D151" s="109"/>
      <c r="E151" s="109"/>
      <c r="F151" s="109"/>
      <c r="G151" s="109"/>
      <c r="H151" s="109"/>
      <c r="I151" s="109"/>
      <c r="J151" s="110"/>
      <c r="K151" s="111"/>
      <c r="L151" s="111"/>
      <c r="M151" s="38"/>
    </row>
    <row r="152" spans="1:13" ht="22.05" customHeight="1" x14ac:dyDescent="0.3">
      <c r="A152" s="38">
        <v>149</v>
      </c>
      <c r="B152" s="107"/>
      <c r="C152" s="108"/>
      <c r="D152" s="109"/>
      <c r="E152" s="109"/>
      <c r="F152" s="109"/>
      <c r="G152" s="109"/>
      <c r="H152" s="109"/>
      <c r="I152" s="109"/>
      <c r="J152" s="110"/>
      <c r="K152" s="111"/>
      <c r="L152" s="111"/>
      <c r="M152" s="38"/>
    </row>
    <row r="153" spans="1:13" ht="22.05" customHeight="1" x14ac:dyDescent="0.3">
      <c r="A153" s="38">
        <v>150</v>
      </c>
      <c r="B153" s="107"/>
      <c r="C153" s="108"/>
      <c r="D153" s="109"/>
      <c r="E153" s="109"/>
      <c r="F153" s="109"/>
      <c r="G153" s="109"/>
      <c r="H153" s="109"/>
      <c r="I153" s="109"/>
      <c r="J153" s="110"/>
      <c r="K153" s="111"/>
      <c r="L153" s="111"/>
      <c r="M153" s="38"/>
    </row>
    <row r="154" spans="1:13" ht="22.05" customHeight="1" x14ac:dyDescent="0.3">
      <c r="A154" s="38">
        <v>151</v>
      </c>
      <c r="B154" s="107"/>
      <c r="C154" s="108"/>
      <c r="D154" s="109"/>
      <c r="E154" s="109"/>
      <c r="F154" s="109"/>
      <c r="G154" s="109"/>
      <c r="H154" s="109"/>
      <c r="I154" s="109"/>
      <c r="J154" s="110"/>
      <c r="K154" s="111"/>
      <c r="L154" s="111"/>
      <c r="M154" s="38"/>
    </row>
    <row r="155" spans="1:13" ht="22.05" customHeight="1" x14ac:dyDescent="0.3">
      <c r="A155" s="38">
        <v>152</v>
      </c>
      <c r="B155" s="107"/>
      <c r="C155" s="108"/>
      <c r="D155" s="109"/>
      <c r="E155" s="109"/>
      <c r="F155" s="109"/>
      <c r="G155" s="109"/>
      <c r="H155" s="109"/>
      <c r="I155" s="109"/>
      <c r="J155" s="110"/>
      <c r="K155" s="111"/>
      <c r="L155" s="111"/>
      <c r="M155" s="38"/>
    </row>
    <row r="156" spans="1:13" ht="22.05" customHeight="1" x14ac:dyDescent="0.3">
      <c r="A156" s="38">
        <v>153</v>
      </c>
      <c r="B156" s="107"/>
      <c r="C156" s="108"/>
      <c r="D156" s="109"/>
      <c r="E156" s="109"/>
      <c r="F156" s="109"/>
      <c r="G156" s="109"/>
      <c r="H156" s="109"/>
      <c r="I156" s="109"/>
      <c r="J156" s="110"/>
      <c r="K156" s="111"/>
      <c r="L156" s="111"/>
      <c r="M156" s="38"/>
    </row>
    <row r="157" spans="1:13" ht="22.05" customHeight="1" x14ac:dyDescent="0.3">
      <c r="A157" s="38">
        <v>154</v>
      </c>
      <c r="B157" s="107"/>
      <c r="C157" s="108"/>
      <c r="D157" s="109"/>
      <c r="E157" s="109"/>
      <c r="F157" s="109"/>
      <c r="G157" s="109"/>
      <c r="H157" s="109"/>
      <c r="I157" s="109"/>
      <c r="J157" s="110"/>
      <c r="K157" s="111"/>
      <c r="L157" s="111"/>
      <c r="M157" s="38"/>
    </row>
    <row r="158" spans="1:13" ht="22.05" customHeight="1" x14ac:dyDescent="0.3">
      <c r="A158" s="38">
        <v>155</v>
      </c>
      <c r="B158" s="107"/>
      <c r="C158" s="108"/>
      <c r="D158" s="109"/>
      <c r="E158" s="109"/>
      <c r="F158" s="109"/>
      <c r="G158" s="109"/>
      <c r="H158" s="109"/>
      <c r="I158" s="109"/>
      <c r="J158" s="110"/>
      <c r="K158" s="111"/>
      <c r="L158" s="111"/>
      <c r="M158" s="38"/>
    </row>
    <row r="159" spans="1:13" ht="22.05" customHeight="1" x14ac:dyDescent="0.3">
      <c r="A159" s="38">
        <v>156</v>
      </c>
      <c r="B159" s="107"/>
      <c r="C159" s="108"/>
      <c r="D159" s="109"/>
      <c r="E159" s="109"/>
      <c r="F159" s="109"/>
      <c r="G159" s="109"/>
      <c r="H159" s="109"/>
      <c r="I159" s="109"/>
      <c r="J159" s="110"/>
      <c r="K159" s="111"/>
      <c r="L159" s="111"/>
      <c r="M159" s="38"/>
    </row>
    <row r="160" spans="1:13" ht="22.05" customHeight="1" x14ac:dyDescent="0.3">
      <c r="A160" s="38">
        <v>157</v>
      </c>
      <c r="B160" s="107"/>
      <c r="C160" s="108"/>
      <c r="D160" s="109"/>
      <c r="E160" s="109"/>
      <c r="F160" s="109"/>
      <c r="G160" s="109"/>
      <c r="H160" s="109"/>
      <c r="I160" s="109"/>
      <c r="J160" s="110"/>
      <c r="K160" s="111"/>
      <c r="L160" s="111"/>
      <c r="M160" s="38"/>
    </row>
    <row r="161" spans="1:13" ht="22.05" customHeight="1" x14ac:dyDescent="0.3">
      <c r="A161" s="38">
        <v>158</v>
      </c>
      <c r="B161" s="107"/>
      <c r="C161" s="108"/>
      <c r="D161" s="109"/>
      <c r="E161" s="109"/>
      <c r="F161" s="109"/>
      <c r="G161" s="109"/>
      <c r="H161" s="109"/>
      <c r="I161" s="109"/>
      <c r="J161" s="110"/>
      <c r="K161" s="111"/>
      <c r="L161" s="111"/>
      <c r="M161" s="38"/>
    </row>
    <row r="162" spans="1:13" ht="22.05" customHeight="1" x14ac:dyDescent="0.3">
      <c r="A162" s="38">
        <v>159</v>
      </c>
      <c r="B162" s="107"/>
      <c r="C162" s="108"/>
      <c r="D162" s="109"/>
      <c r="E162" s="109"/>
      <c r="F162" s="109"/>
      <c r="G162" s="109"/>
      <c r="H162" s="109"/>
      <c r="I162" s="109"/>
      <c r="J162" s="110"/>
      <c r="K162" s="111"/>
      <c r="L162" s="111"/>
      <c r="M162" s="38"/>
    </row>
    <row r="163" spans="1:13" ht="22.05" customHeight="1" x14ac:dyDescent="0.3">
      <c r="A163" s="38">
        <v>160</v>
      </c>
      <c r="B163" s="107"/>
      <c r="C163" s="108"/>
      <c r="D163" s="109"/>
      <c r="E163" s="109"/>
      <c r="F163" s="109"/>
      <c r="G163" s="109"/>
      <c r="H163" s="109"/>
      <c r="I163" s="109"/>
      <c r="J163" s="110"/>
      <c r="K163" s="111"/>
      <c r="L163" s="111"/>
      <c r="M163" s="38"/>
    </row>
    <row r="164" spans="1:13" ht="22.05" customHeight="1" x14ac:dyDescent="0.3">
      <c r="A164" s="38">
        <v>161</v>
      </c>
      <c r="B164" s="107"/>
      <c r="C164" s="108"/>
      <c r="D164" s="109"/>
      <c r="E164" s="109"/>
      <c r="F164" s="109"/>
      <c r="G164" s="109"/>
      <c r="H164" s="109"/>
      <c r="I164" s="109"/>
      <c r="J164" s="110"/>
      <c r="K164" s="111"/>
      <c r="L164" s="111"/>
      <c r="M164" s="38"/>
    </row>
    <row r="165" spans="1:13" ht="22.05" customHeight="1" x14ac:dyDescent="0.3">
      <c r="A165" s="38">
        <v>162</v>
      </c>
      <c r="B165" s="107"/>
      <c r="C165" s="108"/>
      <c r="D165" s="109"/>
      <c r="E165" s="109"/>
      <c r="F165" s="109"/>
      <c r="G165" s="109"/>
      <c r="H165" s="109"/>
      <c r="I165" s="109"/>
      <c r="J165" s="110"/>
      <c r="K165" s="111"/>
      <c r="L165" s="111"/>
      <c r="M165" s="38"/>
    </row>
    <row r="166" spans="1:13" ht="22.05" customHeight="1" x14ac:dyDescent="0.3">
      <c r="A166" s="38">
        <v>163</v>
      </c>
      <c r="B166" s="107"/>
      <c r="C166" s="108"/>
      <c r="D166" s="109"/>
      <c r="E166" s="109"/>
      <c r="F166" s="109"/>
      <c r="G166" s="109"/>
      <c r="H166" s="109"/>
      <c r="I166" s="109"/>
      <c r="J166" s="110"/>
      <c r="K166" s="111"/>
      <c r="L166" s="111"/>
      <c r="M166" s="38"/>
    </row>
    <row r="167" spans="1:13" ht="22.05" customHeight="1" x14ac:dyDescent="0.3">
      <c r="A167" s="38">
        <v>164</v>
      </c>
      <c r="B167" s="107"/>
      <c r="C167" s="108"/>
      <c r="D167" s="109"/>
      <c r="E167" s="109"/>
      <c r="F167" s="109"/>
      <c r="G167" s="109"/>
      <c r="H167" s="109"/>
      <c r="I167" s="109"/>
      <c r="J167" s="110"/>
      <c r="K167" s="111"/>
      <c r="L167" s="111"/>
      <c r="M167" s="38"/>
    </row>
    <row r="168" spans="1:13" ht="22.05" customHeight="1" x14ac:dyDescent="0.3">
      <c r="A168" s="38">
        <v>165</v>
      </c>
      <c r="B168" s="107"/>
      <c r="C168" s="108"/>
      <c r="D168" s="109"/>
      <c r="E168" s="109"/>
      <c r="F168" s="109"/>
      <c r="G168" s="109"/>
      <c r="H168" s="109"/>
      <c r="I168" s="109"/>
      <c r="J168" s="110"/>
      <c r="K168" s="111"/>
      <c r="L168" s="111"/>
      <c r="M168" s="38"/>
    </row>
    <row r="169" spans="1:13" ht="22.05" customHeight="1" x14ac:dyDescent="0.3">
      <c r="A169" s="38">
        <v>166</v>
      </c>
      <c r="B169" s="107"/>
      <c r="C169" s="108"/>
      <c r="D169" s="109"/>
      <c r="E169" s="109"/>
      <c r="F169" s="109"/>
      <c r="G169" s="109"/>
      <c r="H169" s="109"/>
      <c r="I169" s="109"/>
      <c r="J169" s="110"/>
      <c r="K169" s="111"/>
      <c r="L169" s="111"/>
      <c r="M169" s="38"/>
    </row>
    <row r="170" spans="1:13" ht="22.05" customHeight="1" x14ac:dyDescent="0.3">
      <c r="A170" s="38">
        <v>167</v>
      </c>
      <c r="B170" s="107"/>
      <c r="C170" s="108"/>
      <c r="D170" s="109"/>
      <c r="E170" s="109"/>
      <c r="F170" s="109"/>
      <c r="G170" s="109"/>
      <c r="H170" s="109"/>
      <c r="I170" s="109"/>
      <c r="J170" s="110"/>
      <c r="K170" s="111"/>
      <c r="L170" s="111"/>
      <c r="M170" s="38"/>
    </row>
    <row r="171" spans="1:13" ht="22.05" customHeight="1" x14ac:dyDescent="0.3">
      <c r="A171" s="38">
        <v>168</v>
      </c>
      <c r="B171" s="107"/>
      <c r="C171" s="108"/>
      <c r="D171" s="109"/>
      <c r="E171" s="109"/>
      <c r="F171" s="109"/>
      <c r="G171" s="109"/>
      <c r="H171" s="109"/>
      <c r="I171" s="109"/>
      <c r="J171" s="110"/>
      <c r="K171" s="111"/>
      <c r="L171" s="111"/>
      <c r="M171" s="38"/>
    </row>
    <row r="172" spans="1:13" ht="22.05" customHeight="1" x14ac:dyDescent="0.3">
      <c r="A172" s="38">
        <v>169</v>
      </c>
      <c r="B172" s="107"/>
      <c r="C172" s="108"/>
      <c r="D172" s="109"/>
      <c r="E172" s="109"/>
      <c r="F172" s="109"/>
      <c r="G172" s="109"/>
      <c r="H172" s="109"/>
      <c r="I172" s="109"/>
      <c r="J172" s="110"/>
      <c r="K172" s="111"/>
      <c r="L172" s="111"/>
      <c r="M172" s="38"/>
    </row>
    <row r="173" spans="1:13" ht="22.05" customHeight="1" x14ac:dyDescent="0.3">
      <c r="A173" s="38">
        <v>170</v>
      </c>
      <c r="B173" s="107"/>
      <c r="C173" s="108"/>
      <c r="D173" s="109"/>
      <c r="E173" s="109"/>
      <c r="F173" s="109"/>
      <c r="G173" s="109"/>
      <c r="H173" s="109"/>
      <c r="I173" s="109"/>
      <c r="J173" s="110"/>
      <c r="K173" s="111"/>
      <c r="L173" s="111"/>
      <c r="M173" s="38"/>
    </row>
    <row r="174" spans="1:13" ht="22.05" customHeight="1" x14ac:dyDescent="0.3">
      <c r="A174" s="38">
        <v>171</v>
      </c>
      <c r="B174" s="107"/>
      <c r="C174" s="108"/>
      <c r="D174" s="109"/>
      <c r="E174" s="109"/>
      <c r="F174" s="109"/>
      <c r="G174" s="109"/>
      <c r="H174" s="109"/>
      <c r="I174" s="109"/>
      <c r="J174" s="110"/>
      <c r="K174" s="111"/>
      <c r="L174" s="111"/>
      <c r="M174" s="38"/>
    </row>
    <row r="175" spans="1:13" ht="22.05" customHeight="1" x14ac:dyDescent="0.3">
      <c r="A175" s="38">
        <v>172</v>
      </c>
      <c r="B175" s="107"/>
      <c r="C175" s="108"/>
      <c r="D175" s="109"/>
      <c r="E175" s="109"/>
      <c r="F175" s="109"/>
      <c r="G175" s="109"/>
      <c r="H175" s="109"/>
      <c r="I175" s="109"/>
      <c r="J175" s="110"/>
      <c r="K175" s="111"/>
      <c r="L175" s="111"/>
      <c r="M175" s="38"/>
    </row>
    <row r="176" spans="1:13" ht="22.05" customHeight="1" x14ac:dyDescent="0.3">
      <c r="A176" s="38">
        <v>173</v>
      </c>
      <c r="B176" s="107"/>
      <c r="C176" s="108"/>
      <c r="D176" s="109"/>
      <c r="E176" s="109"/>
      <c r="F176" s="109"/>
      <c r="G176" s="109"/>
      <c r="H176" s="109"/>
      <c r="I176" s="109"/>
      <c r="J176" s="110"/>
      <c r="K176" s="111"/>
      <c r="L176" s="111"/>
      <c r="M176" s="38"/>
    </row>
    <row r="177" spans="1:13" ht="22.05" customHeight="1" x14ac:dyDescent="0.3">
      <c r="A177" s="38">
        <v>174</v>
      </c>
      <c r="B177" s="107"/>
      <c r="C177" s="108"/>
      <c r="D177" s="109"/>
      <c r="E177" s="109"/>
      <c r="F177" s="109"/>
      <c r="G177" s="109"/>
      <c r="H177" s="109"/>
      <c r="I177" s="109"/>
      <c r="J177" s="110"/>
      <c r="K177" s="111"/>
      <c r="L177" s="111"/>
      <c r="M177" s="38"/>
    </row>
    <row r="178" spans="1:13" ht="22.05" customHeight="1" x14ac:dyDescent="0.3">
      <c r="A178" s="38">
        <v>175</v>
      </c>
      <c r="B178" s="107"/>
      <c r="C178" s="108"/>
      <c r="D178" s="109"/>
      <c r="E178" s="109"/>
      <c r="F178" s="109"/>
      <c r="G178" s="109"/>
      <c r="H178" s="109"/>
      <c r="I178" s="109"/>
      <c r="J178" s="110"/>
      <c r="K178" s="111"/>
      <c r="L178" s="111"/>
      <c r="M178" s="38"/>
    </row>
    <row r="179" spans="1:13" ht="22.05" customHeight="1" x14ac:dyDescent="0.3">
      <c r="A179" s="38">
        <v>176</v>
      </c>
      <c r="B179" s="107"/>
      <c r="C179" s="108"/>
      <c r="D179" s="109"/>
      <c r="E179" s="109"/>
      <c r="F179" s="109"/>
      <c r="G179" s="109"/>
      <c r="H179" s="109"/>
      <c r="I179" s="109"/>
      <c r="J179" s="110"/>
      <c r="K179" s="111"/>
      <c r="L179" s="111"/>
      <c r="M179" s="38"/>
    </row>
    <row r="180" spans="1:13" ht="22.05" customHeight="1" x14ac:dyDescent="0.3">
      <c r="A180" s="38">
        <v>177</v>
      </c>
      <c r="B180" s="107"/>
      <c r="C180" s="108"/>
      <c r="D180" s="109"/>
      <c r="E180" s="109"/>
      <c r="F180" s="109"/>
      <c r="G180" s="109"/>
      <c r="H180" s="109"/>
      <c r="I180" s="109"/>
      <c r="J180" s="110"/>
      <c r="K180" s="111"/>
      <c r="L180" s="111"/>
      <c r="M180" s="38"/>
    </row>
    <row r="181" spans="1:13" ht="22.05" customHeight="1" x14ac:dyDescent="0.3">
      <c r="A181" s="38">
        <v>178</v>
      </c>
      <c r="B181" s="107"/>
      <c r="C181" s="108"/>
      <c r="D181" s="109"/>
      <c r="E181" s="109"/>
      <c r="F181" s="109"/>
      <c r="G181" s="109"/>
      <c r="H181" s="109"/>
      <c r="I181" s="109"/>
      <c r="J181" s="110"/>
      <c r="K181" s="111"/>
      <c r="L181" s="111"/>
      <c r="M181" s="38"/>
    </row>
    <row r="182" spans="1:13" ht="22.05" customHeight="1" x14ac:dyDescent="0.3">
      <c r="A182" s="38">
        <v>179</v>
      </c>
      <c r="B182" s="107"/>
      <c r="C182" s="108"/>
      <c r="D182" s="109"/>
      <c r="E182" s="109"/>
      <c r="F182" s="109"/>
      <c r="G182" s="109"/>
      <c r="H182" s="109"/>
      <c r="I182" s="109"/>
      <c r="J182" s="110"/>
      <c r="K182" s="111"/>
      <c r="L182" s="111"/>
      <c r="M182" s="38"/>
    </row>
    <row r="183" spans="1:13" ht="22.05" customHeight="1" x14ac:dyDescent="0.3">
      <c r="A183" s="38">
        <v>180</v>
      </c>
      <c r="B183" s="107"/>
      <c r="C183" s="108"/>
      <c r="D183" s="109"/>
      <c r="E183" s="109"/>
      <c r="F183" s="109"/>
      <c r="G183" s="109"/>
      <c r="H183" s="109"/>
      <c r="I183" s="109"/>
      <c r="J183" s="110"/>
      <c r="K183" s="111"/>
      <c r="L183" s="111"/>
      <c r="M183" s="38"/>
    </row>
    <row r="184" spans="1:13" ht="22.05" customHeight="1" x14ac:dyDescent="0.3">
      <c r="A184" s="38">
        <v>181</v>
      </c>
      <c r="B184" s="107"/>
      <c r="C184" s="108"/>
      <c r="D184" s="109"/>
      <c r="E184" s="109"/>
      <c r="F184" s="109"/>
      <c r="G184" s="109"/>
      <c r="H184" s="109"/>
      <c r="I184" s="109"/>
      <c r="J184" s="110"/>
      <c r="K184" s="111"/>
      <c r="L184" s="111"/>
      <c r="M184" s="38"/>
    </row>
    <row r="185" spans="1:13" ht="22.05" customHeight="1" x14ac:dyDescent="0.3">
      <c r="A185" s="38">
        <v>182</v>
      </c>
      <c r="B185" s="107"/>
      <c r="C185" s="108"/>
      <c r="D185" s="109"/>
      <c r="E185" s="109"/>
      <c r="F185" s="109"/>
      <c r="G185" s="109"/>
      <c r="H185" s="109"/>
      <c r="I185" s="109"/>
      <c r="J185" s="110"/>
      <c r="K185" s="111"/>
      <c r="L185" s="111"/>
      <c r="M185" s="38"/>
    </row>
    <row r="186" spans="1:13" ht="22.05" customHeight="1" x14ac:dyDescent="0.3">
      <c r="A186" s="38">
        <v>183</v>
      </c>
      <c r="B186" s="107"/>
      <c r="C186" s="108"/>
      <c r="D186" s="109"/>
      <c r="E186" s="109"/>
      <c r="F186" s="109"/>
      <c r="G186" s="109"/>
      <c r="H186" s="109"/>
      <c r="I186" s="109"/>
      <c r="J186" s="110"/>
      <c r="K186" s="111"/>
      <c r="L186" s="111"/>
      <c r="M186" s="38"/>
    </row>
    <row r="187" spans="1:13" ht="22.05" customHeight="1" x14ac:dyDescent="0.3">
      <c r="A187" s="38">
        <v>184</v>
      </c>
      <c r="B187" s="107"/>
      <c r="C187" s="108"/>
      <c r="D187" s="109"/>
      <c r="E187" s="109"/>
      <c r="F187" s="109"/>
      <c r="G187" s="109"/>
      <c r="H187" s="109"/>
      <c r="I187" s="109"/>
      <c r="J187" s="110"/>
      <c r="K187" s="111"/>
      <c r="L187" s="111"/>
      <c r="M187" s="38"/>
    </row>
    <row r="188" spans="1:13" ht="22.05" customHeight="1" x14ac:dyDescent="0.3">
      <c r="A188" s="38">
        <v>185</v>
      </c>
      <c r="B188" s="107"/>
      <c r="C188" s="108"/>
      <c r="D188" s="109"/>
      <c r="E188" s="109"/>
      <c r="F188" s="109"/>
      <c r="G188" s="109"/>
      <c r="H188" s="109"/>
      <c r="I188" s="109"/>
      <c r="J188" s="110"/>
      <c r="K188" s="111"/>
      <c r="L188" s="111"/>
      <c r="M188" s="38"/>
    </row>
    <row r="189" spans="1:13" ht="22.05" customHeight="1" x14ac:dyDescent="0.3">
      <c r="A189" s="38">
        <v>186</v>
      </c>
      <c r="B189" s="107"/>
      <c r="C189" s="108"/>
      <c r="D189" s="109"/>
      <c r="E189" s="109"/>
      <c r="F189" s="109"/>
      <c r="G189" s="109"/>
      <c r="H189" s="109"/>
      <c r="I189" s="109"/>
      <c r="J189" s="110"/>
      <c r="K189" s="111"/>
      <c r="L189" s="111"/>
      <c r="M189" s="38"/>
    </row>
    <row r="190" spans="1:13" ht="22.05" customHeight="1" x14ac:dyDescent="0.3">
      <c r="A190" s="38">
        <v>187</v>
      </c>
      <c r="B190" s="107"/>
      <c r="C190" s="108"/>
      <c r="D190" s="109"/>
      <c r="E190" s="109"/>
      <c r="F190" s="109"/>
      <c r="G190" s="109"/>
      <c r="H190" s="109"/>
      <c r="I190" s="109"/>
      <c r="J190" s="110"/>
      <c r="K190" s="111"/>
      <c r="L190" s="111"/>
      <c r="M190" s="38"/>
    </row>
    <row r="191" spans="1:13" ht="22.05" customHeight="1" x14ac:dyDescent="0.3">
      <c r="A191" s="38">
        <v>188</v>
      </c>
      <c r="B191" s="107"/>
      <c r="C191" s="108"/>
      <c r="D191" s="109"/>
      <c r="E191" s="109"/>
      <c r="F191" s="109"/>
      <c r="G191" s="109"/>
      <c r="H191" s="109"/>
      <c r="I191" s="109"/>
      <c r="J191" s="110"/>
      <c r="K191" s="111"/>
      <c r="L191" s="111"/>
      <c r="M191" s="38"/>
    </row>
    <row r="192" spans="1:13" ht="22.05" customHeight="1" x14ac:dyDescent="0.3">
      <c r="A192" s="38">
        <v>189</v>
      </c>
      <c r="B192" s="107"/>
      <c r="C192" s="108"/>
      <c r="D192" s="109"/>
      <c r="E192" s="109"/>
      <c r="F192" s="109"/>
      <c r="G192" s="109"/>
      <c r="H192" s="109"/>
      <c r="I192" s="109"/>
      <c r="J192" s="110"/>
      <c r="K192" s="111"/>
      <c r="L192" s="111"/>
      <c r="M192" s="38"/>
    </row>
    <row r="193" spans="1:13" ht="22.05" customHeight="1" x14ac:dyDescent="0.3">
      <c r="A193" s="38">
        <v>190</v>
      </c>
      <c r="B193" s="107"/>
      <c r="C193" s="108"/>
      <c r="D193" s="109"/>
      <c r="E193" s="109"/>
      <c r="F193" s="109"/>
      <c r="G193" s="109"/>
      <c r="H193" s="109"/>
      <c r="I193" s="109"/>
      <c r="J193" s="110"/>
      <c r="K193" s="111"/>
      <c r="L193" s="111"/>
      <c r="M193" s="38"/>
    </row>
    <row r="194" spans="1:13" ht="22.05" customHeight="1" x14ac:dyDescent="0.3">
      <c r="A194" s="38">
        <v>191</v>
      </c>
      <c r="B194" s="107"/>
      <c r="C194" s="108"/>
      <c r="D194" s="109"/>
      <c r="E194" s="109"/>
      <c r="F194" s="109"/>
      <c r="G194" s="109"/>
      <c r="H194" s="109"/>
      <c r="I194" s="109"/>
      <c r="J194" s="110"/>
      <c r="K194" s="111"/>
      <c r="L194" s="111"/>
      <c r="M194" s="38"/>
    </row>
    <row r="195" spans="1:13" ht="22.05" customHeight="1" x14ac:dyDescent="0.3">
      <c r="A195" s="38">
        <v>192</v>
      </c>
      <c r="B195" s="107"/>
      <c r="C195" s="108"/>
      <c r="D195" s="109"/>
      <c r="E195" s="109"/>
      <c r="F195" s="109"/>
      <c r="G195" s="109"/>
      <c r="H195" s="109"/>
      <c r="I195" s="109"/>
      <c r="J195" s="110"/>
      <c r="K195" s="111"/>
      <c r="L195" s="111"/>
      <c r="M195" s="38"/>
    </row>
    <row r="196" spans="1:13" ht="22.05" customHeight="1" x14ac:dyDescent="0.3">
      <c r="A196" s="38">
        <v>193</v>
      </c>
      <c r="B196" s="107"/>
      <c r="C196" s="108"/>
      <c r="D196" s="109"/>
      <c r="E196" s="109"/>
      <c r="F196" s="109"/>
      <c r="G196" s="109"/>
      <c r="H196" s="109"/>
      <c r="I196" s="109"/>
      <c r="J196" s="110"/>
      <c r="K196" s="111"/>
      <c r="L196" s="111"/>
      <c r="M196" s="38"/>
    </row>
    <row r="197" spans="1:13" ht="22.05" customHeight="1" x14ac:dyDescent="0.3">
      <c r="A197" s="38">
        <v>194</v>
      </c>
      <c r="B197" s="107"/>
      <c r="C197" s="108"/>
      <c r="D197" s="109"/>
      <c r="E197" s="109"/>
      <c r="F197" s="109"/>
      <c r="G197" s="109"/>
      <c r="H197" s="109"/>
      <c r="I197" s="109"/>
      <c r="J197" s="110"/>
      <c r="K197" s="111"/>
      <c r="L197" s="111"/>
      <c r="M197" s="38"/>
    </row>
    <row r="198" spans="1:13" ht="22.05" customHeight="1" x14ac:dyDescent="0.3">
      <c r="A198" s="38">
        <v>195</v>
      </c>
      <c r="B198" s="107"/>
      <c r="C198" s="108"/>
      <c r="D198" s="109"/>
      <c r="E198" s="109"/>
      <c r="F198" s="109"/>
      <c r="G198" s="109"/>
      <c r="H198" s="109"/>
      <c r="I198" s="109"/>
      <c r="J198" s="110"/>
      <c r="K198" s="111"/>
      <c r="L198" s="111"/>
      <c r="M198" s="38"/>
    </row>
    <row r="199" spans="1:13" ht="22.05" customHeight="1" x14ac:dyDescent="0.3">
      <c r="A199" s="38">
        <v>196</v>
      </c>
      <c r="B199" s="107"/>
      <c r="C199" s="108"/>
      <c r="D199" s="109"/>
      <c r="E199" s="109"/>
      <c r="F199" s="109"/>
      <c r="G199" s="109"/>
      <c r="H199" s="109"/>
      <c r="I199" s="109"/>
      <c r="J199" s="110"/>
      <c r="K199" s="111"/>
      <c r="L199" s="111"/>
      <c r="M199" s="38"/>
    </row>
    <row r="200" spans="1:13" ht="22.05" customHeight="1" x14ac:dyDescent="0.3">
      <c r="A200" s="38">
        <v>197</v>
      </c>
      <c r="B200" s="107"/>
      <c r="C200" s="108"/>
      <c r="D200" s="109"/>
      <c r="E200" s="109"/>
      <c r="F200" s="109"/>
      <c r="G200" s="109"/>
      <c r="H200" s="109"/>
      <c r="I200" s="109"/>
      <c r="J200" s="110"/>
      <c r="K200" s="111"/>
      <c r="L200" s="111"/>
      <c r="M200" s="38"/>
    </row>
    <row r="201" spans="1:13" ht="22.05" customHeight="1" x14ac:dyDescent="0.3">
      <c r="A201" s="38">
        <v>198</v>
      </c>
      <c r="B201" s="107"/>
      <c r="C201" s="108"/>
      <c r="D201" s="109"/>
      <c r="E201" s="109"/>
      <c r="F201" s="109"/>
      <c r="G201" s="109"/>
      <c r="H201" s="109"/>
      <c r="I201" s="109"/>
      <c r="J201" s="110"/>
      <c r="K201" s="111"/>
      <c r="L201" s="111"/>
      <c r="M201" s="38"/>
    </row>
    <row r="202" spans="1:13" ht="22.05" customHeight="1" x14ac:dyDescent="0.3">
      <c r="A202" s="38">
        <v>199</v>
      </c>
      <c r="B202" s="107"/>
      <c r="C202" s="108"/>
      <c r="D202" s="109"/>
      <c r="E202" s="109"/>
      <c r="F202" s="109"/>
      <c r="G202" s="109"/>
      <c r="H202" s="109"/>
      <c r="I202" s="109"/>
      <c r="J202" s="110"/>
      <c r="K202" s="111"/>
      <c r="L202" s="111"/>
      <c r="M202" s="38"/>
    </row>
    <row r="203" spans="1:13" ht="22.05" customHeight="1" x14ac:dyDescent="0.3">
      <c r="A203" s="38">
        <v>200</v>
      </c>
      <c r="B203" s="107"/>
      <c r="C203" s="108"/>
      <c r="D203" s="109"/>
      <c r="E203" s="109"/>
      <c r="F203" s="109"/>
      <c r="G203" s="109"/>
      <c r="H203" s="109"/>
      <c r="I203" s="109"/>
      <c r="J203" s="110"/>
      <c r="K203" s="111"/>
      <c r="L203" s="111"/>
      <c r="M203" s="38"/>
    </row>
  </sheetData>
  <mergeCells count="2">
    <mergeCell ref="A2:M2"/>
    <mergeCell ref="A1:M1"/>
  </mergeCells>
  <conditionalFormatting sqref="I4:I203">
    <cfRule type="cellIs" dxfId="10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119" t="s">
        <v>246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5" ht="19.95" customHeight="1" x14ac:dyDescent="0.3">
      <c r="A2" s="120" t="s">
        <v>247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</row>
    <row r="3" spans="1:15" ht="28.05" customHeight="1" x14ac:dyDescent="0.3">
      <c r="A3" s="17" t="s">
        <v>88</v>
      </c>
      <c r="B3" s="17" t="s">
        <v>248</v>
      </c>
      <c r="C3" s="17" t="s">
        <v>249</v>
      </c>
      <c r="D3" s="17" t="s">
        <v>164</v>
      </c>
      <c r="E3" s="17" t="s">
        <v>250</v>
      </c>
      <c r="F3" s="17" t="s">
        <v>251</v>
      </c>
      <c r="G3" s="17" t="s">
        <v>252</v>
      </c>
      <c r="H3" s="17" t="s">
        <v>253</v>
      </c>
      <c r="I3" s="17" t="s">
        <v>254</v>
      </c>
      <c r="J3" s="17" t="s">
        <v>255</v>
      </c>
      <c r="K3" s="17" t="s">
        <v>256</v>
      </c>
      <c r="L3" s="17" t="s">
        <v>257</v>
      </c>
      <c r="M3" s="17" t="s">
        <v>232</v>
      </c>
      <c r="N3" s="17" t="s">
        <v>229</v>
      </c>
      <c r="O3" s="17" t="s">
        <v>258</v>
      </c>
    </row>
    <row r="4" spans="1:15" x14ac:dyDescent="0.3">
      <c r="A4" s="60" t="s">
        <v>118</v>
      </c>
      <c r="B4" s="42">
        <v>2025</v>
      </c>
      <c r="C4" s="42">
        <v>1</v>
      </c>
      <c r="D4" s="39">
        <v>45726</v>
      </c>
      <c r="E4" s="25" t="s">
        <v>259</v>
      </c>
      <c r="F4" s="40" t="s">
        <v>260</v>
      </c>
      <c r="G4" s="42">
        <v>259.41930000000002</v>
      </c>
      <c r="H4" s="42">
        <v>255.0872</v>
      </c>
      <c r="I4" s="42">
        <v>7.6525999999999996</v>
      </c>
      <c r="J4" s="57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8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9">
        <f t="shared" ref="N4:N35" si="2">IF(OR($G4="",$H4="",$H4=0),"",($G4-$H4)/$H4*100)</f>
        <v>1.6982819992535987</v>
      </c>
      <c r="O4" s="59">
        <f t="shared" ref="O4:O35" si="3">IF($N4="","",ABS($N4))</f>
        <v>1.6982819992535987</v>
      </c>
    </row>
    <row r="5" spans="1:15" x14ac:dyDescent="0.3">
      <c r="A5" s="60" t="s">
        <v>118</v>
      </c>
      <c r="B5" s="42">
        <v>2025</v>
      </c>
      <c r="C5" s="42">
        <v>1</v>
      </c>
      <c r="D5" s="39">
        <v>45726</v>
      </c>
      <c r="E5" s="25" t="s">
        <v>259</v>
      </c>
      <c r="F5" s="40" t="s">
        <v>261</v>
      </c>
      <c r="G5" s="42">
        <v>260.38279999999997</v>
      </c>
      <c r="H5" s="42">
        <v>258.12299999999999</v>
      </c>
      <c r="I5" s="42">
        <v>7.7436999999999996</v>
      </c>
      <c r="J5" s="57">
        <f t="shared" si="0"/>
        <v>0.29182432170667566</v>
      </c>
      <c r="K5" s="42">
        <v>234.89189999999999</v>
      </c>
      <c r="L5" s="42">
        <v>281.35410000000002</v>
      </c>
      <c r="M5" s="58" t="str">
        <f t="shared" si="1"/>
        <v>OK</v>
      </c>
      <c r="N5" s="59">
        <f t="shared" si="2"/>
        <v>0.87547409568305978</v>
      </c>
      <c r="O5" s="59">
        <f t="shared" si="3"/>
        <v>0.87547409568305978</v>
      </c>
    </row>
    <row r="6" spans="1:15" x14ac:dyDescent="0.3">
      <c r="A6" s="60" t="s">
        <v>118</v>
      </c>
      <c r="B6" s="42">
        <v>2025</v>
      </c>
      <c r="C6" s="42">
        <v>1</v>
      </c>
      <c r="D6" s="39">
        <v>45726</v>
      </c>
      <c r="E6" s="25" t="s">
        <v>259</v>
      </c>
      <c r="F6" s="40" t="s">
        <v>262</v>
      </c>
      <c r="G6" s="42">
        <v>256.44690000000003</v>
      </c>
      <c r="H6" s="42">
        <v>254.24019999999999</v>
      </c>
      <c r="I6" s="42">
        <v>7.6272000000000002</v>
      </c>
      <c r="J6" s="57">
        <f t="shared" si="0"/>
        <v>0.28931980281099756</v>
      </c>
      <c r="K6" s="42">
        <v>231.3586</v>
      </c>
      <c r="L6" s="42">
        <v>277.12180000000001</v>
      </c>
      <c r="M6" s="58" t="str">
        <f t="shared" si="1"/>
        <v>OK</v>
      </c>
      <c r="N6" s="59">
        <f t="shared" si="2"/>
        <v>0.86795872564607823</v>
      </c>
      <c r="O6" s="59">
        <f t="shared" si="3"/>
        <v>0.86795872564607823</v>
      </c>
    </row>
    <row r="7" spans="1:15" x14ac:dyDescent="0.3">
      <c r="A7" s="60" t="s">
        <v>118</v>
      </c>
      <c r="B7" s="42">
        <v>2025</v>
      </c>
      <c r="C7" s="42">
        <v>1</v>
      </c>
      <c r="D7" s="39">
        <v>45726</v>
      </c>
      <c r="E7" s="25" t="s">
        <v>259</v>
      </c>
      <c r="F7" s="40" t="s">
        <v>263</v>
      </c>
      <c r="G7" s="42">
        <v>259.21050000000002</v>
      </c>
      <c r="H7" s="42">
        <v>256.45280000000002</v>
      </c>
      <c r="I7" s="42">
        <v>7.6936</v>
      </c>
      <c r="J7" s="57">
        <f t="shared" si="0"/>
        <v>0.3584407819486326</v>
      </c>
      <c r="K7" s="42">
        <v>233.37200000000001</v>
      </c>
      <c r="L7" s="42">
        <v>279.53359999999998</v>
      </c>
      <c r="M7" s="58" t="str">
        <f t="shared" si="1"/>
        <v>OK</v>
      </c>
      <c r="N7" s="59">
        <f t="shared" si="2"/>
        <v>1.0753245821453303</v>
      </c>
      <c r="O7" s="59">
        <f t="shared" si="3"/>
        <v>1.0753245821453303</v>
      </c>
    </row>
    <row r="8" spans="1:15" x14ac:dyDescent="0.3">
      <c r="A8" s="60" t="s">
        <v>118</v>
      </c>
      <c r="B8" s="42">
        <v>2025</v>
      </c>
      <c r="C8" s="42">
        <v>1</v>
      </c>
      <c r="D8" s="39">
        <v>45726</v>
      </c>
      <c r="E8" s="25" t="s">
        <v>259</v>
      </c>
      <c r="F8" s="40" t="s">
        <v>264</v>
      </c>
      <c r="G8" s="42">
        <v>257.64240000000001</v>
      </c>
      <c r="H8" s="42">
        <v>256.90460000000002</v>
      </c>
      <c r="I8" s="42">
        <v>7.7070999999999996</v>
      </c>
      <c r="J8" s="57">
        <f t="shared" si="0"/>
        <v>9.5729911380414548E-2</v>
      </c>
      <c r="K8" s="42">
        <v>233.7833</v>
      </c>
      <c r="L8" s="42">
        <v>280.02589999999998</v>
      </c>
      <c r="M8" s="58" t="str">
        <f t="shared" si="1"/>
        <v>OK</v>
      </c>
      <c r="N8" s="59">
        <f t="shared" si="2"/>
        <v>0.28718831815389556</v>
      </c>
      <c r="O8" s="59">
        <f t="shared" si="3"/>
        <v>0.28718831815389556</v>
      </c>
    </row>
    <row r="9" spans="1:15" x14ac:dyDescent="0.3">
      <c r="A9" s="60" t="s">
        <v>118</v>
      </c>
      <c r="B9" s="42">
        <v>2025</v>
      </c>
      <c r="C9" s="42">
        <v>2</v>
      </c>
      <c r="D9" s="39">
        <v>45818</v>
      </c>
      <c r="E9" s="25" t="s">
        <v>259</v>
      </c>
      <c r="F9" s="40" t="s">
        <v>260</v>
      </c>
      <c r="G9" s="42">
        <v>261.7337</v>
      </c>
      <c r="H9" s="42">
        <v>258.99470000000002</v>
      </c>
      <c r="I9" s="42">
        <v>7.7698</v>
      </c>
      <c r="J9" s="57">
        <f t="shared" si="0"/>
        <v>0.3525187263507395</v>
      </c>
      <c r="K9" s="42">
        <v>235.68530000000001</v>
      </c>
      <c r="L9" s="42">
        <v>282.30410000000001</v>
      </c>
      <c r="M9" s="58" t="str">
        <f t="shared" si="1"/>
        <v>OK</v>
      </c>
      <c r="N9" s="59">
        <f t="shared" si="2"/>
        <v>1.0575505985257518</v>
      </c>
      <c r="O9" s="59">
        <f t="shared" si="3"/>
        <v>1.0575505985257518</v>
      </c>
    </row>
    <row r="10" spans="1:15" x14ac:dyDescent="0.3">
      <c r="A10" s="60" t="s">
        <v>118</v>
      </c>
      <c r="B10" s="42">
        <v>2025</v>
      </c>
      <c r="C10" s="42">
        <v>2</v>
      </c>
      <c r="D10" s="39">
        <v>45818</v>
      </c>
      <c r="E10" s="25" t="s">
        <v>259</v>
      </c>
      <c r="F10" s="40" t="s">
        <v>261</v>
      </c>
      <c r="G10" s="42">
        <v>259.40480000000002</v>
      </c>
      <c r="H10" s="42">
        <v>256.73500000000001</v>
      </c>
      <c r="I10" s="42">
        <v>7.702</v>
      </c>
      <c r="J10" s="57">
        <f t="shared" si="0"/>
        <v>0.3466372370812788</v>
      </c>
      <c r="K10" s="42">
        <v>233.62899999999999</v>
      </c>
      <c r="L10" s="42">
        <v>279.84100000000001</v>
      </c>
      <c r="M10" s="58" t="str">
        <f t="shared" si="1"/>
        <v>OK</v>
      </c>
      <c r="N10" s="59">
        <f t="shared" si="2"/>
        <v>1.039904960367698</v>
      </c>
      <c r="O10" s="59">
        <f t="shared" si="3"/>
        <v>1.039904960367698</v>
      </c>
    </row>
    <row r="11" spans="1:15" x14ac:dyDescent="0.3">
      <c r="A11" s="60" t="s">
        <v>118</v>
      </c>
      <c r="B11" s="42">
        <v>2025</v>
      </c>
      <c r="C11" s="42">
        <v>2</v>
      </c>
      <c r="D11" s="39">
        <v>45818</v>
      </c>
      <c r="E11" s="25" t="s">
        <v>259</v>
      </c>
      <c r="F11" s="40" t="s">
        <v>262</v>
      </c>
      <c r="G11" s="42">
        <v>257.34530000000001</v>
      </c>
      <c r="H11" s="42">
        <v>254.0333</v>
      </c>
      <c r="I11" s="42">
        <v>7.6210000000000004</v>
      </c>
      <c r="J11" s="57">
        <f t="shared" si="0"/>
        <v>0.43458863666185693</v>
      </c>
      <c r="K11" s="42">
        <v>231.1703</v>
      </c>
      <c r="L11" s="42">
        <v>276.8963</v>
      </c>
      <c r="M11" s="58" t="str">
        <f t="shared" si="1"/>
        <v>OK</v>
      </c>
      <c r="N11" s="59">
        <f t="shared" si="2"/>
        <v>1.303766081061031</v>
      </c>
      <c r="O11" s="59">
        <f t="shared" si="3"/>
        <v>1.303766081061031</v>
      </c>
    </row>
    <row r="12" spans="1:15" x14ac:dyDescent="0.3">
      <c r="A12" s="60" t="s">
        <v>118</v>
      </c>
      <c r="B12" s="42">
        <v>2025</v>
      </c>
      <c r="C12" s="42">
        <v>2</v>
      </c>
      <c r="D12" s="39">
        <v>45818</v>
      </c>
      <c r="E12" s="25" t="s">
        <v>259</v>
      </c>
      <c r="F12" s="40" t="s">
        <v>263</v>
      </c>
      <c r="G12" s="42">
        <v>259.70150000000001</v>
      </c>
      <c r="H12" s="42">
        <v>257.10250000000002</v>
      </c>
      <c r="I12" s="42">
        <v>7.7130999999999998</v>
      </c>
      <c r="J12" s="57">
        <f t="shared" si="0"/>
        <v>0.3369591992843331</v>
      </c>
      <c r="K12" s="42">
        <v>233.9632</v>
      </c>
      <c r="L12" s="42">
        <v>280.24180000000001</v>
      </c>
      <c r="M12" s="58" t="str">
        <f t="shared" si="1"/>
        <v>OK</v>
      </c>
      <c r="N12" s="59">
        <f t="shared" si="2"/>
        <v>1.010880874359444</v>
      </c>
      <c r="O12" s="59">
        <f t="shared" si="3"/>
        <v>1.010880874359444</v>
      </c>
    </row>
    <row r="13" spans="1:15" x14ac:dyDescent="0.3">
      <c r="A13" s="60" t="s">
        <v>118</v>
      </c>
      <c r="B13" s="42">
        <v>2025</v>
      </c>
      <c r="C13" s="42">
        <v>2</v>
      </c>
      <c r="D13" s="39">
        <v>45818</v>
      </c>
      <c r="E13" s="25" t="s">
        <v>259</v>
      </c>
      <c r="F13" s="40" t="s">
        <v>264</v>
      </c>
      <c r="G13" s="42">
        <v>258.17930000000001</v>
      </c>
      <c r="H13" s="42">
        <v>254.6104</v>
      </c>
      <c r="I13" s="42">
        <v>7.6383000000000001</v>
      </c>
      <c r="J13" s="57">
        <f t="shared" si="0"/>
        <v>0.46723747430711199</v>
      </c>
      <c r="K13" s="42">
        <v>231.69550000000001</v>
      </c>
      <c r="L13" s="42">
        <v>277.52530000000002</v>
      </c>
      <c r="M13" s="58" t="str">
        <f t="shared" si="1"/>
        <v>OK</v>
      </c>
      <c r="N13" s="59">
        <f t="shared" si="2"/>
        <v>1.4017102207922432</v>
      </c>
      <c r="O13" s="59">
        <f t="shared" si="3"/>
        <v>1.4017102207922432</v>
      </c>
    </row>
    <row r="14" spans="1:15" x14ac:dyDescent="0.3">
      <c r="A14" s="60" t="s">
        <v>118</v>
      </c>
      <c r="B14" s="42">
        <v>2025</v>
      </c>
      <c r="C14" s="42">
        <v>3</v>
      </c>
      <c r="D14" s="39">
        <v>45910</v>
      </c>
      <c r="E14" s="25" t="s">
        <v>259</v>
      </c>
      <c r="F14" s="40" t="s">
        <v>260</v>
      </c>
      <c r="G14" s="42">
        <v>253.8768</v>
      </c>
      <c r="H14" s="42">
        <v>252.78059999999999</v>
      </c>
      <c r="I14" s="42">
        <v>7.5834000000000001</v>
      </c>
      <c r="J14" s="57">
        <f t="shared" si="0"/>
        <v>0.14455257536197619</v>
      </c>
      <c r="K14" s="42">
        <v>230.03039999999999</v>
      </c>
      <c r="L14" s="42">
        <v>275.5308</v>
      </c>
      <c r="M14" s="58" t="str">
        <f t="shared" si="1"/>
        <v>OK</v>
      </c>
      <c r="N14" s="59">
        <f t="shared" si="2"/>
        <v>0.4336566967560051</v>
      </c>
      <c r="O14" s="59">
        <f t="shared" si="3"/>
        <v>0.4336566967560051</v>
      </c>
    </row>
    <row r="15" spans="1:15" x14ac:dyDescent="0.3">
      <c r="A15" s="60" t="s">
        <v>118</v>
      </c>
      <c r="B15" s="42">
        <v>2025</v>
      </c>
      <c r="C15" s="42">
        <v>3</v>
      </c>
      <c r="D15" s="39">
        <v>45910</v>
      </c>
      <c r="E15" s="25" t="s">
        <v>259</v>
      </c>
      <c r="F15" s="40" t="s">
        <v>261</v>
      </c>
      <c r="G15" s="42">
        <v>258.06790000000001</v>
      </c>
      <c r="H15" s="42">
        <v>256.00720000000001</v>
      </c>
      <c r="I15" s="42">
        <v>7.6802000000000001</v>
      </c>
      <c r="J15" s="57">
        <f t="shared" si="0"/>
        <v>0.26831332517382323</v>
      </c>
      <c r="K15" s="42">
        <v>232.9666</v>
      </c>
      <c r="L15" s="42">
        <v>279.0478</v>
      </c>
      <c r="M15" s="58" t="str">
        <f t="shared" si="1"/>
        <v>OK</v>
      </c>
      <c r="N15" s="59">
        <f t="shared" si="2"/>
        <v>0.80493829861035038</v>
      </c>
      <c r="O15" s="59">
        <f t="shared" si="3"/>
        <v>0.80493829861035038</v>
      </c>
    </row>
    <row r="16" spans="1:15" x14ac:dyDescent="0.3">
      <c r="A16" s="60" t="s">
        <v>118</v>
      </c>
      <c r="B16" s="42">
        <v>2025</v>
      </c>
      <c r="C16" s="42">
        <v>3</v>
      </c>
      <c r="D16" s="39">
        <v>45910</v>
      </c>
      <c r="E16" s="25" t="s">
        <v>259</v>
      </c>
      <c r="F16" s="40" t="s">
        <v>262</v>
      </c>
      <c r="G16" s="42">
        <v>251.95840000000001</v>
      </c>
      <c r="H16" s="42">
        <v>250.10310000000001</v>
      </c>
      <c r="I16" s="42">
        <v>7.5030999999999999</v>
      </c>
      <c r="J16" s="57">
        <f t="shared" si="0"/>
        <v>0.24727112793378733</v>
      </c>
      <c r="K16" s="42">
        <v>227.59379999999999</v>
      </c>
      <c r="L16" s="42">
        <v>272.61239999999998</v>
      </c>
      <c r="M16" s="58" t="str">
        <f t="shared" si="1"/>
        <v>OK</v>
      </c>
      <c r="N16" s="59">
        <f t="shared" si="2"/>
        <v>0.74181407587510895</v>
      </c>
      <c r="O16" s="59">
        <f t="shared" si="3"/>
        <v>0.74181407587510895</v>
      </c>
    </row>
    <row r="17" spans="1:15" x14ac:dyDescent="0.3">
      <c r="A17" s="60" t="s">
        <v>118</v>
      </c>
      <c r="B17" s="42">
        <v>2025</v>
      </c>
      <c r="C17" s="42">
        <v>3</v>
      </c>
      <c r="D17" s="39">
        <v>45910</v>
      </c>
      <c r="E17" s="25" t="s">
        <v>259</v>
      </c>
      <c r="F17" s="40" t="s">
        <v>263</v>
      </c>
      <c r="G17" s="42">
        <v>255.267</v>
      </c>
      <c r="H17" s="42">
        <v>253.80760000000001</v>
      </c>
      <c r="I17" s="42">
        <v>7.6142000000000003</v>
      </c>
      <c r="J17" s="57">
        <f t="shared" si="0"/>
        <v>0.19166819889154316</v>
      </c>
      <c r="K17" s="42">
        <v>230.965</v>
      </c>
      <c r="L17" s="42">
        <v>276.65019999999998</v>
      </c>
      <c r="M17" s="58" t="str">
        <f t="shared" si="1"/>
        <v>OK</v>
      </c>
      <c r="N17" s="59">
        <f t="shared" si="2"/>
        <v>0.57500248219516992</v>
      </c>
      <c r="O17" s="59">
        <f t="shared" si="3"/>
        <v>0.57500248219516992</v>
      </c>
    </row>
    <row r="18" spans="1:15" x14ac:dyDescent="0.3">
      <c r="A18" s="60" t="s">
        <v>118</v>
      </c>
      <c r="B18" s="42">
        <v>2025</v>
      </c>
      <c r="C18" s="42">
        <v>3</v>
      </c>
      <c r="D18" s="39">
        <v>45910</v>
      </c>
      <c r="E18" s="25" t="s">
        <v>259</v>
      </c>
      <c r="F18" s="40" t="s">
        <v>264</v>
      </c>
      <c r="G18" s="42">
        <v>253.99780000000001</v>
      </c>
      <c r="H18" s="42">
        <v>251.1942</v>
      </c>
      <c r="I18" s="42">
        <v>7.5358000000000001</v>
      </c>
      <c r="J18" s="57">
        <f t="shared" si="0"/>
        <v>0.37203747445526913</v>
      </c>
      <c r="K18" s="42">
        <v>228.58680000000001</v>
      </c>
      <c r="L18" s="42">
        <v>273.80160000000001</v>
      </c>
      <c r="M18" s="58" t="str">
        <f t="shared" si="1"/>
        <v>OK</v>
      </c>
      <c r="N18" s="59">
        <f t="shared" si="2"/>
        <v>1.116108572570552</v>
      </c>
      <c r="O18" s="59">
        <f t="shared" si="3"/>
        <v>1.116108572570552</v>
      </c>
    </row>
    <row r="19" spans="1:15" x14ac:dyDescent="0.3">
      <c r="A19" s="60" t="s">
        <v>122</v>
      </c>
      <c r="B19" s="42">
        <v>2025</v>
      </c>
      <c r="C19" s="42">
        <v>1</v>
      </c>
      <c r="D19" s="39">
        <v>45726</v>
      </c>
      <c r="E19" s="25" t="s">
        <v>259</v>
      </c>
      <c r="F19" s="40" t="s">
        <v>260</v>
      </c>
      <c r="G19" s="42">
        <v>79.342100000000002</v>
      </c>
      <c r="H19" s="42">
        <v>78.6999</v>
      </c>
      <c r="I19" s="42">
        <v>2.3610000000000002</v>
      </c>
      <c r="J19" s="57">
        <f t="shared" si="0"/>
        <v>0.27200338839474902</v>
      </c>
      <c r="K19" s="42">
        <v>71.616900000000001</v>
      </c>
      <c r="L19" s="42">
        <v>85.782899999999998</v>
      </c>
      <c r="M19" s="58" t="str">
        <f t="shared" si="1"/>
        <v>OK</v>
      </c>
      <c r="N19" s="59">
        <f t="shared" si="2"/>
        <v>0.81601120204727384</v>
      </c>
      <c r="O19" s="59">
        <f t="shared" si="3"/>
        <v>0.81601120204727384</v>
      </c>
    </row>
    <row r="20" spans="1:15" x14ac:dyDescent="0.3">
      <c r="A20" s="60" t="s">
        <v>122</v>
      </c>
      <c r="B20" s="42">
        <v>2025</v>
      </c>
      <c r="C20" s="42">
        <v>1</v>
      </c>
      <c r="D20" s="39">
        <v>45726</v>
      </c>
      <c r="E20" s="25" t="s">
        <v>259</v>
      </c>
      <c r="F20" s="40" t="s">
        <v>261</v>
      </c>
      <c r="G20" s="42">
        <v>78.224100000000007</v>
      </c>
      <c r="H20" s="42">
        <v>77.42</v>
      </c>
      <c r="I20" s="42">
        <v>2.3226</v>
      </c>
      <c r="J20" s="57">
        <f t="shared" si="0"/>
        <v>0.34620683716524814</v>
      </c>
      <c r="K20" s="42">
        <v>70.452200000000005</v>
      </c>
      <c r="L20" s="42">
        <v>84.387799999999999</v>
      </c>
      <c r="M20" s="58" t="str">
        <f t="shared" si="1"/>
        <v>OK</v>
      </c>
      <c r="N20" s="59">
        <f t="shared" si="2"/>
        <v>1.0386205114957443</v>
      </c>
      <c r="O20" s="59">
        <f t="shared" si="3"/>
        <v>1.0386205114957443</v>
      </c>
    </row>
    <row r="21" spans="1:15" x14ac:dyDescent="0.3">
      <c r="A21" s="60" t="s">
        <v>122</v>
      </c>
      <c r="B21" s="42">
        <v>2025</v>
      </c>
      <c r="C21" s="42">
        <v>1</v>
      </c>
      <c r="D21" s="39">
        <v>45726</v>
      </c>
      <c r="E21" s="25" t="s">
        <v>259</v>
      </c>
      <c r="F21" s="40" t="s">
        <v>262</v>
      </c>
      <c r="G21" s="42">
        <v>79.181600000000003</v>
      </c>
      <c r="H21" s="42">
        <v>78.559399999999997</v>
      </c>
      <c r="I21" s="42">
        <v>2.3567999999999998</v>
      </c>
      <c r="J21" s="57">
        <f t="shared" si="0"/>
        <v>0.26400203665988059</v>
      </c>
      <c r="K21" s="42">
        <v>71.489000000000004</v>
      </c>
      <c r="L21" s="42">
        <v>85.629800000000003</v>
      </c>
      <c r="M21" s="58" t="str">
        <f t="shared" si="1"/>
        <v>OK</v>
      </c>
      <c r="N21" s="59">
        <f t="shared" si="2"/>
        <v>0.79201215895234256</v>
      </c>
      <c r="O21" s="59">
        <f t="shared" si="3"/>
        <v>0.79201215895234256</v>
      </c>
    </row>
    <row r="22" spans="1:15" x14ac:dyDescent="0.3">
      <c r="A22" s="60" t="s">
        <v>122</v>
      </c>
      <c r="B22" s="42">
        <v>2025</v>
      </c>
      <c r="C22" s="42">
        <v>1</v>
      </c>
      <c r="D22" s="39">
        <v>45726</v>
      </c>
      <c r="E22" s="25" t="s">
        <v>259</v>
      </c>
      <c r="F22" s="40" t="s">
        <v>263</v>
      </c>
      <c r="G22" s="42">
        <v>79.4251</v>
      </c>
      <c r="H22" s="42">
        <v>78.424800000000005</v>
      </c>
      <c r="I22" s="42">
        <v>2.3527</v>
      </c>
      <c r="J22" s="57">
        <f t="shared" si="0"/>
        <v>0.42517108003570186</v>
      </c>
      <c r="K22" s="42">
        <v>71.366699999999994</v>
      </c>
      <c r="L22" s="42">
        <v>85.482900000000001</v>
      </c>
      <c r="M22" s="58" t="str">
        <f t="shared" si="1"/>
        <v>OK</v>
      </c>
      <c r="N22" s="59">
        <f t="shared" si="2"/>
        <v>1.2754893860105423</v>
      </c>
      <c r="O22" s="59">
        <f t="shared" si="3"/>
        <v>1.2754893860105423</v>
      </c>
    </row>
    <row r="23" spans="1:15" x14ac:dyDescent="0.3">
      <c r="A23" s="60" t="s">
        <v>122</v>
      </c>
      <c r="B23" s="42">
        <v>2025</v>
      </c>
      <c r="C23" s="42">
        <v>1</v>
      </c>
      <c r="D23" s="39">
        <v>45726</v>
      </c>
      <c r="E23" s="25" t="s">
        <v>259</v>
      </c>
      <c r="F23" s="40" t="s">
        <v>264</v>
      </c>
      <c r="G23" s="42">
        <v>78.311199999999999</v>
      </c>
      <c r="H23" s="42">
        <v>77.8386</v>
      </c>
      <c r="I23" s="42">
        <v>2.3351999999999999</v>
      </c>
      <c r="J23" s="57">
        <f t="shared" si="0"/>
        <v>0.20238095238095236</v>
      </c>
      <c r="K23" s="42">
        <v>70.832999999999998</v>
      </c>
      <c r="L23" s="42">
        <v>84.844200000000001</v>
      </c>
      <c r="M23" s="58" t="str">
        <f t="shared" si="1"/>
        <v>OK</v>
      </c>
      <c r="N23" s="59">
        <f t="shared" si="2"/>
        <v>0.60715377717482066</v>
      </c>
      <c r="O23" s="59">
        <f t="shared" si="3"/>
        <v>0.60715377717482066</v>
      </c>
    </row>
    <row r="24" spans="1:15" x14ac:dyDescent="0.3">
      <c r="A24" s="60" t="s">
        <v>122</v>
      </c>
      <c r="B24" s="42">
        <v>2025</v>
      </c>
      <c r="C24" s="42">
        <v>2</v>
      </c>
      <c r="D24" s="39">
        <v>45818</v>
      </c>
      <c r="E24" s="25" t="s">
        <v>259</v>
      </c>
      <c r="F24" s="40" t="s">
        <v>260</v>
      </c>
      <c r="G24" s="42">
        <v>79.045400000000001</v>
      </c>
      <c r="H24" s="42">
        <v>78.271199999999993</v>
      </c>
      <c r="I24" s="42">
        <v>2.3481000000000001</v>
      </c>
      <c r="J24" s="57">
        <f t="shared" si="0"/>
        <v>0.32971338529023786</v>
      </c>
      <c r="K24" s="42">
        <v>71.226900000000001</v>
      </c>
      <c r="L24" s="42">
        <v>85.3155</v>
      </c>
      <c r="M24" s="58" t="str">
        <f t="shared" si="1"/>
        <v>OK</v>
      </c>
      <c r="N24" s="59">
        <f t="shared" si="2"/>
        <v>0.98912499105674578</v>
      </c>
      <c r="O24" s="59">
        <f t="shared" si="3"/>
        <v>0.98912499105674578</v>
      </c>
    </row>
    <row r="25" spans="1:15" x14ac:dyDescent="0.3">
      <c r="A25" s="60" t="s">
        <v>122</v>
      </c>
      <c r="B25" s="42">
        <v>2025</v>
      </c>
      <c r="C25" s="42">
        <v>2</v>
      </c>
      <c r="D25" s="39">
        <v>45818</v>
      </c>
      <c r="E25" s="25" t="s">
        <v>259</v>
      </c>
      <c r="F25" s="40" t="s">
        <v>261</v>
      </c>
      <c r="G25" s="42">
        <v>79.202100000000002</v>
      </c>
      <c r="H25" s="42">
        <v>78.857100000000003</v>
      </c>
      <c r="I25" s="42">
        <v>2.3656999999999999</v>
      </c>
      <c r="J25" s="57">
        <f t="shared" si="0"/>
        <v>0.1458342139747216</v>
      </c>
      <c r="K25" s="42">
        <v>71.760000000000005</v>
      </c>
      <c r="L25" s="42">
        <v>85.9542</v>
      </c>
      <c r="M25" s="58" t="str">
        <f t="shared" si="1"/>
        <v>OK</v>
      </c>
      <c r="N25" s="59">
        <f t="shared" si="2"/>
        <v>0.43750023777186692</v>
      </c>
      <c r="O25" s="59">
        <f t="shared" si="3"/>
        <v>0.43750023777186692</v>
      </c>
    </row>
    <row r="26" spans="1:15" x14ac:dyDescent="0.3">
      <c r="A26" s="60" t="s">
        <v>122</v>
      </c>
      <c r="B26" s="42">
        <v>2025</v>
      </c>
      <c r="C26" s="42">
        <v>2</v>
      </c>
      <c r="D26" s="39">
        <v>45818</v>
      </c>
      <c r="E26" s="25" t="s">
        <v>259</v>
      </c>
      <c r="F26" s="40" t="s">
        <v>262</v>
      </c>
      <c r="G26" s="42">
        <v>77.947500000000005</v>
      </c>
      <c r="H26" s="42">
        <v>77.483900000000006</v>
      </c>
      <c r="I26" s="42">
        <v>2.3245</v>
      </c>
      <c r="J26" s="57">
        <f t="shared" si="0"/>
        <v>0.1994407399440738</v>
      </c>
      <c r="K26" s="42">
        <v>70.510400000000004</v>
      </c>
      <c r="L26" s="42">
        <v>84.457400000000007</v>
      </c>
      <c r="M26" s="58" t="str">
        <f t="shared" si="1"/>
        <v>OK</v>
      </c>
      <c r="N26" s="59">
        <f t="shared" si="2"/>
        <v>0.59831784409406286</v>
      </c>
      <c r="O26" s="59">
        <f t="shared" si="3"/>
        <v>0.59831784409406286</v>
      </c>
    </row>
    <row r="27" spans="1:15" x14ac:dyDescent="0.3">
      <c r="A27" s="60" t="s">
        <v>122</v>
      </c>
      <c r="B27" s="42">
        <v>2025</v>
      </c>
      <c r="C27" s="42">
        <v>2</v>
      </c>
      <c r="D27" s="39">
        <v>45818</v>
      </c>
      <c r="E27" s="25" t="s">
        <v>259</v>
      </c>
      <c r="F27" s="40" t="s">
        <v>263</v>
      </c>
      <c r="G27" s="42">
        <v>77.372200000000007</v>
      </c>
      <c r="H27" s="42">
        <v>76.647499999999994</v>
      </c>
      <c r="I27" s="42">
        <v>2.2993999999999999</v>
      </c>
      <c r="J27" s="57">
        <f t="shared" si="0"/>
        <v>0.31516917456728399</v>
      </c>
      <c r="K27" s="42">
        <v>69.749300000000005</v>
      </c>
      <c r="L27" s="42">
        <v>83.545699999999997</v>
      </c>
      <c r="M27" s="58" t="str">
        <f t="shared" si="1"/>
        <v>OK</v>
      </c>
      <c r="N27" s="59">
        <f t="shared" si="2"/>
        <v>0.94549724387620326</v>
      </c>
      <c r="O27" s="59">
        <f t="shared" si="3"/>
        <v>0.94549724387620326</v>
      </c>
    </row>
    <row r="28" spans="1:15" x14ac:dyDescent="0.3">
      <c r="A28" s="60" t="s">
        <v>122</v>
      </c>
      <c r="B28" s="42">
        <v>2025</v>
      </c>
      <c r="C28" s="42">
        <v>2</v>
      </c>
      <c r="D28" s="39">
        <v>45818</v>
      </c>
      <c r="E28" s="25" t="s">
        <v>259</v>
      </c>
      <c r="F28" s="40" t="s">
        <v>264</v>
      </c>
      <c r="G28" s="42">
        <v>78.908900000000003</v>
      </c>
      <c r="H28" s="42">
        <v>78.411699999999996</v>
      </c>
      <c r="I28" s="42">
        <v>2.3523999999999998</v>
      </c>
      <c r="J28" s="57">
        <f t="shared" si="0"/>
        <v>0.2113586124808734</v>
      </c>
      <c r="K28" s="42">
        <v>71.354500000000002</v>
      </c>
      <c r="L28" s="42">
        <v>85.468900000000005</v>
      </c>
      <c r="M28" s="58" t="str">
        <f t="shared" si="1"/>
        <v>OK</v>
      </c>
      <c r="N28" s="59">
        <f t="shared" si="2"/>
        <v>0.63408904538481703</v>
      </c>
      <c r="O28" s="59">
        <f t="shared" si="3"/>
        <v>0.63408904538481703</v>
      </c>
    </row>
    <row r="29" spans="1:15" x14ac:dyDescent="0.3">
      <c r="A29" s="60" t="s">
        <v>122</v>
      </c>
      <c r="B29" s="42">
        <v>2025</v>
      </c>
      <c r="C29" s="42">
        <v>3</v>
      </c>
      <c r="D29" s="39">
        <v>45910</v>
      </c>
      <c r="E29" s="25" t="s">
        <v>259</v>
      </c>
      <c r="F29" s="40" t="s">
        <v>260</v>
      </c>
      <c r="G29" s="42">
        <v>80.026499999999999</v>
      </c>
      <c r="H29" s="42">
        <v>79.080799999999996</v>
      </c>
      <c r="I29" s="42">
        <v>2.3723999999999998</v>
      </c>
      <c r="J29" s="57">
        <f t="shared" si="0"/>
        <v>0.39862586410386203</v>
      </c>
      <c r="K29" s="42">
        <v>71.9636</v>
      </c>
      <c r="L29" s="42">
        <v>86.197999999999993</v>
      </c>
      <c r="M29" s="58" t="str">
        <f t="shared" si="1"/>
        <v>OK</v>
      </c>
      <c r="N29" s="59">
        <f t="shared" si="2"/>
        <v>1.1958654945321774</v>
      </c>
      <c r="O29" s="59">
        <f t="shared" si="3"/>
        <v>1.1958654945321774</v>
      </c>
    </row>
    <row r="30" spans="1:15" x14ac:dyDescent="0.3">
      <c r="A30" s="60" t="s">
        <v>122</v>
      </c>
      <c r="B30" s="42">
        <v>2025</v>
      </c>
      <c r="C30" s="42">
        <v>3</v>
      </c>
      <c r="D30" s="39">
        <v>45910</v>
      </c>
      <c r="E30" s="25" t="s">
        <v>259</v>
      </c>
      <c r="F30" s="40" t="s">
        <v>261</v>
      </c>
      <c r="G30" s="42">
        <v>79.309299999999993</v>
      </c>
      <c r="H30" s="42">
        <v>78.489400000000003</v>
      </c>
      <c r="I30" s="42">
        <v>2.3546999999999998</v>
      </c>
      <c r="J30" s="57">
        <f t="shared" si="0"/>
        <v>0.34819722257612007</v>
      </c>
      <c r="K30" s="42">
        <v>71.425299999999993</v>
      </c>
      <c r="L30" s="42">
        <v>85.5535</v>
      </c>
      <c r="M30" s="58" t="str">
        <f t="shared" si="1"/>
        <v>OK</v>
      </c>
      <c r="N30" s="59">
        <f t="shared" si="2"/>
        <v>1.0445996529467543</v>
      </c>
      <c r="O30" s="59">
        <f t="shared" si="3"/>
        <v>1.0445996529467543</v>
      </c>
    </row>
    <row r="31" spans="1:15" x14ac:dyDescent="0.3">
      <c r="A31" s="60" t="s">
        <v>122</v>
      </c>
      <c r="B31" s="42">
        <v>2025</v>
      </c>
      <c r="C31" s="42">
        <v>3</v>
      </c>
      <c r="D31" s="39">
        <v>45910</v>
      </c>
      <c r="E31" s="25" t="s">
        <v>259</v>
      </c>
      <c r="F31" s="40" t="s">
        <v>262</v>
      </c>
      <c r="G31" s="42">
        <v>79.076499999999996</v>
      </c>
      <c r="H31" s="42">
        <v>78.745400000000004</v>
      </c>
      <c r="I31" s="42">
        <v>2.3624000000000001</v>
      </c>
      <c r="J31" s="57">
        <f t="shared" si="0"/>
        <v>0.14015408059600076</v>
      </c>
      <c r="K31" s="42">
        <v>71.658199999999994</v>
      </c>
      <c r="L31" s="42">
        <v>85.832599999999999</v>
      </c>
      <c r="M31" s="58" t="str">
        <f t="shared" si="1"/>
        <v>OK</v>
      </c>
      <c r="N31" s="59">
        <f t="shared" si="2"/>
        <v>0.42046900517362557</v>
      </c>
      <c r="O31" s="59">
        <f t="shared" si="3"/>
        <v>0.42046900517362557</v>
      </c>
    </row>
    <row r="32" spans="1:15" x14ac:dyDescent="0.3">
      <c r="A32" s="60" t="s">
        <v>122</v>
      </c>
      <c r="B32" s="42">
        <v>2025</v>
      </c>
      <c r="C32" s="42">
        <v>3</v>
      </c>
      <c r="D32" s="39">
        <v>45910</v>
      </c>
      <c r="E32" s="25" t="s">
        <v>259</v>
      </c>
      <c r="F32" s="40" t="s">
        <v>263</v>
      </c>
      <c r="G32" s="42">
        <v>79.355500000000006</v>
      </c>
      <c r="H32" s="42">
        <v>78.478899999999996</v>
      </c>
      <c r="I32" s="42">
        <v>2.3544</v>
      </c>
      <c r="J32" s="57">
        <f t="shared" si="0"/>
        <v>0.37232415902141119</v>
      </c>
      <c r="K32" s="42">
        <v>71.415700000000001</v>
      </c>
      <c r="L32" s="42">
        <v>85.542100000000005</v>
      </c>
      <c r="M32" s="58" t="str">
        <f t="shared" si="1"/>
        <v>OK</v>
      </c>
      <c r="N32" s="59">
        <f t="shared" si="2"/>
        <v>1.1169881331160485</v>
      </c>
      <c r="O32" s="59">
        <f t="shared" si="3"/>
        <v>1.1169881331160485</v>
      </c>
    </row>
    <row r="33" spans="1:15" x14ac:dyDescent="0.3">
      <c r="A33" s="60" t="s">
        <v>122</v>
      </c>
      <c r="B33" s="42">
        <v>2025</v>
      </c>
      <c r="C33" s="42">
        <v>3</v>
      </c>
      <c r="D33" s="39">
        <v>45910</v>
      </c>
      <c r="E33" s="25" t="s">
        <v>259</v>
      </c>
      <c r="F33" s="40" t="s">
        <v>264</v>
      </c>
      <c r="G33" s="42">
        <v>77.406499999999994</v>
      </c>
      <c r="H33" s="42">
        <v>76.621200000000002</v>
      </c>
      <c r="I33" s="42">
        <v>2.2986</v>
      </c>
      <c r="J33" s="57">
        <f t="shared" si="0"/>
        <v>0.34164273905855408</v>
      </c>
      <c r="K33" s="42">
        <v>69.725399999999993</v>
      </c>
      <c r="L33" s="42">
        <v>83.516999999999996</v>
      </c>
      <c r="M33" s="58" t="str">
        <f t="shared" si="1"/>
        <v>OK</v>
      </c>
      <c r="N33" s="59">
        <f t="shared" si="2"/>
        <v>1.0249121653014992</v>
      </c>
      <c r="O33" s="59">
        <f t="shared" si="3"/>
        <v>1.0249121653014992</v>
      </c>
    </row>
    <row r="34" spans="1:15" x14ac:dyDescent="0.3">
      <c r="A34" s="60" t="s">
        <v>124</v>
      </c>
      <c r="B34" s="42">
        <v>2025</v>
      </c>
      <c r="C34" s="42">
        <v>1</v>
      </c>
      <c r="D34" s="39">
        <v>45726</v>
      </c>
      <c r="E34" s="25" t="s">
        <v>259</v>
      </c>
      <c r="F34" s="40" t="s">
        <v>260</v>
      </c>
      <c r="G34" s="42">
        <v>5.1372999999999998</v>
      </c>
      <c r="H34" s="42">
        <v>5.0872000000000002</v>
      </c>
      <c r="I34" s="42">
        <v>0.15260000000000001</v>
      </c>
      <c r="J34" s="57">
        <f t="shared" si="0"/>
        <v>0.32830930537352282</v>
      </c>
      <c r="K34" s="42">
        <v>4.6294000000000004</v>
      </c>
      <c r="L34" s="42">
        <v>5.5449999999999999</v>
      </c>
      <c r="M34" s="58" t="str">
        <f t="shared" si="1"/>
        <v>OK</v>
      </c>
      <c r="N34" s="59">
        <f t="shared" si="2"/>
        <v>0.98482465796508079</v>
      </c>
      <c r="O34" s="59">
        <f t="shared" si="3"/>
        <v>0.98482465796508079</v>
      </c>
    </row>
    <row r="35" spans="1:15" x14ac:dyDescent="0.3">
      <c r="A35" s="60" t="s">
        <v>124</v>
      </c>
      <c r="B35" s="42">
        <v>2025</v>
      </c>
      <c r="C35" s="42">
        <v>1</v>
      </c>
      <c r="D35" s="39">
        <v>45726</v>
      </c>
      <c r="E35" s="25" t="s">
        <v>259</v>
      </c>
      <c r="F35" s="40" t="s">
        <v>261</v>
      </c>
      <c r="G35" s="42">
        <v>5.1154000000000002</v>
      </c>
      <c r="H35" s="42">
        <v>5.0776000000000003</v>
      </c>
      <c r="I35" s="42">
        <v>0.15229999999999999</v>
      </c>
      <c r="J35" s="57">
        <f t="shared" si="0"/>
        <v>0.24819435325016306</v>
      </c>
      <c r="K35" s="42">
        <v>4.6207000000000003</v>
      </c>
      <c r="L35" s="42">
        <v>5.5345000000000004</v>
      </c>
      <c r="M35" s="58" t="str">
        <f t="shared" si="1"/>
        <v>OK</v>
      </c>
      <c r="N35" s="59">
        <f t="shared" si="2"/>
        <v>0.74444619505277754</v>
      </c>
      <c r="O35" s="59">
        <f t="shared" si="3"/>
        <v>0.74444619505277754</v>
      </c>
    </row>
    <row r="36" spans="1:15" x14ac:dyDescent="0.3">
      <c r="A36" s="60" t="s">
        <v>124</v>
      </c>
      <c r="B36" s="42">
        <v>2025</v>
      </c>
      <c r="C36" s="42">
        <v>1</v>
      </c>
      <c r="D36" s="39">
        <v>45726</v>
      </c>
      <c r="E36" s="25" t="s">
        <v>259</v>
      </c>
      <c r="F36" s="40" t="s">
        <v>262</v>
      </c>
      <c r="G36" s="42">
        <v>5.1424000000000003</v>
      </c>
      <c r="H36" s="42">
        <v>5.1174999999999997</v>
      </c>
      <c r="I36" s="42">
        <v>0.1535</v>
      </c>
      <c r="J36" s="57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8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9">
        <f t="shared" ref="N36:N67" si="6">IF(OR($G36="",$H36="",$H36=0),"",($G36-$H36)/$H36*100)</f>
        <v>0.48656570591110093</v>
      </c>
      <c r="O36" s="59">
        <f t="shared" ref="O36:O67" si="7">IF($N36="","",ABS($N36))</f>
        <v>0.48656570591110093</v>
      </c>
    </row>
    <row r="37" spans="1:15" x14ac:dyDescent="0.3">
      <c r="A37" s="60" t="s">
        <v>124</v>
      </c>
      <c r="B37" s="42">
        <v>2025</v>
      </c>
      <c r="C37" s="42">
        <v>1</v>
      </c>
      <c r="D37" s="39">
        <v>45726</v>
      </c>
      <c r="E37" s="25" t="s">
        <v>259</v>
      </c>
      <c r="F37" s="40" t="s">
        <v>263</v>
      </c>
      <c r="G37" s="42">
        <v>5.1673999999999998</v>
      </c>
      <c r="H37" s="42">
        <v>5.1304999999999996</v>
      </c>
      <c r="I37" s="42">
        <v>0.15390000000000001</v>
      </c>
      <c r="J37" s="57">
        <f t="shared" si="4"/>
        <v>0.23976608187134602</v>
      </c>
      <c r="K37" s="42">
        <v>4.6688000000000001</v>
      </c>
      <c r="L37" s="42">
        <v>5.5922000000000001</v>
      </c>
      <c r="M37" s="58" t="str">
        <f t="shared" si="5"/>
        <v>OK</v>
      </c>
      <c r="N37" s="59">
        <f t="shared" si="6"/>
        <v>0.71922814540493429</v>
      </c>
      <c r="O37" s="59">
        <f t="shared" si="7"/>
        <v>0.71922814540493429</v>
      </c>
    </row>
    <row r="38" spans="1:15" x14ac:dyDescent="0.3">
      <c r="A38" s="60" t="s">
        <v>124</v>
      </c>
      <c r="B38" s="42">
        <v>2025</v>
      </c>
      <c r="C38" s="42">
        <v>1</v>
      </c>
      <c r="D38" s="39">
        <v>45726</v>
      </c>
      <c r="E38" s="25" t="s">
        <v>259</v>
      </c>
      <c r="F38" s="40" t="s">
        <v>264</v>
      </c>
      <c r="G38" s="42">
        <v>5.1555</v>
      </c>
      <c r="H38" s="42">
        <v>5.1250999999999998</v>
      </c>
      <c r="I38" s="42">
        <v>0.15379999999999999</v>
      </c>
      <c r="J38" s="57">
        <f t="shared" si="4"/>
        <v>0.19765929778933813</v>
      </c>
      <c r="K38" s="42">
        <v>4.6637000000000004</v>
      </c>
      <c r="L38" s="42">
        <v>5.5865</v>
      </c>
      <c r="M38" s="58" t="str">
        <f t="shared" si="5"/>
        <v>OK</v>
      </c>
      <c r="N38" s="59">
        <f t="shared" si="6"/>
        <v>0.59315915787009443</v>
      </c>
      <c r="O38" s="59">
        <f t="shared" si="7"/>
        <v>0.59315915787009443</v>
      </c>
    </row>
    <row r="39" spans="1:15" x14ac:dyDescent="0.3">
      <c r="A39" s="60" t="s">
        <v>124</v>
      </c>
      <c r="B39" s="42">
        <v>2025</v>
      </c>
      <c r="C39" s="42">
        <v>2</v>
      </c>
      <c r="D39" s="39">
        <v>45818</v>
      </c>
      <c r="E39" s="25" t="s">
        <v>259</v>
      </c>
      <c r="F39" s="40" t="s">
        <v>260</v>
      </c>
      <c r="G39" s="42">
        <v>5.2034000000000002</v>
      </c>
      <c r="H39" s="42">
        <v>5.1554000000000002</v>
      </c>
      <c r="I39" s="42">
        <v>0.1547</v>
      </c>
      <c r="J39" s="57">
        <f t="shared" si="4"/>
        <v>0.31027795733678115</v>
      </c>
      <c r="K39" s="42">
        <v>4.6913</v>
      </c>
      <c r="L39" s="42">
        <v>5.6195000000000004</v>
      </c>
      <c r="M39" s="58" t="str">
        <f t="shared" si="5"/>
        <v>OK</v>
      </c>
      <c r="N39" s="59">
        <f t="shared" si="6"/>
        <v>0.93106257516390667</v>
      </c>
      <c r="O39" s="59">
        <f t="shared" si="7"/>
        <v>0.93106257516390667</v>
      </c>
    </row>
    <row r="40" spans="1:15" x14ac:dyDescent="0.3">
      <c r="A40" s="60" t="s">
        <v>124</v>
      </c>
      <c r="B40" s="42">
        <v>2025</v>
      </c>
      <c r="C40" s="42">
        <v>2</v>
      </c>
      <c r="D40" s="39">
        <v>45818</v>
      </c>
      <c r="E40" s="25" t="s">
        <v>259</v>
      </c>
      <c r="F40" s="40" t="s">
        <v>261</v>
      </c>
      <c r="G40" s="42">
        <v>5.1387</v>
      </c>
      <c r="H40" s="42">
        <v>5.0909000000000004</v>
      </c>
      <c r="I40" s="42">
        <v>0.1527</v>
      </c>
      <c r="J40" s="57">
        <f t="shared" si="4"/>
        <v>0.31303208906352076</v>
      </c>
      <c r="K40" s="42">
        <v>4.6327999999999996</v>
      </c>
      <c r="L40" s="42">
        <v>5.5490000000000004</v>
      </c>
      <c r="M40" s="58" t="str">
        <f t="shared" si="5"/>
        <v>OK</v>
      </c>
      <c r="N40" s="59">
        <f t="shared" si="6"/>
        <v>0.93893024808972114</v>
      </c>
      <c r="O40" s="59">
        <f t="shared" si="7"/>
        <v>0.93893024808972114</v>
      </c>
    </row>
    <row r="41" spans="1:15" x14ac:dyDescent="0.3">
      <c r="A41" s="60" t="s">
        <v>124</v>
      </c>
      <c r="B41" s="42">
        <v>2025</v>
      </c>
      <c r="C41" s="42">
        <v>2</v>
      </c>
      <c r="D41" s="39">
        <v>45818</v>
      </c>
      <c r="E41" s="25" t="s">
        <v>259</v>
      </c>
      <c r="F41" s="40" t="s">
        <v>262</v>
      </c>
      <c r="G41" s="42">
        <v>5.2306999999999997</v>
      </c>
      <c r="H41" s="42">
        <v>5.1642000000000001</v>
      </c>
      <c r="I41" s="42">
        <v>0.15490000000000001</v>
      </c>
      <c r="J41" s="57">
        <f t="shared" si="4"/>
        <v>0.42930923176242453</v>
      </c>
      <c r="K41" s="42">
        <v>4.6994999999999996</v>
      </c>
      <c r="L41" s="42">
        <v>5.6288999999999998</v>
      </c>
      <c r="M41" s="58" t="str">
        <f t="shared" si="5"/>
        <v>OK</v>
      </c>
      <c r="N41" s="59">
        <f t="shared" si="6"/>
        <v>1.2877115526122063</v>
      </c>
      <c r="O41" s="59">
        <f t="shared" si="7"/>
        <v>1.2877115526122063</v>
      </c>
    </row>
    <row r="42" spans="1:15" x14ac:dyDescent="0.3">
      <c r="A42" s="60" t="s">
        <v>124</v>
      </c>
      <c r="B42" s="42">
        <v>2025</v>
      </c>
      <c r="C42" s="42">
        <v>2</v>
      </c>
      <c r="D42" s="39">
        <v>45818</v>
      </c>
      <c r="E42" s="25" t="s">
        <v>259</v>
      </c>
      <c r="F42" s="40" t="s">
        <v>263</v>
      </c>
      <c r="G42" s="42">
        <v>5.0705999999999998</v>
      </c>
      <c r="H42" s="42">
        <v>5.0197000000000003</v>
      </c>
      <c r="I42" s="42">
        <v>0.15060000000000001</v>
      </c>
      <c r="J42" s="57">
        <f t="shared" si="4"/>
        <v>0.33798140770251989</v>
      </c>
      <c r="K42" s="42">
        <v>4.5678999999999998</v>
      </c>
      <c r="L42" s="42">
        <v>5.4714999999999998</v>
      </c>
      <c r="M42" s="58" t="str">
        <f t="shared" si="5"/>
        <v>OK</v>
      </c>
      <c r="N42" s="59">
        <f t="shared" si="6"/>
        <v>1.0140048210052295</v>
      </c>
      <c r="O42" s="59">
        <f t="shared" si="7"/>
        <v>1.0140048210052295</v>
      </c>
    </row>
    <row r="43" spans="1:15" x14ac:dyDescent="0.3">
      <c r="A43" s="60" t="s">
        <v>124</v>
      </c>
      <c r="B43" s="42">
        <v>2025</v>
      </c>
      <c r="C43" s="42">
        <v>2</v>
      </c>
      <c r="D43" s="39">
        <v>45818</v>
      </c>
      <c r="E43" s="25" t="s">
        <v>259</v>
      </c>
      <c r="F43" s="40" t="s">
        <v>264</v>
      </c>
      <c r="G43" s="42">
        <v>5.1607000000000003</v>
      </c>
      <c r="H43" s="42">
        <v>5.1237000000000004</v>
      </c>
      <c r="I43" s="42">
        <v>0.1537</v>
      </c>
      <c r="J43" s="57">
        <f t="shared" si="4"/>
        <v>0.24072869225764426</v>
      </c>
      <c r="K43" s="42">
        <v>4.6626000000000003</v>
      </c>
      <c r="L43" s="42">
        <v>5.5848000000000004</v>
      </c>
      <c r="M43" s="58" t="str">
        <f t="shared" si="5"/>
        <v>OK</v>
      </c>
      <c r="N43" s="59">
        <f t="shared" si="6"/>
        <v>0.72213439506606392</v>
      </c>
      <c r="O43" s="59">
        <f t="shared" si="7"/>
        <v>0.72213439506606392</v>
      </c>
    </row>
    <row r="44" spans="1:15" x14ac:dyDescent="0.3">
      <c r="A44" s="60" t="s">
        <v>124</v>
      </c>
      <c r="B44" s="42">
        <v>2025</v>
      </c>
      <c r="C44" s="42">
        <v>3</v>
      </c>
      <c r="D44" s="39">
        <v>45910</v>
      </c>
      <c r="E44" s="25" t="s">
        <v>259</v>
      </c>
      <c r="F44" s="40" t="s">
        <v>260</v>
      </c>
      <c r="G44" s="42">
        <v>5.1055999999999999</v>
      </c>
      <c r="H44" s="42">
        <v>5.0487000000000002</v>
      </c>
      <c r="I44" s="42">
        <v>0.1515</v>
      </c>
      <c r="J44" s="57">
        <f t="shared" si="4"/>
        <v>0.37557755775577378</v>
      </c>
      <c r="K44" s="42">
        <v>4.5941999999999998</v>
      </c>
      <c r="L44" s="42">
        <v>5.5031999999999996</v>
      </c>
      <c r="M44" s="58" t="str">
        <f t="shared" si="5"/>
        <v>OK</v>
      </c>
      <c r="N44" s="59">
        <f t="shared" si="6"/>
        <v>1.1270227979479812</v>
      </c>
      <c r="O44" s="59">
        <f t="shared" si="7"/>
        <v>1.1270227979479812</v>
      </c>
    </row>
    <row r="45" spans="1:15" x14ac:dyDescent="0.3">
      <c r="A45" s="60" t="s">
        <v>124</v>
      </c>
      <c r="B45" s="42">
        <v>2025</v>
      </c>
      <c r="C45" s="42">
        <v>3</v>
      </c>
      <c r="D45" s="39">
        <v>45910</v>
      </c>
      <c r="E45" s="25" t="s">
        <v>259</v>
      </c>
      <c r="F45" s="40" t="s">
        <v>261</v>
      </c>
      <c r="G45" s="42">
        <v>5.0819999999999999</v>
      </c>
      <c r="H45" s="42">
        <v>5.0357000000000003</v>
      </c>
      <c r="I45" s="42">
        <v>0.15110000000000001</v>
      </c>
      <c r="J45" s="57">
        <f t="shared" si="4"/>
        <v>0.30641958967570854</v>
      </c>
      <c r="K45" s="42">
        <v>4.5823999999999998</v>
      </c>
      <c r="L45" s="42">
        <v>5.4889999999999999</v>
      </c>
      <c r="M45" s="58" t="str">
        <f t="shared" si="5"/>
        <v>OK</v>
      </c>
      <c r="N45" s="59">
        <f t="shared" si="6"/>
        <v>0.91943523244036696</v>
      </c>
      <c r="O45" s="59">
        <f t="shared" si="7"/>
        <v>0.91943523244036696</v>
      </c>
    </row>
    <row r="46" spans="1:15" x14ac:dyDescent="0.3">
      <c r="A46" s="60" t="s">
        <v>124</v>
      </c>
      <c r="B46" s="42">
        <v>2025</v>
      </c>
      <c r="C46" s="42">
        <v>3</v>
      </c>
      <c r="D46" s="39">
        <v>45910</v>
      </c>
      <c r="E46" s="25" t="s">
        <v>259</v>
      </c>
      <c r="F46" s="40" t="s">
        <v>262</v>
      </c>
      <c r="G46" s="42">
        <v>5.1803999999999997</v>
      </c>
      <c r="H46" s="42">
        <v>5.1664000000000003</v>
      </c>
      <c r="I46" s="42">
        <v>0.155</v>
      </c>
      <c r="J46" s="57">
        <f t="shared" si="4"/>
        <v>9.032258064515708E-2</v>
      </c>
      <c r="K46" s="42">
        <v>4.7013999999999996</v>
      </c>
      <c r="L46" s="42">
        <v>5.6314000000000002</v>
      </c>
      <c r="M46" s="58" t="str">
        <f t="shared" si="5"/>
        <v>OK</v>
      </c>
      <c r="N46" s="59">
        <f t="shared" si="6"/>
        <v>0.27098172808917903</v>
      </c>
      <c r="O46" s="59">
        <f t="shared" si="7"/>
        <v>0.27098172808917903</v>
      </c>
    </row>
    <row r="47" spans="1:15" x14ac:dyDescent="0.3">
      <c r="A47" s="60" t="s">
        <v>124</v>
      </c>
      <c r="B47" s="42">
        <v>2025</v>
      </c>
      <c r="C47" s="42">
        <v>3</v>
      </c>
      <c r="D47" s="39">
        <v>45910</v>
      </c>
      <c r="E47" s="25" t="s">
        <v>259</v>
      </c>
      <c r="F47" s="40" t="s">
        <v>263</v>
      </c>
      <c r="G47" s="42">
        <v>5.1028000000000002</v>
      </c>
      <c r="H47" s="42">
        <v>5.0846</v>
      </c>
      <c r="I47" s="42">
        <v>0.1525</v>
      </c>
      <c r="J47" s="57">
        <f t="shared" si="4"/>
        <v>0.11934426229508338</v>
      </c>
      <c r="K47" s="42">
        <v>4.6271000000000004</v>
      </c>
      <c r="L47" s="42">
        <v>5.5420999999999996</v>
      </c>
      <c r="M47" s="58" t="str">
        <f t="shared" si="5"/>
        <v>OK</v>
      </c>
      <c r="N47" s="59">
        <f t="shared" si="6"/>
        <v>0.35794359438304324</v>
      </c>
      <c r="O47" s="59">
        <f t="shared" si="7"/>
        <v>0.35794359438304324</v>
      </c>
    </row>
    <row r="48" spans="1:15" x14ac:dyDescent="0.3">
      <c r="A48" s="60" t="s">
        <v>124</v>
      </c>
      <c r="B48" s="42">
        <v>2025</v>
      </c>
      <c r="C48" s="42">
        <v>3</v>
      </c>
      <c r="D48" s="39">
        <v>45910</v>
      </c>
      <c r="E48" s="25" t="s">
        <v>259</v>
      </c>
      <c r="F48" s="40" t="s">
        <v>264</v>
      </c>
      <c r="G48" s="42">
        <v>5.1740000000000004</v>
      </c>
      <c r="H48" s="42">
        <v>5.1124000000000001</v>
      </c>
      <c r="I48" s="42">
        <v>0.15340000000000001</v>
      </c>
      <c r="J48" s="57">
        <f t="shared" si="4"/>
        <v>0.40156453715775958</v>
      </c>
      <c r="K48" s="42">
        <v>4.6521999999999997</v>
      </c>
      <c r="L48" s="42">
        <v>5.5726000000000004</v>
      </c>
      <c r="M48" s="58" t="str">
        <f t="shared" si="5"/>
        <v>OK</v>
      </c>
      <c r="N48" s="59">
        <f t="shared" si="6"/>
        <v>1.2049135435412002</v>
      </c>
      <c r="O48" s="59">
        <f t="shared" si="7"/>
        <v>1.2049135435412002</v>
      </c>
    </row>
    <row r="49" spans="1:15" x14ac:dyDescent="0.3">
      <c r="A49" s="60" t="s">
        <v>125</v>
      </c>
      <c r="B49" s="42">
        <v>2025</v>
      </c>
      <c r="C49" s="42">
        <v>1</v>
      </c>
      <c r="D49" s="39">
        <v>45726</v>
      </c>
      <c r="E49" s="25" t="s">
        <v>259</v>
      </c>
      <c r="F49" s="40" t="s">
        <v>260</v>
      </c>
      <c r="G49" s="42">
        <v>9.7314000000000007</v>
      </c>
      <c r="H49" s="42">
        <v>9.6921999999999997</v>
      </c>
      <c r="I49" s="42">
        <v>0.2908</v>
      </c>
      <c r="J49" s="57">
        <f t="shared" si="4"/>
        <v>0.13480055020633086</v>
      </c>
      <c r="K49" s="42">
        <v>8.8198000000000008</v>
      </c>
      <c r="L49" s="42">
        <v>10.5646</v>
      </c>
      <c r="M49" s="58" t="str">
        <f t="shared" si="5"/>
        <v>OK</v>
      </c>
      <c r="N49" s="59">
        <f t="shared" si="6"/>
        <v>0.40444893832154732</v>
      </c>
      <c r="O49" s="59">
        <f t="shared" si="7"/>
        <v>0.40444893832154732</v>
      </c>
    </row>
    <row r="50" spans="1:15" x14ac:dyDescent="0.3">
      <c r="A50" s="60" t="s">
        <v>125</v>
      </c>
      <c r="B50" s="42">
        <v>2025</v>
      </c>
      <c r="C50" s="42">
        <v>1</v>
      </c>
      <c r="D50" s="39">
        <v>45726</v>
      </c>
      <c r="E50" s="25" t="s">
        <v>259</v>
      </c>
      <c r="F50" s="40" t="s">
        <v>261</v>
      </c>
      <c r="G50" s="42">
        <v>9.6148000000000007</v>
      </c>
      <c r="H50" s="42">
        <v>9.4453999999999994</v>
      </c>
      <c r="I50" s="42">
        <v>0.28339999999999999</v>
      </c>
      <c r="J50" s="57">
        <f t="shared" si="4"/>
        <v>0.5977417078334557</v>
      </c>
      <c r="K50" s="42">
        <v>8.5952000000000002</v>
      </c>
      <c r="L50" s="42">
        <v>10.2956</v>
      </c>
      <c r="M50" s="58" t="str">
        <f t="shared" si="5"/>
        <v>OK</v>
      </c>
      <c r="N50" s="59">
        <f t="shared" si="6"/>
        <v>1.7934656023037812</v>
      </c>
      <c r="O50" s="59">
        <f t="shared" si="7"/>
        <v>1.7934656023037812</v>
      </c>
    </row>
    <row r="51" spans="1:15" x14ac:dyDescent="0.3">
      <c r="A51" s="60" t="s">
        <v>125</v>
      </c>
      <c r="B51" s="42">
        <v>2025</v>
      </c>
      <c r="C51" s="42">
        <v>1</v>
      </c>
      <c r="D51" s="39">
        <v>45726</v>
      </c>
      <c r="E51" s="25" t="s">
        <v>259</v>
      </c>
      <c r="F51" s="40" t="s">
        <v>262</v>
      </c>
      <c r="G51" s="42">
        <v>9.8079000000000001</v>
      </c>
      <c r="H51" s="42">
        <v>9.65</v>
      </c>
      <c r="I51" s="42">
        <v>0.28949999999999998</v>
      </c>
      <c r="J51" s="57">
        <f t="shared" si="4"/>
        <v>0.54542314335060349</v>
      </c>
      <c r="K51" s="42">
        <v>8.7814999999999994</v>
      </c>
      <c r="L51" s="42">
        <v>10.5185</v>
      </c>
      <c r="M51" s="58" t="str">
        <f t="shared" si="5"/>
        <v>OK</v>
      </c>
      <c r="N51" s="59">
        <f t="shared" si="6"/>
        <v>1.6362694300518104</v>
      </c>
      <c r="O51" s="59">
        <f t="shared" si="7"/>
        <v>1.6362694300518104</v>
      </c>
    </row>
    <row r="52" spans="1:15" x14ac:dyDescent="0.3">
      <c r="A52" s="60" t="s">
        <v>125</v>
      </c>
      <c r="B52" s="42">
        <v>2025</v>
      </c>
      <c r="C52" s="42">
        <v>1</v>
      </c>
      <c r="D52" s="39">
        <v>45726</v>
      </c>
      <c r="E52" s="25" t="s">
        <v>259</v>
      </c>
      <c r="F52" s="40" t="s">
        <v>263</v>
      </c>
      <c r="G52" s="42">
        <v>9.5768000000000004</v>
      </c>
      <c r="H52" s="42">
        <v>9.4291</v>
      </c>
      <c r="I52" s="42">
        <v>0.28289999999999998</v>
      </c>
      <c r="J52" s="57">
        <f t="shared" si="4"/>
        <v>0.52209261223047154</v>
      </c>
      <c r="K52" s="42">
        <v>8.5803999999999991</v>
      </c>
      <c r="L52" s="42">
        <v>10.277799999999999</v>
      </c>
      <c r="M52" s="58" t="str">
        <f t="shared" si="5"/>
        <v>OK</v>
      </c>
      <c r="N52" s="59">
        <f t="shared" si="6"/>
        <v>1.5664273366493131</v>
      </c>
      <c r="O52" s="59">
        <f t="shared" si="7"/>
        <v>1.5664273366493131</v>
      </c>
    </row>
    <row r="53" spans="1:15" x14ac:dyDescent="0.3">
      <c r="A53" s="60" t="s">
        <v>125</v>
      </c>
      <c r="B53" s="42">
        <v>2025</v>
      </c>
      <c r="C53" s="42">
        <v>1</v>
      </c>
      <c r="D53" s="39">
        <v>45726</v>
      </c>
      <c r="E53" s="25" t="s">
        <v>259</v>
      </c>
      <c r="F53" s="40" t="s">
        <v>264</v>
      </c>
      <c r="G53" s="42">
        <v>9.6204999999999998</v>
      </c>
      <c r="H53" s="42">
        <v>9.4984000000000002</v>
      </c>
      <c r="I53" s="42">
        <v>0.28499999999999998</v>
      </c>
      <c r="J53" s="57">
        <f t="shared" si="4"/>
        <v>0.42842105263157776</v>
      </c>
      <c r="K53" s="42">
        <v>8.6433999999999997</v>
      </c>
      <c r="L53" s="42">
        <v>10.353400000000001</v>
      </c>
      <c r="M53" s="58" t="str">
        <f t="shared" si="5"/>
        <v>OK</v>
      </c>
      <c r="N53" s="59">
        <f t="shared" si="6"/>
        <v>1.2854796597321618</v>
      </c>
      <c r="O53" s="59">
        <f t="shared" si="7"/>
        <v>1.2854796597321618</v>
      </c>
    </row>
    <row r="54" spans="1:15" x14ac:dyDescent="0.3">
      <c r="A54" s="60" t="s">
        <v>125</v>
      </c>
      <c r="B54" s="42">
        <v>2025</v>
      </c>
      <c r="C54" s="42">
        <v>2</v>
      </c>
      <c r="D54" s="39">
        <v>45818</v>
      </c>
      <c r="E54" s="25" t="s">
        <v>259</v>
      </c>
      <c r="F54" s="40" t="s">
        <v>260</v>
      </c>
      <c r="G54" s="42">
        <v>9.5827000000000009</v>
      </c>
      <c r="H54" s="42">
        <v>9.4301999999999992</v>
      </c>
      <c r="I54" s="42">
        <v>0.28289999999999998</v>
      </c>
      <c r="J54" s="57">
        <f t="shared" si="4"/>
        <v>0.53905973842347699</v>
      </c>
      <c r="K54" s="42">
        <v>8.5815000000000001</v>
      </c>
      <c r="L54" s="42">
        <v>10.2789</v>
      </c>
      <c r="M54" s="58" t="str">
        <f t="shared" si="5"/>
        <v>OK</v>
      </c>
      <c r="N54" s="59">
        <f t="shared" si="6"/>
        <v>1.6171449173930739</v>
      </c>
      <c r="O54" s="59">
        <f t="shared" si="7"/>
        <v>1.6171449173930739</v>
      </c>
    </row>
    <row r="55" spans="1:15" x14ac:dyDescent="0.3">
      <c r="A55" s="60" t="s">
        <v>125</v>
      </c>
      <c r="B55" s="42">
        <v>2025</v>
      </c>
      <c r="C55" s="42">
        <v>2</v>
      </c>
      <c r="D55" s="39">
        <v>45818</v>
      </c>
      <c r="E55" s="25" t="s">
        <v>259</v>
      </c>
      <c r="F55" s="40" t="s">
        <v>261</v>
      </c>
      <c r="G55" s="42">
        <v>9.6576000000000004</v>
      </c>
      <c r="H55" s="42">
        <v>9.5291999999999994</v>
      </c>
      <c r="I55" s="42">
        <v>0.28589999999999999</v>
      </c>
      <c r="J55" s="57">
        <f t="shared" si="4"/>
        <v>0.44910807974816708</v>
      </c>
      <c r="K55" s="42">
        <v>8.6715</v>
      </c>
      <c r="L55" s="42">
        <v>10.386900000000001</v>
      </c>
      <c r="M55" s="58" t="str">
        <f t="shared" si="5"/>
        <v>OK</v>
      </c>
      <c r="N55" s="59">
        <f t="shared" si="6"/>
        <v>1.34743735045965</v>
      </c>
      <c r="O55" s="59">
        <f t="shared" si="7"/>
        <v>1.34743735045965</v>
      </c>
    </row>
    <row r="56" spans="1:15" x14ac:dyDescent="0.3">
      <c r="A56" s="60" t="s">
        <v>125</v>
      </c>
      <c r="B56" s="42">
        <v>2025</v>
      </c>
      <c r="C56" s="42">
        <v>2</v>
      </c>
      <c r="D56" s="39">
        <v>45818</v>
      </c>
      <c r="E56" s="25" t="s">
        <v>259</v>
      </c>
      <c r="F56" s="40" t="s">
        <v>262</v>
      </c>
      <c r="G56" s="42">
        <v>9.5434000000000001</v>
      </c>
      <c r="H56" s="42">
        <v>9.4788999999999994</v>
      </c>
      <c r="I56" s="42">
        <v>0.28439999999999999</v>
      </c>
      <c r="J56" s="57">
        <f t="shared" si="4"/>
        <v>0.22679324894515004</v>
      </c>
      <c r="K56" s="42">
        <v>8.6257000000000001</v>
      </c>
      <c r="L56" s="42">
        <v>10.332100000000001</v>
      </c>
      <c r="M56" s="58" t="str">
        <f t="shared" si="5"/>
        <v>OK</v>
      </c>
      <c r="N56" s="59">
        <f t="shared" si="6"/>
        <v>0.68045870301406985</v>
      </c>
      <c r="O56" s="59">
        <f t="shared" si="7"/>
        <v>0.68045870301406985</v>
      </c>
    </row>
    <row r="57" spans="1:15" x14ac:dyDescent="0.3">
      <c r="A57" s="60" t="s">
        <v>125</v>
      </c>
      <c r="B57" s="42">
        <v>2025</v>
      </c>
      <c r="C57" s="42">
        <v>2</v>
      </c>
      <c r="D57" s="39">
        <v>45818</v>
      </c>
      <c r="E57" s="25" t="s">
        <v>259</v>
      </c>
      <c r="F57" s="40" t="s">
        <v>263</v>
      </c>
      <c r="G57" s="42">
        <v>9.65</v>
      </c>
      <c r="H57" s="42">
        <v>9.4537999999999993</v>
      </c>
      <c r="I57" s="42">
        <v>0.28360000000000002</v>
      </c>
      <c r="J57" s="57">
        <f t="shared" si="4"/>
        <v>0.69181946403385408</v>
      </c>
      <c r="K57" s="42">
        <v>8.6029999999999998</v>
      </c>
      <c r="L57" s="42">
        <v>10.304600000000001</v>
      </c>
      <c r="M57" s="58" t="str">
        <f t="shared" si="5"/>
        <v>OK</v>
      </c>
      <c r="N57" s="59">
        <f t="shared" si="6"/>
        <v>2.07535594152617</v>
      </c>
      <c r="O57" s="59">
        <f t="shared" si="7"/>
        <v>2.07535594152617</v>
      </c>
    </row>
    <row r="58" spans="1:15" x14ac:dyDescent="0.3">
      <c r="A58" s="60" t="s">
        <v>125</v>
      </c>
      <c r="B58" s="42">
        <v>2025</v>
      </c>
      <c r="C58" s="42">
        <v>2</v>
      </c>
      <c r="D58" s="39">
        <v>45818</v>
      </c>
      <c r="E58" s="25" t="s">
        <v>259</v>
      </c>
      <c r="F58" s="40" t="s">
        <v>264</v>
      </c>
      <c r="G58" s="42">
        <v>9.5381999999999998</v>
      </c>
      <c r="H58" s="42">
        <v>9.4818999999999996</v>
      </c>
      <c r="I58" s="42">
        <v>0.28449999999999998</v>
      </c>
      <c r="J58" s="57">
        <f t="shared" si="4"/>
        <v>0.197891036906855</v>
      </c>
      <c r="K58" s="42">
        <v>8.6283999999999992</v>
      </c>
      <c r="L58" s="42">
        <v>10.3354</v>
      </c>
      <c r="M58" s="58" t="str">
        <f t="shared" si="5"/>
        <v>OK</v>
      </c>
      <c r="N58" s="59">
        <f t="shared" si="6"/>
        <v>0.59376285343655011</v>
      </c>
      <c r="O58" s="59">
        <f t="shared" si="7"/>
        <v>0.59376285343655011</v>
      </c>
    </row>
    <row r="59" spans="1:15" x14ac:dyDescent="0.3">
      <c r="A59" s="60" t="s">
        <v>125</v>
      </c>
      <c r="B59" s="42">
        <v>2025</v>
      </c>
      <c r="C59" s="42">
        <v>3</v>
      </c>
      <c r="D59" s="39">
        <v>45910</v>
      </c>
      <c r="E59" s="25" t="s">
        <v>259</v>
      </c>
      <c r="F59" s="40" t="s">
        <v>260</v>
      </c>
      <c r="G59" s="42">
        <v>9.7902000000000005</v>
      </c>
      <c r="H59" s="42">
        <v>9.6267999999999994</v>
      </c>
      <c r="I59" s="42">
        <v>0.2888</v>
      </c>
      <c r="J59" s="57">
        <f t="shared" si="4"/>
        <v>0.56578947368421428</v>
      </c>
      <c r="K59" s="42">
        <v>8.7604000000000006</v>
      </c>
      <c r="L59" s="42">
        <v>10.4932</v>
      </c>
      <c r="M59" s="58" t="str">
        <f t="shared" si="5"/>
        <v>OK</v>
      </c>
      <c r="N59" s="59">
        <f t="shared" si="6"/>
        <v>1.6973449121203423</v>
      </c>
      <c r="O59" s="59">
        <f t="shared" si="7"/>
        <v>1.6973449121203423</v>
      </c>
    </row>
    <row r="60" spans="1:15" x14ac:dyDescent="0.3">
      <c r="A60" s="60" t="s">
        <v>125</v>
      </c>
      <c r="B60" s="42">
        <v>2025</v>
      </c>
      <c r="C60" s="42">
        <v>3</v>
      </c>
      <c r="D60" s="39">
        <v>45910</v>
      </c>
      <c r="E60" s="25" t="s">
        <v>259</v>
      </c>
      <c r="F60" s="40" t="s">
        <v>261</v>
      </c>
      <c r="G60" s="42">
        <v>9.8394999999999992</v>
      </c>
      <c r="H60" s="42">
        <v>9.7003000000000004</v>
      </c>
      <c r="I60" s="42">
        <v>0.29099999999999998</v>
      </c>
      <c r="J60" s="57">
        <f t="shared" si="4"/>
        <v>0.47835051546391372</v>
      </c>
      <c r="K60" s="42">
        <v>8.8272999999999993</v>
      </c>
      <c r="L60" s="42">
        <v>10.5733</v>
      </c>
      <c r="M60" s="58" t="str">
        <f t="shared" si="5"/>
        <v>OK</v>
      </c>
      <c r="N60" s="59">
        <f t="shared" si="6"/>
        <v>1.4350071647268525</v>
      </c>
      <c r="O60" s="59">
        <f t="shared" si="7"/>
        <v>1.4350071647268525</v>
      </c>
    </row>
    <row r="61" spans="1:15" x14ac:dyDescent="0.3">
      <c r="A61" s="60" t="s">
        <v>125</v>
      </c>
      <c r="B61" s="42">
        <v>2025</v>
      </c>
      <c r="C61" s="42">
        <v>3</v>
      </c>
      <c r="D61" s="39">
        <v>45910</v>
      </c>
      <c r="E61" s="25" t="s">
        <v>259</v>
      </c>
      <c r="F61" s="40" t="s">
        <v>262</v>
      </c>
      <c r="G61" s="42">
        <v>9.5119000000000007</v>
      </c>
      <c r="H61" s="42">
        <v>9.4562000000000008</v>
      </c>
      <c r="I61" s="42">
        <v>0.28370000000000001</v>
      </c>
      <c r="J61" s="57">
        <f t="shared" si="4"/>
        <v>0.19633415579837807</v>
      </c>
      <c r="K61" s="42">
        <v>8.6051000000000002</v>
      </c>
      <c r="L61" s="42">
        <v>10.3073</v>
      </c>
      <c r="M61" s="58" t="str">
        <f t="shared" si="5"/>
        <v>OK</v>
      </c>
      <c r="N61" s="59">
        <f t="shared" si="6"/>
        <v>0.58903153486601234</v>
      </c>
      <c r="O61" s="59">
        <f t="shared" si="7"/>
        <v>0.58903153486601234</v>
      </c>
    </row>
    <row r="62" spans="1:15" x14ac:dyDescent="0.3">
      <c r="A62" s="60" t="s">
        <v>125</v>
      </c>
      <c r="B62" s="42">
        <v>2025</v>
      </c>
      <c r="C62" s="42">
        <v>3</v>
      </c>
      <c r="D62" s="39">
        <v>45910</v>
      </c>
      <c r="E62" s="25" t="s">
        <v>259</v>
      </c>
      <c r="F62" s="40" t="s">
        <v>263</v>
      </c>
      <c r="G62" s="42">
        <v>9.8991000000000007</v>
      </c>
      <c r="H62" s="42">
        <v>9.6257999999999999</v>
      </c>
      <c r="I62" s="42">
        <v>0.2888</v>
      </c>
      <c r="J62" s="57">
        <f t="shared" si="4"/>
        <v>0.94632963988919927</v>
      </c>
      <c r="K62" s="42">
        <v>8.7593999999999994</v>
      </c>
      <c r="L62" s="42">
        <v>10.4922</v>
      </c>
      <c r="M62" s="58" t="str">
        <f t="shared" si="5"/>
        <v>OK</v>
      </c>
      <c r="N62" s="59">
        <f t="shared" si="6"/>
        <v>2.8392445303247604</v>
      </c>
      <c r="O62" s="59">
        <f t="shared" si="7"/>
        <v>2.8392445303247604</v>
      </c>
    </row>
    <row r="63" spans="1:15" x14ac:dyDescent="0.3">
      <c r="A63" s="60" t="s">
        <v>125</v>
      </c>
      <c r="B63" s="42">
        <v>2025</v>
      </c>
      <c r="C63" s="42">
        <v>3</v>
      </c>
      <c r="D63" s="39">
        <v>45910</v>
      </c>
      <c r="E63" s="25" t="s">
        <v>259</v>
      </c>
      <c r="F63" s="40" t="s">
        <v>264</v>
      </c>
      <c r="G63" s="42">
        <v>9.5198</v>
      </c>
      <c r="H63" s="42">
        <v>9.4220000000000006</v>
      </c>
      <c r="I63" s="42">
        <v>0.28270000000000001</v>
      </c>
      <c r="J63" s="57">
        <f t="shared" si="4"/>
        <v>0.34594977007428174</v>
      </c>
      <c r="K63" s="42">
        <v>8.5739000000000001</v>
      </c>
      <c r="L63" s="42">
        <v>10.270099999999999</v>
      </c>
      <c r="M63" s="58" t="str">
        <f t="shared" si="5"/>
        <v>OK</v>
      </c>
      <c r="N63" s="59">
        <f t="shared" si="6"/>
        <v>1.0379961791551628</v>
      </c>
      <c r="O63" s="59">
        <f t="shared" si="7"/>
        <v>1.0379961791551628</v>
      </c>
    </row>
    <row r="64" spans="1:15" x14ac:dyDescent="0.3">
      <c r="A64" s="60" t="s">
        <v>126</v>
      </c>
      <c r="B64" s="42">
        <v>2025</v>
      </c>
      <c r="C64" s="42">
        <v>1</v>
      </c>
      <c r="D64" s="39">
        <v>45726</v>
      </c>
      <c r="E64" s="25" t="s">
        <v>259</v>
      </c>
      <c r="F64" s="40" t="s">
        <v>260</v>
      </c>
      <c r="G64" s="42">
        <v>258.5761</v>
      </c>
      <c r="H64" s="42">
        <v>256.52030000000002</v>
      </c>
      <c r="I64" s="42">
        <v>7.6955999999999998</v>
      </c>
      <c r="J64" s="57">
        <f t="shared" si="4"/>
        <v>0.26713966422370922</v>
      </c>
      <c r="K64" s="42">
        <v>233.43350000000001</v>
      </c>
      <c r="L64" s="42">
        <v>279.6071</v>
      </c>
      <c r="M64" s="58" t="str">
        <f t="shared" si="5"/>
        <v>OK</v>
      </c>
      <c r="N64" s="59">
        <f t="shared" si="6"/>
        <v>0.80141805541314914</v>
      </c>
      <c r="O64" s="59">
        <f t="shared" si="7"/>
        <v>0.80141805541314914</v>
      </c>
    </row>
    <row r="65" spans="1:15" x14ac:dyDescent="0.3">
      <c r="A65" s="60" t="s">
        <v>126</v>
      </c>
      <c r="B65" s="42">
        <v>2025</v>
      </c>
      <c r="C65" s="42">
        <v>1</v>
      </c>
      <c r="D65" s="39">
        <v>45726</v>
      </c>
      <c r="E65" s="25" t="s">
        <v>259</v>
      </c>
      <c r="F65" s="40" t="s">
        <v>261</v>
      </c>
      <c r="G65" s="42">
        <v>256.9348</v>
      </c>
      <c r="H65" s="42">
        <v>254.31010000000001</v>
      </c>
      <c r="I65" s="42">
        <v>7.6292999999999997</v>
      </c>
      <c r="J65" s="57">
        <f t="shared" si="4"/>
        <v>0.34402894105618997</v>
      </c>
      <c r="K65" s="42">
        <v>231.4222</v>
      </c>
      <c r="L65" s="42">
        <v>277.19799999999998</v>
      </c>
      <c r="M65" s="58" t="str">
        <f t="shared" si="5"/>
        <v>OK</v>
      </c>
      <c r="N65" s="59">
        <f t="shared" si="6"/>
        <v>1.0320864173306485</v>
      </c>
      <c r="O65" s="59">
        <f t="shared" si="7"/>
        <v>1.0320864173306485</v>
      </c>
    </row>
    <row r="66" spans="1:15" x14ac:dyDescent="0.3">
      <c r="A66" s="60" t="s">
        <v>126</v>
      </c>
      <c r="B66" s="42">
        <v>2025</v>
      </c>
      <c r="C66" s="42">
        <v>1</v>
      </c>
      <c r="D66" s="39">
        <v>45726</v>
      </c>
      <c r="E66" s="25" t="s">
        <v>259</v>
      </c>
      <c r="F66" s="40" t="s">
        <v>262</v>
      </c>
      <c r="G66" s="42">
        <v>259.89800000000002</v>
      </c>
      <c r="H66" s="42">
        <v>255.48949999999999</v>
      </c>
      <c r="I66" s="42">
        <v>7.6646999999999998</v>
      </c>
      <c r="J66" s="57">
        <f t="shared" si="4"/>
        <v>0.57516928255509436</v>
      </c>
      <c r="K66" s="42">
        <v>232.49539999999999</v>
      </c>
      <c r="L66" s="42">
        <v>278.48360000000002</v>
      </c>
      <c r="M66" s="58" t="str">
        <f t="shared" si="5"/>
        <v>OK</v>
      </c>
      <c r="N66" s="59">
        <f t="shared" si="6"/>
        <v>1.725511224531745</v>
      </c>
      <c r="O66" s="59">
        <f t="shared" si="7"/>
        <v>1.725511224531745</v>
      </c>
    </row>
    <row r="67" spans="1:15" x14ac:dyDescent="0.3">
      <c r="A67" s="60" t="s">
        <v>126</v>
      </c>
      <c r="B67" s="42">
        <v>2025</v>
      </c>
      <c r="C67" s="42">
        <v>1</v>
      </c>
      <c r="D67" s="39">
        <v>45726</v>
      </c>
      <c r="E67" s="25" t="s">
        <v>259</v>
      </c>
      <c r="F67" s="40" t="s">
        <v>263</v>
      </c>
      <c r="G67" s="42">
        <v>259.24200000000002</v>
      </c>
      <c r="H67" s="42">
        <v>255.05629999999999</v>
      </c>
      <c r="I67" s="42">
        <v>7.6516999999999999</v>
      </c>
      <c r="J67" s="57">
        <f t="shared" si="4"/>
        <v>0.54702876484964458</v>
      </c>
      <c r="K67" s="42">
        <v>232.10120000000001</v>
      </c>
      <c r="L67" s="42">
        <v>278.01139999999998</v>
      </c>
      <c r="M67" s="58" t="str">
        <f t="shared" si="5"/>
        <v>OK</v>
      </c>
      <c r="N67" s="59">
        <f t="shared" si="6"/>
        <v>1.6410886537599838</v>
      </c>
      <c r="O67" s="59">
        <f t="shared" si="7"/>
        <v>1.6410886537599838</v>
      </c>
    </row>
    <row r="68" spans="1:15" x14ac:dyDescent="0.3">
      <c r="A68" s="60" t="s">
        <v>126</v>
      </c>
      <c r="B68" s="42">
        <v>2025</v>
      </c>
      <c r="C68" s="42">
        <v>1</v>
      </c>
      <c r="D68" s="39">
        <v>45726</v>
      </c>
      <c r="E68" s="25" t="s">
        <v>259</v>
      </c>
      <c r="F68" s="40" t="s">
        <v>264</v>
      </c>
      <c r="G68" s="42">
        <v>257.37599999999998</v>
      </c>
      <c r="H68" s="42">
        <v>253.92930000000001</v>
      </c>
      <c r="I68" s="42">
        <v>7.6178999999999997</v>
      </c>
      <c r="J68" s="57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8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9">
        <f t="shared" ref="N68:N93" si="10">IF(OR($G68="",$H68="",$H68=0),"",($G68-$H68)/$H68*100)</f>
        <v>1.3573463164746897</v>
      </c>
      <c r="O68" s="59">
        <f t="shared" ref="O68:O93" si="11">IF($N68="","",ABS($N68))</f>
        <v>1.3573463164746897</v>
      </c>
    </row>
    <row r="69" spans="1:15" x14ac:dyDescent="0.3">
      <c r="A69" s="60" t="s">
        <v>126</v>
      </c>
      <c r="B69" s="42">
        <v>2025</v>
      </c>
      <c r="C69" s="42">
        <v>2</v>
      </c>
      <c r="D69" s="39">
        <v>45818</v>
      </c>
      <c r="E69" s="25" t="s">
        <v>259</v>
      </c>
      <c r="F69" s="40" t="s">
        <v>260</v>
      </c>
      <c r="G69" s="42">
        <v>250.80529999999999</v>
      </c>
      <c r="H69" s="42">
        <v>249.54750000000001</v>
      </c>
      <c r="I69" s="42">
        <v>7.4863999999999997</v>
      </c>
      <c r="J69" s="57">
        <f t="shared" si="8"/>
        <v>0.16801132720666473</v>
      </c>
      <c r="K69" s="42">
        <v>227.0883</v>
      </c>
      <c r="L69" s="42">
        <v>272.00670000000002</v>
      </c>
      <c r="M69" s="58" t="str">
        <f t="shared" si="9"/>
        <v>OK</v>
      </c>
      <c r="N69" s="59">
        <f t="shared" si="10"/>
        <v>0.50403229846020281</v>
      </c>
      <c r="O69" s="59">
        <f t="shared" si="11"/>
        <v>0.50403229846020281</v>
      </c>
    </row>
    <row r="70" spans="1:15" x14ac:dyDescent="0.3">
      <c r="A70" s="60" t="s">
        <v>126</v>
      </c>
      <c r="B70" s="42">
        <v>2025</v>
      </c>
      <c r="C70" s="42">
        <v>2</v>
      </c>
      <c r="D70" s="39">
        <v>45818</v>
      </c>
      <c r="E70" s="25" t="s">
        <v>259</v>
      </c>
      <c r="F70" s="40" t="s">
        <v>261</v>
      </c>
      <c r="G70" s="42">
        <v>259.38589999999999</v>
      </c>
      <c r="H70" s="42">
        <v>257.02960000000002</v>
      </c>
      <c r="I70" s="42">
        <v>7.7108999999999996</v>
      </c>
      <c r="J70" s="57">
        <f t="shared" si="8"/>
        <v>0.30558041214384524</v>
      </c>
      <c r="K70" s="42">
        <v>233.89689999999999</v>
      </c>
      <c r="L70" s="42">
        <v>280.16230000000002</v>
      </c>
      <c r="M70" s="58" t="str">
        <f t="shared" si="9"/>
        <v>OK</v>
      </c>
      <c r="N70" s="59">
        <f t="shared" si="10"/>
        <v>0.91674266310182784</v>
      </c>
      <c r="O70" s="59">
        <f t="shared" si="11"/>
        <v>0.91674266310182784</v>
      </c>
    </row>
    <row r="71" spans="1:15" x14ac:dyDescent="0.3">
      <c r="A71" s="60" t="s">
        <v>126</v>
      </c>
      <c r="B71" s="42">
        <v>2025</v>
      </c>
      <c r="C71" s="42">
        <v>2</v>
      </c>
      <c r="D71" s="39">
        <v>45818</v>
      </c>
      <c r="E71" s="25" t="s">
        <v>259</v>
      </c>
      <c r="F71" s="40" t="s">
        <v>262</v>
      </c>
      <c r="G71" s="42">
        <v>260.2242</v>
      </c>
      <c r="H71" s="42">
        <v>256.47879999999998</v>
      </c>
      <c r="I71" s="42">
        <v>7.6943999999999999</v>
      </c>
      <c r="J71" s="57">
        <f t="shared" si="8"/>
        <v>0.48676959866916431</v>
      </c>
      <c r="K71" s="42">
        <v>233.3956</v>
      </c>
      <c r="L71" s="42">
        <v>279.56200000000001</v>
      </c>
      <c r="M71" s="58" t="str">
        <f t="shared" si="9"/>
        <v>OK</v>
      </c>
      <c r="N71" s="59">
        <f t="shared" si="10"/>
        <v>1.4603156284262162</v>
      </c>
      <c r="O71" s="59">
        <f t="shared" si="11"/>
        <v>1.4603156284262162</v>
      </c>
    </row>
    <row r="72" spans="1:15" x14ac:dyDescent="0.3">
      <c r="A72" s="60" t="s">
        <v>126</v>
      </c>
      <c r="B72" s="42">
        <v>2025</v>
      </c>
      <c r="C72" s="42">
        <v>2</v>
      </c>
      <c r="D72" s="39">
        <v>45818</v>
      </c>
      <c r="E72" s="25" t="s">
        <v>259</v>
      </c>
      <c r="F72" s="40" t="s">
        <v>263</v>
      </c>
      <c r="G72" s="42">
        <v>262.47910000000002</v>
      </c>
      <c r="H72" s="42">
        <v>258.37180000000001</v>
      </c>
      <c r="I72" s="42">
        <v>7.7511999999999999</v>
      </c>
      <c r="J72" s="57">
        <f t="shared" si="8"/>
        <v>0.52989214573227494</v>
      </c>
      <c r="K72" s="42">
        <v>235.1182</v>
      </c>
      <c r="L72" s="42">
        <v>281.62540000000001</v>
      </c>
      <c r="M72" s="58" t="str">
        <f t="shared" si="9"/>
        <v>OK</v>
      </c>
      <c r="N72" s="59">
        <f t="shared" si="10"/>
        <v>1.5896858712909108</v>
      </c>
      <c r="O72" s="59">
        <f t="shared" si="11"/>
        <v>1.5896858712909108</v>
      </c>
    </row>
    <row r="73" spans="1:15" x14ac:dyDescent="0.3">
      <c r="A73" s="60" t="s">
        <v>126</v>
      </c>
      <c r="B73" s="42">
        <v>2025</v>
      </c>
      <c r="C73" s="42">
        <v>2</v>
      </c>
      <c r="D73" s="39">
        <v>45818</v>
      </c>
      <c r="E73" s="25" t="s">
        <v>259</v>
      </c>
      <c r="F73" s="40" t="s">
        <v>264</v>
      </c>
      <c r="G73" s="42">
        <v>260.54629999999997</v>
      </c>
      <c r="H73" s="42">
        <v>257.5933</v>
      </c>
      <c r="I73" s="42">
        <v>7.7278000000000002</v>
      </c>
      <c r="J73" s="57">
        <f t="shared" si="8"/>
        <v>0.38212686663733203</v>
      </c>
      <c r="K73" s="42">
        <v>234.40989999999999</v>
      </c>
      <c r="L73" s="42">
        <v>280.77670000000001</v>
      </c>
      <c r="M73" s="58" t="str">
        <f t="shared" si="9"/>
        <v>OK</v>
      </c>
      <c r="N73" s="59">
        <f t="shared" si="10"/>
        <v>1.1463807482570294</v>
      </c>
      <c r="O73" s="59">
        <f t="shared" si="11"/>
        <v>1.1463807482570294</v>
      </c>
    </row>
    <row r="74" spans="1:15" x14ac:dyDescent="0.3">
      <c r="A74" s="60" t="s">
        <v>126</v>
      </c>
      <c r="B74" s="42">
        <v>2025</v>
      </c>
      <c r="C74" s="42">
        <v>3</v>
      </c>
      <c r="D74" s="39">
        <v>45910</v>
      </c>
      <c r="E74" s="25" t="s">
        <v>259</v>
      </c>
      <c r="F74" s="40" t="s">
        <v>260</v>
      </c>
      <c r="G74" s="42">
        <v>255.3689</v>
      </c>
      <c r="H74" s="42">
        <v>253.21940000000001</v>
      </c>
      <c r="I74" s="42">
        <v>7.5965999999999996</v>
      </c>
      <c r="J74" s="57">
        <f t="shared" si="8"/>
        <v>0.28295553273832891</v>
      </c>
      <c r="K74" s="42">
        <v>230.42959999999999</v>
      </c>
      <c r="L74" s="42">
        <v>276.00920000000002</v>
      </c>
      <c r="M74" s="58" t="str">
        <f t="shared" si="9"/>
        <v>OK</v>
      </c>
      <c r="N74" s="59">
        <f t="shared" si="10"/>
        <v>0.84886860959309951</v>
      </c>
      <c r="O74" s="59">
        <f t="shared" si="11"/>
        <v>0.84886860959309951</v>
      </c>
    </row>
    <row r="75" spans="1:15" x14ac:dyDescent="0.3">
      <c r="A75" s="60" t="s">
        <v>126</v>
      </c>
      <c r="B75" s="42">
        <v>2025</v>
      </c>
      <c r="C75" s="42">
        <v>3</v>
      </c>
      <c r="D75" s="39">
        <v>45910</v>
      </c>
      <c r="E75" s="25" t="s">
        <v>259</v>
      </c>
      <c r="F75" s="40" t="s">
        <v>261</v>
      </c>
      <c r="G75" s="42">
        <v>255.42439999999999</v>
      </c>
      <c r="H75" s="42">
        <v>253.75550000000001</v>
      </c>
      <c r="I75" s="42">
        <v>7.6127000000000002</v>
      </c>
      <c r="J75" s="57">
        <f t="shared" si="8"/>
        <v>0.21922576746751868</v>
      </c>
      <c r="K75" s="42">
        <v>230.91739999999999</v>
      </c>
      <c r="L75" s="42">
        <v>276.59359999999998</v>
      </c>
      <c r="M75" s="58" t="str">
        <f t="shared" si="9"/>
        <v>OK</v>
      </c>
      <c r="N75" s="59">
        <f t="shared" si="10"/>
        <v>0.65768032614070604</v>
      </c>
      <c r="O75" s="59">
        <f t="shared" si="11"/>
        <v>0.65768032614070604</v>
      </c>
    </row>
    <row r="76" spans="1:15" x14ac:dyDescent="0.3">
      <c r="A76" s="60" t="s">
        <v>126</v>
      </c>
      <c r="B76" s="42">
        <v>2025</v>
      </c>
      <c r="C76" s="42">
        <v>3</v>
      </c>
      <c r="D76" s="39">
        <v>45910</v>
      </c>
      <c r="E76" s="25" t="s">
        <v>259</v>
      </c>
      <c r="F76" s="40" t="s">
        <v>262</v>
      </c>
      <c r="G76" s="42">
        <v>256.53460000000001</v>
      </c>
      <c r="H76" s="42">
        <v>253.60400000000001</v>
      </c>
      <c r="I76" s="42">
        <v>7.6081000000000003</v>
      </c>
      <c r="J76" s="57">
        <f t="shared" si="8"/>
        <v>0.38519472667288784</v>
      </c>
      <c r="K76" s="42">
        <v>230.77969999999999</v>
      </c>
      <c r="L76" s="42">
        <v>276.42829999999998</v>
      </c>
      <c r="M76" s="58" t="str">
        <f t="shared" si="9"/>
        <v>OK</v>
      </c>
      <c r="N76" s="59">
        <f t="shared" si="10"/>
        <v>1.155581142253276</v>
      </c>
      <c r="O76" s="59">
        <f t="shared" si="11"/>
        <v>1.155581142253276</v>
      </c>
    </row>
    <row r="77" spans="1:15" x14ac:dyDescent="0.3">
      <c r="A77" s="60" t="s">
        <v>126</v>
      </c>
      <c r="B77" s="42">
        <v>2025</v>
      </c>
      <c r="C77" s="42">
        <v>3</v>
      </c>
      <c r="D77" s="39">
        <v>45910</v>
      </c>
      <c r="E77" s="25" t="s">
        <v>259</v>
      </c>
      <c r="F77" s="40" t="s">
        <v>263</v>
      </c>
      <c r="G77" s="42">
        <v>258.29349999999999</v>
      </c>
      <c r="H77" s="42">
        <v>255.64160000000001</v>
      </c>
      <c r="I77" s="42">
        <v>7.6692</v>
      </c>
      <c r="J77" s="57">
        <f t="shared" si="8"/>
        <v>0.34578574036405146</v>
      </c>
      <c r="K77" s="42">
        <v>232.63399999999999</v>
      </c>
      <c r="L77" s="42">
        <v>278.64920000000001</v>
      </c>
      <c r="M77" s="58" t="str">
        <f t="shared" si="9"/>
        <v>OK</v>
      </c>
      <c r="N77" s="59">
        <f t="shared" si="10"/>
        <v>1.0373507285199213</v>
      </c>
      <c r="O77" s="59">
        <f t="shared" si="11"/>
        <v>1.0373507285199213</v>
      </c>
    </row>
    <row r="78" spans="1:15" x14ac:dyDescent="0.3">
      <c r="A78" s="60" t="s">
        <v>126</v>
      </c>
      <c r="B78" s="42">
        <v>2025</v>
      </c>
      <c r="C78" s="42">
        <v>3</v>
      </c>
      <c r="D78" s="39">
        <v>45910</v>
      </c>
      <c r="E78" s="25" t="s">
        <v>259</v>
      </c>
      <c r="F78" s="40" t="s">
        <v>264</v>
      </c>
      <c r="G78" s="42">
        <v>253.00899999999999</v>
      </c>
      <c r="H78" s="42">
        <v>250.09460000000001</v>
      </c>
      <c r="I78" s="42">
        <v>7.5027999999999997</v>
      </c>
      <c r="J78" s="57">
        <f t="shared" si="8"/>
        <v>0.38844164845124118</v>
      </c>
      <c r="K78" s="42">
        <v>227.58619999999999</v>
      </c>
      <c r="L78" s="42">
        <v>272.60300000000001</v>
      </c>
      <c r="M78" s="58" t="str">
        <f t="shared" si="9"/>
        <v>OK</v>
      </c>
      <c r="N78" s="59">
        <f t="shared" si="10"/>
        <v>1.1653190432740139</v>
      </c>
      <c r="O78" s="59">
        <f t="shared" si="11"/>
        <v>1.1653190432740139</v>
      </c>
    </row>
    <row r="79" spans="1:15" x14ac:dyDescent="0.3">
      <c r="A79" s="60" t="s">
        <v>127</v>
      </c>
      <c r="B79" s="42">
        <v>2025</v>
      </c>
      <c r="C79" s="42">
        <v>1</v>
      </c>
      <c r="D79" s="39">
        <v>45726</v>
      </c>
      <c r="E79" s="25" t="s">
        <v>259</v>
      </c>
      <c r="F79" s="40" t="s">
        <v>260</v>
      </c>
      <c r="G79" s="42">
        <v>72.783000000000001</v>
      </c>
      <c r="H79" s="42">
        <v>72.162199999999999</v>
      </c>
      <c r="I79" s="42">
        <v>2.1648999999999998</v>
      </c>
      <c r="J79" s="57">
        <f t="shared" si="8"/>
        <v>0.28675689408286881</v>
      </c>
      <c r="K79" s="42">
        <v>65.667500000000004</v>
      </c>
      <c r="L79" s="42">
        <v>78.656899999999993</v>
      </c>
      <c r="M79" s="58" t="str">
        <f t="shared" si="9"/>
        <v>OK</v>
      </c>
      <c r="N79" s="59">
        <f t="shared" si="10"/>
        <v>0.86028419310941562</v>
      </c>
      <c r="O79" s="59">
        <f t="shared" si="11"/>
        <v>0.86028419310941562</v>
      </c>
    </row>
    <row r="80" spans="1:15" x14ac:dyDescent="0.3">
      <c r="A80" s="60" t="s">
        <v>127</v>
      </c>
      <c r="B80" s="42">
        <v>2025</v>
      </c>
      <c r="C80" s="42">
        <v>1</v>
      </c>
      <c r="D80" s="39">
        <v>45726</v>
      </c>
      <c r="E80" s="25" t="s">
        <v>259</v>
      </c>
      <c r="F80" s="40" t="s">
        <v>261</v>
      </c>
      <c r="G80" s="42">
        <v>72.738699999999994</v>
      </c>
      <c r="H80" s="42">
        <v>72.4161</v>
      </c>
      <c r="I80" s="42">
        <v>2.1724999999999999</v>
      </c>
      <c r="J80" s="57">
        <f t="shared" si="8"/>
        <v>0.14849252013808711</v>
      </c>
      <c r="K80" s="42">
        <v>65.898600000000002</v>
      </c>
      <c r="L80" s="42">
        <v>78.933599999999998</v>
      </c>
      <c r="M80" s="58" t="str">
        <f t="shared" si="9"/>
        <v>OK</v>
      </c>
      <c r="N80" s="59">
        <f t="shared" si="10"/>
        <v>0.44548104634189667</v>
      </c>
      <c r="O80" s="59">
        <f t="shared" si="11"/>
        <v>0.44548104634189667</v>
      </c>
    </row>
    <row r="81" spans="1:15" x14ac:dyDescent="0.3">
      <c r="A81" s="60" t="s">
        <v>127</v>
      </c>
      <c r="B81" s="42">
        <v>2025</v>
      </c>
      <c r="C81" s="42">
        <v>1</v>
      </c>
      <c r="D81" s="39">
        <v>45726</v>
      </c>
      <c r="E81" s="25" t="s">
        <v>259</v>
      </c>
      <c r="F81" s="40" t="s">
        <v>262</v>
      </c>
      <c r="G81" s="42">
        <v>72.252700000000004</v>
      </c>
      <c r="H81" s="42">
        <v>71.478899999999996</v>
      </c>
      <c r="I81" s="42">
        <v>2.1444000000000001</v>
      </c>
      <c r="J81" s="57">
        <f t="shared" si="8"/>
        <v>0.36084685692968121</v>
      </c>
      <c r="K81" s="42">
        <v>65.045699999999997</v>
      </c>
      <c r="L81" s="42">
        <v>77.912099999999995</v>
      </c>
      <c r="M81" s="58" t="str">
        <f t="shared" si="9"/>
        <v>OK</v>
      </c>
      <c r="N81" s="59">
        <f t="shared" si="10"/>
        <v>1.0825572301756303</v>
      </c>
      <c r="O81" s="59">
        <f t="shared" si="11"/>
        <v>1.0825572301756303</v>
      </c>
    </row>
    <row r="82" spans="1:15" x14ac:dyDescent="0.3">
      <c r="A82" s="60" t="s">
        <v>127</v>
      </c>
      <c r="B82" s="42">
        <v>2025</v>
      </c>
      <c r="C82" s="42">
        <v>1</v>
      </c>
      <c r="D82" s="39">
        <v>45726</v>
      </c>
      <c r="E82" s="25" t="s">
        <v>259</v>
      </c>
      <c r="F82" s="40" t="s">
        <v>263</v>
      </c>
      <c r="G82" s="42">
        <v>73.298900000000003</v>
      </c>
      <c r="H82" s="42">
        <v>72.544799999999995</v>
      </c>
      <c r="I82" s="42">
        <v>2.1762999999999999</v>
      </c>
      <c r="J82" s="57">
        <f t="shared" si="8"/>
        <v>0.3465055369204651</v>
      </c>
      <c r="K82" s="42">
        <v>66.015900000000002</v>
      </c>
      <c r="L82" s="42">
        <v>79.073700000000002</v>
      </c>
      <c r="M82" s="58" t="str">
        <f t="shared" si="9"/>
        <v>OK</v>
      </c>
      <c r="N82" s="59">
        <f t="shared" si="10"/>
        <v>1.0394955944464777</v>
      </c>
      <c r="O82" s="59">
        <f t="shared" si="11"/>
        <v>1.0394955944464777</v>
      </c>
    </row>
    <row r="83" spans="1:15" x14ac:dyDescent="0.3">
      <c r="A83" s="60" t="s">
        <v>127</v>
      </c>
      <c r="B83" s="42">
        <v>2025</v>
      </c>
      <c r="C83" s="42">
        <v>1</v>
      </c>
      <c r="D83" s="39">
        <v>45726</v>
      </c>
      <c r="E83" s="25" t="s">
        <v>259</v>
      </c>
      <c r="F83" s="40" t="s">
        <v>264</v>
      </c>
      <c r="G83" s="42">
        <v>73.83</v>
      </c>
      <c r="H83" s="42">
        <v>73.533199999999994</v>
      </c>
      <c r="I83" s="42">
        <v>2.206</v>
      </c>
      <c r="J83" s="57">
        <f t="shared" si="8"/>
        <v>0.13454215775158868</v>
      </c>
      <c r="K83" s="42">
        <v>66.915199999999999</v>
      </c>
      <c r="L83" s="42">
        <v>80.151200000000003</v>
      </c>
      <c r="M83" s="58" t="str">
        <f t="shared" si="9"/>
        <v>OK</v>
      </c>
      <c r="N83" s="59">
        <f t="shared" si="10"/>
        <v>0.40362720512639821</v>
      </c>
      <c r="O83" s="59">
        <f t="shared" si="11"/>
        <v>0.40362720512639821</v>
      </c>
    </row>
    <row r="84" spans="1:15" x14ac:dyDescent="0.3">
      <c r="A84" s="60" t="s">
        <v>127</v>
      </c>
      <c r="B84" s="42">
        <v>2025</v>
      </c>
      <c r="C84" s="42">
        <v>2</v>
      </c>
      <c r="D84" s="39">
        <v>45818</v>
      </c>
      <c r="E84" s="25" t="s">
        <v>259</v>
      </c>
      <c r="F84" s="40" t="s">
        <v>260</v>
      </c>
      <c r="G84" s="42">
        <v>72.790499999999994</v>
      </c>
      <c r="H84" s="42">
        <v>72.2774</v>
      </c>
      <c r="I84" s="42">
        <v>2.1682999999999999</v>
      </c>
      <c r="J84" s="57">
        <f t="shared" si="8"/>
        <v>0.23663699672554275</v>
      </c>
      <c r="K84" s="42">
        <v>65.772499999999994</v>
      </c>
      <c r="L84" s="42">
        <v>78.782300000000006</v>
      </c>
      <c r="M84" s="58" t="str">
        <f t="shared" si="9"/>
        <v>OK</v>
      </c>
      <c r="N84" s="59">
        <f t="shared" si="10"/>
        <v>0.70990378735260862</v>
      </c>
      <c r="O84" s="59">
        <f t="shared" si="11"/>
        <v>0.70990378735260862</v>
      </c>
    </row>
    <row r="85" spans="1:15" x14ac:dyDescent="0.3">
      <c r="A85" s="60" t="s">
        <v>127</v>
      </c>
      <c r="B85" s="42">
        <v>2025</v>
      </c>
      <c r="C85" s="42">
        <v>2</v>
      </c>
      <c r="D85" s="39">
        <v>45818</v>
      </c>
      <c r="E85" s="25" t="s">
        <v>259</v>
      </c>
      <c r="F85" s="40" t="s">
        <v>261</v>
      </c>
      <c r="G85" s="42">
        <v>72.9315</v>
      </c>
      <c r="H85" s="42">
        <v>72.402900000000002</v>
      </c>
      <c r="I85" s="42">
        <v>2.1720999999999999</v>
      </c>
      <c r="J85" s="57">
        <f t="shared" si="8"/>
        <v>0.24335896137378449</v>
      </c>
      <c r="K85" s="42">
        <v>65.886600000000001</v>
      </c>
      <c r="L85" s="42">
        <v>78.919200000000004</v>
      </c>
      <c r="M85" s="58" t="str">
        <f t="shared" si="9"/>
        <v>OK</v>
      </c>
      <c r="N85" s="59">
        <f t="shared" si="10"/>
        <v>0.73008125365143839</v>
      </c>
      <c r="O85" s="59">
        <f t="shared" si="11"/>
        <v>0.73008125365143839</v>
      </c>
    </row>
    <row r="86" spans="1:15" x14ac:dyDescent="0.3">
      <c r="A86" s="60" t="s">
        <v>127</v>
      </c>
      <c r="B86" s="42">
        <v>2025</v>
      </c>
      <c r="C86" s="42">
        <v>2</v>
      </c>
      <c r="D86" s="39">
        <v>45818</v>
      </c>
      <c r="E86" s="25" t="s">
        <v>259</v>
      </c>
      <c r="F86" s="40" t="s">
        <v>262</v>
      </c>
      <c r="G86" s="42">
        <v>72.608500000000006</v>
      </c>
      <c r="H86" s="42">
        <v>72.145499999999998</v>
      </c>
      <c r="I86" s="42">
        <v>2.1644000000000001</v>
      </c>
      <c r="J86" s="57">
        <f t="shared" si="8"/>
        <v>0.21391609683977456</v>
      </c>
      <c r="K86" s="42">
        <v>65.652299999999997</v>
      </c>
      <c r="L86" s="42">
        <v>78.6387</v>
      </c>
      <c r="M86" s="58" t="str">
        <f t="shared" si="9"/>
        <v>OK</v>
      </c>
      <c r="N86" s="59">
        <f t="shared" si="10"/>
        <v>0.64175866824681804</v>
      </c>
      <c r="O86" s="59">
        <f t="shared" si="11"/>
        <v>0.64175866824681804</v>
      </c>
    </row>
    <row r="87" spans="1:15" x14ac:dyDescent="0.3">
      <c r="A87" s="60" t="s">
        <v>127</v>
      </c>
      <c r="B87" s="42">
        <v>2025</v>
      </c>
      <c r="C87" s="42">
        <v>2</v>
      </c>
      <c r="D87" s="39">
        <v>45818</v>
      </c>
      <c r="E87" s="25" t="s">
        <v>259</v>
      </c>
      <c r="F87" s="40" t="s">
        <v>263</v>
      </c>
      <c r="G87" s="42">
        <v>71.315600000000003</v>
      </c>
      <c r="H87" s="42">
        <v>70.918199999999999</v>
      </c>
      <c r="I87" s="42">
        <v>2.1274999999999999</v>
      </c>
      <c r="J87" s="57">
        <f t="shared" si="8"/>
        <v>0.18679200940070723</v>
      </c>
      <c r="K87" s="42">
        <v>64.535700000000006</v>
      </c>
      <c r="L87" s="42">
        <v>77.300700000000006</v>
      </c>
      <c r="M87" s="58" t="str">
        <f t="shared" si="9"/>
        <v>OK</v>
      </c>
      <c r="N87" s="59">
        <f t="shared" si="10"/>
        <v>0.56036391222564108</v>
      </c>
      <c r="O87" s="59">
        <f t="shared" si="11"/>
        <v>0.56036391222564108</v>
      </c>
    </row>
    <row r="88" spans="1:15" x14ac:dyDescent="0.3">
      <c r="A88" s="60" t="s">
        <v>127</v>
      </c>
      <c r="B88" s="42">
        <v>2025</v>
      </c>
      <c r="C88" s="42">
        <v>2</v>
      </c>
      <c r="D88" s="39">
        <v>45818</v>
      </c>
      <c r="E88" s="25" t="s">
        <v>259</v>
      </c>
      <c r="F88" s="40" t="s">
        <v>264</v>
      </c>
      <c r="G88" s="42">
        <v>71.912099999999995</v>
      </c>
      <c r="H88" s="42">
        <v>71.461699999999993</v>
      </c>
      <c r="I88" s="42">
        <v>2.1438999999999999</v>
      </c>
      <c r="J88" s="57">
        <f t="shared" si="8"/>
        <v>0.21008442557955218</v>
      </c>
      <c r="K88" s="42">
        <v>65.03</v>
      </c>
      <c r="L88" s="42">
        <v>77.8934</v>
      </c>
      <c r="M88" s="58" t="str">
        <f t="shared" si="9"/>
        <v>OK</v>
      </c>
      <c r="N88" s="59">
        <f t="shared" si="10"/>
        <v>0.63026768184916104</v>
      </c>
      <c r="O88" s="59">
        <f t="shared" si="11"/>
        <v>0.63026768184916104</v>
      </c>
    </row>
    <row r="89" spans="1:15" x14ac:dyDescent="0.3">
      <c r="A89" s="60" t="s">
        <v>127</v>
      </c>
      <c r="B89" s="42">
        <v>2025</v>
      </c>
      <c r="C89" s="42">
        <v>3</v>
      </c>
      <c r="D89" s="39">
        <v>45910</v>
      </c>
      <c r="E89" s="25" t="s">
        <v>259</v>
      </c>
      <c r="F89" s="40" t="s">
        <v>260</v>
      </c>
      <c r="G89" s="42">
        <v>72.199799999999996</v>
      </c>
      <c r="H89" s="42">
        <v>71.663399999999996</v>
      </c>
      <c r="I89" s="42">
        <v>2.1499000000000001</v>
      </c>
      <c r="J89" s="57">
        <f t="shared" si="8"/>
        <v>0.24949997674310451</v>
      </c>
      <c r="K89" s="42">
        <v>65.213700000000003</v>
      </c>
      <c r="L89" s="42">
        <v>78.113100000000003</v>
      </c>
      <c r="M89" s="58" t="str">
        <f t="shared" si="9"/>
        <v>OK</v>
      </c>
      <c r="N89" s="59">
        <f t="shared" si="10"/>
        <v>0.74849923391856998</v>
      </c>
      <c r="O89" s="59">
        <f t="shared" si="11"/>
        <v>0.74849923391856998</v>
      </c>
    </row>
    <row r="90" spans="1:15" x14ac:dyDescent="0.3">
      <c r="A90" s="60" t="s">
        <v>127</v>
      </c>
      <c r="B90" s="42">
        <v>2025</v>
      </c>
      <c r="C90" s="42">
        <v>3</v>
      </c>
      <c r="D90" s="39">
        <v>45910</v>
      </c>
      <c r="E90" s="25" t="s">
        <v>259</v>
      </c>
      <c r="F90" s="40" t="s">
        <v>261</v>
      </c>
      <c r="G90" s="42">
        <v>73.078999999999994</v>
      </c>
      <c r="H90" s="42">
        <v>72.589699999999993</v>
      </c>
      <c r="I90" s="42">
        <v>2.1777000000000002</v>
      </c>
      <c r="J90" s="57">
        <f t="shared" si="8"/>
        <v>0.22468659594985535</v>
      </c>
      <c r="K90" s="42">
        <v>66.056600000000003</v>
      </c>
      <c r="L90" s="42">
        <v>79.122799999999998</v>
      </c>
      <c r="M90" s="58" t="str">
        <f t="shared" si="9"/>
        <v>OK</v>
      </c>
      <c r="N90" s="59">
        <f t="shared" si="10"/>
        <v>0.67406257361581612</v>
      </c>
      <c r="O90" s="59">
        <f t="shared" si="11"/>
        <v>0.67406257361581612</v>
      </c>
    </row>
    <row r="91" spans="1:15" x14ac:dyDescent="0.3">
      <c r="A91" s="60" t="s">
        <v>127</v>
      </c>
      <c r="B91" s="42">
        <v>2025</v>
      </c>
      <c r="C91" s="42">
        <v>3</v>
      </c>
      <c r="D91" s="39">
        <v>45910</v>
      </c>
      <c r="E91" s="25" t="s">
        <v>259</v>
      </c>
      <c r="F91" s="40" t="s">
        <v>262</v>
      </c>
      <c r="G91" s="42">
        <v>72.677099999999996</v>
      </c>
      <c r="H91" s="42">
        <v>72.227599999999995</v>
      </c>
      <c r="I91" s="42">
        <v>2.1667999999999998</v>
      </c>
      <c r="J91" s="57">
        <f t="shared" si="8"/>
        <v>0.20744877238323817</v>
      </c>
      <c r="K91" s="42">
        <v>65.727199999999996</v>
      </c>
      <c r="L91" s="42">
        <v>78.727999999999994</v>
      </c>
      <c r="M91" s="58" t="str">
        <f t="shared" si="9"/>
        <v>OK</v>
      </c>
      <c r="N91" s="59">
        <f t="shared" si="10"/>
        <v>0.62233827511920714</v>
      </c>
      <c r="O91" s="59">
        <f t="shared" si="11"/>
        <v>0.62233827511920714</v>
      </c>
    </row>
    <row r="92" spans="1:15" x14ac:dyDescent="0.3">
      <c r="A92" s="60" t="s">
        <v>127</v>
      </c>
      <c r="B92" s="42">
        <v>2025</v>
      </c>
      <c r="C92" s="42">
        <v>3</v>
      </c>
      <c r="D92" s="39">
        <v>45910</v>
      </c>
      <c r="E92" s="25" t="s">
        <v>259</v>
      </c>
      <c r="F92" s="40" t="s">
        <v>263</v>
      </c>
      <c r="G92" s="42">
        <v>72.079400000000007</v>
      </c>
      <c r="H92" s="42">
        <v>71.677599999999998</v>
      </c>
      <c r="I92" s="42">
        <v>2.1503000000000001</v>
      </c>
      <c r="J92" s="57">
        <f t="shared" si="8"/>
        <v>0.18685764777008257</v>
      </c>
      <c r="K92" s="42">
        <v>65.226699999999994</v>
      </c>
      <c r="L92" s="42">
        <v>78.128500000000003</v>
      </c>
      <c r="M92" s="58" t="str">
        <f t="shared" si="9"/>
        <v>OK</v>
      </c>
      <c r="N92" s="59">
        <f t="shared" si="10"/>
        <v>0.56056564393898312</v>
      </c>
      <c r="O92" s="59">
        <f t="shared" si="11"/>
        <v>0.56056564393898312</v>
      </c>
    </row>
    <row r="93" spans="1:15" x14ac:dyDescent="0.3">
      <c r="A93" s="60" t="s">
        <v>127</v>
      </c>
      <c r="B93" s="42">
        <v>2025</v>
      </c>
      <c r="C93" s="42">
        <v>3</v>
      </c>
      <c r="D93" s="39">
        <v>45910</v>
      </c>
      <c r="E93" s="25" t="s">
        <v>259</v>
      </c>
      <c r="F93" s="40" t="s">
        <v>264</v>
      </c>
      <c r="G93" s="42">
        <v>72.139700000000005</v>
      </c>
      <c r="H93" s="42">
        <v>71.643100000000004</v>
      </c>
      <c r="I93" s="42">
        <v>2.1493000000000002</v>
      </c>
      <c r="J93" s="57">
        <f t="shared" si="8"/>
        <v>0.23105197040897071</v>
      </c>
      <c r="K93" s="42">
        <v>65.1952</v>
      </c>
      <c r="L93" s="42">
        <v>78.090999999999994</v>
      </c>
      <c r="M93" s="58" t="str">
        <f t="shared" si="9"/>
        <v>OK</v>
      </c>
      <c r="N93" s="59">
        <f t="shared" si="10"/>
        <v>0.69315816875595948</v>
      </c>
      <c r="O93" s="59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9" priority="1" operator="equal">
      <formula>"OK"</formula>
    </cfRule>
    <cfRule type="cellIs" dxfId="8" priority="2" operator="equal">
      <formula>"OK-BIAS"</formula>
    </cfRule>
    <cfRule type="cellIs" dxfId="7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activeCell="P3" sqref="P3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119" t="s">
        <v>265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</row>
    <row r="2" spans="1:21" ht="19.95" customHeight="1" x14ac:dyDescent="0.3">
      <c r="A2" s="120" t="s">
        <v>266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</row>
    <row r="3" spans="1:21" ht="15.6" x14ac:dyDescent="0.3">
      <c r="A3" s="47" t="s">
        <v>267</v>
      </c>
      <c r="B3" s="52">
        <v>2025</v>
      </c>
      <c r="C3" s="47" t="s">
        <v>268</v>
      </c>
      <c r="D3" s="52">
        <v>2025</v>
      </c>
      <c r="F3" s="121" t="s">
        <v>269</v>
      </c>
      <c r="G3" s="115"/>
      <c r="H3" s="115"/>
      <c r="I3" s="115"/>
      <c r="J3" s="115"/>
      <c r="K3" s="115"/>
      <c r="L3" s="115"/>
      <c r="M3" s="115"/>
    </row>
    <row r="4" spans="1:21" ht="15.6" x14ac:dyDescent="0.3">
      <c r="A4" s="47" t="s">
        <v>270</v>
      </c>
      <c r="B4" s="63"/>
      <c r="F4" s="121" t="s">
        <v>271</v>
      </c>
      <c r="G4" s="115"/>
      <c r="H4" s="115"/>
      <c r="I4" s="115"/>
      <c r="J4" s="115"/>
      <c r="K4" s="115"/>
      <c r="L4" s="115"/>
      <c r="M4" s="115"/>
    </row>
    <row r="6" spans="1:21" ht="28.05" customHeight="1" x14ac:dyDescent="0.3">
      <c r="A6" s="17" t="s">
        <v>88</v>
      </c>
      <c r="B6" s="17" t="s">
        <v>165</v>
      </c>
      <c r="C6" s="17" t="s">
        <v>224</v>
      </c>
      <c r="D6" s="17" t="s">
        <v>225</v>
      </c>
      <c r="E6" s="17" t="s">
        <v>226</v>
      </c>
      <c r="F6" s="17" t="s">
        <v>227</v>
      </c>
      <c r="G6" s="17" t="s">
        <v>228</v>
      </c>
      <c r="H6" s="17" t="s">
        <v>106</v>
      </c>
      <c r="I6" s="17" t="s">
        <v>107</v>
      </c>
      <c r="J6" s="17" t="s">
        <v>272</v>
      </c>
      <c r="K6" s="17" t="s">
        <v>230</v>
      </c>
      <c r="L6" s="17" t="s">
        <v>231</v>
      </c>
      <c r="M6" s="17" t="s">
        <v>273</v>
      </c>
    </row>
    <row r="7" spans="1:21" x14ac:dyDescent="0.3">
      <c r="A7" s="56" t="str">
        <f>Analitos!$A$4</f>
        <v>Lactato</v>
      </c>
      <c r="B7" s="38">
        <v>1</v>
      </c>
      <c r="C7" s="38">
        <f t="shared" ref="C7:C38" si="0">IF(INDEX(engEstat,ROW()-6,3)="","",INDEX(engEstat,ROW()-6,3))</f>
        <v>0</v>
      </c>
      <c r="D7" s="61" t="str">
        <f t="shared" ref="D7:D38" si="1">IF(INDEX(engEstat,ROW()-6,4)="","",INDEX(engEstat,ROW()-6,4))</f>
        <v/>
      </c>
      <c r="E7" s="61" t="str">
        <f t="shared" ref="E7:E38" si="2">IF(INDEX(engEstat,ROW()-6,5)="","",INDEX(engEstat,ROW()-6,5))</f>
        <v/>
      </c>
      <c r="F7" s="62" t="str">
        <f t="shared" ref="F7:F38" si="3">IF(INDEX(engEstat,ROW()-6,6)="","",INDEX(engEstat,ROW()-6,6))</f>
        <v/>
      </c>
      <c r="G7" s="62">
        <f t="shared" ref="G7:G38" si="4">IF(INDEX(engEstat,ROW()-6,7)="","",INDEX(engEstat,ROW()-6,7))</f>
        <v>15</v>
      </c>
      <c r="H7" s="62">
        <f t="shared" ref="H7:H38" si="5">IF(INDEX(engEstat,ROW()-6,8)="","",INDEX(engEstat,ROW()-6,8))</f>
        <v>5</v>
      </c>
      <c r="I7" s="62" t="str">
        <f t="shared" ref="I7:I38" si="6">IF(INDEX(engEstat,ROW()-6,9)="","",INDEX(engEstat,ROW()-6,9))</f>
        <v/>
      </c>
      <c r="J7" s="62" t="str">
        <f t="shared" ref="J7:J38" si="7">IF($A7="","",IFERROR(AVERAGE($P7:$U7),""))</f>
        <v/>
      </c>
      <c r="K7" s="62" t="str">
        <f t="shared" ref="K7:K38" si="8">IF(OR($F7="",$J7=""),"",$F7*1.65+ABS($J7))</f>
        <v/>
      </c>
      <c r="L7" s="20" t="str">
        <f t="shared" ref="L7:L38" si="9">IF(OR($F7="",$F7=0,$G7="",$J7=""),"",($G7-ABS($J7))/$F7)</f>
        <v/>
      </c>
      <c r="M7" s="38" t="str">
        <f t="shared" ref="M7:M38" si="10">IF($L7="","",IF($L7&gt;=6,"Excelente",IF($L7&gt;=4,"Bom",IF($L7&gt;=3,"Marginal","Inaceitável"))))</f>
        <v/>
      </c>
      <c r="P7" s="5" t="str">
        <f>IF($A7="","",IFERROR(AVERAGEIFS(EQC_Dados!$O$4:$O$1003,EQC_Dados!$A$4:$A$1003,$A7,EQC_Dados!$B$4:$B$1003,"&gt;="&amp;$B$3,EQC_Dados!$B$4:$B$1003,"&lt;="&amp;$D$3,EQC_Dados!$C$4:$C$1003,1),""))</f>
        <v/>
      </c>
      <c r="Q7" s="5" t="str">
        <f>IF($A7="","",IFERROR(AVERAGEIFS(EQC_Dados!$O$4:$O$1003,EQC_Dados!$A$4:$A$1003,$A7,EQC_Dados!$B$4:$B$1003,"&gt;="&amp;$B$3,EQC_Dados!$B$4:$B$1003,"&lt;="&amp;$D$3,EQC_Dados!$C$4:$C$1003,2),""))</f>
        <v/>
      </c>
      <c r="R7" s="5" t="str">
        <f>IF($A7="","",IFERROR(AVERAGEIFS(EQC_Dados!$O$4:$O$1003,EQC_Dados!$A$4:$A$1003,$A7,EQC_Dados!$B$4:$B$1003,"&gt;="&amp;$B$3,EQC_Dados!$B$4:$B$1003,"&lt;="&amp;$D$3,EQC_Dados!$C$4:$C$1003,3),""))</f>
        <v/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6" t="str">
        <f>Analitos!$A$4</f>
        <v>Lactato</v>
      </c>
      <c r="B8" s="38">
        <v>2</v>
      </c>
      <c r="C8" s="38">
        <f t="shared" si="0"/>
        <v>0</v>
      </c>
      <c r="D8" s="61" t="str">
        <f t="shared" si="1"/>
        <v/>
      </c>
      <c r="E8" s="61" t="str">
        <f t="shared" si="2"/>
        <v/>
      </c>
      <c r="F8" s="62" t="str">
        <f t="shared" si="3"/>
        <v/>
      </c>
      <c r="G8" s="62">
        <f t="shared" si="4"/>
        <v>15</v>
      </c>
      <c r="H8" s="62">
        <f t="shared" si="5"/>
        <v>5</v>
      </c>
      <c r="I8" s="62" t="str">
        <f t="shared" si="6"/>
        <v/>
      </c>
      <c r="J8" s="62" t="str">
        <f t="shared" si="7"/>
        <v/>
      </c>
      <c r="K8" s="62" t="str">
        <f t="shared" si="8"/>
        <v/>
      </c>
      <c r="L8" s="20" t="str">
        <f t="shared" si="9"/>
        <v/>
      </c>
      <c r="M8" s="38" t="str">
        <f t="shared" si="10"/>
        <v/>
      </c>
      <c r="P8" s="5" t="str">
        <f>IF($A8="","",IFERROR(AVERAGEIFS(EQC_Dados!$O$4:$O$1003,EQC_Dados!$A$4:$A$1003,$A8,EQC_Dados!$B$4:$B$1003,"&gt;="&amp;$B$3,EQC_Dados!$B$4:$B$1003,"&lt;="&amp;$D$3,EQC_Dados!$C$4:$C$1003,1),""))</f>
        <v/>
      </c>
      <c r="Q8" s="5" t="str">
        <f>IF($A8="","",IFERROR(AVERAGEIFS(EQC_Dados!$O$4:$O$1003,EQC_Dados!$A$4:$A$1003,$A8,EQC_Dados!$B$4:$B$1003,"&gt;="&amp;$B$3,EQC_Dados!$B$4:$B$1003,"&lt;="&amp;$D$3,EQC_Dados!$C$4:$C$1003,2),""))</f>
        <v/>
      </c>
      <c r="R8" s="5" t="str">
        <f>IF($A8="","",IFERROR(AVERAGEIFS(EQC_Dados!$O$4:$O$1003,EQC_Dados!$A$4:$A$1003,$A8,EQC_Dados!$B$4:$B$1003,"&gt;="&amp;$B$3,EQC_Dados!$B$4:$B$1003,"&lt;="&amp;$D$3,EQC_Dados!$C$4:$C$1003,3),""))</f>
        <v/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6" t="str">
        <f>Analitos!$A$5</f>
        <v>Ácido úrico</v>
      </c>
      <c r="B9" s="38">
        <v>1</v>
      </c>
      <c r="C9" s="38">
        <f t="shared" si="0"/>
        <v>0</v>
      </c>
      <c r="D9" s="61" t="str">
        <f t="shared" si="1"/>
        <v/>
      </c>
      <c r="E9" s="61" t="str">
        <f t="shared" si="2"/>
        <v/>
      </c>
      <c r="F9" s="62" t="str">
        <f t="shared" si="3"/>
        <v/>
      </c>
      <c r="G9" s="62">
        <f t="shared" si="4"/>
        <v>17</v>
      </c>
      <c r="H9" s="62">
        <f t="shared" si="5"/>
        <v>5.666666666666667</v>
      </c>
      <c r="I9" s="62" t="str">
        <f t="shared" si="6"/>
        <v/>
      </c>
      <c r="J9" s="62">
        <f t="shared" si="7"/>
        <v>1.3732583369387505</v>
      </c>
      <c r="K9" s="62" t="str">
        <f t="shared" si="8"/>
        <v/>
      </c>
      <c r="L9" s="20" t="str">
        <f t="shared" si="9"/>
        <v/>
      </c>
      <c r="M9" s="38" t="str">
        <f t="shared" si="10"/>
        <v/>
      </c>
      <c r="P9" s="5">
        <f>IF($A9="","",IFERROR(AVERAGEIFS(EQC_Dados!$O$4:$O$1003,EQC_Dados!$A$4:$A$1003,$A9,EQC_Dados!$B$4:$B$1003,"&gt;="&amp;$B$3,EQC_Dados!$B$4:$B$1003,"&lt;="&amp;$D$3,EQC_Dados!$C$4:$C$1003,1),""))</f>
        <v>1.3372181934117227</v>
      </c>
      <c r="Q9" s="5">
        <f>IF($A9="","",IFERROR(AVERAGEIFS(EQC_Dados!$O$4:$O$1003,EQC_Dados!$A$4:$A$1003,$A9,EQC_Dados!$B$4:$B$1003,"&gt;="&amp;$B$3,EQC_Dados!$B$4:$B$1003,"&lt;="&amp;$D$3,EQC_Dados!$C$4:$C$1003,2),""))</f>
        <v>1.2628319531659027</v>
      </c>
      <c r="R9" s="5">
        <f>IF($A9="","",IFERROR(AVERAGEIFS(EQC_Dados!$O$4:$O$1003,EQC_Dados!$A$4:$A$1003,$A9,EQC_Dados!$B$4:$B$1003,"&gt;="&amp;$B$3,EQC_Dados!$B$4:$B$1003,"&lt;="&amp;$D$3,EQC_Dados!$C$4:$C$1003,3),""))</f>
        <v>1.5197248642386261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6" t="str">
        <f>Analitos!$A$5</f>
        <v>Ácido úrico</v>
      </c>
      <c r="B10" s="38">
        <v>2</v>
      </c>
      <c r="C10" s="38">
        <f t="shared" si="0"/>
        <v>0</v>
      </c>
      <c r="D10" s="61" t="str">
        <f t="shared" si="1"/>
        <v/>
      </c>
      <c r="E10" s="61" t="str">
        <f t="shared" si="2"/>
        <v/>
      </c>
      <c r="F10" s="62" t="str">
        <f t="shared" si="3"/>
        <v/>
      </c>
      <c r="G10" s="62">
        <f t="shared" si="4"/>
        <v>17</v>
      </c>
      <c r="H10" s="62">
        <f t="shared" si="5"/>
        <v>5.666666666666667</v>
      </c>
      <c r="I10" s="62" t="str">
        <f t="shared" si="6"/>
        <v/>
      </c>
      <c r="J10" s="62">
        <f t="shared" si="7"/>
        <v>1.3732583369387505</v>
      </c>
      <c r="K10" s="62" t="str">
        <f t="shared" si="8"/>
        <v/>
      </c>
      <c r="L10" s="20" t="str">
        <f t="shared" si="9"/>
        <v/>
      </c>
      <c r="M10" s="38" t="str">
        <f t="shared" si="10"/>
        <v/>
      </c>
      <c r="P10" s="5">
        <f>IF($A10="","",IFERROR(AVERAGEIFS(EQC_Dados!$O$4:$O$1003,EQC_Dados!$A$4:$A$1003,$A10,EQC_Dados!$B$4:$B$1003,"&gt;="&amp;$B$3,EQC_Dados!$B$4:$B$1003,"&lt;="&amp;$D$3,EQC_Dados!$C$4:$C$1003,1),""))</f>
        <v>1.3372181934117227</v>
      </c>
      <c r="Q10" s="5">
        <f>IF($A10="","",IFERROR(AVERAGEIFS(EQC_Dados!$O$4:$O$1003,EQC_Dados!$A$4:$A$1003,$A10,EQC_Dados!$B$4:$B$1003,"&gt;="&amp;$B$3,EQC_Dados!$B$4:$B$1003,"&lt;="&amp;$D$3,EQC_Dados!$C$4:$C$1003,2),""))</f>
        <v>1.2628319531659027</v>
      </c>
      <c r="R10" s="5">
        <f>IF($A10="","",IFERROR(AVERAGEIFS(EQC_Dados!$O$4:$O$1003,EQC_Dados!$A$4:$A$1003,$A10,EQC_Dados!$B$4:$B$1003,"&gt;="&amp;$B$3,EQC_Dados!$B$4:$B$1003,"&lt;="&amp;$D$3,EQC_Dados!$C$4:$C$1003,3),""))</f>
        <v>1.5197248642386261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6" t="str">
        <f>Analitos!$A$6</f>
        <v>Albumina</v>
      </c>
      <c r="B11" s="38">
        <v>1</v>
      </c>
      <c r="C11" s="38">
        <f t="shared" si="0"/>
        <v>0</v>
      </c>
      <c r="D11" s="61" t="str">
        <f t="shared" si="1"/>
        <v/>
      </c>
      <c r="E11" s="61" t="str">
        <f t="shared" si="2"/>
        <v/>
      </c>
      <c r="F11" s="62" t="str">
        <f t="shared" si="3"/>
        <v/>
      </c>
      <c r="G11" s="62">
        <f t="shared" si="4"/>
        <v>10</v>
      </c>
      <c r="H11" s="62">
        <f t="shared" si="5"/>
        <v>3.3333333333333335</v>
      </c>
      <c r="I11" s="62" t="str">
        <f t="shared" si="6"/>
        <v/>
      </c>
      <c r="J11" s="62" t="str">
        <f t="shared" si="7"/>
        <v/>
      </c>
      <c r="K11" s="62" t="str">
        <f t="shared" si="8"/>
        <v/>
      </c>
      <c r="L11" s="20" t="str">
        <f t="shared" si="9"/>
        <v/>
      </c>
      <c r="M11" s="38" t="str">
        <f t="shared" si="10"/>
        <v/>
      </c>
      <c r="P11" s="5" t="str">
        <f>IF($A11="","",IFERROR(AVERAGEIFS(EQC_Dados!$O$4:$O$1003,EQC_Dados!$A$4:$A$1003,$A11,EQC_Dados!$B$4:$B$1003,"&gt;="&amp;$B$3,EQC_Dados!$B$4:$B$1003,"&lt;="&amp;$D$3,EQC_Dados!$C$4:$C$1003,1),""))</f>
        <v/>
      </c>
      <c r="Q11" s="5" t="str">
        <f>IF($A11="","",IFERROR(AVERAGEIFS(EQC_Dados!$O$4:$O$1003,EQC_Dados!$A$4:$A$1003,$A11,EQC_Dados!$B$4:$B$1003,"&gt;="&amp;$B$3,EQC_Dados!$B$4:$B$1003,"&lt;="&amp;$D$3,EQC_Dados!$C$4:$C$1003,2),""))</f>
        <v/>
      </c>
      <c r="R11" s="5" t="str">
        <f>IF($A11="","",IFERROR(AVERAGEIFS(EQC_Dados!$O$4:$O$1003,EQC_Dados!$A$4:$A$1003,$A11,EQC_Dados!$B$4:$B$1003,"&gt;="&amp;$B$3,EQC_Dados!$B$4:$B$1003,"&lt;="&amp;$D$3,EQC_Dados!$C$4:$C$1003,3),""))</f>
        <v/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6" t="str">
        <f>Analitos!$A$6</f>
        <v>Albumina</v>
      </c>
      <c r="B12" s="38">
        <v>2</v>
      </c>
      <c r="C12" s="38">
        <f t="shared" si="0"/>
        <v>0</v>
      </c>
      <c r="D12" s="61" t="str">
        <f t="shared" si="1"/>
        <v/>
      </c>
      <c r="E12" s="61" t="str">
        <f t="shared" si="2"/>
        <v/>
      </c>
      <c r="F12" s="62" t="str">
        <f t="shared" si="3"/>
        <v/>
      </c>
      <c r="G12" s="62">
        <f t="shared" si="4"/>
        <v>10</v>
      </c>
      <c r="H12" s="62">
        <f t="shared" si="5"/>
        <v>3.3333333333333335</v>
      </c>
      <c r="I12" s="62" t="str">
        <f t="shared" si="6"/>
        <v/>
      </c>
      <c r="J12" s="62" t="str">
        <f t="shared" si="7"/>
        <v/>
      </c>
      <c r="K12" s="62" t="str">
        <f t="shared" si="8"/>
        <v/>
      </c>
      <c r="L12" s="20" t="str">
        <f t="shared" si="9"/>
        <v/>
      </c>
      <c r="M12" s="38" t="str">
        <f t="shared" si="10"/>
        <v/>
      </c>
      <c r="P12" s="5" t="str">
        <f>IF($A12="","",IFERROR(AVERAGEIFS(EQC_Dados!$O$4:$O$1003,EQC_Dados!$A$4:$A$1003,$A12,EQC_Dados!$B$4:$B$1003,"&gt;="&amp;$B$3,EQC_Dados!$B$4:$B$1003,"&lt;="&amp;$D$3,EQC_Dados!$C$4:$C$1003,1),""))</f>
        <v/>
      </c>
      <c r="Q12" s="5" t="str">
        <f>IF($A12="","",IFERROR(AVERAGEIFS(EQC_Dados!$O$4:$O$1003,EQC_Dados!$A$4:$A$1003,$A12,EQC_Dados!$B$4:$B$1003,"&gt;="&amp;$B$3,EQC_Dados!$B$4:$B$1003,"&lt;="&amp;$D$3,EQC_Dados!$C$4:$C$1003,2),""))</f>
        <v/>
      </c>
      <c r="R12" s="5" t="str">
        <f>IF($A12="","",IFERROR(AVERAGEIFS(EQC_Dados!$O$4:$O$1003,EQC_Dados!$A$4:$A$1003,$A12,EQC_Dados!$B$4:$B$1003,"&gt;="&amp;$B$3,EQC_Dados!$B$4:$B$1003,"&lt;="&amp;$D$3,EQC_Dados!$C$4:$C$1003,3),""))</f>
        <v/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6" t="str">
        <f>Analitos!$A$7</f>
        <v>Bilirrubina direta</v>
      </c>
      <c r="B13" s="38">
        <v>1</v>
      </c>
      <c r="C13" s="38">
        <f t="shared" si="0"/>
        <v>0</v>
      </c>
      <c r="D13" s="61" t="str">
        <f t="shared" si="1"/>
        <v/>
      </c>
      <c r="E13" s="61" t="str">
        <f t="shared" si="2"/>
        <v/>
      </c>
      <c r="F13" s="62" t="str">
        <f t="shared" si="3"/>
        <v/>
      </c>
      <c r="G13" s="62">
        <f t="shared" si="4"/>
        <v>15</v>
      </c>
      <c r="H13" s="62">
        <f t="shared" si="5"/>
        <v>5</v>
      </c>
      <c r="I13" s="62" t="str">
        <f t="shared" si="6"/>
        <v/>
      </c>
      <c r="J13" s="62" t="str">
        <f t="shared" si="7"/>
        <v/>
      </c>
      <c r="K13" s="62" t="str">
        <f t="shared" si="8"/>
        <v/>
      </c>
      <c r="L13" s="20" t="str">
        <f t="shared" si="9"/>
        <v/>
      </c>
      <c r="M13" s="38" t="str">
        <f t="shared" si="10"/>
        <v/>
      </c>
      <c r="P13" s="5" t="str">
        <f>IF($A13="","",IFERROR(AVERAGEIFS(EQC_Dados!$O$4:$O$1003,EQC_Dados!$A$4:$A$1003,$A13,EQC_Dados!$B$4:$B$1003,"&gt;="&amp;$B$3,EQC_Dados!$B$4:$B$1003,"&lt;="&amp;$D$3,EQC_Dados!$C$4:$C$1003,1),""))</f>
        <v/>
      </c>
      <c r="Q13" s="5" t="str">
        <f>IF($A13="","",IFERROR(AVERAGEIFS(EQC_Dados!$O$4:$O$1003,EQC_Dados!$A$4:$A$1003,$A13,EQC_Dados!$B$4:$B$1003,"&gt;="&amp;$B$3,EQC_Dados!$B$4:$B$1003,"&lt;="&amp;$D$3,EQC_Dados!$C$4:$C$1003,2),""))</f>
        <v/>
      </c>
      <c r="R13" s="5" t="str">
        <f>IF($A13="","",IFERROR(AVERAGEIFS(EQC_Dados!$O$4:$O$1003,EQC_Dados!$A$4:$A$1003,$A13,EQC_Dados!$B$4:$B$1003,"&gt;="&amp;$B$3,EQC_Dados!$B$4:$B$1003,"&lt;="&amp;$D$3,EQC_Dados!$C$4:$C$1003,3),""))</f>
        <v/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6" t="str">
        <f>Analitos!$A$7</f>
        <v>Bilirrubina direta</v>
      </c>
      <c r="B14" s="38">
        <v>2</v>
      </c>
      <c r="C14" s="38">
        <f t="shared" si="0"/>
        <v>0</v>
      </c>
      <c r="D14" s="61" t="str">
        <f t="shared" si="1"/>
        <v/>
      </c>
      <c r="E14" s="61" t="str">
        <f t="shared" si="2"/>
        <v/>
      </c>
      <c r="F14" s="62" t="str">
        <f t="shared" si="3"/>
        <v/>
      </c>
      <c r="G14" s="62">
        <f t="shared" si="4"/>
        <v>15</v>
      </c>
      <c r="H14" s="62">
        <f t="shared" si="5"/>
        <v>5</v>
      </c>
      <c r="I14" s="62" t="str">
        <f t="shared" si="6"/>
        <v/>
      </c>
      <c r="J14" s="62" t="str">
        <f t="shared" si="7"/>
        <v/>
      </c>
      <c r="K14" s="62" t="str">
        <f t="shared" si="8"/>
        <v/>
      </c>
      <c r="L14" s="20" t="str">
        <f t="shared" si="9"/>
        <v/>
      </c>
      <c r="M14" s="38" t="str">
        <f t="shared" si="10"/>
        <v/>
      </c>
      <c r="P14" s="5" t="str">
        <f>IF($A14="","",IFERROR(AVERAGEIFS(EQC_Dados!$O$4:$O$1003,EQC_Dados!$A$4:$A$1003,$A14,EQC_Dados!$B$4:$B$1003,"&gt;="&amp;$B$3,EQC_Dados!$B$4:$B$1003,"&lt;="&amp;$D$3,EQC_Dados!$C$4:$C$1003,1),""))</f>
        <v/>
      </c>
      <c r="Q14" s="5" t="str">
        <f>IF($A14="","",IFERROR(AVERAGEIFS(EQC_Dados!$O$4:$O$1003,EQC_Dados!$A$4:$A$1003,$A14,EQC_Dados!$B$4:$B$1003,"&gt;="&amp;$B$3,EQC_Dados!$B$4:$B$1003,"&lt;="&amp;$D$3,EQC_Dados!$C$4:$C$1003,2),""))</f>
        <v/>
      </c>
      <c r="R14" s="5" t="str">
        <f>IF($A14="","",IFERROR(AVERAGEIFS(EQC_Dados!$O$4:$O$1003,EQC_Dados!$A$4:$A$1003,$A14,EQC_Dados!$B$4:$B$1003,"&gt;="&amp;$B$3,EQC_Dados!$B$4:$B$1003,"&lt;="&amp;$D$3,EQC_Dados!$C$4:$C$1003,3),""))</f>
        <v/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6" t="str">
        <f>Analitos!$A$8</f>
        <v>Bilirrubina total</v>
      </c>
      <c r="B15" s="38">
        <v>1</v>
      </c>
      <c r="C15" s="38">
        <f t="shared" si="0"/>
        <v>0</v>
      </c>
      <c r="D15" s="61" t="str">
        <f t="shared" si="1"/>
        <v/>
      </c>
      <c r="E15" s="61" t="str">
        <f t="shared" si="2"/>
        <v/>
      </c>
      <c r="F15" s="62" t="str">
        <f t="shared" si="3"/>
        <v/>
      </c>
      <c r="G15" s="62">
        <f t="shared" si="4"/>
        <v>20</v>
      </c>
      <c r="H15" s="62">
        <f t="shared" si="5"/>
        <v>6.666666666666667</v>
      </c>
      <c r="I15" s="62" t="str">
        <f t="shared" si="6"/>
        <v/>
      </c>
      <c r="J15" s="62" t="str">
        <f t="shared" si="7"/>
        <v/>
      </c>
      <c r="K15" s="62" t="str">
        <f t="shared" si="8"/>
        <v/>
      </c>
      <c r="L15" s="20" t="str">
        <f t="shared" si="9"/>
        <v/>
      </c>
      <c r="M15" s="38" t="str">
        <f t="shared" si="10"/>
        <v/>
      </c>
      <c r="P15" s="5" t="str">
        <f>IF($A15="","",IFERROR(AVERAGEIFS(EQC_Dados!$O$4:$O$1003,EQC_Dados!$A$4:$A$1003,$A15,EQC_Dados!$B$4:$B$1003,"&gt;="&amp;$B$3,EQC_Dados!$B$4:$B$1003,"&lt;="&amp;$D$3,EQC_Dados!$C$4:$C$1003,1),""))</f>
        <v/>
      </c>
      <c r="Q15" s="5" t="str">
        <f>IF($A15="","",IFERROR(AVERAGEIFS(EQC_Dados!$O$4:$O$1003,EQC_Dados!$A$4:$A$1003,$A15,EQC_Dados!$B$4:$B$1003,"&gt;="&amp;$B$3,EQC_Dados!$B$4:$B$1003,"&lt;="&amp;$D$3,EQC_Dados!$C$4:$C$1003,2),""))</f>
        <v/>
      </c>
      <c r="R15" s="5" t="str">
        <f>IF($A15="","",IFERROR(AVERAGEIFS(EQC_Dados!$O$4:$O$1003,EQC_Dados!$A$4:$A$1003,$A15,EQC_Dados!$B$4:$B$1003,"&gt;="&amp;$B$3,EQC_Dados!$B$4:$B$1003,"&lt;="&amp;$D$3,EQC_Dados!$C$4:$C$1003,3),""))</f>
        <v/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6" t="str">
        <f>Analitos!$A$8</f>
        <v>Bilirrubina total</v>
      </c>
      <c r="B16" s="38">
        <v>2</v>
      </c>
      <c r="C16" s="38">
        <f t="shared" si="0"/>
        <v>0</v>
      </c>
      <c r="D16" s="61" t="str">
        <f t="shared" si="1"/>
        <v/>
      </c>
      <c r="E16" s="61" t="str">
        <f t="shared" si="2"/>
        <v/>
      </c>
      <c r="F16" s="62" t="str">
        <f t="shared" si="3"/>
        <v/>
      </c>
      <c r="G16" s="62">
        <f t="shared" si="4"/>
        <v>20</v>
      </c>
      <c r="H16" s="62">
        <f t="shared" si="5"/>
        <v>6.666666666666667</v>
      </c>
      <c r="I16" s="62" t="str">
        <f t="shared" si="6"/>
        <v/>
      </c>
      <c r="J16" s="62" t="str">
        <f t="shared" si="7"/>
        <v/>
      </c>
      <c r="K16" s="62" t="str">
        <f t="shared" si="8"/>
        <v/>
      </c>
      <c r="L16" s="20" t="str">
        <f t="shared" si="9"/>
        <v/>
      </c>
      <c r="M16" s="38" t="str">
        <f t="shared" si="10"/>
        <v/>
      </c>
      <c r="P16" s="5" t="str">
        <f>IF($A16="","",IFERROR(AVERAGEIFS(EQC_Dados!$O$4:$O$1003,EQC_Dados!$A$4:$A$1003,$A16,EQC_Dados!$B$4:$B$1003,"&gt;="&amp;$B$3,EQC_Dados!$B$4:$B$1003,"&lt;="&amp;$D$3,EQC_Dados!$C$4:$C$1003,1),""))</f>
        <v/>
      </c>
      <c r="Q16" s="5" t="str">
        <f>IF($A16="","",IFERROR(AVERAGEIFS(EQC_Dados!$O$4:$O$1003,EQC_Dados!$A$4:$A$1003,$A16,EQC_Dados!$B$4:$B$1003,"&gt;="&amp;$B$3,EQC_Dados!$B$4:$B$1003,"&lt;="&amp;$D$3,EQC_Dados!$C$4:$C$1003,2),""))</f>
        <v/>
      </c>
      <c r="R16" s="5" t="str">
        <f>IF($A16="","",IFERROR(AVERAGEIFS(EQC_Dados!$O$4:$O$1003,EQC_Dados!$A$4:$A$1003,$A16,EQC_Dados!$B$4:$B$1003,"&gt;="&amp;$B$3,EQC_Dados!$B$4:$B$1003,"&lt;="&amp;$D$3,EQC_Dados!$C$4:$C$1003,3),""))</f>
        <v/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6" t="str">
        <f>Analitos!$A$9</f>
        <v>Cálcio</v>
      </c>
      <c r="B17" s="38">
        <v>1</v>
      </c>
      <c r="C17" s="38">
        <f t="shared" si="0"/>
        <v>0</v>
      </c>
      <c r="D17" s="61" t="str">
        <f t="shared" si="1"/>
        <v/>
      </c>
      <c r="E17" s="61" t="str">
        <f t="shared" si="2"/>
        <v/>
      </c>
      <c r="F17" s="62" t="str">
        <f t="shared" si="3"/>
        <v/>
      </c>
      <c r="G17" s="62">
        <f t="shared" si="4"/>
        <v>10</v>
      </c>
      <c r="H17" s="62">
        <f t="shared" si="5"/>
        <v>3.3333333333333335</v>
      </c>
      <c r="I17" s="62" t="str">
        <f t="shared" si="6"/>
        <v/>
      </c>
      <c r="J17" s="62" t="str">
        <f t="shared" si="7"/>
        <v/>
      </c>
      <c r="K17" s="62" t="str">
        <f t="shared" si="8"/>
        <v/>
      </c>
      <c r="L17" s="20" t="str">
        <f t="shared" si="9"/>
        <v/>
      </c>
      <c r="M17" s="38" t="str">
        <f t="shared" si="10"/>
        <v/>
      </c>
      <c r="P17" s="5" t="str">
        <f>IF($A17="","",IFERROR(AVERAGEIFS(EQC_Dados!$O$4:$O$1003,EQC_Dados!$A$4:$A$1003,$A17,EQC_Dados!$B$4:$B$1003,"&gt;="&amp;$B$3,EQC_Dados!$B$4:$B$1003,"&lt;="&amp;$D$3,EQC_Dados!$C$4:$C$1003,1),""))</f>
        <v/>
      </c>
      <c r="Q17" s="5" t="str">
        <f>IF($A17="","",IFERROR(AVERAGEIFS(EQC_Dados!$O$4:$O$1003,EQC_Dados!$A$4:$A$1003,$A17,EQC_Dados!$B$4:$B$1003,"&gt;="&amp;$B$3,EQC_Dados!$B$4:$B$1003,"&lt;="&amp;$D$3,EQC_Dados!$C$4:$C$1003,2),""))</f>
        <v/>
      </c>
      <c r="R17" s="5" t="str">
        <f>IF($A17="","",IFERROR(AVERAGEIFS(EQC_Dados!$O$4:$O$1003,EQC_Dados!$A$4:$A$1003,$A17,EQC_Dados!$B$4:$B$1003,"&gt;="&amp;$B$3,EQC_Dados!$B$4:$B$1003,"&lt;="&amp;$D$3,EQC_Dados!$C$4:$C$1003,3),""))</f>
        <v/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6" t="str">
        <f>Analitos!$A$9</f>
        <v>Cálcio</v>
      </c>
      <c r="B18" s="38">
        <v>2</v>
      </c>
      <c r="C18" s="38">
        <f t="shared" si="0"/>
        <v>0</v>
      </c>
      <c r="D18" s="61" t="str">
        <f t="shared" si="1"/>
        <v/>
      </c>
      <c r="E18" s="61" t="str">
        <f t="shared" si="2"/>
        <v/>
      </c>
      <c r="F18" s="62" t="str">
        <f t="shared" si="3"/>
        <v/>
      </c>
      <c r="G18" s="62">
        <f t="shared" si="4"/>
        <v>10</v>
      </c>
      <c r="H18" s="62">
        <f t="shared" si="5"/>
        <v>3.3333333333333335</v>
      </c>
      <c r="I18" s="62" t="str">
        <f t="shared" si="6"/>
        <v/>
      </c>
      <c r="J18" s="62" t="str">
        <f t="shared" si="7"/>
        <v/>
      </c>
      <c r="K18" s="62" t="str">
        <f t="shared" si="8"/>
        <v/>
      </c>
      <c r="L18" s="20" t="str">
        <f t="shared" si="9"/>
        <v/>
      </c>
      <c r="M18" s="38" t="str">
        <f t="shared" si="10"/>
        <v/>
      </c>
      <c r="P18" s="5" t="str">
        <f>IF($A18="","",IFERROR(AVERAGEIFS(EQC_Dados!$O$4:$O$1003,EQC_Dados!$A$4:$A$1003,$A18,EQC_Dados!$B$4:$B$1003,"&gt;="&amp;$B$3,EQC_Dados!$B$4:$B$1003,"&lt;="&amp;$D$3,EQC_Dados!$C$4:$C$1003,1),""))</f>
        <v/>
      </c>
      <c r="Q18" s="5" t="str">
        <f>IF($A18="","",IFERROR(AVERAGEIFS(EQC_Dados!$O$4:$O$1003,EQC_Dados!$A$4:$A$1003,$A18,EQC_Dados!$B$4:$B$1003,"&gt;="&amp;$B$3,EQC_Dados!$B$4:$B$1003,"&lt;="&amp;$D$3,EQC_Dados!$C$4:$C$1003,2),""))</f>
        <v/>
      </c>
      <c r="R18" s="5" t="str">
        <f>IF($A18="","",IFERROR(AVERAGEIFS(EQC_Dados!$O$4:$O$1003,EQC_Dados!$A$4:$A$1003,$A18,EQC_Dados!$B$4:$B$1003,"&gt;="&amp;$B$3,EQC_Dados!$B$4:$B$1003,"&lt;="&amp;$D$3,EQC_Dados!$C$4:$C$1003,3),""))</f>
        <v/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6" t="str">
        <f>Analitos!$A$10</f>
        <v>Capacidade de fixação do ferro</v>
      </c>
      <c r="B19" s="38">
        <v>1</v>
      </c>
      <c r="C19" s="38">
        <f t="shared" si="0"/>
        <v>0</v>
      </c>
      <c r="D19" s="61" t="str">
        <f t="shared" si="1"/>
        <v/>
      </c>
      <c r="E19" s="61" t="str">
        <f t="shared" si="2"/>
        <v/>
      </c>
      <c r="F19" s="62" t="str">
        <f t="shared" si="3"/>
        <v/>
      </c>
      <c r="G19" s="62">
        <f t="shared" si="4"/>
        <v>15</v>
      </c>
      <c r="H19" s="62">
        <f t="shared" si="5"/>
        <v>5</v>
      </c>
      <c r="I19" s="62" t="str">
        <f t="shared" si="6"/>
        <v/>
      </c>
      <c r="J19" s="62" t="str">
        <f t="shared" si="7"/>
        <v/>
      </c>
      <c r="K19" s="62" t="str">
        <f t="shared" si="8"/>
        <v/>
      </c>
      <c r="L19" s="20" t="str">
        <f t="shared" si="9"/>
        <v/>
      </c>
      <c r="M19" s="38" t="str">
        <f t="shared" si="10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6" t="str">
        <f>Analitos!$A$10</f>
        <v>Capacidade de fixação do ferro</v>
      </c>
      <c r="B20" s="38">
        <v>2</v>
      </c>
      <c r="C20" s="38">
        <f t="shared" si="0"/>
        <v>0</v>
      </c>
      <c r="D20" s="61" t="str">
        <f t="shared" si="1"/>
        <v/>
      </c>
      <c r="E20" s="61" t="str">
        <f t="shared" si="2"/>
        <v/>
      </c>
      <c r="F20" s="62" t="str">
        <f t="shared" si="3"/>
        <v/>
      </c>
      <c r="G20" s="62">
        <f t="shared" si="4"/>
        <v>15</v>
      </c>
      <c r="H20" s="62">
        <f t="shared" si="5"/>
        <v>5</v>
      </c>
      <c r="I20" s="62" t="str">
        <f t="shared" si="6"/>
        <v/>
      </c>
      <c r="J20" s="62" t="str">
        <f t="shared" si="7"/>
        <v/>
      </c>
      <c r="K20" s="62" t="str">
        <f t="shared" si="8"/>
        <v/>
      </c>
      <c r="L20" s="20" t="str">
        <f t="shared" si="9"/>
        <v/>
      </c>
      <c r="M20" s="38" t="str">
        <f t="shared" si="10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6" t="str">
        <f>Analitos!$A$11</f>
        <v>Colesterol total</v>
      </c>
      <c r="B21" s="38">
        <v>1</v>
      </c>
      <c r="C21" s="38">
        <f t="shared" si="0"/>
        <v>0</v>
      </c>
      <c r="D21" s="61" t="str">
        <f t="shared" si="1"/>
        <v/>
      </c>
      <c r="E21" s="61" t="str">
        <f t="shared" si="2"/>
        <v/>
      </c>
      <c r="F21" s="62" t="str">
        <f t="shared" si="3"/>
        <v/>
      </c>
      <c r="G21" s="62">
        <f t="shared" si="4"/>
        <v>10</v>
      </c>
      <c r="H21" s="62">
        <f t="shared" si="5"/>
        <v>3.3333333333333335</v>
      </c>
      <c r="I21" s="62" t="str">
        <f t="shared" si="6"/>
        <v/>
      </c>
      <c r="J21" s="62">
        <f t="shared" si="7"/>
        <v>1.1359605151218279</v>
      </c>
      <c r="K21" s="62" t="str">
        <f t="shared" si="8"/>
        <v/>
      </c>
      <c r="L21" s="20" t="str">
        <f t="shared" si="9"/>
        <v/>
      </c>
      <c r="M21" s="38" t="str">
        <f t="shared" si="10"/>
        <v/>
      </c>
      <c r="P21" s="5">
        <f>IF($A21="","",IFERROR(AVERAGEIFS(EQC_Dados!$O$4:$O$1003,EQC_Dados!$A$4:$A$1003,$A21,EQC_Dados!$B$4:$B$1003,"&gt;="&amp;$B$3,EQC_Dados!$B$4:$B$1003,"&lt;="&amp;$D$3,EQC_Dados!$C$4:$C$1003,1),""))</f>
        <v>1.3114901335020432</v>
      </c>
      <c r="Q21" s="5">
        <f>IF($A21="","",IFERROR(AVERAGEIFS(EQC_Dados!$O$4:$O$1003,EQC_Dados!$A$4:$A$1003,$A21,EQC_Dados!$B$4:$B$1003,"&gt;="&amp;$B$3,EQC_Dados!$B$4:$B$1003,"&lt;="&amp;$D$3,EQC_Dados!$C$4:$C$1003,2),""))</f>
        <v>1.1234314419072375</v>
      </c>
      <c r="R21" s="5">
        <f>IF($A21="","",IFERROR(AVERAGEIFS(EQC_Dados!$O$4:$O$1003,EQC_Dados!$A$4:$A$1003,$A21,EQC_Dados!$B$4:$B$1003,"&gt;="&amp;$B$3,EQC_Dados!$B$4:$B$1003,"&lt;="&amp;$D$3,EQC_Dados!$C$4:$C$1003,3),""))</f>
        <v>0.97295996995620337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6" t="str">
        <f>Analitos!$A$11</f>
        <v>Colesterol total</v>
      </c>
      <c r="B22" s="38">
        <v>2</v>
      </c>
      <c r="C22" s="38">
        <f t="shared" si="0"/>
        <v>0</v>
      </c>
      <c r="D22" s="61" t="str">
        <f t="shared" si="1"/>
        <v/>
      </c>
      <c r="E22" s="61" t="str">
        <f t="shared" si="2"/>
        <v/>
      </c>
      <c r="F22" s="62" t="str">
        <f t="shared" si="3"/>
        <v/>
      </c>
      <c r="G22" s="62">
        <f t="shared" si="4"/>
        <v>10</v>
      </c>
      <c r="H22" s="62">
        <f t="shared" si="5"/>
        <v>3.3333333333333335</v>
      </c>
      <c r="I22" s="62" t="str">
        <f t="shared" si="6"/>
        <v/>
      </c>
      <c r="J22" s="62">
        <f t="shared" si="7"/>
        <v>1.1359605151218279</v>
      </c>
      <c r="K22" s="62" t="str">
        <f t="shared" si="8"/>
        <v/>
      </c>
      <c r="L22" s="20" t="str">
        <f t="shared" si="9"/>
        <v/>
      </c>
      <c r="M22" s="38" t="str">
        <f t="shared" si="10"/>
        <v/>
      </c>
      <c r="P22" s="5">
        <f>IF($A22="","",IFERROR(AVERAGEIFS(EQC_Dados!$O$4:$O$1003,EQC_Dados!$A$4:$A$1003,$A22,EQC_Dados!$B$4:$B$1003,"&gt;="&amp;$B$3,EQC_Dados!$B$4:$B$1003,"&lt;="&amp;$D$3,EQC_Dados!$C$4:$C$1003,1),""))</f>
        <v>1.3114901335020432</v>
      </c>
      <c r="Q22" s="5">
        <f>IF($A22="","",IFERROR(AVERAGEIFS(EQC_Dados!$O$4:$O$1003,EQC_Dados!$A$4:$A$1003,$A22,EQC_Dados!$B$4:$B$1003,"&gt;="&amp;$B$3,EQC_Dados!$B$4:$B$1003,"&lt;="&amp;$D$3,EQC_Dados!$C$4:$C$1003,2),""))</f>
        <v>1.1234314419072375</v>
      </c>
      <c r="R22" s="5">
        <f>IF($A22="","",IFERROR(AVERAGEIFS(EQC_Dados!$O$4:$O$1003,EQC_Dados!$A$4:$A$1003,$A22,EQC_Dados!$B$4:$B$1003,"&gt;="&amp;$B$3,EQC_Dados!$B$4:$B$1003,"&lt;="&amp;$D$3,EQC_Dados!$C$4:$C$1003,3),""))</f>
        <v>0.97295996995620337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6" t="str">
        <f>Analitos!$A$12</f>
        <v>HDL colesterol</v>
      </c>
      <c r="B23" s="38">
        <v>1</v>
      </c>
      <c r="C23" s="38">
        <f t="shared" si="0"/>
        <v>0</v>
      </c>
      <c r="D23" s="61" t="str">
        <f t="shared" si="1"/>
        <v/>
      </c>
      <c r="E23" s="61" t="str">
        <f t="shared" si="2"/>
        <v/>
      </c>
      <c r="F23" s="62" t="str">
        <f t="shared" si="3"/>
        <v/>
      </c>
      <c r="G23" s="62">
        <f t="shared" si="4"/>
        <v>30</v>
      </c>
      <c r="H23" s="62">
        <f t="shared" si="5"/>
        <v>10</v>
      </c>
      <c r="I23" s="62" t="str">
        <f t="shared" si="6"/>
        <v/>
      </c>
      <c r="J23" s="62">
        <f t="shared" si="7"/>
        <v>0.69349629785826805</v>
      </c>
      <c r="K23" s="62" t="str">
        <f t="shared" si="8"/>
        <v/>
      </c>
      <c r="L23" s="20" t="str">
        <f t="shared" si="9"/>
        <v/>
      </c>
      <c r="M23" s="38" t="str">
        <f t="shared" si="10"/>
        <v/>
      </c>
      <c r="P23" s="5">
        <f>IF($A23="","",IFERROR(AVERAGEIFS(EQC_Dados!$O$4:$O$1003,EQC_Dados!$A$4:$A$1003,$A23,EQC_Dados!$B$4:$B$1003,"&gt;="&amp;$B$3,EQC_Dados!$B$4:$B$1003,"&lt;="&amp;$D$3,EQC_Dados!$C$4:$C$1003,1),""))</f>
        <v>0.7662890538399636</v>
      </c>
      <c r="Q23" s="5">
        <f>IF($A23="","",IFERROR(AVERAGEIFS(EQC_Dados!$O$4:$O$1003,EQC_Dados!$A$4:$A$1003,$A23,EQC_Dados!$B$4:$B$1003,"&gt;="&amp;$B$3,EQC_Dados!$B$4:$B$1003,"&lt;="&amp;$D$3,EQC_Dados!$C$4:$C$1003,2),""))</f>
        <v>0.65447506066513339</v>
      </c>
      <c r="R23" s="5">
        <f>IF($A23="","",IFERROR(AVERAGEIFS(EQC_Dados!$O$4:$O$1003,EQC_Dados!$A$4:$A$1003,$A23,EQC_Dados!$B$4:$B$1003,"&gt;="&amp;$B$3,EQC_Dados!$B$4:$B$1003,"&lt;="&amp;$D$3,EQC_Dados!$C$4:$C$1003,3),""))</f>
        <v>0.65972477906970706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6" t="str">
        <f>Analitos!$A$12</f>
        <v>HDL colesterol</v>
      </c>
      <c r="B24" s="38">
        <v>2</v>
      </c>
      <c r="C24" s="38">
        <f t="shared" si="0"/>
        <v>0</v>
      </c>
      <c r="D24" s="61" t="str">
        <f t="shared" si="1"/>
        <v/>
      </c>
      <c r="E24" s="61" t="str">
        <f t="shared" si="2"/>
        <v/>
      </c>
      <c r="F24" s="62" t="str">
        <f t="shared" si="3"/>
        <v/>
      </c>
      <c r="G24" s="62">
        <f t="shared" si="4"/>
        <v>30</v>
      </c>
      <c r="H24" s="62">
        <f t="shared" si="5"/>
        <v>10</v>
      </c>
      <c r="I24" s="62" t="str">
        <f t="shared" si="6"/>
        <v/>
      </c>
      <c r="J24" s="62">
        <f t="shared" si="7"/>
        <v>0.69349629785826805</v>
      </c>
      <c r="K24" s="62" t="str">
        <f t="shared" si="8"/>
        <v/>
      </c>
      <c r="L24" s="20" t="str">
        <f t="shared" si="9"/>
        <v/>
      </c>
      <c r="M24" s="38" t="str">
        <f t="shared" si="10"/>
        <v/>
      </c>
      <c r="P24" s="5">
        <f>IF($A24="","",IFERROR(AVERAGEIFS(EQC_Dados!$O$4:$O$1003,EQC_Dados!$A$4:$A$1003,$A24,EQC_Dados!$B$4:$B$1003,"&gt;="&amp;$B$3,EQC_Dados!$B$4:$B$1003,"&lt;="&amp;$D$3,EQC_Dados!$C$4:$C$1003,1),""))</f>
        <v>0.7662890538399636</v>
      </c>
      <c r="Q24" s="5">
        <f>IF($A24="","",IFERROR(AVERAGEIFS(EQC_Dados!$O$4:$O$1003,EQC_Dados!$A$4:$A$1003,$A24,EQC_Dados!$B$4:$B$1003,"&gt;="&amp;$B$3,EQC_Dados!$B$4:$B$1003,"&lt;="&amp;$D$3,EQC_Dados!$C$4:$C$1003,2),""))</f>
        <v>0.65447506066513339</v>
      </c>
      <c r="R24" s="5">
        <f>IF($A24="","",IFERROR(AVERAGEIFS(EQC_Dados!$O$4:$O$1003,EQC_Dados!$A$4:$A$1003,$A24,EQC_Dados!$B$4:$B$1003,"&gt;="&amp;$B$3,EQC_Dados!$B$4:$B$1003,"&lt;="&amp;$D$3,EQC_Dados!$C$4:$C$1003,3),""))</f>
        <v>0.65972477906970706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6" t="str">
        <f>Analitos!$A$13</f>
        <v>Creatinina</v>
      </c>
      <c r="B25" s="38">
        <v>1</v>
      </c>
      <c r="C25" s="38">
        <f t="shared" si="0"/>
        <v>0</v>
      </c>
      <c r="D25" s="61" t="str">
        <f t="shared" si="1"/>
        <v/>
      </c>
      <c r="E25" s="61" t="str">
        <f t="shared" si="2"/>
        <v/>
      </c>
      <c r="F25" s="62" t="str">
        <f t="shared" si="3"/>
        <v/>
      </c>
      <c r="G25" s="62">
        <f t="shared" si="4"/>
        <v>15</v>
      </c>
      <c r="H25" s="62">
        <f t="shared" si="5"/>
        <v>5</v>
      </c>
      <c r="I25" s="62" t="str">
        <f t="shared" si="6"/>
        <v/>
      </c>
      <c r="J25" s="62">
        <f t="shared" si="7"/>
        <v>0.82015762336952569</v>
      </c>
      <c r="K25" s="62" t="str">
        <f t="shared" si="8"/>
        <v/>
      </c>
      <c r="L25" s="20" t="str">
        <f t="shared" si="9"/>
        <v/>
      </c>
      <c r="M25" s="38" t="str">
        <f t="shared" si="10"/>
        <v/>
      </c>
      <c r="P25" s="5">
        <f>IF($A25="","",IFERROR(AVERAGEIFS(EQC_Dados!$O$4:$O$1003,EQC_Dados!$A$4:$A$1003,$A25,EQC_Dados!$B$4:$B$1003,"&gt;="&amp;$B$3,EQC_Dados!$B$4:$B$1003,"&lt;="&amp;$D$3,EQC_Dados!$C$4:$C$1003,1),""))</f>
        <v>0.70564477244079749</v>
      </c>
      <c r="Q25" s="5">
        <f>IF($A25="","",IFERROR(AVERAGEIFS(EQC_Dados!$O$4:$O$1003,EQC_Dados!$A$4:$A$1003,$A25,EQC_Dados!$B$4:$B$1003,"&gt;="&amp;$B$3,EQC_Dados!$B$4:$B$1003,"&lt;="&amp;$D$3,EQC_Dados!$C$4:$C$1003,2),""))</f>
        <v>0.97876871838742541</v>
      </c>
      <c r="R25" s="5">
        <f>IF($A25="","",IFERROR(AVERAGEIFS(EQC_Dados!$O$4:$O$1003,EQC_Dados!$A$4:$A$1003,$A25,EQC_Dados!$B$4:$B$1003,"&gt;="&amp;$B$3,EQC_Dados!$B$4:$B$1003,"&lt;="&amp;$D$3,EQC_Dados!$C$4:$C$1003,3),""))</f>
        <v>0.77605937928035418</v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6" t="str">
        <f>Analitos!$A$13</f>
        <v>Creatinina</v>
      </c>
      <c r="B26" s="38">
        <v>2</v>
      </c>
      <c r="C26" s="38">
        <f t="shared" si="0"/>
        <v>0</v>
      </c>
      <c r="D26" s="61" t="str">
        <f t="shared" si="1"/>
        <v/>
      </c>
      <c r="E26" s="61" t="str">
        <f t="shared" si="2"/>
        <v/>
      </c>
      <c r="F26" s="62" t="str">
        <f t="shared" si="3"/>
        <v/>
      </c>
      <c r="G26" s="62">
        <f t="shared" si="4"/>
        <v>15</v>
      </c>
      <c r="H26" s="62">
        <f t="shared" si="5"/>
        <v>5</v>
      </c>
      <c r="I26" s="62" t="str">
        <f t="shared" si="6"/>
        <v/>
      </c>
      <c r="J26" s="62">
        <f t="shared" si="7"/>
        <v>0.82015762336952569</v>
      </c>
      <c r="K26" s="62" t="str">
        <f t="shared" si="8"/>
        <v/>
      </c>
      <c r="L26" s="20" t="str">
        <f t="shared" si="9"/>
        <v/>
      </c>
      <c r="M26" s="38" t="str">
        <f t="shared" si="10"/>
        <v/>
      </c>
      <c r="P26" s="5">
        <f>IF($A26="","",IFERROR(AVERAGEIFS(EQC_Dados!$O$4:$O$1003,EQC_Dados!$A$4:$A$1003,$A26,EQC_Dados!$B$4:$B$1003,"&gt;="&amp;$B$3,EQC_Dados!$B$4:$B$1003,"&lt;="&amp;$D$3,EQC_Dados!$C$4:$C$1003,1),""))</f>
        <v>0.70564477244079749</v>
      </c>
      <c r="Q26" s="5">
        <f>IF($A26="","",IFERROR(AVERAGEIFS(EQC_Dados!$O$4:$O$1003,EQC_Dados!$A$4:$A$1003,$A26,EQC_Dados!$B$4:$B$1003,"&gt;="&amp;$B$3,EQC_Dados!$B$4:$B$1003,"&lt;="&amp;$D$3,EQC_Dados!$C$4:$C$1003,2),""))</f>
        <v>0.97876871838742541</v>
      </c>
      <c r="R26" s="5">
        <f>IF($A26="","",IFERROR(AVERAGEIFS(EQC_Dados!$O$4:$O$1003,EQC_Dados!$A$4:$A$1003,$A26,EQC_Dados!$B$4:$B$1003,"&gt;="&amp;$B$3,EQC_Dados!$B$4:$B$1003,"&lt;="&amp;$D$3,EQC_Dados!$C$4:$C$1003,3),""))</f>
        <v>0.77605937928035418</v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6" t="str">
        <f>Analitos!$A$14</f>
        <v>Ferro</v>
      </c>
      <c r="B27" s="38">
        <v>1</v>
      </c>
      <c r="C27" s="38">
        <f t="shared" si="0"/>
        <v>0</v>
      </c>
      <c r="D27" s="61" t="str">
        <f t="shared" si="1"/>
        <v/>
      </c>
      <c r="E27" s="61" t="str">
        <f t="shared" si="2"/>
        <v/>
      </c>
      <c r="F27" s="62" t="str">
        <f t="shared" si="3"/>
        <v/>
      </c>
      <c r="G27" s="62">
        <f t="shared" si="4"/>
        <v>15</v>
      </c>
      <c r="H27" s="62">
        <f t="shared" si="5"/>
        <v>5</v>
      </c>
      <c r="I27" s="62" t="str">
        <f t="shared" si="6"/>
        <v/>
      </c>
      <c r="J27" s="62" t="str">
        <f t="shared" si="7"/>
        <v/>
      </c>
      <c r="K27" s="62" t="str">
        <f t="shared" si="8"/>
        <v/>
      </c>
      <c r="L27" s="20" t="str">
        <f t="shared" si="9"/>
        <v/>
      </c>
      <c r="M27" s="38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6" t="str">
        <f>Analitos!$A$14</f>
        <v>Ferro</v>
      </c>
      <c r="B28" s="38">
        <v>2</v>
      </c>
      <c r="C28" s="38">
        <f t="shared" si="0"/>
        <v>0</v>
      </c>
      <c r="D28" s="61" t="str">
        <f t="shared" si="1"/>
        <v/>
      </c>
      <c r="E28" s="61" t="str">
        <f t="shared" si="2"/>
        <v/>
      </c>
      <c r="F28" s="62" t="str">
        <f t="shared" si="3"/>
        <v/>
      </c>
      <c r="G28" s="62">
        <f t="shared" si="4"/>
        <v>15</v>
      </c>
      <c r="H28" s="62">
        <f t="shared" si="5"/>
        <v>5</v>
      </c>
      <c r="I28" s="62" t="str">
        <f t="shared" si="6"/>
        <v/>
      </c>
      <c r="J28" s="62" t="str">
        <f t="shared" si="7"/>
        <v/>
      </c>
      <c r="K28" s="62" t="str">
        <f t="shared" si="8"/>
        <v/>
      </c>
      <c r="L28" s="20" t="str">
        <f t="shared" si="9"/>
        <v/>
      </c>
      <c r="M28" s="38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6" t="str">
        <f>Analitos!$A$15</f>
        <v>Fósforo</v>
      </c>
      <c r="B29" s="38">
        <v>1</v>
      </c>
      <c r="C29" s="38">
        <f t="shared" si="0"/>
        <v>0</v>
      </c>
      <c r="D29" s="61" t="str">
        <f t="shared" si="1"/>
        <v/>
      </c>
      <c r="E29" s="61" t="str">
        <f t="shared" si="2"/>
        <v/>
      </c>
      <c r="F29" s="62" t="str">
        <f t="shared" si="3"/>
        <v/>
      </c>
      <c r="G29" s="62">
        <f t="shared" si="4"/>
        <v>11</v>
      </c>
      <c r="H29" s="62">
        <f t="shared" si="5"/>
        <v>3.6666666666666665</v>
      </c>
      <c r="I29" s="62" t="str">
        <f t="shared" si="6"/>
        <v/>
      </c>
      <c r="J29" s="62" t="str">
        <f t="shared" si="7"/>
        <v/>
      </c>
      <c r="K29" s="62" t="str">
        <f t="shared" si="8"/>
        <v/>
      </c>
      <c r="L29" s="20" t="str">
        <f t="shared" si="9"/>
        <v/>
      </c>
      <c r="M29" s="38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6" t="str">
        <f>Analitos!$A$15</f>
        <v>Fósforo</v>
      </c>
      <c r="B30" s="38">
        <v>2</v>
      </c>
      <c r="C30" s="38">
        <f t="shared" si="0"/>
        <v>0</v>
      </c>
      <c r="D30" s="61" t="str">
        <f t="shared" si="1"/>
        <v/>
      </c>
      <c r="E30" s="61" t="str">
        <f t="shared" si="2"/>
        <v/>
      </c>
      <c r="F30" s="62" t="str">
        <f t="shared" si="3"/>
        <v/>
      </c>
      <c r="G30" s="62">
        <f t="shared" si="4"/>
        <v>11</v>
      </c>
      <c r="H30" s="62">
        <f t="shared" si="5"/>
        <v>3.6666666666666665</v>
      </c>
      <c r="I30" s="62" t="str">
        <f t="shared" si="6"/>
        <v/>
      </c>
      <c r="J30" s="62" t="str">
        <f t="shared" si="7"/>
        <v/>
      </c>
      <c r="K30" s="62" t="str">
        <f t="shared" si="8"/>
        <v/>
      </c>
      <c r="L30" s="20" t="str">
        <f t="shared" si="9"/>
        <v/>
      </c>
      <c r="M30" s="38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6" t="str">
        <f>Analitos!$A$16</f>
        <v>Glicose</v>
      </c>
      <c r="B31" s="38">
        <v>1</v>
      </c>
      <c r="C31" s="38">
        <f t="shared" si="0"/>
        <v>0</v>
      </c>
      <c r="D31" s="61" t="str">
        <f t="shared" si="1"/>
        <v/>
      </c>
      <c r="E31" s="61" t="str">
        <f t="shared" si="2"/>
        <v/>
      </c>
      <c r="F31" s="62" t="str">
        <f t="shared" si="3"/>
        <v/>
      </c>
      <c r="G31" s="62">
        <f t="shared" si="4"/>
        <v>10</v>
      </c>
      <c r="H31" s="62">
        <f t="shared" si="5"/>
        <v>3.3333333333333335</v>
      </c>
      <c r="I31" s="62" t="str">
        <f t="shared" si="6"/>
        <v/>
      </c>
      <c r="J31" s="62">
        <f t="shared" si="7"/>
        <v>0.95263737213302113</v>
      </c>
      <c r="K31" s="62" t="str">
        <f t="shared" si="8"/>
        <v/>
      </c>
      <c r="L31" s="20" t="str">
        <f t="shared" si="9"/>
        <v/>
      </c>
      <c r="M31" s="38" t="str">
        <f t="shared" si="10"/>
        <v/>
      </c>
      <c r="P31" s="5">
        <f>IF($A31="","",IFERROR(AVERAGEIFS(EQC_Dados!$O$4:$O$1003,EQC_Dados!$A$4:$A$1003,$A31,EQC_Dados!$B$4:$B$1003,"&gt;="&amp;$B$3,EQC_Dados!$B$4:$B$1003,"&lt;="&amp;$D$3,EQC_Dados!$C$4:$C$1003,1),""))</f>
        <v>0.96084554417639245</v>
      </c>
      <c r="Q31" s="5">
        <f>IF($A31="","",IFERROR(AVERAGEIFS(EQC_Dados!$O$4:$O$1003,EQC_Dados!$A$4:$A$1003,$A31,EQC_Dados!$B$4:$B$1003,"&gt;="&amp;$B$3,EQC_Dados!$B$4:$B$1003,"&lt;="&amp;$D$3,EQC_Dados!$C$4:$C$1003,2),""))</f>
        <v>1.1627625470212337</v>
      </c>
      <c r="R31" s="5">
        <f>IF($A31="","",IFERROR(AVERAGEIFS(EQC_Dados!$O$4:$O$1003,EQC_Dados!$A$4:$A$1003,$A31,EQC_Dados!$B$4:$B$1003,"&gt;="&amp;$B$3,EQC_Dados!$B$4:$B$1003,"&lt;="&amp;$D$3,EQC_Dados!$C$4:$C$1003,3),""))</f>
        <v>0.73430402520143734</v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6" t="str">
        <f>Analitos!$A$16</f>
        <v>Glicose</v>
      </c>
      <c r="B32" s="38">
        <v>2</v>
      </c>
      <c r="C32" s="38">
        <f t="shared" si="0"/>
        <v>0</v>
      </c>
      <c r="D32" s="61" t="str">
        <f t="shared" si="1"/>
        <v/>
      </c>
      <c r="E32" s="61" t="str">
        <f t="shared" si="2"/>
        <v/>
      </c>
      <c r="F32" s="62" t="str">
        <f t="shared" si="3"/>
        <v/>
      </c>
      <c r="G32" s="62">
        <f t="shared" si="4"/>
        <v>10</v>
      </c>
      <c r="H32" s="62">
        <f t="shared" si="5"/>
        <v>3.3333333333333335</v>
      </c>
      <c r="I32" s="62" t="str">
        <f t="shared" si="6"/>
        <v/>
      </c>
      <c r="J32" s="62">
        <f t="shared" si="7"/>
        <v>0.95263737213302113</v>
      </c>
      <c r="K32" s="62" t="str">
        <f t="shared" si="8"/>
        <v/>
      </c>
      <c r="L32" s="20" t="str">
        <f t="shared" si="9"/>
        <v/>
      </c>
      <c r="M32" s="38" t="str">
        <f t="shared" si="10"/>
        <v/>
      </c>
      <c r="P32" s="5">
        <f>IF($A32="","",IFERROR(AVERAGEIFS(EQC_Dados!$O$4:$O$1003,EQC_Dados!$A$4:$A$1003,$A32,EQC_Dados!$B$4:$B$1003,"&gt;="&amp;$B$3,EQC_Dados!$B$4:$B$1003,"&lt;="&amp;$D$3,EQC_Dados!$C$4:$C$1003,1),""))</f>
        <v>0.96084554417639245</v>
      </c>
      <c r="Q32" s="5">
        <f>IF($A32="","",IFERROR(AVERAGEIFS(EQC_Dados!$O$4:$O$1003,EQC_Dados!$A$4:$A$1003,$A32,EQC_Dados!$B$4:$B$1003,"&gt;="&amp;$B$3,EQC_Dados!$B$4:$B$1003,"&lt;="&amp;$D$3,EQC_Dados!$C$4:$C$1003,2),""))</f>
        <v>1.1627625470212337</v>
      </c>
      <c r="R32" s="5">
        <f>IF($A32="","",IFERROR(AVERAGEIFS(EQC_Dados!$O$4:$O$1003,EQC_Dados!$A$4:$A$1003,$A32,EQC_Dados!$B$4:$B$1003,"&gt;="&amp;$B$3,EQC_Dados!$B$4:$B$1003,"&lt;="&amp;$D$3,EQC_Dados!$C$4:$C$1003,3),""))</f>
        <v>0.73430402520143734</v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6" t="str">
        <f>Analitos!$A$17</f>
        <v>Hemoglobina glicada</v>
      </c>
      <c r="B33" s="38">
        <v>1</v>
      </c>
      <c r="C33" s="38">
        <f t="shared" si="0"/>
        <v>0</v>
      </c>
      <c r="D33" s="61" t="str">
        <f t="shared" si="1"/>
        <v/>
      </c>
      <c r="E33" s="61" t="str">
        <f t="shared" si="2"/>
        <v/>
      </c>
      <c r="F33" s="62" t="str">
        <f t="shared" si="3"/>
        <v/>
      </c>
      <c r="G33" s="62">
        <f t="shared" si="4"/>
        <v>15</v>
      </c>
      <c r="H33" s="62">
        <f t="shared" si="5"/>
        <v>5</v>
      </c>
      <c r="I33" s="62" t="str">
        <f t="shared" si="6"/>
        <v/>
      </c>
      <c r="J33" s="62" t="str">
        <f t="shared" si="7"/>
        <v/>
      </c>
      <c r="K33" s="62" t="str">
        <f t="shared" si="8"/>
        <v/>
      </c>
      <c r="L33" s="20" t="str">
        <f t="shared" si="9"/>
        <v/>
      </c>
      <c r="M33" s="38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6" t="str">
        <f>Analitos!$A$17</f>
        <v>Hemoglobina glicada</v>
      </c>
      <c r="B34" s="38">
        <v>2</v>
      </c>
      <c r="C34" s="38">
        <f t="shared" si="0"/>
        <v>0</v>
      </c>
      <c r="D34" s="61" t="str">
        <f t="shared" si="1"/>
        <v/>
      </c>
      <c r="E34" s="61" t="str">
        <f t="shared" si="2"/>
        <v/>
      </c>
      <c r="F34" s="62" t="str">
        <f t="shared" si="3"/>
        <v/>
      </c>
      <c r="G34" s="62">
        <f t="shared" si="4"/>
        <v>15</v>
      </c>
      <c r="H34" s="62">
        <f t="shared" si="5"/>
        <v>5</v>
      </c>
      <c r="I34" s="62" t="str">
        <f t="shared" si="6"/>
        <v/>
      </c>
      <c r="J34" s="62" t="str">
        <f t="shared" si="7"/>
        <v/>
      </c>
      <c r="K34" s="62" t="str">
        <f t="shared" si="8"/>
        <v/>
      </c>
      <c r="L34" s="20" t="str">
        <f t="shared" si="9"/>
        <v/>
      </c>
      <c r="M34" s="38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6" t="str">
        <f>Analitos!$A$18</f>
        <v>Magnésio</v>
      </c>
      <c r="B35" s="38">
        <v>1</v>
      </c>
      <c r="C35" s="38">
        <f t="shared" si="0"/>
        <v>0</v>
      </c>
      <c r="D35" s="61" t="str">
        <f t="shared" si="1"/>
        <v/>
      </c>
      <c r="E35" s="61" t="str">
        <f t="shared" si="2"/>
        <v/>
      </c>
      <c r="F35" s="62" t="str">
        <f t="shared" si="3"/>
        <v/>
      </c>
      <c r="G35" s="62">
        <f t="shared" si="4"/>
        <v>15</v>
      </c>
      <c r="H35" s="62">
        <f t="shared" si="5"/>
        <v>5</v>
      </c>
      <c r="I35" s="62" t="str">
        <f t="shared" si="6"/>
        <v/>
      </c>
      <c r="J35" s="62" t="str">
        <f t="shared" si="7"/>
        <v/>
      </c>
      <c r="K35" s="62" t="str">
        <f t="shared" si="8"/>
        <v/>
      </c>
      <c r="L35" s="20" t="str">
        <f t="shared" si="9"/>
        <v/>
      </c>
      <c r="M35" s="38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6" t="str">
        <f>Analitos!$A$18</f>
        <v>Magnésio</v>
      </c>
      <c r="B36" s="38">
        <v>2</v>
      </c>
      <c r="C36" s="38">
        <f t="shared" si="0"/>
        <v>0</v>
      </c>
      <c r="D36" s="61" t="str">
        <f t="shared" si="1"/>
        <v/>
      </c>
      <c r="E36" s="61" t="str">
        <f t="shared" si="2"/>
        <v/>
      </c>
      <c r="F36" s="62" t="str">
        <f t="shared" si="3"/>
        <v/>
      </c>
      <c r="G36" s="62">
        <f t="shared" si="4"/>
        <v>15</v>
      </c>
      <c r="H36" s="62">
        <f t="shared" si="5"/>
        <v>5</v>
      </c>
      <c r="I36" s="62" t="str">
        <f t="shared" si="6"/>
        <v/>
      </c>
      <c r="J36" s="62" t="str">
        <f t="shared" si="7"/>
        <v/>
      </c>
      <c r="K36" s="62" t="str">
        <f t="shared" si="8"/>
        <v/>
      </c>
      <c r="L36" s="20" t="str">
        <f t="shared" si="9"/>
        <v/>
      </c>
      <c r="M36" s="38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6" t="str">
        <f>Analitos!$A$19</f>
        <v>Proteína total</v>
      </c>
      <c r="B37" s="38">
        <v>1</v>
      </c>
      <c r="C37" s="38">
        <f t="shared" si="0"/>
        <v>0</v>
      </c>
      <c r="D37" s="61" t="str">
        <f t="shared" si="1"/>
        <v/>
      </c>
      <c r="E37" s="61" t="str">
        <f t="shared" si="2"/>
        <v/>
      </c>
      <c r="F37" s="62" t="str">
        <f t="shared" si="3"/>
        <v/>
      </c>
      <c r="G37" s="62">
        <f t="shared" si="4"/>
        <v>10</v>
      </c>
      <c r="H37" s="62">
        <f t="shared" si="5"/>
        <v>3.3333333333333335</v>
      </c>
      <c r="I37" s="62" t="str">
        <f t="shared" si="6"/>
        <v/>
      </c>
      <c r="J37" s="62" t="str">
        <f t="shared" si="7"/>
        <v/>
      </c>
      <c r="K37" s="62" t="str">
        <f t="shared" si="8"/>
        <v/>
      </c>
      <c r="L37" s="20" t="str">
        <f t="shared" si="9"/>
        <v/>
      </c>
      <c r="M37" s="38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6" t="str">
        <f>Analitos!$A$19</f>
        <v>Proteína total</v>
      </c>
      <c r="B38" s="38">
        <v>2</v>
      </c>
      <c r="C38" s="38">
        <f t="shared" si="0"/>
        <v>0</v>
      </c>
      <c r="D38" s="61" t="str">
        <f t="shared" si="1"/>
        <v/>
      </c>
      <c r="E38" s="61" t="str">
        <f t="shared" si="2"/>
        <v/>
      </c>
      <c r="F38" s="62" t="str">
        <f t="shared" si="3"/>
        <v/>
      </c>
      <c r="G38" s="62">
        <f t="shared" si="4"/>
        <v>10</v>
      </c>
      <c r="H38" s="62">
        <f t="shared" si="5"/>
        <v>3.3333333333333335</v>
      </c>
      <c r="I38" s="62" t="str">
        <f t="shared" si="6"/>
        <v/>
      </c>
      <c r="J38" s="62" t="str">
        <f t="shared" si="7"/>
        <v/>
      </c>
      <c r="K38" s="62" t="str">
        <f t="shared" si="8"/>
        <v/>
      </c>
      <c r="L38" s="20" t="str">
        <f t="shared" si="9"/>
        <v/>
      </c>
      <c r="M38" s="38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6" t="str">
        <f>Analitos!$A$20</f>
        <v>Triglicerídeos</v>
      </c>
      <c r="B39" s="38">
        <v>1</v>
      </c>
      <c r="C39" s="38">
        <f t="shared" ref="C39:C70" si="11">IF(INDEX(engEstat,ROW()-6,3)="","",INDEX(engEstat,ROW()-6,3))</f>
        <v>0</v>
      </c>
      <c r="D39" s="61" t="str">
        <f t="shared" ref="D39:D70" si="12">IF(INDEX(engEstat,ROW()-6,4)="","",INDEX(engEstat,ROW()-6,4))</f>
        <v/>
      </c>
      <c r="E39" s="61" t="str">
        <f t="shared" ref="E39:E70" si="13">IF(INDEX(engEstat,ROW()-6,5)="","",INDEX(engEstat,ROW()-6,5))</f>
        <v/>
      </c>
      <c r="F39" s="62" t="str">
        <f t="shared" ref="F39:F70" si="14">IF(INDEX(engEstat,ROW()-6,6)="","",INDEX(engEstat,ROW()-6,6))</f>
        <v/>
      </c>
      <c r="G39" s="62">
        <f t="shared" ref="G39:G70" si="15">IF(INDEX(engEstat,ROW()-6,7)="","",INDEX(engEstat,ROW()-6,7))</f>
        <v>25</v>
      </c>
      <c r="H39" s="62">
        <f t="shared" ref="H39:H70" si="16">IF(INDEX(engEstat,ROW()-6,8)="","",INDEX(engEstat,ROW()-6,8))</f>
        <v>8.3333333333333339</v>
      </c>
      <c r="I39" s="62" t="str">
        <f t="shared" ref="I39:I70" si="17">IF(INDEX(engEstat,ROW()-6,9)="","",INDEX(engEstat,ROW()-6,9))</f>
        <v/>
      </c>
      <c r="J39" s="62" t="str">
        <f t="shared" ref="J39:J70" si="18">IF($A39="","",IFERROR(AVERAGE($P39:$U39),""))</f>
        <v/>
      </c>
      <c r="K39" s="62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8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6" t="str">
        <f>Analitos!$A$20</f>
        <v>Triglicerídeos</v>
      </c>
      <c r="B40" s="38">
        <v>2</v>
      </c>
      <c r="C40" s="38">
        <f t="shared" si="11"/>
        <v>0</v>
      </c>
      <c r="D40" s="61" t="str">
        <f t="shared" si="12"/>
        <v/>
      </c>
      <c r="E40" s="61" t="str">
        <f t="shared" si="13"/>
        <v/>
      </c>
      <c r="F40" s="62" t="str">
        <f t="shared" si="14"/>
        <v/>
      </c>
      <c r="G40" s="62">
        <f t="shared" si="15"/>
        <v>25</v>
      </c>
      <c r="H40" s="62">
        <f t="shared" si="16"/>
        <v>8.3333333333333339</v>
      </c>
      <c r="I40" s="62" t="str">
        <f t="shared" si="17"/>
        <v/>
      </c>
      <c r="J40" s="62" t="str">
        <f t="shared" si="18"/>
        <v/>
      </c>
      <c r="K40" s="62" t="str">
        <f t="shared" si="19"/>
        <v/>
      </c>
      <c r="L40" s="20" t="str">
        <f t="shared" si="20"/>
        <v/>
      </c>
      <c r="M40" s="38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6" t="str">
        <f>Analitos!$A$21</f>
        <v>Ureia</v>
      </c>
      <c r="B41" s="38">
        <v>1</v>
      </c>
      <c r="C41" s="38">
        <f t="shared" si="11"/>
        <v>0</v>
      </c>
      <c r="D41" s="61" t="str">
        <f t="shared" si="12"/>
        <v/>
      </c>
      <c r="E41" s="61" t="str">
        <f t="shared" si="13"/>
        <v/>
      </c>
      <c r="F41" s="62" t="str">
        <f t="shared" si="14"/>
        <v/>
      </c>
      <c r="G41" s="62">
        <f t="shared" si="15"/>
        <v>9</v>
      </c>
      <c r="H41" s="62">
        <f t="shared" si="16"/>
        <v>3</v>
      </c>
      <c r="I41" s="62" t="str">
        <f t="shared" si="17"/>
        <v/>
      </c>
      <c r="J41" s="62">
        <f t="shared" si="18"/>
        <v>0.86244338992896841</v>
      </c>
      <c r="K41" s="62" t="str">
        <f t="shared" si="19"/>
        <v/>
      </c>
      <c r="L41" s="20" t="str">
        <f t="shared" si="20"/>
        <v/>
      </c>
      <c r="M41" s="38" t="str">
        <f t="shared" si="21"/>
        <v/>
      </c>
      <c r="P41" s="5">
        <f>IF($A41="","",IFERROR(AVERAGEIFS(EQC_Dados!$O$4:$O$1003,EQC_Dados!$A$4:$A$1003,$A41,EQC_Dados!$B$4:$B$1003,"&gt;="&amp;$B$3,EQC_Dados!$B$4:$B$1003,"&lt;="&amp;$D$3,EQC_Dados!$C$4:$C$1003,1),""))</f>
        <v>0.90585740713614471</v>
      </c>
      <c r="Q41" s="5">
        <f>IF($A41="","",IFERROR(AVERAGEIFS(EQC_Dados!$O$4:$O$1003,EQC_Dados!$A$4:$A$1003,$A41,EQC_Dados!$B$4:$B$1003,"&gt;="&amp;$B$3,EQC_Dados!$B$4:$B$1003,"&lt;="&amp;$D$3,EQC_Dados!$C$4:$C$1003,2),""))</f>
        <v>0.7209058724367392</v>
      </c>
      <c r="R41" s="5">
        <f>IF($A41="","",IFERROR(AVERAGEIFS(EQC_Dados!$O$4:$O$1003,EQC_Dados!$A$4:$A$1003,$A41,EQC_Dados!$B$4:$B$1003,"&gt;="&amp;$B$3,EQC_Dados!$B$4:$B$1003,"&lt;="&amp;$D$3,EQC_Dados!$C$4:$C$1003,3),""))</f>
        <v>0.96056689021402097</v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6" t="str">
        <f>Analitos!$A$21</f>
        <v>Ureia</v>
      </c>
      <c r="B42" s="38">
        <v>2</v>
      </c>
      <c r="C42" s="38">
        <f t="shared" si="11"/>
        <v>0</v>
      </c>
      <c r="D42" s="61" t="str">
        <f t="shared" si="12"/>
        <v/>
      </c>
      <c r="E42" s="61" t="str">
        <f t="shared" si="13"/>
        <v/>
      </c>
      <c r="F42" s="62" t="str">
        <f t="shared" si="14"/>
        <v/>
      </c>
      <c r="G42" s="62">
        <f t="shared" si="15"/>
        <v>9</v>
      </c>
      <c r="H42" s="62">
        <f t="shared" si="16"/>
        <v>3</v>
      </c>
      <c r="I42" s="62" t="str">
        <f t="shared" si="17"/>
        <v/>
      </c>
      <c r="J42" s="62">
        <f t="shared" si="18"/>
        <v>0.86244338992896841</v>
      </c>
      <c r="K42" s="62" t="str">
        <f t="shared" si="19"/>
        <v/>
      </c>
      <c r="L42" s="20" t="str">
        <f t="shared" si="20"/>
        <v/>
      </c>
      <c r="M42" s="38" t="str">
        <f t="shared" si="21"/>
        <v/>
      </c>
      <c r="P42" s="5">
        <f>IF($A42="","",IFERROR(AVERAGEIFS(EQC_Dados!$O$4:$O$1003,EQC_Dados!$A$4:$A$1003,$A42,EQC_Dados!$B$4:$B$1003,"&gt;="&amp;$B$3,EQC_Dados!$B$4:$B$1003,"&lt;="&amp;$D$3,EQC_Dados!$C$4:$C$1003,1),""))</f>
        <v>0.90585740713614471</v>
      </c>
      <c r="Q42" s="5">
        <f>IF($A42="","",IFERROR(AVERAGEIFS(EQC_Dados!$O$4:$O$1003,EQC_Dados!$A$4:$A$1003,$A42,EQC_Dados!$B$4:$B$1003,"&gt;="&amp;$B$3,EQC_Dados!$B$4:$B$1003,"&lt;="&amp;$D$3,EQC_Dados!$C$4:$C$1003,2),""))</f>
        <v>0.7209058724367392</v>
      </c>
      <c r="R42" s="5">
        <f>IF($A42="","",IFERROR(AVERAGEIFS(EQC_Dados!$O$4:$O$1003,EQC_Dados!$A$4:$A$1003,$A42,EQC_Dados!$B$4:$B$1003,"&gt;="&amp;$B$3,EQC_Dados!$B$4:$B$1003,"&lt;="&amp;$D$3,EQC_Dados!$C$4:$C$1003,3),""))</f>
        <v>0.96056689021402097</v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6" t="str">
        <f>Analitos!$A$22</f>
        <v>Amilase</v>
      </c>
      <c r="B43" s="38">
        <v>1</v>
      </c>
      <c r="C43" s="38">
        <f t="shared" si="11"/>
        <v>0</v>
      </c>
      <c r="D43" s="61" t="str">
        <f t="shared" si="12"/>
        <v/>
      </c>
      <c r="E43" s="61" t="str">
        <f t="shared" si="13"/>
        <v/>
      </c>
      <c r="F43" s="62" t="str">
        <f t="shared" si="14"/>
        <v/>
      </c>
      <c r="G43" s="62">
        <f t="shared" si="15"/>
        <v>30</v>
      </c>
      <c r="H43" s="62">
        <f t="shared" si="16"/>
        <v>10</v>
      </c>
      <c r="I43" s="62" t="str">
        <f t="shared" si="17"/>
        <v/>
      </c>
      <c r="J43" s="62" t="str">
        <f t="shared" si="18"/>
        <v/>
      </c>
      <c r="K43" s="62" t="str">
        <f t="shared" si="19"/>
        <v/>
      </c>
      <c r="L43" s="20" t="str">
        <f t="shared" si="20"/>
        <v/>
      </c>
      <c r="M43" s="38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6" t="str">
        <f>Analitos!$A$22</f>
        <v>Amilase</v>
      </c>
      <c r="B44" s="38">
        <v>2</v>
      </c>
      <c r="C44" s="38">
        <f t="shared" si="11"/>
        <v>0</v>
      </c>
      <c r="D44" s="61" t="str">
        <f t="shared" si="12"/>
        <v/>
      </c>
      <c r="E44" s="61" t="str">
        <f t="shared" si="13"/>
        <v/>
      </c>
      <c r="F44" s="62" t="str">
        <f t="shared" si="14"/>
        <v/>
      </c>
      <c r="G44" s="62">
        <f t="shared" si="15"/>
        <v>30</v>
      </c>
      <c r="H44" s="62">
        <f t="shared" si="16"/>
        <v>10</v>
      </c>
      <c r="I44" s="62" t="str">
        <f t="shared" si="17"/>
        <v/>
      </c>
      <c r="J44" s="62" t="str">
        <f t="shared" si="18"/>
        <v/>
      </c>
      <c r="K44" s="62" t="str">
        <f t="shared" si="19"/>
        <v/>
      </c>
      <c r="L44" s="20" t="str">
        <f t="shared" si="20"/>
        <v/>
      </c>
      <c r="M44" s="38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6" t="str">
        <f>Analitos!$A$23</f>
        <v>Creatina fosfoquinase</v>
      </c>
      <c r="B45" s="38">
        <v>1</v>
      </c>
      <c r="C45" s="38">
        <f t="shared" si="11"/>
        <v>0</v>
      </c>
      <c r="D45" s="61" t="str">
        <f t="shared" si="12"/>
        <v/>
      </c>
      <c r="E45" s="61" t="str">
        <f t="shared" si="13"/>
        <v/>
      </c>
      <c r="F45" s="62" t="str">
        <f t="shared" si="14"/>
        <v/>
      </c>
      <c r="G45" s="62">
        <f t="shared" si="15"/>
        <v>15</v>
      </c>
      <c r="H45" s="62">
        <f t="shared" si="16"/>
        <v>5</v>
      </c>
      <c r="I45" s="62" t="str">
        <f t="shared" si="17"/>
        <v/>
      </c>
      <c r="J45" s="62" t="str">
        <f t="shared" si="18"/>
        <v/>
      </c>
      <c r="K45" s="62" t="str">
        <f t="shared" si="19"/>
        <v/>
      </c>
      <c r="L45" s="20" t="str">
        <f t="shared" si="20"/>
        <v/>
      </c>
      <c r="M45" s="38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6" t="str">
        <f>Analitos!$A$23</f>
        <v>Creatina fosfoquinase</v>
      </c>
      <c r="B46" s="38">
        <v>2</v>
      </c>
      <c r="C46" s="38">
        <f t="shared" si="11"/>
        <v>0</v>
      </c>
      <c r="D46" s="61" t="str">
        <f t="shared" si="12"/>
        <v/>
      </c>
      <c r="E46" s="61" t="str">
        <f t="shared" si="13"/>
        <v/>
      </c>
      <c r="F46" s="62" t="str">
        <f t="shared" si="14"/>
        <v/>
      </c>
      <c r="G46" s="62">
        <f t="shared" si="15"/>
        <v>15</v>
      </c>
      <c r="H46" s="62">
        <f t="shared" si="16"/>
        <v>5</v>
      </c>
      <c r="I46" s="62" t="str">
        <f t="shared" si="17"/>
        <v/>
      </c>
      <c r="J46" s="62" t="str">
        <f t="shared" si="18"/>
        <v/>
      </c>
      <c r="K46" s="62" t="str">
        <f t="shared" si="19"/>
        <v/>
      </c>
      <c r="L46" s="20" t="str">
        <f t="shared" si="20"/>
        <v/>
      </c>
      <c r="M46" s="38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6" t="str">
        <f>Analitos!$A$24</f>
        <v>Fosfatase alcalina</v>
      </c>
      <c r="B47" s="38">
        <v>1</v>
      </c>
      <c r="C47" s="38">
        <f t="shared" si="11"/>
        <v>0</v>
      </c>
      <c r="D47" s="61" t="str">
        <f t="shared" si="12"/>
        <v/>
      </c>
      <c r="E47" s="61" t="str">
        <f t="shared" si="13"/>
        <v/>
      </c>
      <c r="F47" s="62" t="str">
        <f t="shared" si="14"/>
        <v/>
      </c>
      <c r="G47" s="62">
        <f t="shared" si="15"/>
        <v>30</v>
      </c>
      <c r="H47" s="62">
        <f t="shared" si="16"/>
        <v>10</v>
      </c>
      <c r="I47" s="62" t="str">
        <f t="shared" si="17"/>
        <v/>
      </c>
      <c r="J47" s="62" t="str">
        <f t="shared" si="18"/>
        <v/>
      </c>
      <c r="K47" s="62" t="str">
        <f t="shared" si="19"/>
        <v/>
      </c>
      <c r="L47" s="20" t="str">
        <f t="shared" si="20"/>
        <v/>
      </c>
      <c r="M47" s="38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6" t="str">
        <f>Analitos!$A$24</f>
        <v>Fosfatase alcalina</v>
      </c>
      <c r="B48" s="38">
        <v>2</v>
      </c>
      <c r="C48" s="38">
        <f t="shared" si="11"/>
        <v>0</v>
      </c>
      <c r="D48" s="61" t="str">
        <f t="shared" si="12"/>
        <v/>
      </c>
      <c r="E48" s="61" t="str">
        <f t="shared" si="13"/>
        <v/>
      </c>
      <c r="F48" s="62" t="str">
        <f t="shared" si="14"/>
        <v/>
      </c>
      <c r="G48" s="62">
        <f t="shared" si="15"/>
        <v>30</v>
      </c>
      <c r="H48" s="62">
        <f t="shared" si="16"/>
        <v>10</v>
      </c>
      <c r="I48" s="62" t="str">
        <f t="shared" si="17"/>
        <v/>
      </c>
      <c r="J48" s="62" t="str">
        <f t="shared" si="18"/>
        <v/>
      </c>
      <c r="K48" s="62" t="str">
        <f t="shared" si="19"/>
        <v/>
      </c>
      <c r="L48" s="20" t="str">
        <f t="shared" si="20"/>
        <v/>
      </c>
      <c r="M48" s="38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6" t="str">
        <f>Analitos!$A$25</f>
        <v>GGT</v>
      </c>
      <c r="B49" s="38">
        <v>1</v>
      </c>
      <c r="C49" s="38">
        <f t="shared" si="11"/>
        <v>0</v>
      </c>
      <c r="D49" s="61" t="str">
        <f t="shared" si="12"/>
        <v/>
      </c>
      <c r="E49" s="61" t="str">
        <f t="shared" si="13"/>
        <v/>
      </c>
      <c r="F49" s="62" t="str">
        <f t="shared" si="14"/>
        <v/>
      </c>
      <c r="G49" s="62">
        <f t="shared" si="15"/>
        <v>22</v>
      </c>
      <c r="H49" s="62">
        <f t="shared" si="16"/>
        <v>7.333333333333333</v>
      </c>
      <c r="I49" s="62" t="str">
        <f t="shared" si="17"/>
        <v/>
      </c>
      <c r="J49" s="62" t="str">
        <f t="shared" si="18"/>
        <v/>
      </c>
      <c r="K49" s="62" t="str">
        <f t="shared" si="19"/>
        <v/>
      </c>
      <c r="L49" s="20" t="str">
        <f t="shared" si="20"/>
        <v/>
      </c>
      <c r="M49" s="38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6" t="str">
        <f>Analitos!$A$25</f>
        <v>GGT</v>
      </c>
      <c r="B50" s="38">
        <v>2</v>
      </c>
      <c r="C50" s="38">
        <f t="shared" si="11"/>
        <v>0</v>
      </c>
      <c r="D50" s="61" t="str">
        <f t="shared" si="12"/>
        <v/>
      </c>
      <c r="E50" s="61" t="str">
        <f t="shared" si="13"/>
        <v/>
      </c>
      <c r="F50" s="62" t="str">
        <f t="shared" si="14"/>
        <v/>
      </c>
      <c r="G50" s="62">
        <f t="shared" si="15"/>
        <v>22</v>
      </c>
      <c r="H50" s="62">
        <f t="shared" si="16"/>
        <v>7.333333333333333</v>
      </c>
      <c r="I50" s="62" t="str">
        <f t="shared" si="17"/>
        <v/>
      </c>
      <c r="J50" s="62" t="str">
        <f t="shared" si="18"/>
        <v/>
      </c>
      <c r="K50" s="62" t="str">
        <f t="shared" si="19"/>
        <v/>
      </c>
      <c r="L50" s="20" t="str">
        <f t="shared" si="20"/>
        <v/>
      </c>
      <c r="M50" s="38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6" t="str">
        <f>Analitos!$A$26</f>
        <v>Lactato desidrogenase</v>
      </c>
      <c r="B51" s="38">
        <v>1</v>
      </c>
      <c r="C51" s="38">
        <f t="shared" si="11"/>
        <v>0</v>
      </c>
      <c r="D51" s="61" t="str">
        <f t="shared" si="12"/>
        <v/>
      </c>
      <c r="E51" s="61" t="str">
        <f t="shared" si="13"/>
        <v/>
      </c>
      <c r="F51" s="62" t="str">
        <f t="shared" si="14"/>
        <v/>
      </c>
      <c r="G51" s="62">
        <f t="shared" si="15"/>
        <v>15</v>
      </c>
      <c r="H51" s="62">
        <f t="shared" si="16"/>
        <v>5</v>
      </c>
      <c r="I51" s="62" t="str">
        <f t="shared" si="17"/>
        <v/>
      </c>
      <c r="J51" s="62" t="str">
        <f t="shared" si="18"/>
        <v/>
      </c>
      <c r="K51" s="62" t="str">
        <f t="shared" si="19"/>
        <v/>
      </c>
      <c r="L51" s="20" t="str">
        <f t="shared" si="20"/>
        <v/>
      </c>
      <c r="M51" s="38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6" t="str">
        <f>Analitos!$A$26</f>
        <v>Lactato desidrogenase</v>
      </c>
      <c r="B52" s="38">
        <v>2</v>
      </c>
      <c r="C52" s="38">
        <f t="shared" si="11"/>
        <v>0</v>
      </c>
      <c r="D52" s="61" t="str">
        <f t="shared" si="12"/>
        <v/>
      </c>
      <c r="E52" s="61" t="str">
        <f t="shared" si="13"/>
        <v/>
      </c>
      <c r="F52" s="62" t="str">
        <f t="shared" si="14"/>
        <v/>
      </c>
      <c r="G52" s="62">
        <f t="shared" si="15"/>
        <v>15</v>
      </c>
      <c r="H52" s="62">
        <f t="shared" si="16"/>
        <v>5</v>
      </c>
      <c r="I52" s="62" t="str">
        <f t="shared" si="17"/>
        <v/>
      </c>
      <c r="J52" s="62" t="str">
        <f t="shared" si="18"/>
        <v/>
      </c>
      <c r="K52" s="62" t="str">
        <f t="shared" si="19"/>
        <v/>
      </c>
      <c r="L52" s="20" t="str">
        <f t="shared" si="20"/>
        <v/>
      </c>
      <c r="M52" s="38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6" t="str">
        <f>Analitos!$A$27</f>
        <v>Lipase</v>
      </c>
      <c r="B53" s="38">
        <v>1</v>
      </c>
      <c r="C53" s="38">
        <f t="shared" si="11"/>
        <v>0</v>
      </c>
      <c r="D53" s="61" t="str">
        <f t="shared" si="12"/>
        <v/>
      </c>
      <c r="E53" s="61" t="str">
        <f t="shared" si="13"/>
        <v/>
      </c>
      <c r="F53" s="62" t="str">
        <f t="shared" si="14"/>
        <v/>
      </c>
      <c r="G53" s="62">
        <f t="shared" si="15"/>
        <v>15</v>
      </c>
      <c r="H53" s="62">
        <f t="shared" si="16"/>
        <v>5</v>
      </c>
      <c r="I53" s="62" t="str">
        <f t="shared" si="17"/>
        <v/>
      </c>
      <c r="J53" s="62" t="str">
        <f t="shared" si="18"/>
        <v/>
      </c>
      <c r="K53" s="62" t="str">
        <f t="shared" si="19"/>
        <v/>
      </c>
      <c r="L53" s="20" t="str">
        <f t="shared" si="20"/>
        <v/>
      </c>
      <c r="M53" s="38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6" t="str">
        <f>Analitos!$A$27</f>
        <v>Lipase</v>
      </c>
      <c r="B54" s="38">
        <v>2</v>
      </c>
      <c r="C54" s="38">
        <f t="shared" si="11"/>
        <v>0</v>
      </c>
      <c r="D54" s="61" t="str">
        <f t="shared" si="12"/>
        <v/>
      </c>
      <c r="E54" s="61" t="str">
        <f t="shared" si="13"/>
        <v/>
      </c>
      <c r="F54" s="62" t="str">
        <f t="shared" si="14"/>
        <v/>
      </c>
      <c r="G54" s="62">
        <f t="shared" si="15"/>
        <v>15</v>
      </c>
      <c r="H54" s="62">
        <f t="shared" si="16"/>
        <v>5</v>
      </c>
      <c r="I54" s="62" t="str">
        <f t="shared" si="17"/>
        <v/>
      </c>
      <c r="J54" s="62" t="str">
        <f t="shared" si="18"/>
        <v/>
      </c>
      <c r="K54" s="62" t="str">
        <f t="shared" si="19"/>
        <v/>
      </c>
      <c r="L54" s="20" t="str">
        <f t="shared" si="20"/>
        <v/>
      </c>
      <c r="M54" s="38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6" t="str">
        <f>Analitos!$A$28</f>
        <v>AST (TGO)</v>
      </c>
      <c r="B55" s="38">
        <v>1</v>
      </c>
      <c r="C55" s="38">
        <f t="shared" si="11"/>
        <v>0</v>
      </c>
      <c r="D55" s="61" t="str">
        <f t="shared" si="12"/>
        <v/>
      </c>
      <c r="E55" s="61" t="str">
        <f t="shared" si="13"/>
        <v/>
      </c>
      <c r="F55" s="62" t="str">
        <f t="shared" si="14"/>
        <v/>
      </c>
      <c r="G55" s="62">
        <f t="shared" si="15"/>
        <v>20</v>
      </c>
      <c r="H55" s="62">
        <f t="shared" si="16"/>
        <v>6.666666666666667</v>
      </c>
      <c r="I55" s="62" t="str">
        <f t="shared" si="17"/>
        <v/>
      </c>
      <c r="J55" s="62" t="str">
        <f t="shared" si="18"/>
        <v/>
      </c>
      <c r="K55" s="62" t="str">
        <f t="shared" si="19"/>
        <v/>
      </c>
      <c r="L55" s="20" t="str">
        <f t="shared" si="20"/>
        <v/>
      </c>
      <c r="M55" s="38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6" t="str">
        <f>Analitos!$A$28</f>
        <v>AST (TGO)</v>
      </c>
      <c r="B56" s="38">
        <v>2</v>
      </c>
      <c r="C56" s="38">
        <f t="shared" si="11"/>
        <v>0</v>
      </c>
      <c r="D56" s="61" t="str">
        <f t="shared" si="12"/>
        <v/>
      </c>
      <c r="E56" s="61" t="str">
        <f t="shared" si="13"/>
        <v/>
      </c>
      <c r="F56" s="62" t="str">
        <f t="shared" si="14"/>
        <v/>
      </c>
      <c r="G56" s="62">
        <f t="shared" si="15"/>
        <v>20</v>
      </c>
      <c r="H56" s="62">
        <f t="shared" si="16"/>
        <v>6.666666666666667</v>
      </c>
      <c r="I56" s="62" t="str">
        <f t="shared" si="17"/>
        <v/>
      </c>
      <c r="J56" s="62" t="str">
        <f t="shared" si="18"/>
        <v/>
      </c>
      <c r="K56" s="62" t="str">
        <f t="shared" si="19"/>
        <v/>
      </c>
      <c r="L56" s="20" t="str">
        <f t="shared" si="20"/>
        <v/>
      </c>
      <c r="M56" s="38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6" t="str">
        <f>Analitos!$A$29</f>
        <v>ALT (TGP)</v>
      </c>
      <c r="B57" s="38">
        <v>1</v>
      </c>
      <c r="C57" s="38">
        <f t="shared" si="11"/>
        <v>0</v>
      </c>
      <c r="D57" s="61" t="str">
        <f t="shared" si="12"/>
        <v/>
      </c>
      <c r="E57" s="61" t="str">
        <f t="shared" si="13"/>
        <v/>
      </c>
      <c r="F57" s="62" t="str">
        <f t="shared" si="14"/>
        <v/>
      </c>
      <c r="G57" s="62">
        <f t="shared" si="15"/>
        <v>20</v>
      </c>
      <c r="H57" s="62">
        <f t="shared" si="16"/>
        <v>6.666666666666667</v>
      </c>
      <c r="I57" s="62" t="str">
        <f t="shared" si="17"/>
        <v/>
      </c>
      <c r="J57" s="62" t="str">
        <f t="shared" si="18"/>
        <v/>
      </c>
      <c r="K57" s="62" t="str">
        <f t="shared" si="19"/>
        <v/>
      </c>
      <c r="L57" s="20" t="str">
        <f t="shared" si="20"/>
        <v/>
      </c>
      <c r="M57" s="38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6" t="str">
        <f>Analitos!$A$29</f>
        <v>ALT (TGP)</v>
      </c>
      <c r="B58" s="38">
        <v>2</v>
      </c>
      <c r="C58" s="38">
        <f t="shared" si="11"/>
        <v>0</v>
      </c>
      <c r="D58" s="61" t="str">
        <f t="shared" si="12"/>
        <v/>
      </c>
      <c r="E58" s="61" t="str">
        <f t="shared" si="13"/>
        <v/>
      </c>
      <c r="F58" s="62" t="str">
        <f t="shared" si="14"/>
        <v/>
      </c>
      <c r="G58" s="62">
        <f t="shared" si="15"/>
        <v>20</v>
      </c>
      <c r="H58" s="62">
        <f t="shared" si="16"/>
        <v>6.666666666666667</v>
      </c>
      <c r="I58" s="62" t="str">
        <f t="shared" si="17"/>
        <v/>
      </c>
      <c r="J58" s="62" t="str">
        <f t="shared" si="18"/>
        <v/>
      </c>
      <c r="K58" s="62" t="str">
        <f t="shared" si="19"/>
        <v/>
      </c>
      <c r="L58" s="20" t="str">
        <f t="shared" si="20"/>
        <v/>
      </c>
      <c r="M58" s="38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6" t="str">
        <f>Analitos!$A$30</f>
        <v>Proteína C-reativa</v>
      </c>
      <c r="B59" s="38">
        <v>1</v>
      </c>
      <c r="C59" s="38">
        <f t="shared" si="11"/>
        <v>0</v>
      </c>
      <c r="D59" s="61" t="str">
        <f t="shared" si="12"/>
        <v/>
      </c>
      <c r="E59" s="61" t="str">
        <f t="shared" si="13"/>
        <v/>
      </c>
      <c r="F59" s="62" t="str">
        <f t="shared" si="14"/>
        <v/>
      </c>
      <c r="G59" s="62">
        <f t="shared" si="15"/>
        <v>15</v>
      </c>
      <c r="H59" s="62">
        <f t="shared" si="16"/>
        <v>5</v>
      </c>
      <c r="I59" s="62" t="str">
        <f t="shared" si="17"/>
        <v/>
      </c>
      <c r="J59" s="62" t="str">
        <f t="shared" si="18"/>
        <v/>
      </c>
      <c r="K59" s="62" t="str">
        <f t="shared" si="19"/>
        <v/>
      </c>
      <c r="L59" s="20" t="str">
        <f t="shared" si="20"/>
        <v/>
      </c>
      <c r="M59" s="38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6" t="str">
        <f>Analitos!$A$30</f>
        <v>Proteína C-reativa</v>
      </c>
      <c r="B60" s="38">
        <v>2</v>
      </c>
      <c r="C60" s="38">
        <f t="shared" si="11"/>
        <v>0</v>
      </c>
      <c r="D60" s="61" t="str">
        <f t="shared" si="12"/>
        <v/>
      </c>
      <c r="E60" s="61" t="str">
        <f t="shared" si="13"/>
        <v/>
      </c>
      <c r="F60" s="62" t="str">
        <f t="shared" si="14"/>
        <v/>
      </c>
      <c r="G60" s="62">
        <f t="shared" si="15"/>
        <v>15</v>
      </c>
      <c r="H60" s="62">
        <f t="shared" si="16"/>
        <v>5</v>
      </c>
      <c r="I60" s="62" t="str">
        <f t="shared" si="17"/>
        <v/>
      </c>
      <c r="J60" s="62" t="str">
        <f t="shared" si="18"/>
        <v/>
      </c>
      <c r="K60" s="62" t="str">
        <f t="shared" si="19"/>
        <v/>
      </c>
      <c r="L60" s="20" t="str">
        <f t="shared" si="20"/>
        <v/>
      </c>
      <c r="M60" s="38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6" t="str">
        <f>Analitos!$A$31</f>
        <v>Bicarbonato</v>
      </c>
      <c r="B61" s="38">
        <v>1</v>
      </c>
      <c r="C61" s="38">
        <f t="shared" si="11"/>
        <v>0</v>
      </c>
      <c r="D61" s="61" t="str">
        <f t="shared" si="12"/>
        <v/>
      </c>
      <c r="E61" s="61" t="str">
        <f t="shared" si="13"/>
        <v/>
      </c>
      <c r="F61" s="62" t="str">
        <f t="shared" si="14"/>
        <v/>
      </c>
      <c r="G61" s="62">
        <f t="shared" si="15"/>
        <v>15</v>
      </c>
      <c r="H61" s="62">
        <f t="shared" si="16"/>
        <v>5</v>
      </c>
      <c r="I61" s="62" t="str">
        <f t="shared" si="17"/>
        <v/>
      </c>
      <c r="J61" s="62" t="str">
        <f t="shared" si="18"/>
        <v/>
      </c>
      <c r="K61" s="62" t="str">
        <f t="shared" si="19"/>
        <v/>
      </c>
      <c r="L61" s="20" t="str">
        <f t="shared" si="20"/>
        <v/>
      </c>
      <c r="M61" s="38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6" t="str">
        <f>Analitos!$A$31</f>
        <v>Bicarbonato</v>
      </c>
      <c r="B62" s="38">
        <v>2</v>
      </c>
      <c r="C62" s="38">
        <f t="shared" si="11"/>
        <v>0</v>
      </c>
      <c r="D62" s="61" t="str">
        <f t="shared" si="12"/>
        <v/>
      </c>
      <c r="E62" s="61" t="str">
        <f t="shared" si="13"/>
        <v/>
      </c>
      <c r="F62" s="62" t="str">
        <f t="shared" si="14"/>
        <v/>
      </c>
      <c r="G62" s="62">
        <f t="shared" si="15"/>
        <v>15</v>
      </c>
      <c r="H62" s="62">
        <f t="shared" si="16"/>
        <v>5</v>
      </c>
      <c r="I62" s="62" t="str">
        <f t="shared" si="17"/>
        <v/>
      </c>
      <c r="J62" s="62" t="str">
        <f t="shared" si="18"/>
        <v/>
      </c>
      <c r="K62" s="62" t="str">
        <f t="shared" si="19"/>
        <v/>
      </c>
      <c r="L62" s="20" t="str">
        <f t="shared" si="20"/>
        <v/>
      </c>
      <c r="M62" s="38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6" t="str">
        <f>Analitos!$A$32</f>
        <v>Sódio</v>
      </c>
      <c r="B63" s="38">
        <v>1</v>
      </c>
      <c r="C63" s="38">
        <f t="shared" si="11"/>
        <v>0</v>
      </c>
      <c r="D63" s="61" t="str">
        <f t="shared" si="12"/>
        <v/>
      </c>
      <c r="E63" s="61" t="str">
        <f t="shared" si="13"/>
        <v/>
      </c>
      <c r="F63" s="62" t="str">
        <f t="shared" si="14"/>
        <v/>
      </c>
      <c r="G63" s="62">
        <f t="shared" si="15"/>
        <v>4</v>
      </c>
      <c r="H63" s="62">
        <f t="shared" si="16"/>
        <v>1.3333333333333333</v>
      </c>
      <c r="I63" s="62" t="str">
        <f t="shared" si="17"/>
        <v/>
      </c>
      <c r="J63" s="62" t="str">
        <f t="shared" si="18"/>
        <v/>
      </c>
      <c r="K63" s="62" t="str">
        <f t="shared" si="19"/>
        <v/>
      </c>
      <c r="L63" s="20" t="str">
        <f t="shared" si="20"/>
        <v/>
      </c>
      <c r="M63" s="38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6" t="str">
        <f>Analitos!$A$32</f>
        <v>Sódio</v>
      </c>
      <c r="B64" s="38">
        <v>2</v>
      </c>
      <c r="C64" s="38">
        <f t="shared" si="11"/>
        <v>0</v>
      </c>
      <c r="D64" s="61" t="str">
        <f t="shared" si="12"/>
        <v/>
      </c>
      <c r="E64" s="61" t="str">
        <f t="shared" si="13"/>
        <v/>
      </c>
      <c r="F64" s="62" t="str">
        <f t="shared" si="14"/>
        <v/>
      </c>
      <c r="G64" s="62">
        <f t="shared" si="15"/>
        <v>4</v>
      </c>
      <c r="H64" s="62">
        <f t="shared" si="16"/>
        <v>1.3333333333333333</v>
      </c>
      <c r="I64" s="62" t="str">
        <f t="shared" si="17"/>
        <v/>
      </c>
      <c r="J64" s="62" t="str">
        <f t="shared" si="18"/>
        <v/>
      </c>
      <c r="K64" s="62" t="str">
        <f t="shared" si="19"/>
        <v/>
      </c>
      <c r="L64" s="20" t="str">
        <f t="shared" si="20"/>
        <v/>
      </c>
      <c r="M64" s="38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6" t="str">
        <f>Analitos!$A$33</f>
        <v>Potássio</v>
      </c>
      <c r="B65" s="38">
        <v>1</v>
      </c>
      <c r="C65" s="38">
        <f t="shared" si="11"/>
        <v>0</v>
      </c>
      <c r="D65" s="61" t="str">
        <f t="shared" si="12"/>
        <v/>
      </c>
      <c r="E65" s="61" t="str">
        <f t="shared" si="13"/>
        <v/>
      </c>
      <c r="F65" s="62" t="str">
        <f t="shared" si="14"/>
        <v/>
      </c>
      <c r="G65" s="62">
        <f t="shared" si="15"/>
        <v>6</v>
      </c>
      <c r="H65" s="62">
        <f t="shared" si="16"/>
        <v>2</v>
      </c>
      <c r="I65" s="62" t="str">
        <f t="shared" si="17"/>
        <v/>
      </c>
      <c r="J65" s="62" t="str">
        <f t="shared" si="18"/>
        <v/>
      </c>
      <c r="K65" s="62" t="str">
        <f t="shared" si="19"/>
        <v/>
      </c>
      <c r="L65" s="20" t="str">
        <f t="shared" si="20"/>
        <v/>
      </c>
      <c r="M65" s="38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6" t="str">
        <f>Analitos!$A$33</f>
        <v>Potássio</v>
      </c>
      <c r="B66" s="38">
        <v>2</v>
      </c>
      <c r="C66" s="38">
        <f t="shared" si="11"/>
        <v>0</v>
      </c>
      <c r="D66" s="61" t="str">
        <f t="shared" si="12"/>
        <v/>
      </c>
      <c r="E66" s="61" t="str">
        <f t="shared" si="13"/>
        <v/>
      </c>
      <c r="F66" s="62" t="str">
        <f t="shared" si="14"/>
        <v/>
      </c>
      <c r="G66" s="62">
        <f t="shared" si="15"/>
        <v>6</v>
      </c>
      <c r="H66" s="62">
        <f t="shared" si="16"/>
        <v>2</v>
      </c>
      <c r="I66" s="62" t="str">
        <f t="shared" si="17"/>
        <v/>
      </c>
      <c r="J66" s="62" t="str">
        <f t="shared" si="18"/>
        <v/>
      </c>
      <c r="K66" s="62" t="str">
        <f t="shared" si="19"/>
        <v/>
      </c>
      <c r="L66" s="20" t="str">
        <f t="shared" si="20"/>
        <v/>
      </c>
      <c r="M66" s="38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6" t="str">
        <f>Analitos!$A$34</f>
        <v>Cloro</v>
      </c>
      <c r="B67" s="38">
        <v>1</v>
      </c>
      <c r="C67" s="38">
        <f t="shared" si="11"/>
        <v>0</v>
      </c>
      <c r="D67" s="61" t="str">
        <f t="shared" si="12"/>
        <v/>
      </c>
      <c r="E67" s="61" t="str">
        <f t="shared" si="13"/>
        <v/>
      </c>
      <c r="F67" s="62" t="str">
        <f t="shared" si="14"/>
        <v/>
      </c>
      <c r="G67" s="62">
        <f t="shared" si="15"/>
        <v>5</v>
      </c>
      <c r="H67" s="62">
        <f t="shared" si="16"/>
        <v>1.6666666666666667</v>
      </c>
      <c r="I67" s="62" t="str">
        <f t="shared" si="17"/>
        <v/>
      </c>
      <c r="J67" s="62" t="str">
        <f t="shared" si="18"/>
        <v/>
      </c>
      <c r="K67" s="62" t="str">
        <f t="shared" si="19"/>
        <v/>
      </c>
      <c r="L67" s="20" t="str">
        <f t="shared" si="20"/>
        <v/>
      </c>
      <c r="M67" s="38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6" t="str">
        <f>Analitos!$A$34</f>
        <v>Cloro</v>
      </c>
      <c r="B68" s="38">
        <v>2</v>
      </c>
      <c r="C68" s="38">
        <f t="shared" si="11"/>
        <v>0</v>
      </c>
      <c r="D68" s="61" t="str">
        <f t="shared" si="12"/>
        <v/>
      </c>
      <c r="E68" s="61" t="str">
        <f t="shared" si="13"/>
        <v/>
      </c>
      <c r="F68" s="62" t="str">
        <f t="shared" si="14"/>
        <v/>
      </c>
      <c r="G68" s="62">
        <f t="shared" si="15"/>
        <v>5</v>
      </c>
      <c r="H68" s="62">
        <f t="shared" si="16"/>
        <v>1.6666666666666667</v>
      </c>
      <c r="I68" s="62" t="str">
        <f t="shared" si="17"/>
        <v/>
      </c>
      <c r="J68" s="62" t="str">
        <f t="shared" si="18"/>
        <v/>
      </c>
      <c r="K68" s="62" t="str">
        <f t="shared" si="19"/>
        <v/>
      </c>
      <c r="L68" s="20" t="str">
        <f t="shared" si="20"/>
        <v/>
      </c>
      <c r="M68" s="38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6">
        <f>Analitos!$A$35</f>
        <v>0</v>
      </c>
      <c r="B69" s="38">
        <v>1</v>
      </c>
      <c r="C69" s="38" t="str">
        <f t="shared" si="11"/>
        <v/>
      </c>
      <c r="D69" s="61" t="str">
        <f t="shared" si="12"/>
        <v/>
      </c>
      <c r="E69" s="61" t="str">
        <f t="shared" si="13"/>
        <v/>
      </c>
      <c r="F69" s="62" t="str">
        <f t="shared" si="14"/>
        <v/>
      </c>
      <c r="G69" s="62" t="str">
        <f t="shared" si="15"/>
        <v/>
      </c>
      <c r="H69" s="62" t="str">
        <f t="shared" si="16"/>
        <v/>
      </c>
      <c r="I69" s="62" t="str">
        <f t="shared" si="17"/>
        <v/>
      </c>
      <c r="J69" s="62" t="str">
        <f t="shared" si="18"/>
        <v/>
      </c>
      <c r="K69" s="62" t="str">
        <f t="shared" si="19"/>
        <v/>
      </c>
      <c r="L69" s="20" t="str">
        <f t="shared" si="20"/>
        <v/>
      </c>
      <c r="M69" s="38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6">
        <f>Analitos!$A$35</f>
        <v>0</v>
      </c>
      <c r="B70" s="38">
        <v>2</v>
      </c>
      <c r="C70" s="38" t="str">
        <f t="shared" si="11"/>
        <v/>
      </c>
      <c r="D70" s="61" t="str">
        <f t="shared" si="12"/>
        <v/>
      </c>
      <c r="E70" s="61" t="str">
        <f t="shared" si="13"/>
        <v/>
      </c>
      <c r="F70" s="62" t="str">
        <f t="shared" si="14"/>
        <v/>
      </c>
      <c r="G70" s="62" t="str">
        <f t="shared" si="15"/>
        <v/>
      </c>
      <c r="H70" s="62" t="str">
        <f t="shared" si="16"/>
        <v/>
      </c>
      <c r="I70" s="62" t="str">
        <f t="shared" si="17"/>
        <v/>
      </c>
      <c r="J70" s="62" t="str">
        <f t="shared" si="18"/>
        <v/>
      </c>
      <c r="K70" s="62" t="str">
        <f t="shared" si="19"/>
        <v/>
      </c>
      <c r="L70" s="20" t="str">
        <f t="shared" si="20"/>
        <v/>
      </c>
      <c r="M70" s="38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6">
        <f>Analitos!$A$36</f>
        <v>0</v>
      </c>
      <c r="B71" s="38">
        <v>1</v>
      </c>
      <c r="C71" s="38" t="str">
        <f t="shared" ref="C71:C86" si="22">IF(INDEX(engEstat,ROW()-6,3)="","",INDEX(engEstat,ROW()-6,3))</f>
        <v/>
      </c>
      <c r="D71" s="61" t="str">
        <f t="shared" ref="D71:D86" si="23">IF(INDEX(engEstat,ROW()-6,4)="","",INDEX(engEstat,ROW()-6,4))</f>
        <v/>
      </c>
      <c r="E71" s="61" t="str">
        <f t="shared" ref="E71:E86" si="24">IF(INDEX(engEstat,ROW()-6,5)="","",INDEX(engEstat,ROW()-6,5))</f>
        <v/>
      </c>
      <c r="F71" s="62" t="str">
        <f t="shared" ref="F71:F86" si="25">IF(INDEX(engEstat,ROW()-6,6)="","",INDEX(engEstat,ROW()-6,6))</f>
        <v/>
      </c>
      <c r="G71" s="62" t="str">
        <f t="shared" ref="G71:G86" si="26">IF(INDEX(engEstat,ROW()-6,7)="","",INDEX(engEstat,ROW()-6,7))</f>
        <v/>
      </c>
      <c r="H71" s="62" t="str">
        <f t="shared" ref="H71:H86" si="27">IF(INDEX(engEstat,ROW()-6,8)="","",INDEX(engEstat,ROW()-6,8))</f>
        <v/>
      </c>
      <c r="I71" s="62" t="str">
        <f t="shared" ref="I71:I86" si="28">IF(INDEX(engEstat,ROW()-6,9)="","",INDEX(engEstat,ROW()-6,9))</f>
        <v/>
      </c>
      <c r="J71" s="62" t="str">
        <f t="shared" ref="J71:J86" si="29">IF($A71="","",IFERROR(AVERAGE($P71:$U71),""))</f>
        <v/>
      </c>
      <c r="K71" s="62" t="str">
        <f t="shared" ref="K71:K86" si="30">IF(OR($F71="",$J71=""),"",$F71*1.65+ABS($J71))</f>
        <v/>
      </c>
      <c r="L71" s="20" t="str">
        <f t="shared" ref="L71:L86" si="31">IF(OR($F71="",$F71=0,$G71="",$J71=""),"",($G71-ABS($J71))/$F71)</f>
        <v/>
      </c>
      <c r="M71" s="38" t="str">
        <f t="shared" ref="M71:M86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6">
        <f>Analitos!$A$36</f>
        <v>0</v>
      </c>
      <c r="B72" s="38">
        <v>2</v>
      </c>
      <c r="C72" s="38" t="str">
        <f t="shared" si="22"/>
        <v/>
      </c>
      <c r="D72" s="61" t="str">
        <f t="shared" si="23"/>
        <v/>
      </c>
      <c r="E72" s="61" t="str">
        <f t="shared" si="24"/>
        <v/>
      </c>
      <c r="F72" s="62" t="str">
        <f t="shared" si="25"/>
        <v/>
      </c>
      <c r="G72" s="62" t="str">
        <f t="shared" si="26"/>
        <v/>
      </c>
      <c r="H72" s="62" t="str">
        <f t="shared" si="27"/>
        <v/>
      </c>
      <c r="I72" s="62" t="str">
        <f t="shared" si="28"/>
        <v/>
      </c>
      <c r="J72" s="62" t="str">
        <f t="shared" si="29"/>
        <v/>
      </c>
      <c r="K72" s="62" t="str">
        <f t="shared" si="30"/>
        <v/>
      </c>
      <c r="L72" s="20" t="str">
        <f t="shared" si="31"/>
        <v/>
      </c>
      <c r="M72" s="38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6">
        <f>Analitos!$A$37</f>
        <v>0</v>
      </c>
      <c r="B73" s="38">
        <v>1</v>
      </c>
      <c r="C73" s="38" t="str">
        <f t="shared" si="22"/>
        <v/>
      </c>
      <c r="D73" s="61" t="str">
        <f t="shared" si="23"/>
        <v/>
      </c>
      <c r="E73" s="61" t="str">
        <f t="shared" si="24"/>
        <v/>
      </c>
      <c r="F73" s="62" t="str">
        <f t="shared" si="25"/>
        <v/>
      </c>
      <c r="G73" s="62" t="str">
        <f t="shared" si="26"/>
        <v/>
      </c>
      <c r="H73" s="62" t="str">
        <f t="shared" si="27"/>
        <v/>
      </c>
      <c r="I73" s="62" t="str">
        <f t="shared" si="28"/>
        <v/>
      </c>
      <c r="J73" s="62" t="str">
        <f t="shared" si="29"/>
        <v/>
      </c>
      <c r="K73" s="62" t="str">
        <f t="shared" si="30"/>
        <v/>
      </c>
      <c r="L73" s="20" t="str">
        <f t="shared" si="31"/>
        <v/>
      </c>
      <c r="M73" s="38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6">
        <f>Analitos!$A$37</f>
        <v>0</v>
      </c>
      <c r="B74" s="38">
        <v>2</v>
      </c>
      <c r="C74" s="38" t="str">
        <f t="shared" si="22"/>
        <v/>
      </c>
      <c r="D74" s="61" t="str">
        <f t="shared" si="23"/>
        <v/>
      </c>
      <c r="E74" s="61" t="str">
        <f t="shared" si="24"/>
        <v/>
      </c>
      <c r="F74" s="62" t="str">
        <f t="shared" si="25"/>
        <v/>
      </c>
      <c r="G74" s="62" t="str">
        <f t="shared" si="26"/>
        <v/>
      </c>
      <c r="H74" s="62" t="str">
        <f t="shared" si="27"/>
        <v/>
      </c>
      <c r="I74" s="62" t="str">
        <f t="shared" si="28"/>
        <v/>
      </c>
      <c r="J74" s="62" t="str">
        <f t="shared" si="29"/>
        <v/>
      </c>
      <c r="K74" s="62" t="str">
        <f t="shared" si="30"/>
        <v/>
      </c>
      <c r="L74" s="20" t="str">
        <f t="shared" si="31"/>
        <v/>
      </c>
      <c r="M74" s="38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6">
        <f>Analitos!$A$38</f>
        <v>0</v>
      </c>
      <c r="B75" s="38">
        <v>1</v>
      </c>
      <c r="C75" s="38" t="str">
        <f t="shared" si="22"/>
        <v/>
      </c>
      <c r="D75" s="61" t="str">
        <f t="shared" si="23"/>
        <v/>
      </c>
      <c r="E75" s="61" t="str">
        <f t="shared" si="24"/>
        <v/>
      </c>
      <c r="F75" s="62" t="str">
        <f t="shared" si="25"/>
        <v/>
      </c>
      <c r="G75" s="62" t="str">
        <f t="shared" si="26"/>
        <v/>
      </c>
      <c r="H75" s="62" t="str">
        <f t="shared" si="27"/>
        <v/>
      </c>
      <c r="I75" s="62" t="str">
        <f t="shared" si="28"/>
        <v/>
      </c>
      <c r="J75" s="62" t="str">
        <f t="shared" si="29"/>
        <v/>
      </c>
      <c r="K75" s="62" t="str">
        <f t="shared" si="30"/>
        <v/>
      </c>
      <c r="L75" s="20" t="str">
        <f t="shared" si="31"/>
        <v/>
      </c>
      <c r="M75" s="38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6">
        <f>Analitos!$A$38</f>
        <v>0</v>
      </c>
      <c r="B76" s="38">
        <v>2</v>
      </c>
      <c r="C76" s="38" t="str">
        <f t="shared" si="22"/>
        <v/>
      </c>
      <c r="D76" s="61" t="str">
        <f t="shared" si="23"/>
        <v/>
      </c>
      <c r="E76" s="61" t="str">
        <f t="shared" si="24"/>
        <v/>
      </c>
      <c r="F76" s="62" t="str">
        <f t="shared" si="25"/>
        <v/>
      </c>
      <c r="G76" s="62" t="str">
        <f t="shared" si="26"/>
        <v/>
      </c>
      <c r="H76" s="62" t="str">
        <f t="shared" si="27"/>
        <v/>
      </c>
      <c r="I76" s="62" t="str">
        <f t="shared" si="28"/>
        <v/>
      </c>
      <c r="J76" s="62" t="str">
        <f t="shared" si="29"/>
        <v/>
      </c>
      <c r="K76" s="62" t="str">
        <f t="shared" si="30"/>
        <v/>
      </c>
      <c r="L76" s="20" t="str">
        <f t="shared" si="31"/>
        <v/>
      </c>
      <c r="M76" s="38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6">
        <f>Analitos!$A$39</f>
        <v>0</v>
      </c>
      <c r="B77" s="38">
        <v>1</v>
      </c>
      <c r="C77" s="38" t="str">
        <f t="shared" si="22"/>
        <v/>
      </c>
      <c r="D77" s="61" t="str">
        <f t="shared" si="23"/>
        <v/>
      </c>
      <c r="E77" s="61" t="str">
        <f t="shared" si="24"/>
        <v/>
      </c>
      <c r="F77" s="62" t="str">
        <f t="shared" si="25"/>
        <v/>
      </c>
      <c r="G77" s="62" t="str">
        <f t="shared" si="26"/>
        <v/>
      </c>
      <c r="H77" s="62" t="str">
        <f t="shared" si="27"/>
        <v/>
      </c>
      <c r="I77" s="62" t="str">
        <f t="shared" si="28"/>
        <v/>
      </c>
      <c r="J77" s="62" t="str">
        <f t="shared" si="29"/>
        <v/>
      </c>
      <c r="K77" s="62" t="str">
        <f t="shared" si="30"/>
        <v/>
      </c>
      <c r="L77" s="20" t="str">
        <f t="shared" si="31"/>
        <v/>
      </c>
      <c r="M77" s="38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6">
        <f>Analitos!$A$39</f>
        <v>0</v>
      </c>
      <c r="B78" s="38">
        <v>2</v>
      </c>
      <c r="C78" s="38" t="str">
        <f t="shared" si="22"/>
        <v/>
      </c>
      <c r="D78" s="61" t="str">
        <f t="shared" si="23"/>
        <v/>
      </c>
      <c r="E78" s="61" t="str">
        <f t="shared" si="24"/>
        <v/>
      </c>
      <c r="F78" s="62" t="str">
        <f t="shared" si="25"/>
        <v/>
      </c>
      <c r="G78" s="62" t="str">
        <f t="shared" si="26"/>
        <v/>
      </c>
      <c r="H78" s="62" t="str">
        <f t="shared" si="27"/>
        <v/>
      </c>
      <c r="I78" s="62" t="str">
        <f t="shared" si="28"/>
        <v/>
      </c>
      <c r="J78" s="62" t="str">
        <f t="shared" si="29"/>
        <v/>
      </c>
      <c r="K78" s="62" t="str">
        <f t="shared" si="30"/>
        <v/>
      </c>
      <c r="L78" s="20" t="str">
        <f t="shared" si="31"/>
        <v/>
      </c>
      <c r="M78" s="38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6">
        <f>Analitos!$A$40</f>
        <v>0</v>
      </c>
      <c r="B79" s="38">
        <v>1</v>
      </c>
      <c r="C79" s="38" t="str">
        <f t="shared" si="22"/>
        <v/>
      </c>
      <c r="D79" s="61" t="str">
        <f t="shared" si="23"/>
        <v/>
      </c>
      <c r="E79" s="61" t="str">
        <f t="shared" si="24"/>
        <v/>
      </c>
      <c r="F79" s="62" t="str">
        <f t="shared" si="25"/>
        <v/>
      </c>
      <c r="G79" s="62" t="str">
        <f t="shared" si="26"/>
        <v/>
      </c>
      <c r="H79" s="62" t="str">
        <f t="shared" si="27"/>
        <v/>
      </c>
      <c r="I79" s="62" t="str">
        <f t="shared" si="28"/>
        <v/>
      </c>
      <c r="J79" s="62" t="str">
        <f t="shared" si="29"/>
        <v/>
      </c>
      <c r="K79" s="62" t="str">
        <f t="shared" si="30"/>
        <v/>
      </c>
      <c r="L79" s="20" t="str">
        <f t="shared" si="31"/>
        <v/>
      </c>
      <c r="M79" s="38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6">
        <f>Analitos!$A$40</f>
        <v>0</v>
      </c>
      <c r="B80" s="38">
        <v>2</v>
      </c>
      <c r="C80" s="38" t="str">
        <f t="shared" si="22"/>
        <v/>
      </c>
      <c r="D80" s="61" t="str">
        <f t="shared" si="23"/>
        <v/>
      </c>
      <c r="E80" s="61" t="str">
        <f t="shared" si="24"/>
        <v/>
      </c>
      <c r="F80" s="62" t="str">
        <f t="shared" si="25"/>
        <v/>
      </c>
      <c r="G80" s="62" t="str">
        <f t="shared" si="26"/>
        <v/>
      </c>
      <c r="H80" s="62" t="str">
        <f t="shared" si="27"/>
        <v/>
      </c>
      <c r="I80" s="62" t="str">
        <f t="shared" si="28"/>
        <v/>
      </c>
      <c r="J80" s="62" t="str">
        <f t="shared" si="29"/>
        <v/>
      </c>
      <c r="K80" s="62" t="str">
        <f t="shared" si="30"/>
        <v/>
      </c>
      <c r="L80" s="20" t="str">
        <f t="shared" si="31"/>
        <v/>
      </c>
      <c r="M80" s="38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6">
        <f>Analitos!$A$41</f>
        <v>0</v>
      </c>
      <c r="B81" s="38">
        <v>1</v>
      </c>
      <c r="C81" s="38" t="str">
        <f t="shared" si="22"/>
        <v/>
      </c>
      <c r="D81" s="61" t="str">
        <f t="shared" si="23"/>
        <v/>
      </c>
      <c r="E81" s="61" t="str">
        <f t="shared" si="24"/>
        <v/>
      </c>
      <c r="F81" s="62" t="str">
        <f t="shared" si="25"/>
        <v/>
      </c>
      <c r="G81" s="62" t="str">
        <f t="shared" si="26"/>
        <v/>
      </c>
      <c r="H81" s="62" t="str">
        <f t="shared" si="27"/>
        <v/>
      </c>
      <c r="I81" s="62" t="str">
        <f t="shared" si="28"/>
        <v/>
      </c>
      <c r="J81" s="62" t="str">
        <f t="shared" si="29"/>
        <v/>
      </c>
      <c r="K81" s="62" t="str">
        <f t="shared" si="30"/>
        <v/>
      </c>
      <c r="L81" s="20" t="str">
        <f t="shared" si="31"/>
        <v/>
      </c>
      <c r="M81" s="38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6">
        <f>Analitos!$A$41</f>
        <v>0</v>
      </c>
      <c r="B82" s="38">
        <v>2</v>
      </c>
      <c r="C82" s="38" t="str">
        <f t="shared" si="22"/>
        <v/>
      </c>
      <c r="D82" s="61" t="str">
        <f t="shared" si="23"/>
        <v/>
      </c>
      <c r="E82" s="61" t="str">
        <f t="shared" si="24"/>
        <v/>
      </c>
      <c r="F82" s="62" t="str">
        <f t="shared" si="25"/>
        <v/>
      </c>
      <c r="G82" s="62" t="str">
        <f t="shared" si="26"/>
        <v/>
      </c>
      <c r="H82" s="62" t="str">
        <f t="shared" si="27"/>
        <v/>
      </c>
      <c r="I82" s="62" t="str">
        <f t="shared" si="28"/>
        <v/>
      </c>
      <c r="J82" s="62" t="str">
        <f t="shared" si="29"/>
        <v/>
      </c>
      <c r="K82" s="62" t="str">
        <f t="shared" si="30"/>
        <v/>
      </c>
      <c r="L82" s="20" t="str">
        <f t="shared" si="31"/>
        <v/>
      </c>
      <c r="M82" s="38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6">
        <f>Analitos!$A$42</f>
        <v>0</v>
      </c>
      <c r="B83" s="38">
        <v>1</v>
      </c>
      <c r="C83" s="38" t="str">
        <f t="shared" si="22"/>
        <v/>
      </c>
      <c r="D83" s="61" t="str">
        <f t="shared" si="23"/>
        <v/>
      </c>
      <c r="E83" s="61" t="str">
        <f t="shared" si="24"/>
        <v/>
      </c>
      <c r="F83" s="62" t="str">
        <f t="shared" si="25"/>
        <v/>
      </c>
      <c r="G83" s="62" t="str">
        <f t="shared" si="26"/>
        <v/>
      </c>
      <c r="H83" s="62" t="str">
        <f t="shared" si="27"/>
        <v/>
      </c>
      <c r="I83" s="62" t="str">
        <f t="shared" si="28"/>
        <v/>
      </c>
      <c r="J83" s="62" t="str">
        <f t="shared" si="29"/>
        <v/>
      </c>
      <c r="K83" s="62" t="str">
        <f t="shared" si="30"/>
        <v/>
      </c>
      <c r="L83" s="20" t="str">
        <f t="shared" si="31"/>
        <v/>
      </c>
      <c r="M83" s="38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6">
        <f>Analitos!$A$42</f>
        <v>0</v>
      </c>
      <c r="B84" s="38">
        <v>2</v>
      </c>
      <c r="C84" s="38" t="str">
        <f t="shared" si="22"/>
        <v/>
      </c>
      <c r="D84" s="61" t="str">
        <f t="shared" si="23"/>
        <v/>
      </c>
      <c r="E84" s="61" t="str">
        <f t="shared" si="24"/>
        <v/>
      </c>
      <c r="F84" s="62" t="str">
        <f t="shared" si="25"/>
        <v/>
      </c>
      <c r="G84" s="62" t="str">
        <f t="shared" si="26"/>
        <v/>
      </c>
      <c r="H84" s="62" t="str">
        <f t="shared" si="27"/>
        <v/>
      </c>
      <c r="I84" s="62" t="str">
        <f t="shared" si="28"/>
        <v/>
      </c>
      <c r="J84" s="62" t="str">
        <f t="shared" si="29"/>
        <v/>
      </c>
      <c r="K84" s="62" t="str">
        <f t="shared" si="30"/>
        <v/>
      </c>
      <c r="L84" s="20" t="str">
        <f t="shared" si="31"/>
        <v/>
      </c>
      <c r="M84" s="38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6">
        <f>Analitos!$A$43</f>
        <v>0</v>
      </c>
      <c r="B85" s="38">
        <v>1</v>
      </c>
      <c r="C85" s="38" t="str">
        <f t="shared" si="22"/>
        <v/>
      </c>
      <c r="D85" s="61" t="str">
        <f t="shared" si="23"/>
        <v/>
      </c>
      <c r="E85" s="61" t="str">
        <f t="shared" si="24"/>
        <v/>
      </c>
      <c r="F85" s="62" t="str">
        <f t="shared" si="25"/>
        <v/>
      </c>
      <c r="G85" s="62" t="str">
        <f t="shared" si="26"/>
        <v/>
      </c>
      <c r="H85" s="62" t="str">
        <f t="shared" si="27"/>
        <v/>
      </c>
      <c r="I85" s="62" t="str">
        <f t="shared" si="28"/>
        <v/>
      </c>
      <c r="J85" s="62" t="str">
        <f t="shared" si="29"/>
        <v/>
      </c>
      <c r="K85" s="62" t="str">
        <f t="shared" si="30"/>
        <v/>
      </c>
      <c r="L85" s="20" t="str">
        <f t="shared" si="31"/>
        <v/>
      </c>
      <c r="M85" s="38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6">
        <f>Analitos!$A$43</f>
        <v>0</v>
      </c>
      <c r="B86" s="38">
        <v>2</v>
      </c>
      <c r="C86" s="38" t="str">
        <f t="shared" si="22"/>
        <v/>
      </c>
      <c r="D86" s="61" t="str">
        <f t="shared" si="23"/>
        <v/>
      </c>
      <c r="E86" s="61" t="str">
        <f t="shared" si="24"/>
        <v/>
      </c>
      <c r="F86" s="62" t="str">
        <f t="shared" si="25"/>
        <v/>
      </c>
      <c r="G86" s="62" t="str">
        <f t="shared" si="26"/>
        <v/>
      </c>
      <c r="H86" s="62" t="str">
        <f t="shared" si="27"/>
        <v/>
      </c>
      <c r="I86" s="62" t="str">
        <f t="shared" si="28"/>
        <v/>
      </c>
      <c r="J86" s="62" t="str">
        <f t="shared" si="29"/>
        <v/>
      </c>
      <c r="K86" s="62" t="str">
        <f t="shared" si="30"/>
        <v/>
      </c>
      <c r="L86" s="20" t="str">
        <f t="shared" si="31"/>
        <v/>
      </c>
      <c r="M86" s="38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6" priority="1" operator="greaterThanOrEqual">
      <formula>4</formula>
    </cfRule>
    <cfRule type="cellIs" dxfId="5" priority="2" operator="between">
      <formula>3</formula>
      <formula>4</formula>
    </cfRule>
    <cfRule type="cellIs" dxfId="4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90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119" t="s">
        <v>274</v>
      </c>
      <c r="B1" s="115"/>
      <c r="C1" s="115"/>
      <c r="D1" s="115"/>
      <c r="E1" s="115"/>
      <c r="F1" s="115"/>
      <c r="G1" s="115"/>
      <c r="H1" s="115"/>
      <c r="I1" s="115"/>
      <c r="J1" s="115"/>
      <c r="M1" s="5" t="s">
        <v>275</v>
      </c>
      <c r="N1" s="64" t="s">
        <v>284</v>
      </c>
    </row>
    <row r="2" spans="1:14" ht="19.95" customHeight="1" x14ac:dyDescent="0.3">
      <c r="A2" s="120" t="s">
        <v>276</v>
      </c>
      <c r="B2" s="115"/>
      <c r="C2" s="115"/>
      <c r="D2" s="115"/>
      <c r="E2" s="115"/>
      <c r="F2" s="115"/>
      <c r="G2" s="115"/>
      <c r="H2" s="115"/>
      <c r="I2" s="115"/>
      <c r="J2" s="115"/>
      <c r="M2" s="5" t="s">
        <v>277</v>
      </c>
      <c r="N2" s="64" t="s">
        <v>286</v>
      </c>
    </row>
    <row r="3" spans="1:14" ht="28.05" customHeight="1" x14ac:dyDescent="0.3">
      <c r="A3" s="86" t="s">
        <v>278</v>
      </c>
      <c r="B3" s="17" t="s">
        <v>279</v>
      </c>
      <c r="C3" s="17" t="s">
        <v>280</v>
      </c>
      <c r="D3" s="17" t="s">
        <v>281</v>
      </c>
      <c r="E3" s="17" t="s">
        <v>282</v>
      </c>
      <c r="G3" s="133" t="s">
        <v>283</v>
      </c>
      <c r="H3" s="115"/>
      <c r="I3" s="115"/>
      <c r="J3" s="115"/>
    </row>
    <row r="4" spans="1:14" ht="40.049999999999997" customHeight="1" x14ac:dyDescent="0.3">
      <c r="A4" s="87" t="s">
        <v>284</v>
      </c>
      <c r="B4" s="25" t="s">
        <v>285</v>
      </c>
      <c r="C4" s="40" t="s">
        <v>286</v>
      </c>
      <c r="D4" s="65" t="s">
        <v>287</v>
      </c>
      <c r="E4" s="68" t="s">
        <v>288</v>
      </c>
    </row>
    <row r="5" spans="1:14" ht="40.049999999999997" customHeight="1" x14ac:dyDescent="0.3">
      <c r="A5" s="88" t="s">
        <v>289</v>
      </c>
      <c r="B5" s="25" t="s">
        <v>290</v>
      </c>
      <c r="C5" s="67" t="s">
        <v>289</v>
      </c>
      <c r="D5" s="65" t="s">
        <v>291</v>
      </c>
      <c r="E5" s="69" t="s">
        <v>292</v>
      </c>
      <c r="G5" s="47" t="s">
        <v>278</v>
      </c>
      <c r="H5" s="71" t="s">
        <v>318</v>
      </c>
    </row>
    <row r="6" spans="1:14" ht="22.05" customHeight="1" x14ac:dyDescent="0.3">
      <c r="A6" s="89" t="s">
        <v>315</v>
      </c>
      <c r="B6" s="55" t="s">
        <v>316</v>
      </c>
      <c r="C6" s="42" t="s">
        <v>286</v>
      </c>
      <c r="D6" s="66" t="s">
        <v>317</v>
      </c>
      <c r="E6" s="70"/>
      <c r="G6" s="47" t="s">
        <v>279</v>
      </c>
      <c r="H6" s="71" t="s">
        <v>319</v>
      </c>
    </row>
    <row r="7" spans="1:14" ht="22.05" customHeight="1" x14ac:dyDescent="0.3">
      <c r="A7" s="89" t="s">
        <v>318</v>
      </c>
      <c r="B7" s="55" t="s">
        <v>319</v>
      </c>
      <c r="C7" s="42" t="s">
        <v>286</v>
      </c>
      <c r="D7" s="66" t="s">
        <v>317</v>
      </c>
      <c r="E7" s="70"/>
      <c r="G7" s="47" t="s">
        <v>293</v>
      </c>
      <c r="H7" s="72"/>
    </row>
    <row r="8" spans="1:14" ht="22.05" customHeight="1" x14ac:dyDescent="0.3">
      <c r="A8" s="89"/>
      <c r="B8" s="55"/>
      <c r="C8" s="42"/>
      <c r="D8" s="66"/>
      <c r="E8" s="70"/>
      <c r="G8" s="47" t="s">
        <v>280</v>
      </c>
      <c r="H8" s="71" t="s">
        <v>286</v>
      </c>
    </row>
    <row r="9" spans="1:14" ht="22.05" customHeight="1" x14ac:dyDescent="0.3">
      <c r="A9" s="89"/>
      <c r="B9" s="55"/>
      <c r="C9" s="42"/>
      <c r="D9" s="66"/>
      <c r="E9" s="70"/>
    </row>
    <row r="10" spans="1:14" ht="22.05" customHeight="1" x14ac:dyDescent="0.3">
      <c r="A10" s="89"/>
      <c r="B10" s="55"/>
      <c r="C10" s="42"/>
      <c r="D10" s="66"/>
      <c r="E10" s="70"/>
    </row>
    <row r="11" spans="1:14" ht="22.05" customHeight="1" x14ac:dyDescent="0.3">
      <c r="A11" s="89"/>
      <c r="B11" s="55"/>
      <c r="C11" s="42"/>
      <c r="D11" s="66"/>
      <c r="E11" s="70"/>
      <c r="G11" s="132" t="s">
        <v>320</v>
      </c>
      <c r="H11" s="115"/>
      <c r="I11" s="115"/>
      <c r="J11" s="115"/>
    </row>
    <row r="12" spans="1:14" ht="22.05" customHeight="1" x14ac:dyDescent="0.3">
      <c r="A12" s="89"/>
      <c r="B12" s="55"/>
      <c r="C12" s="42"/>
      <c r="D12" s="66"/>
      <c r="E12" s="70"/>
    </row>
    <row r="13" spans="1:14" ht="22.05" customHeight="1" x14ac:dyDescent="0.3">
      <c r="A13" s="89"/>
      <c r="B13" s="55"/>
      <c r="C13" s="42"/>
      <c r="D13" s="66"/>
      <c r="E13" s="70"/>
    </row>
    <row r="14" spans="1:14" ht="22.05" customHeight="1" x14ac:dyDescent="0.3">
      <c r="A14" s="89"/>
      <c r="B14" s="55"/>
      <c r="C14" s="42"/>
      <c r="D14" s="66"/>
      <c r="E14" s="70"/>
    </row>
    <row r="15" spans="1:14" ht="22.05" customHeight="1" x14ac:dyDescent="0.3">
      <c r="A15" s="89"/>
      <c r="B15" s="55"/>
      <c r="C15" s="42"/>
      <c r="D15" s="66"/>
      <c r="E15" s="70"/>
    </row>
    <row r="16" spans="1:14" ht="22.05" customHeight="1" x14ac:dyDescent="0.3">
      <c r="A16" s="89"/>
      <c r="B16" s="55"/>
      <c r="C16" s="42"/>
      <c r="D16" s="66"/>
      <c r="E16" s="70"/>
    </row>
    <row r="17" spans="1:5" ht="22.05" customHeight="1" x14ac:dyDescent="0.3">
      <c r="A17" s="89"/>
      <c r="B17" s="55"/>
      <c r="C17" s="42"/>
      <c r="D17" s="66"/>
      <c r="E17" s="70"/>
    </row>
    <row r="18" spans="1:5" ht="22.05" customHeight="1" x14ac:dyDescent="0.3">
      <c r="A18" s="89"/>
      <c r="B18" s="55"/>
      <c r="C18" s="42"/>
      <c r="D18" s="66"/>
      <c r="E18" s="70"/>
    </row>
    <row r="19" spans="1:5" ht="22.05" customHeight="1" x14ac:dyDescent="0.3">
      <c r="A19" s="89"/>
      <c r="B19" s="55"/>
      <c r="C19" s="42"/>
      <c r="D19" s="66"/>
      <c r="E19" s="70"/>
    </row>
    <row r="20" spans="1:5" ht="22.05" customHeight="1" x14ac:dyDescent="0.3">
      <c r="A20" s="89"/>
      <c r="B20" s="55"/>
      <c r="C20" s="42"/>
      <c r="D20" s="66"/>
      <c r="E20" s="70"/>
    </row>
    <row r="21" spans="1:5" ht="22.05" customHeight="1" x14ac:dyDescent="0.3">
      <c r="A21" s="89"/>
      <c r="B21" s="55"/>
      <c r="C21" s="42"/>
      <c r="D21" s="66"/>
      <c r="E21" s="70"/>
    </row>
    <row r="22" spans="1:5" ht="22.05" customHeight="1" x14ac:dyDescent="0.3">
      <c r="A22" s="89"/>
      <c r="B22" s="55"/>
      <c r="C22" s="42"/>
      <c r="D22" s="66"/>
      <c r="E22" s="70"/>
    </row>
    <row r="23" spans="1:5" ht="22.05" customHeight="1" x14ac:dyDescent="0.3">
      <c r="A23" s="89"/>
      <c r="B23" s="55"/>
      <c r="C23" s="42"/>
      <c r="D23" s="66"/>
      <c r="E23" s="70"/>
    </row>
    <row r="24" spans="1:5" ht="22.05" customHeight="1" x14ac:dyDescent="0.3">
      <c r="A24" s="89"/>
      <c r="B24" s="55"/>
      <c r="C24" s="42"/>
      <c r="D24" s="66"/>
      <c r="E24" s="70"/>
    </row>
    <row r="25" spans="1:5" ht="22.05" customHeight="1" x14ac:dyDescent="0.3">
      <c r="A25" s="89"/>
      <c r="B25" s="55"/>
      <c r="C25" s="42"/>
      <c r="D25" s="66"/>
      <c r="E25" s="70"/>
    </row>
    <row r="26" spans="1:5" ht="22.05" customHeight="1" x14ac:dyDescent="0.3">
      <c r="A26" s="89"/>
      <c r="B26" s="55"/>
      <c r="C26" s="42"/>
      <c r="D26" s="66"/>
      <c r="E26" s="70"/>
    </row>
    <row r="27" spans="1:5" ht="22.05" customHeight="1" x14ac:dyDescent="0.3">
      <c r="A27" s="89"/>
      <c r="B27" s="55"/>
      <c r="C27" s="42"/>
      <c r="D27" s="66"/>
      <c r="E27" s="70"/>
    </row>
    <row r="28" spans="1:5" ht="22.05" customHeight="1" x14ac:dyDescent="0.3">
      <c r="A28" s="89"/>
      <c r="B28" s="55"/>
      <c r="C28" s="42"/>
      <c r="D28" s="66"/>
      <c r="E28" s="70"/>
    </row>
    <row r="29" spans="1:5" ht="22.05" customHeight="1" x14ac:dyDescent="0.3">
      <c r="A29" s="89"/>
      <c r="B29" s="55"/>
      <c r="C29" s="42"/>
      <c r="D29" s="66"/>
      <c r="E29" s="70"/>
    </row>
    <row r="30" spans="1:5" ht="22.05" customHeight="1" x14ac:dyDescent="0.3">
      <c r="A30" s="89"/>
      <c r="B30" s="55"/>
      <c r="C30" s="42"/>
      <c r="D30" s="66"/>
      <c r="E30" s="70"/>
    </row>
    <row r="31" spans="1:5" ht="22.05" customHeight="1" x14ac:dyDescent="0.3">
      <c r="A31" s="89"/>
      <c r="B31" s="55"/>
      <c r="C31" s="42"/>
      <c r="D31" s="66"/>
      <c r="E31" s="70"/>
    </row>
    <row r="32" spans="1:5" ht="22.05" customHeight="1" x14ac:dyDescent="0.3">
      <c r="A32" s="89"/>
      <c r="B32" s="55"/>
      <c r="C32" s="42"/>
      <c r="D32" s="66"/>
      <c r="E32" s="70"/>
    </row>
    <row r="33" spans="1:5" ht="22.05" customHeight="1" x14ac:dyDescent="0.3">
      <c r="A33" s="89"/>
      <c r="B33" s="55"/>
      <c r="C33" s="42"/>
      <c r="D33" s="66"/>
      <c r="E33" s="70"/>
    </row>
    <row r="34" spans="1:5" ht="22.05" customHeight="1" x14ac:dyDescent="0.3">
      <c r="A34" s="89"/>
      <c r="B34" s="55"/>
      <c r="C34" s="42"/>
      <c r="D34" s="66"/>
      <c r="E34" s="70"/>
    </row>
    <row r="35" spans="1:5" ht="22.05" customHeight="1" x14ac:dyDescent="0.3">
      <c r="A35" s="89"/>
      <c r="B35" s="55"/>
      <c r="C35" s="42"/>
      <c r="D35" s="66"/>
      <c r="E35" s="70"/>
    </row>
    <row r="36" spans="1:5" ht="22.05" customHeight="1" x14ac:dyDescent="0.3">
      <c r="A36" s="89"/>
      <c r="B36" s="55"/>
      <c r="C36" s="42"/>
      <c r="D36" s="66"/>
      <c r="E36" s="70"/>
    </row>
    <row r="37" spans="1:5" ht="22.05" customHeight="1" x14ac:dyDescent="0.3">
      <c r="A37" s="89"/>
      <c r="B37" s="55"/>
      <c r="C37" s="42"/>
      <c r="D37" s="66"/>
      <c r="E37" s="70"/>
    </row>
    <row r="38" spans="1:5" ht="22.05" customHeight="1" x14ac:dyDescent="0.3">
      <c r="A38" s="89"/>
      <c r="B38" s="55"/>
      <c r="C38" s="42"/>
      <c r="D38" s="66"/>
      <c r="E38" s="70"/>
    </row>
    <row r="39" spans="1:5" ht="22.05" customHeight="1" x14ac:dyDescent="0.3">
      <c r="A39" s="89"/>
      <c r="B39" s="55"/>
      <c r="C39" s="42"/>
      <c r="D39" s="66"/>
      <c r="E39" s="70"/>
    </row>
    <row r="40" spans="1:5" ht="22.05" customHeight="1" x14ac:dyDescent="0.3">
      <c r="A40" s="89"/>
      <c r="B40" s="55"/>
      <c r="C40" s="42"/>
      <c r="D40" s="66"/>
      <c r="E40" s="70"/>
    </row>
    <row r="41" spans="1:5" ht="22.05" customHeight="1" x14ac:dyDescent="0.3">
      <c r="A41" s="89"/>
      <c r="B41" s="55"/>
      <c r="C41" s="42"/>
      <c r="D41" s="66"/>
      <c r="E41" s="70"/>
    </row>
    <row r="42" spans="1:5" ht="22.05" customHeight="1" x14ac:dyDescent="0.3">
      <c r="A42" s="89"/>
      <c r="B42" s="55"/>
      <c r="C42" s="42"/>
      <c r="D42" s="66"/>
      <c r="E42" s="70"/>
    </row>
    <row r="43" spans="1:5" ht="22.05" customHeight="1" x14ac:dyDescent="0.3">
      <c r="A43" s="89"/>
      <c r="B43" s="55"/>
      <c r="C43" s="42"/>
      <c r="D43" s="66"/>
      <c r="E43" s="70"/>
    </row>
    <row r="44" spans="1:5" ht="22.05" customHeight="1" x14ac:dyDescent="0.3">
      <c r="A44" s="89"/>
      <c r="B44" s="55"/>
      <c r="C44" s="42"/>
      <c r="D44" s="66"/>
      <c r="E44" s="70"/>
    </row>
    <row r="45" spans="1:5" ht="22.05" customHeight="1" x14ac:dyDescent="0.3">
      <c r="A45" s="89"/>
      <c r="B45" s="55"/>
      <c r="C45" s="42"/>
      <c r="D45" s="66"/>
      <c r="E45" s="70"/>
    </row>
    <row r="46" spans="1:5" ht="22.05" customHeight="1" x14ac:dyDescent="0.3">
      <c r="A46" s="89"/>
      <c r="B46" s="55"/>
      <c r="C46" s="42"/>
      <c r="D46" s="66"/>
      <c r="E46" s="70"/>
    </row>
    <row r="47" spans="1:5" ht="22.05" customHeight="1" x14ac:dyDescent="0.3">
      <c r="A47" s="89"/>
      <c r="B47" s="55"/>
      <c r="C47" s="42"/>
      <c r="D47" s="66"/>
      <c r="E47" s="70"/>
    </row>
    <row r="48" spans="1:5" ht="22.05" customHeight="1" x14ac:dyDescent="0.3">
      <c r="A48" s="89"/>
      <c r="B48" s="55"/>
      <c r="C48" s="42"/>
      <c r="D48" s="66"/>
      <c r="E48" s="70"/>
    </row>
    <row r="49" spans="1:5" ht="22.05" customHeight="1" x14ac:dyDescent="0.3">
      <c r="A49" s="89"/>
      <c r="B49" s="55"/>
      <c r="C49" s="42"/>
      <c r="D49" s="66"/>
      <c r="E49" s="70"/>
    </row>
    <row r="50" spans="1:5" ht="22.05" customHeight="1" x14ac:dyDescent="0.3">
      <c r="A50" s="89"/>
      <c r="B50" s="55"/>
      <c r="C50" s="42"/>
      <c r="D50" s="66"/>
      <c r="E50" s="70"/>
    </row>
    <row r="51" spans="1:5" ht="22.05" customHeight="1" x14ac:dyDescent="0.3">
      <c r="A51" s="89"/>
      <c r="B51" s="55"/>
      <c r="C51" s="42"/>
      <c r="D51" s="66"/>
      <c r="E51" s="70"/>
    </row>
    <row r="52" spans="1:5" ht="22.05" customHeight="1" x14ac:dyDescent="0.3">
      <c r="A52" s="89"/>
      <c r="B52" s="55"/>
      <c r="C52" s="42"/>
      <c r="D52" s="66"/>
      <c r="E52" s="70"/>
    </row>
    <row r="53" spans="1:5" ht="22.05" customHeight="1" x14ac:dyDescent="0.3">
      <c r="A53" s="89"/>
      <c r="B53" s="55"/>
      <c r="C53" s="42"/>
      <c r="D53" s="66"/>
      <c r="E53" s="70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77734375" bestFit="1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119" t="s">
        <v>294</v>
      </c>
      <c r="B1" s="115"/>
      <c r="C1" s="115"/>
      <c r="D1" s="115"/>
      <c r="E1" s="115"/>
      <c r="F1" s="115"/>
      <c r="H1" s="134" t="str">
        <f>"Assinaturas do lote em uso: "&amp;loteAtivo</f>
        <v>Assinaturas do lote em uso: 999999</v>
      </c>
      <c r="I1" s="117"/>
      <c r="J1" s="118"/>
    </row>
    <row r="2" spans="1:10" ht="19.95" customHeight="1" x14ac:dyDescent="0.3">
      <c r="A2" s="120" t="s">
        <v>295</v>
      </c>
      <c r="B2" s="115"/>
      <c r="C2" s="115"/>
      <c r="D2" s="115"/>
      <c r="E2" s="115"/>
      <c r="F2" s="115"/>
    </row>
    <row r="3" spans="1:10" ht="28.05" customHeight="1" x14ac:dyDescent="0.3">
      <c r="A3" s="17" t="s">
        <v>311</v>
      </c>
      <c r="B3" s="17" t="s">
        <v>164</v>
      </c>
      <c r="C3" s="17" t="s">
        <v>296</v>
      </c>
      <c r="D3" s="17" t="s">
        <v>297</v>
      </c>
      <c r="E3" s="17" t="s">
        <v>298</v>
      </c>
      <c r="F3" s="17" t="s">
        <v>299</v>
      </c>
    </row>
    <row r="4" spans="1:10" ht="37.950000000000003" customHeight="1" x14ac:dyDescent="0.3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46028</v>
      </c>
      <c r="C4" s="66"/>
      <c r="D4" s="38"/>
      <c r="E4" s="66"/>
      <c r="F4" s="38"/>
    </row>
    <row r="5" spans="1:10" ht="37.950000000000003" customHeight="1" x14ac:dyDescent="0.3">
      <c r="A5" s="38">
        <f t="shared" si="0"/>
        <v>2</v>
      </c>
      <c r="B5" s="37">
        <f t="shared" si="1"/>
        <v>46035</v>
      </c>
      <c r="C5" s="38"/>
      <c r="D5" s="38"/>
      <c r="E5" s="66"/>
      <c r="F5" s="38"/>
    </row>
    <row r="6" spans="1:10" ht="37.950000000000003" customHeight="1" x14ac:dyDescent="0.3">
      <c r="A6" s="38">
        <f t="shared" si="0"/>
        <v>3</v>
      </c>
      <c r="B6" s="37">
        <f t="shared" si="1"/>
        <v>46042</v>
      </c>
      <c r="C6" s="66"/>
      <c r="D6" s="38"/>
      <c r="E6" s="66"/>
      <c r="F6" s="38"/>
    </row>
    <row r="7" spans="1:10" ht="37.950000000000003" customHeight="1" x14ac:dyDescent="0.3">
      <c r="A7" s="38">
        <f t="shared" si="0"/>
        <v>4</v>
      </c>
      <c r="B7" s="37">
        <f t="shared" si="1"/>
        <v>46049</v>
      </c>
      <c r="C7" s="38"/>
      <c r="D7" s="38"/>
      <c r="E7" s="38"/>
      <c r="F7" s="38"/>
    </row>
    <row r="8" spans="1:10" ht="37.950000000000003" customHeight="1" x14ac:dyDescent="0.3">
      <c r="A8" s="38">
        <f t="shared" si="0"/>
        <v>5</v>
      </c>
      <c r="B8" s="37">
        <f t="shared" si="1"/>
        <v>46056</v>
      </c>
      <c r="C8" s="38"/>
      <c r="D8" s="38"/>
      <c r="E8" s="38"/>
      <c r="F8" s="38"/>
    </row>
    <row r="9" spans="1:10" ht="37.950000000000003" customHeight="1" x14ac:dyDescent="0.3">
      <c r="A9" s="38">
        <f t="shared" si="0"/>
        <v>6</v>
      </c>
      <c r="B9" s="37">
        <f t="shared" si="1"/>
        <v>46063</v>
      </c>
      <c r="C9" s="38"/>
      <c r="D9" s="38"/>
      <c r="E9" s="38"/>
      <c r="F9" s="38"/>
    </row>
    <row r="10" spans="1:10" ht="37.950000000000003" customHeight="1" x14ac:dyDescent="0.3">
      <c r="A10" s="38">
        <f t="shared" si="0"/>
        <v>7</v>
      </c>
      <c r="B10" s="37">
        <f t="shared" si="1"/>
        <v>46070</v>
      </c>
      <c r="C10" s="38"/>
      <c r="D10" s="38"/>
      <c r="E10" s="38"/>
      <c r="F10" s="38"/>
    </row>
    <row r="11" spans="1:10" ht="37.950000000000003" customHeight="1" x14ac:dyDescent="0.3">
      <c r="A11" s="38">
        <f t="shared" si="0"/>
        <v>8</v>
      </c>
      <c r="B11" s="37">
        <f t="shared" si="1"/>
        <v>46077</v>
      </c>
      <c r="C11" s="38"/>
      <c r="D11" s="38"/>
      <c r="E11" s="38"/>
      <c r="F11" s="38"/>
    </row>
    <row r="12" spans="1:10" ht="37.950000000000003" customHeight="1" x14ac:dyDescent="0.3">
      <c r="A12" s="38">
        <f t="shared" si="0"/>
        <v>9</v>
      </c>
      <c r="B12" s="37">
        <f t="shared" si="1"/>
        <v>46084</v>
      </c>
      <c r="C12" s="38"/>
      <c r="D12" s="38"/>
      <c r="E12" s="38"/>
      <c r="F12" s="38"/>
    </row>
    <row r="13" spans="1:10" ht="37.950000000000003" customHeight="1" x14ac:dyDescent="0.3">
      <c r="A13" s="38">
        <f t="shared" si="0"/>
        <v>10</v>
      </c>
      <c r="B13" s="37">
        <f t="shared" si="1"/>
        <v>46091</v>
      </c>
      <c r="C13" s="38"/>
      <c r="D13" s="38"/>
      <c r="E13" s="38"/>
      <c r="F13" s="38"/>
    </row>
    <row r="14" spans="1:10" ht="37.950000000000003" customHeight="1" x14ac:dyDescent="0.3">
      <c r="A14" s="38">
        <f t="shared" si="0"/>
        <v>11</v>
      </c>
      <c r="B14" s="37">
        <f t="shared" si="1"/>
        <v>46098</v>
      </c>
      <c r="C14" s="38"/>
      <c r="D14" s="38"/>
      <c r="E14" s="38"/>
      <c r="F14" s="38"/>
    </row>
    <row r="15" spans="1:10" ht="37.950000000000003" customHeight="1" x14ac:dyDescent="0.3">
      <c r="A15" s="38">
        <f t="shared" si="0"/>
        <v>12</v>
      </c>
      <c r="B15" s="37">
        <f t="shared" si="1"/>
        <v>46105</v>
      </c>
      <c r="C15" s="38"/>
      <c r="D15" s="38"/>
      <c r="E15" s="38"/>
      <c r="F15" s="38"/>
    </row>
    <row r="16" spans="1:10" ht="37.950000000000003" customHeight="1" x14ac:dyDescent="0.3">
      <c r="A16" s="38">
        <f t="shared" si="0"/>
        <v>13</v>
      </c>
      <c r="B16" s="37">
        <f t="shared" si="1"/>
        <v>46112</v>
      </c>
      <c r="C16" s="38"/>
      <c r="D16" s="38"/>
      <c r="E16" s="38"/>
      <c r="F16" s="38"/>
    </row>
    <row r="17" spans="1:6" ht="37.950000000000003" customHeight="1" x14ac:dyDescent="0.3">
      <c r="A17" s="38">
        <f t="shared" si="0"/>
        <v>14</v>
      </c>
      <c r="B17" s="37">
        <f t="shared" si="1"/>
        <v>46119</v>
      </c>
      <c r="C17" s="38"/>
      <c r="D17" s="38"/>
      <c r="E17" s="38"/>
      <c r="F17" s="38"/>
    </row>
    <row r="18" spans="1:6" ht="37.950000000000003" customHeight="1" x14ac:dyDescent="0.3">
      <c r="A18" s="38">
        <f t="shared" si="0"/>
        <v>15</v>
      </c>
      <c r="B18" s="37">
        <f t="shared" si="1"/>
        <v>46126</v>
      </c>
      <c r="C18" s="38"/>
      <c r="D18" s="38"/>
      <c r="E18" s="38"/>
      <c r="F18" s="38"/>
    </row>
    <row r="19" spans="1:6" ht="37.950000000000003" customHeight="1" x14ac:dyDescent="0.3">
      <c r="A19" s="38">
        <f t="shared" si="0"/>
        <v>16</v>
      </c>
      <c r="B19" s="37">
        <f t="shared" si="1"/>
        <v>46133</v>
      </c>
      <c r="C19" s="38"/>
      <c r="D19" s="38"/>
      <c r="E19" s="38"/>
      <c r="F19" s="38"/>
    </row>
    <row r="20" spans="1:6" ht="37.950000000000003" customHeight="1" x14ac:dyDescent="0.3">
      <c r="A20" s="38">
        <f t="shared" si="0"/>
        <v>17</v>
      </c>
      <c r="B20" s="37">
        <f t="shared" si="1"/>
        <v>46140</v>
      </c>
      <c r="C20" s="38"/>
      <c r="D20" s="38"/>
      <c r="E20" s="38"/>
      <c r="F20" s="38"/>
    </row>
    <row r="21" spans="1:6" ht="37.950000000000003" customHeight="1" x14ac:dyDescent="0.3">
      <c r="A21" s="38">
        <f t="shared" si="0"/>
        <v>18</v>
      </c>
      <c r="B21" s="37">
        <f t="shared" si="1"/>
        <v>46147</v>
      </c>
      <c r="C21" s="38"/>
      <c r="D21" s="38"/>
      <c r="E21" s="38"/>
      <c r="F21" s="38"/>
    </row>
    <row r="22" spans="1:6" ht="37.950000000000003" customHeight="1" x14ac:dyDescent="0.3">
      <c r="A22" s="38">
        <f t="shared" si="0"/>
        <v>19</v>
      </c>
      <c r="B22" s="37">
        <f t="shared" si="1"/>
        <v>46154</v>
      </c>
      <c r="C22" s="38"/>
      <c r="D22" s="38"/>
      <c r="E22" s="38"/>
      <c r="F22" s="38"/>
    </row>
    <row r="23" spans="1:6" ht="37.950000000000003" customHeight="1" x14ac:dyDescent="0.3">
      <c r="A23" s="38">
        <f t="shared" si="0"/>
        <v>20</v>
      </c>
      <c r="B23" s="37">
        <f t="shared" si="1"/>
        <v>46161</v>
      </c>
      <c r="C23" s="38"/>
      <c r="D23" s="38"/>
      <c r="E23" s="38"/>
      <c r="F23" s="38"/>
    </row>
    <row r="24" spans="1:6" ht="37.950000000000003" customHeight="1" x14ac:dyDescent="0.3">
      <c r="A24" s="38">
        <f t="shared" si="0"/>
        <v>21</v>
      </c>
      <c r="B24" s="37">
        <f t="shared" si="1"/>
        <v>46168</v>
      </c>
      <c r="C24" s="38"/>
      <c r="D24" s="38"/>
      <c r="E24" s="38"/>
      <c r="F24" s="38"/>
    </row>
    <row r="25" spans="1:6" ht="37.950000000000003" customHeight="1" x14ac:dyDescent="0.3">
      <c r="A25" s="38">
        <f t="shared" si="0"/>
        <v>22</v>
      </c>
      <c r="B25" s="37">
        <f t="shared" si="1"/>
        <v>46175</v>
      </c>
      <c r="C25" s="38"/>
      <c r="D25" s="38"/>
      <c r="E25" s="38"/>
      <c r="F25" s="38"/>
    </row>
    <row r="26" spans="1:6" ht="37.950000000000003" customHeight="1" x14ac:dyDescent="0.3">
      <c r="A26" s="38">
        <f t="shared" si="0"/>
        <v>23</v>
      </c>
      <c r="B26" s="37">
        <f t="shared" si="1"/>
        <v>46182</v>
      </c>
      <c r="C26" s="38"/>
      <c r="D26" s="38"/>
      <c r="E26" s="38"/>
      <c r="F26" s="38"/>
    </row>
    <row r="27" spans="1:6" ht="37.950000000000003" customHeight="1" x14ac:dyDescent="0.3">
      <c r="A27" s="38">
        <f t="shared" si="0"/>
        <v>24</v>
      </c>
      <c r="B27" s="37">
        <f t="shared" si="1"/>
        <v>46189</v>
      </c>
      <c r="C27" s="38"/>
      <c r="D27" s="38"/>
      <c r="E27" s="38"/>
      <c r="F27" s="38"/>
    </row>
    <row r="28" spans="1:6" ht="37.950000000000003" customHeight="1" x14ac:dyDescent="0.3">
      <c r="A28" s="38">
        <f t="shared" si="0"/>
        <v>25</v>
      </c>
      <c r="B28" s="37">
        <f t="shared" si="1"/>
        <v>46196</v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7773437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31"/>
      <c r="B1" s="31"/>
      <c r="C1" s="31"/>
      <c r="D1" s="31"/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31" t="s">
        <v>164</v>
      </c>
      <c r="B1" s="31" t="s">
        <v>88</v>
      </c>
      <c r="C1" s="31" t="s">
        <v>165</v>
      </c>
      <c r="D1" s="31" t="s">
        <v>311</v>
      </c>
      <c r="E1" s="31" t="s">
        <v>300</v>
      </c>
      <c r="F1" s="31" t="s">
        <v>301</v>
      </c>
      <c r="G1" s="31" t="s">
        <v>302</v>
      </c>
      <c r="H1" s="31" t="s">
        <v>303</v>
      </c>
      <c r="I1" s="31" t="s">
        <v>304</v>
      </c>
      <c r="J1" s="31" t="s">
        <v>305</v>
      </c>
      <c r="K1" s="31" t="s">
        <v>306</v>
      </c>
      <c r="L1" s="31" t="s">
        <v>232</v>
      </c>
    </row>
    <row r="2" spans="1:12" x14ac:dyDescent="0.3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3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G21" sqref="G21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</cols>
  <sheetData>
    <row r="1" spans="1:27" ht="34.049999999999997" customHeight="1" x14ac:dyDescent="0.4">
      <c r="A1" s="135" t="s">
        <v>314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</row>
    <row r="2" spans="1:27" ht="19.95" customHeight="1" x14ac:dyDescent="0.3">
      <c r="A2" s="136"/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1:27" ht="24" customHeight="1" x14ac:dyDescent="0.3">
      <c r="A3" s="81" t="s">
        <v>311</v>
      </c>
      <c r="B3" s="81" t="s">
        <v>164</v>
      </c>
      <c r="C3" s="81" t="s">
        <v>145</v>
      </c>
      <c r="D3" s="81" t="s">
        <v>88</v>
      </c>
      <c r="E3" s="81" t="s">
        <v>312</v>
      </c>
      <c r="F3" s="81" t="s">
        <v>232</v>
      </c>
      <c r="K3" s="81" t="s">
        <v>311</v>
      </c>
      <c r="L3" s="81" t="s">
        <v>164</v>
      </c>
      <c r="M3" s="81" t="s">
        <v>145</v>
      </c>
      <c r="N3" s="81" t="s">
        <v>88</v>
      </c>
      <c r="O3" s="81" t="s">
        <v>312</v>
      </c>
      <c r="P3" s="81" t="s">
        <v>232</v>
      </c>
    </row>
    <row r="4" spans="1:27" x14ac:dyDescent="0.3">
      <c r="A4" s="82">
        <v>1</v>
      </c>
      <c r="B4" s="83"/>
      <c r="C4" s="80"/>
      <c r="D4" s="84"/>
      <c r="E4" s="85"/>
      <c r="F4" s="85"/>
      <c r="K4" s="82"/>
      <c r="L4" s="83"/>
      <c r="M4" s="80"/>
      <c r="N4" s="84"/>
      <c r="O4" s="85"/>
      <c r="P4" s="85"/>
    </row>
    <row r="5" spans="1:27" x14ac:dyDescent="0.3">
      <c r="A5" s="82">
        <v>2</v>
      </c>
      <c r="B5" s="83"/>
      <c r="C5" s="80"/>
      <c r="D5" s="84"/>
      <c r="E5" s="85"/>
      <c r="F5" s="85"/>
      <c r="K5" s="82"/>
      <c r="L5" s="83"/>
      <c r="M5" s="80"/>
      <c r="N5" s="84"/>
      <c r="O5" s="85"/>
      <c r="P5" s="85"/>
    </row>
    <row r="6" spans="1:27" x14ac:dyDescent="0.3">
      <c r="A6" s="82">
        <v>3</v>
      </c>
      <c r="B6" s="83"/>
      <c r="C6" s="80"/>
      <c r="D6" s="84"/>
      <c r="E6" s="85"/>
      <c r="F6" s="85"/>
      <c r="K6" s="82"/>
      <c r="L6" s="83"/>
      <c r="M6" s="80"/>
      <c r="N6" s="84"/>
      <c r="O6" s="85"/>
      <c r="P6" s="85"/>
    </row>
    <row r="7" spans="1:27" x14ac:dyDescent="0.3">
      <c r="A7" s="82">
        <v>4</v>
      </c>
      <c r="B7" s="83"/>
      <c r="C7" s="80"/>
      <c r="D7" s="84"/>
      <c r="E7" s="85"/>
      <c r="F7" s="85"/>
      <c r="K7" s="82"/>
      <c r="L7" s="83"/>
      <c r="M7" s="80"/>
      <c r="N7" s="84"/>
      <c r="O7" s="85"/>
      <c r="P7" s="85"/>
    </row>
    <row r="8" spans="1:27" x14ac:dyDescent="0.3">
      <c r="A8" s="82">
        <v>5</v>
      </c>
      <c r="B8" s="83"/>
      <c r="C8" s="80"/>
      <c r="D8" s="84"/>
      <c r="E8" s="85"/>
      <c r="F8" s="85"/>
      <c r="K8" s="82"/>
      <c r="L8" s="83"/>
      <c r="M8" s="80"/>
      <c r="N8" s="84"/>
      <c r="O8" s="85"/>
      <c r="P8" s="85"/>
    </row>
    <row r="9" spans="1:27" x14ac:dyDescent="0.3">
      <c r="A9" s="82">
        <v>6</v>
      </c>
      <c r="B9" s="83"/>
      <c r="C9" s="80"/>
      <c r="D9" s="84"/>
      <c r="E9" s="85"/>
      <c r="F9" s="85"/>
      <c r="K9" s="82"/>
      <c r="L9" s="83"/>
      <c r="M9" s="80"/>
      <c r="N9" s="84"/>
      <c r="O9" s="85"/>
      <c r="P9" s="85"/>
    </row>
    <row r="10" spans="1:27" x14ac:dyDescent="0.3">
      <c r="A10" s="82">
        <v>7</v>
      </c>
      <c r="B10" s="83"/>
      <c r="C10" s="80"/>
      <c r="D10" s="84"/>
      <c r="E10" s="85"/>
      <c r="F10" s="85"/>
      <c r="K10" s="82"/>
      <c r="L10" s="83"/>
      <c r="M10" s="80"/>
      <c r="N10" s="84"/>
      <c r="O10" s="85"/>
      <c r="P10" s="85"/>
    </row>
    <row r="11" spans="1:27" x14ac:dyDescent="0.3">
      <c r="A11" s="82">
        <v>8</v>
      </c>
      <c r="B11" s="83"/>
      <c r="C11" s="80"/>
      <c r="D11" s="84"/>
      <c r="E11" s="85"/>
      <c r="F11" s="85"/>
      <c r="K11" s="82"/>
      <c r="L11" s="83"/>
      <c r="M11" s="80"/>
      <c r="N11" s="84"/>
      <c r="O11" s="85"/>
      <c r="P11" s="85"/>
    </row>
    <row r="12" spans="1:27" x14ac:dyDescent="0.3">
      <c r="A12" s="82">
        <v>9</v>
      </c>
      <c r="B12" s="83"/>
      <c r="C12" s="80"/>
      <c r="D12" s="84"/>
      <c r="E12" s="85"/>
      <c r="F12" s="85"/>
      <c r="K12" s="82"/>
      <c r="L12" s="83"/>
      <c r="M12" s="80"/>
      <c r="N12" s="84"/>
      <c r="O12" s="85"/>
      <c r="P12" s="85"/>
    </row>
    <row r="13" spans="1:27" x14ac:dyDescent="0.3">
      <c r="A13" s="82">
        <v>10</v>
      </c>
      <c r="B13" s="83"/>
      <c r="C13" s="80"/>
      <c r="D13" s="84"/>
      <c r="E13" s="85"/>
      <c r="F13" s="85"/>
      <c r="K13" s="82"/>
      <c r="L13" s="83"/>
      <c r="M13" s="80"/>
      <c r="N13" s="84"/>
      <c r="O13" s="85"/>
      <c r="P13" s="85"/>
    </row>
    <row r="14" spans="1:27" x14ac:dyDescent="0.3">
      <c r="A14" s="82">
        <v>11</v>
      </c>
      <c r="B14" s="83"/>
      <c r="C14" s="80"/>
      <c r="D14" s="84"/>
      <c r="E14" s="85"/>
      <c r="F14" s="85"/>
      <c r="K14" s="82"/>
      <c r="L14" s="83"/>
      <c r="M14" s="80"/>
      <c r="N14" s="84"/>
      <c r="O14" s="85"/>
      <c r="P14" s="85"/>
    </row>
    <row r="15" spans="1:27" x14ac:dyDescent="0.3">
      <c r="A15" s="82">
        <v>12</v>
      </c>
      <c r="B15" s="83"/>
      <c r="C15" s="80"/>
      <c r="D15" s="84"/>
      <c r="E15" s="85"/>
      <c r="F15" s="85"/>
      <c r="K15" s="82"/>
      <c r="L15" s="83"/>
      <c r="M15" s="80"/>
      <c r="N15" s="84"/>
      <c r="O15" s="85"/>
      <c r="P15" s="85"/>
    </row>
    <row r="16" spans="1:27" x14ac:dyDescent="0.3">
      <c r="A16" s="82">
        <v>13</v>
      </c>
      <c r="B16" s="83"/>
      <c r="C16" s="80"/>
      <c r="D16" s="84"/>
      <c r="E16" s="85"/>
      <c r="F16" s="85"/>
      <c r="K16" s="82"/>
      <c r="L16" s="83"/>
      <c r="M16" s="80"/>
      <c r="N16" s="84"/>
      <c r="O16" s="85"/>
      <c r="P16" s="85"/>
    </row>
    <row r="17" spans="1:16" x14ac:dyDescent="0.3">
      <c r="A17" s="82">
        <v>14</v>
      </c>
      <c r="B17" s="83"/>
      <c r="C17" s="80"/>
      <c r="D17" s="84"/>
      <c r="E17" s="85"/>
      <c r="F17" s="85"/>
      <c r="K17" s="82"/>
      <c r="L17" s="83"/>
      <c r="M17" s="80"/>
      <c r="N17" s="84"/>
      <c r="O17" s="85"/>
      <c r="P17" s="85"/>
    </row>
    <row r="18" spans="1:16" x14ac:dyDescent="0.3">
      <c r="A18" s="82">
        <v>15</v>
      </c>
      <c r="B18" s="83"/>
      <c r="C18" s="80"/>
      <c r="D18" s="84"/>
      <c r="E18" s="85"/>
      <c r="F18" s="85"/>
      <c r="K18" s="82"/>
      <c r="L18" s="83"/>
      <c r="M18" s="80"/>
      <c r="N18" s="84"/>
      <c r="O18" s="85"/>
      <c r="P18" s="85"/>
    </row>
    <row r="19" spans="1:16" x14ac:dyDescent="0.3">
      <c r="A19" s="82">
        <v>16</v>
      </c>
      <c r="B19" s="83"/>
      <c r="C19" s="80"/>
      <c r="D19" s="84"/>
      <c r="E19" s="85"/>
      <c r="F19" s="85"/>
      <c r="K19" s="82"/>
      <c r="L19" s="83"/>
      <c r="M19" s="80"/>
      <c r="N19" s="84"/>
      <c r="O19" s="85"/>
      <c r="P19" s="85"/>
    </row>
    <row r="20" spans="1:16" x14ac:dyDescent="0.3">
      <c r="A20" s="82">
        <v>17</v>
      </c>
      <c r="B20" s="83"/>
      <c r="C20" s="80"/>
      <c r="D20" s="84"/>
      <c r="E20" s="85"/>
      <c r="F20" s="85"/>
      <c r="K20" s="82"/>
      <c r="L20" s="83"/>
      <c r="M20" s="80"/>
      <c r="N20" s="84"/>
      <c r="O20" s="85"/>
      <c r="P20" s="85"/>
    </row>
    <row r="21" spans="1:16" x14ac:dyDescent="0.3">
      <c r="A21" s="82">
        <v>18</v>
      </c>
      <c r="B21" s="83"/>
      <c r="C21" s="80"/>
      <c r="D21" s="84"/>
      <c r="E21" s="85"/>
      <c r="F21" s="85"/>
      <c r="K21" s="82"/>
      <c r="L21" s="83"/>
      <c r="M21" s="80"/>
      <c r="N21" s="84"/>
      <c r="O21" s="85"/>
      <c r="P21" s="85"/>
    </row>
    <row r="22" spans="1:16" x14ac:dyDescent="0.3">
      <c r="A22" s="82">
        <v>19</v>
      </c>
      <c r="B22" s="83"/>
      <c r="C22" s="80"/>
      <c r="D22" s="84"/>
      <c r="E22" s="85"/>
      <c r="F22" s="85"/>
      <c r="K22" s="82"/>
      <c r="L22" s="83"/>
      <c r="M22" s="80"/>
      <c r="N22" s="84"/>
      <c r="O22" s="85"/>
      <c r="P22" s="85"/>
    </row>
    <row r="23" spans="1:16" x14ac:dyDescent="0.3">
      <c r="A23" s="82">
        <v>20</v>
      </c>
      <c r="B23" s="83"/>
      <c r="C23" s="80"/>
      <c r="D23" s="84"/>
      <c r="E23" s="85"/>
      <c r="F23" s="85"/>
      <c r="K23" s="82"/>
      <c r="L23" s="83"/>
      <c r="M23" s="80"/>
      <c r="N23" s="84"/>
      <c r="O23" s="85"/>
      <c r="P23" s="85"/>
    </row>
    <row r="24" spans="1:16" x14ac:dyDescent="0.3">
      <c r="A24" s="82">
        <v>21</v>
      </c>
      <c r="B24" s="83"/>
      <c r="C24" s="80"/>
      <c r="D24" s="84"/>
      <c r="E24" s="85"/>
      <c r="F24" s="85"/>
      <c r="K24" s="82"/>
      <c r="L24" s="83"/>
      <c r="M24" s="80"/>
      <c r="N24" s="84"/>
      <c r="O24" s="85"/>
      <c r="P24" s="85"/>
    </row>
    <row r="25" spans="1:16" x14ac:dyDescent="0.3">
      <c r="A25" s="82">
        <v>22</v>
      </c>
      <c r="B25" s="83"/>
      <c r="C25" s="80"/>
      <c r="D25" s="84"/>
      <c r="E25" s="85"/>
      <c r="F25" s="85"/>
      <c r="K25" s="82"/>
      <c r="L25" s="83"/>
      <c r="M25" s="80"/>
      <c r="N25" s="84"/>
      <c r="O25" s="85"/>
      <c r="P25" s="85"/>
    </row>
    <row r="26" spans="1:16" x14ac:dyDescent="0.3">
      <c r="A26" s="82">
        <v>23</v>
      </c>
      <c r="B26" s="83"/>
      <c r="C26" s="80"/>
      <c r="D26" s="84"/>
      <c r="E26" s="85"/>
      <c r="F26" s="85"/>
      <c r="K26" s="82"/>
      <c r="L26" s="83"/>
      <c r="M26" s="80"/>
      <c r="N26" s="84"/>
      <c r="O26" s="85"/>
      <c r="P26" s="85"/>
    </row>
    <row r="27" spans="1:16" x14ac:dyDescent="0.3">
      <c r="A27" s="82">
        <v>24</v>
      </c>
      <c r="B27" s="83"/>
      <c r="C27" s="80"/>
      <c r="D27" s="84"/>
      <c r="E27" s="85"/>
      <c r="F27" s="85"/>
      <c r="K27" s="82"/>
      <c r="L27" s="83"/>
      <c r="M27" s="80"/>
      <c r="N27" s="84"/>
      <c r="O27" s="85"/>
      <c r="P27" s="85"/>
    </row>
    <row r="28" spans="1:16" x14ac:dyDescent="0.3">
      <c r="A28" s="82">
        <v>25</v>
      </c>
      <c r="B28" s="83"/>
      <c r="C28" s="80"/>
      <c r="D28" s="84"/>
      <c r="E28" s="85"/>
      <c r="F28" s="85"/>
      <c r="K28" s="82"/>
      <c r="L28" s="83"/>
      <c r="M28" s="80"/>
      <c r="N28" s="84"/>
      <c r="O28" s="85"/>
      <c r="P28" s="85"/>
    </row>
    <row r="29" spans="1:16" x14ac:dyDescent="0.3">
      <c r="A29" s="82">
        <v>1</v>
      </c>
      <c r="B29" s="83"/>
      <c r="C29" s="80"/>
      <c r="D29" s="84"/>
      <c r="E29" s="85"/>
      <c r="F29" s="85"/>
      <c r="K29" s="82"/>
      <c r="L29" s="83"/>
      <c r="M29" s="80"/>
      <c r="N29" s="84"/>
      <c r="O29" s="85"/>
      <c r="P29" s="85"/>
    </row>
    <row r="30" spans="1:16" x14ac:dyDescent="0.3">
      <c r="A30" s="82">
        <v>2</v>
      </c>
      <c r="B30" s="83"/>
      <c r="C30" s="80"/>
      <c r="D30" s="84"/>
      <c r="E30" s="85"/>
      <c r="F30" s="85"/>
      <c r="K30" s="82"/>
      <c r="L30" s="83"/>
      <c r="M30" s="80"/>
      <c r="N30" s="84"/>
      <c r="O30" s="85"/>
      <c r="P30" s="85"/>
    </row>
    <row r="31" spans="1:16" x14ac:dyDescent="0.3">
      <c r="A31" s="82">
        <v>3</v>
      </c>
      <c r="B31" s="83"/>
      <c r="C31" s="80"/>
      <c r="D31" s="84"/>
      <c r="E31" s="85"/>
      <c r="F31" s="85"/>
      <c r="K31" s="82"/>
      <c r="L31" s="83"/>
      <c r="M31" s="80"/>
      <c r="N31" s="84"/>
      <c r="O31" s="85"/>
      <c r="P31" s="85"/>
    </row>
    <row r="32" spans="1:16" x14ac:dyDescent="0.3">
      <c r="A32" s="82">
        <v>4</v>
      </c>
      <c r="B32" s="83"/>
      <c r="C32" s="80"/>
      <c r="D32" s="84"/>
      <c r="E32" s="85"/>
      <c r="F32" s="85"/>
      <c r="K32" s="82"/>
      <c r="L32" s="83"/>
      <c r="M32" s="80"/>
      <c r="N32" s="84"/>
      <c r="O32" s="85"/>
      <c r="P32" s="85"/>
    </row>
    <row r="33" spans="1:16" x14ac:dyDescent="0.3">
      <c r="A33" s="82">
        <v>5</v>
      </c>
      <c r="B33" s="83"/>
      <c r="C33" s="80"/>
      <c r="D33" s="84"/>
      <c r="E33" s="85"/>
      <c r="F33" s="85"/>
      <c r="K33" s="82"/>
      <c r="L33" s="83"/>
      <c r="M33" s="80"/>
      <c r="N33" s="84"/>
      <c r="O33" s="85"/>
      <c r="P33" s="85"/>
    </row>
    <row r="34" spans="1:16" x14ac:dyDescent="0.3">
      <c r="A34" s="82">
        <v>6</v>
      </c>
      <c r="B34" s="83"/>
      <c r="C34" s="80"/>
      <c r="D34" s="84"/>
      <c r="E34" s="85"/>
      <c r="F34" s="85"/>
      <c r="K34" s="82"/>
      <c r="L34" s="83"/>
      <c r="M34" s="80"/>
      <c r="N34" s="84"/>
      <c r="O34" s="85"/>
      <c r="P34" s="85"/>
    </row>
    <row r="35" spans="1:16" x14ac:dyDescent="0.3">
      <c r="A35" s="82">
        <v>7</v>
      </c>
      <c r="B35" s="83"/>
      <c r="C35" s="80"/>
      <c r="D35" s="84"/>
      <c r="E35" s="85"/>
      <c r="F35" s="85"/>
      <c r="K35" s="82"/>
      <c r="L35" s="83"/>
      <c r="M35" s="80"/>
      <c r="N35" s="84"/>
      <c r="O35" s="85"/>
      <c r="P35" s="85"/>
    </row>
    <row r="36" spans="1:16" x14ac:dyDescent="0.3">
      <c r="A36" s="82">
        <v>8</v>
      </c>
      <c r="B36" s="83"/>
      <c r="C36" s="80"/>
      <c r="D36" s="84"/>
      <c r="E36" s="85"/>
      <c r="F36" s="85"/>
      <c r="K36" s="82"/>
      <c r="L36" s="83"/>
      <c r="M36" s="80"/>
      <c r="N36" s="84"/>
      <c r="O36" s="85"/>
      <c r="P36" s="85"/>
    </row>
    <row r="37" spans="1:16" x14ac:dyDescent="0.3">
      <c r="A37" s="82">
        <v>9</v>
      </c>
      <c r="B37" s="83"/>
      <c r="C37" s="80"/>
      <c r="D37" s="84"/>
      <c r="E37" s="85"/>
      <c r="F37" s="85"/>
      <c r="K37" s="82"/>
      <c r="L37" s="83"/>
      <c r="M37" s="80"/>
      <c r="N37" s="84"/>
      <c r="O37" s="85"/>
      <c r="P37" s="85"/>
    </row>
    <row r="38" spans="1:16" x14ac:dyDescent="0.3">
      <c r="A38" s="82">
        <v>10</v>
      </c>
      <c r="B38" s="83"/>
      <c r="C38" s="80"/>
      <c r="D38" s="84"/>
      <c r="E38" s="85"/>
      <c r="F38" s="85"/>
      <c r="K38" s="82"/>
      <c r="L38" s="83"/>
      <c r="M38" s="80"/>
      <c r="N38" s="84"/>
      <c r="O38" s="85"/>
      <c r="P38" s="85"/>
    </row>
    <row r="39" spans="1:16" x14ac:dyDescent="0.3">
      <c r="A39" s="82">
        <v>11</v>
      </c>
      <c r="B39" s="83"/>
      <c r="C39" s="80"/>
      <c r="D39" s="84"/>
      <c r="E39" s="85"/>
      <c r="F39" s="85"/>
      <c r="K39" s="82"/>
      <c r="L39" s="83"/>
      <c r="M39" s="80"/>
      <c r="N39" s="84"/>
      <c r="O39" s="85"/>
      <c r="P39" s="85"/>
    </row>
    <row r="40" spans="1:16" x14ac:dyDescent="0.3">
      <c r="A40" s="82">
        <v>12</v>
      </c>
      <c r="B40" s="83"/>
      <c r="C40" s="80"/>
      <c r="D40" s="84"/>
      <c r="E40" s="85"/>
      <c r="F40" s="85"/>
      <c r="K40" s="82"/>
      <c r="L40" s="83"/>
      <c r="M40" s="80"/>
      <c r="N40" s="84"/>
      <c r="O40" s="85"/>
      <c r="P40" s="85"/>
    </row>
    <row r="41" spans="1:16" x14ac:dyDescent="0.3">
      <c r="A41" s="82">
        <v>13</v>
      </c>
      <c r="B41" s="83"/>
      <c r="C41" s="80"/>
      <c r="D41" s="84"/>
      <c r="E41" s="85"/>
      <c r="F41" s="85"/>
      <c r="K41" s="82"/>
      <c r="L41" s="83"/>
      <c r="M41" s="80"/>
      <c r="N41" s="84"/>
      <c r="O41" s="85"/>
      <c r="P41" s="85"/>
    </row>
    <row r="42" spans="1:16" x14ac:dyDescent="0.3">
      <c r="A42" s="82">
        <v>14</v>
      </c>
      <c r="B42" s="83"/>
      <c r="C42" s="80"/>
      <c r="D42" s="84"/>
      <c r="E42" s="85"/>
      <c r="F42" s="85"/>
      <c r="K42" s="82"/>
      <c r="L42" s="83"/>
      <c r="M42" s="80"/>
      <c r="N42" s="84"/>
      <c r="O42" s="85"/>
      <c r="P42" s="85"/>
    </row>
    <row r="43" spans="1:16" x14ac:dyDescent="0.3">
      <c r="A43" s="82">
        <v>15</v>
      </c>
      <c r="B43" s="83"/>
      <c r="C43" s="80"/>
      <c r="D43" s="84"/>
      <c r="E43" s="85"/>
      <c r="F43" s="85"/>
      <c r="K43" s="82"/>
      <c r="L43" s="83"/>
      <c r="M43" s="80"/>
      <c r="N43" s="84"/>
      <c r="O43" s="85"/>
      <c r="P43" s="85"/>
    </row>
    <row r="44" spans="1:16" x14ac:dyDescent="0.3">
      <c r="A44" s="82">
        <v>16</v>
      </c>
      <c r="B44" s="83"/>
      <c r="C44" s="80"/>
      <c r="D44" s="84"/>
      <c r="E44" s="85"/>
      <c r="F44" s="85"/>
      <c r="K44" s="82"/>
      <c r="L44" s="83"/>
      <c r="M44" s="80"/>
      <c r="N44" s="84"/>
      <c r="O44" s="85"/>
      <c r="P44" s="85"/>
    </row>
    <row r="45" spans="1:16" x14ac:dyDescent="0.3">
      <c r="A45" s="82">
        <v>17</v>
      </c>
      <c r="B45" s="83"/>
      <c r="C45" s="80"/>
      <c r="D45" s="84"/>
      <c r="E45" s="85"/>
      <c r="F45" s="85"/>
      <c r="K45" s="82"/>
      <c r="L45" s="83"/>
      <c r="M45" s="80"/>
      <c r="N45" s="84"/>
      <c r="O45" s="85"/>
      <c r="P45" s="85"/>
    </row>
    <row r="46" spans="1:16" x14ac:dyDescent="0.3">
      <c r="A46" s="82">
        <v>18</v>
      </c>
      <c r="B46" s="83"/>
      <c r="C46" s="80"/>
      <c r="D46" s="84"/>
      <c r="E46" s="85"/>
      <c r="F46" s="85"/>
      <c r="K46" s="82"/>
      <c r="L46" s="83"/>
      <c r="M46" s="80"/>
      <c r="N46" s="84"/>
      <c r="O46" s="85"/>
      <c r="P46" s="85"/>
    </row>
    <row r="47" spans="1:16" x14ac:dyDescent="0.3">
      <c r="A47" s="82">
        <v>19</v>
      </c>
      <c r="B47" s="83"/>
      <c r="C47" s="80"/>
      <c r="D47" s="84"/>
      <c r="E47" s="85"/>
      <c r="F47" s="85"/>
      <c r="K47" s="82"/>
      <c r="L47" s="83"/>
      <c r="M47" s="80"/>
      <c r="N47" s="84"/>
      <c r="O47" s="85"/>
      <c r="P47" s="85"/>
    </row>
    <row r="48" spans="1:16" x14ac:dyDescent="0.3">
      <c r="A48" s="82">
        <v>20</v>
      </c>
      <c r="B48" s="83"/>
      <c r="C48" s="80"/>
      <c r="D48" s="84"/>
      <c r="E48" s="85"/>
      <c r="F48" s="85"/>
      <c r="K48" s="82"/>
      <c r="L48" s="83"/>
      <c r="M48" s="80"/>
      <c r="N48" s="84"/>
      <c r="O48" s="85"/>
      <c r="P48" s="85"/>
    </row>
    <row r="49" spans="1:16" x14ac:dyDescent="0.3">
      <c r="A49" s="82">
        <v>21</v>
      </c>
      <c r="B49" s="83"/>
      <c r="C49" s="80"/>
      <c r="D49" s="84"/>
      <c r="E49" s="85"/>
      <c r="F49" s="85"/>
      <c r="K49" s="82"/>
      <c r="L49" s="83"/>
      <c r="M49" s="80"/>
      <c r="N49" s="84"/>
      <c r="O49" s="85"/>
      <c r="P49" s="85"/>
    </row>
    <row r="50" spans="1:16" x14ac:dyDescent="0.3">
      <c r="A50" s="82">
        <v>22</v>
      </c>
      <c r="B50" s="83"/>
      <c r="C50" s="80"/>
      <c r="D50" s="84"/>
      <c r="E50" s="85"/>
      <c r="F50" s="85"/>
      <c r="K50" s="82"/>
      <c r="L50" s="83"/>
      <c r="M50" s="80"/>
      <c r="N50" s="84"/>
      <c r="O50" s="85"/>
      <c r="P50" s="85"/>
    </row>
    <row r="51" spans="1:16" x14ac:dyDescent="0.3">
      <c r="A51" s="82">
        <v>23</v>
      </c>
      <c r="B51" s="83"/>
      <c r="C51" s="80"/>
      <c r="D51" s="84"/>
      <c r="E51" s="85"/>
      <c r="F51" s="85"/>
      <c r="K51" s="82"/>
      <c r="L51" s="83"/>
      <c r="M51" s="80"/>
      <c r="N51" s="84"/>
      <c r="O51" s="85"/>
      <c r="P51" s="85"/>
    </row>
    <row r="52" spans="1:16" x14ac:dyDescent="0.3">
      <c r="A52" s="82">
        <v>24</v>
      </c>
      <c r="B52" s="83"/>
      <c r="C52" s="80"/>
      <c r="D52" s="84"/>
      <c r="E52" s="85"/>
      <c r="F52" s="85"/>
      <c r="K52" s="82"/>
      <c r="L52" s="83"/>
      <c r="M52" s="80"/>
      <c r="N52" s="84"/>
      <c r="O52" s="85"/>
      <c r="P52" s="85"/>
    </row>
    <row r="53" spans="1:16" x14ac:dyDescent="0.3">
      <c r="A53" s="82">
        <v>25</v>
      </c>
      <c r="B53" s="83"/>
      <c r="C53" s="80"/>
      <c r="D53" s="84"/>
      <c r="E53" s="85"/>
      <c r="F53" s="85"/>
      <c r="K53" s="82"/>
      <c r="L53" s="83"/>
      <c r="M53" s="80"/>
      <c r="N53" s="84"/>
      <c r="O53" s="85"/>
      <c r="P53" s="85"/>
    </row>
    <row r="54" spans="1:16" x14ac:dyDescent="0.3">
      <c r="A54" s="82">
        <v>1</v>
      </c>
      <c r="B54" s="83"/>
      <c r="C54" s="80"/>
      <c r="D54" s="84"/>
      <c r="E54" s="85"/>
      <c r="F54" s="85"/>
      <c r="K54" s="82"/>
      <c r="L54" s="83"/>
      <c r="M54" s="80"/>
      <c r="N54" s="84"/>
      <c r="O54" s="85"/>
      <c r="P54" s="85"/>
    </row>
    <row r="55" spans="1:16" x14ac:dyDescent="0.3">
      <c r="A55" s="82">
        <v>2</v>
      </c>
      <c r="B55" s="83"/>
      <c r="C55" s="80"/>
      <c r="D55" s="84"/>
      <c r="E55" s="85"/>
      <c r="F55" s="85"/>
      <c r="K55" s="82"/>
      <c r="L55" s="83"/>
      <c r="M55" s="80"/>
      <c r="N55" s="84"/>
      <c r="O55" s="85"/>
      <c r="P55" s="85"/>
    </row>
    <row r="56" spans="1:16" x14ac:dyDescent="0.3">
      <c r="A56" s="82">
        <v>3</v>
      </c>
      <c r="B56" s="83"/>
      <c r="C56" s="80"/>
      <c r="D56" s="84"/>
      <c r="E56" s="85"/>
      <c r="F56" s="85"/>
      <c r="K56" s="82"/>
      <c r="L56" s="83"/>
      <c r="M56" s="80"/>
      <c r="N56" s="84"/>
      <c r="O56" s="85"/>
      <c r="P56" s="85"/>
    </row>
    <row r="57" spans="1:16" x14ac:dyDescent="0.3">
      <c r="A57" s="82">
        <v>4</v>
      </c>
      <c r="B57" s="83"/>
      <c r="C57" s="80"/>
      <c r="D57" s="84"/>
      <c r="E57" s="85"/>
      <c r="F57" s="85"/>
      <c r="K57" s="82"/>
      <c r="L57" s="83"/>
      <c r="M57" s="80"/>
      <c r="N57" s="84"/>
      <c r="O57" s="85"/>
      <c r="P57" s="85"/>
    </row>
    <row r="58" spans="1:16" x14ac:dyDescent="0.3">
      <c r="A58" s="82">
        <v>5</v>
      </c>
      <c r="B58" s="83"/>
      <c r="C58" s="80"/>
      <c r="D58" s="84"/>
      <c r="E58" s="85"/>
      <c r="F58" s="85"/>
      <c r="K58" s="82"/>
      <c r="L58" s="83"/>
      <c r="M58" s="80"/>
      <c r="N58" s="84"/>
      <c r="O58" s="85"/>
      <c r="P58" s="85"/>
    </row>
    <row r="59" spans="1:16" x14ac:dyDescent="0.3">
      <c r="A59" s="82">
        <v>6</v>
      </c>
      <c r="B59" s="83"/>
      <c r="C59" s="80"/>
      <c r="D59" s="84"/>
      <c r="E59" s="85"/>
      <c r="F59" s="85"/>
      <c r="K59" s="82"/>
      <c r="L59" s="83"/>
      <c r="M59" s="80"/>
      <c r="N59" s="84"/>
      <c r="O59" s="85"/>
      <c r="P59" s="85"/>
    </row>
    <row r="60" spans="1:16" x14ac:dyDescent="0.3">
      <c r="A60" s="82">
        <v>7</v>
      </c>
      <c r="B60" s="83"/>
      <c r="C60" s="80"/>
      <c r="D60" s="84"/>
      <c r="E60" s="85"/>
      <c r="F60" s="85"/>
      <c r="K60" s="82"/>
      <c r="L60" s="83"/>
      <c r="M60" s="80"/>
      <c r="N60" s="84"/>
      <c r="O60" s="85"/>
      <c r="P60" s="85"/>
    </row>
    <row r="61" spans="1:16" x14ac:dyDescent="0.3">
      <c r="A61" s="82">
        <v>8</v>
      </c>
      <c r="B61" s="83"/>
      <c r="C61" s="80"/>
      <c r="D61" s="84"/>
      <c r="E61" s="85"/>
      <c r="F61" s="85"/>
      <c r="K61" s="82"/>
      <c r="L61" s="83"/>
      <c r="M61" s="80"/>
      <c r="N61" s="84"/>
      <c r="O61" s="85"/>
      <c r="P61" s="85"/>
    </row>
    <row r="62" spans="1:16" x14ac:dyDescent="0.3">
      <c r="A62" s="82">
        <v>9</v>
      </c>
      <c r="B62" s="83"/>
      <c r="C62" s="80"/>
      <c r="D62" s="84"/>
      <c r="E62" s="85"/>
      <c r="F62" s="85"/>
      <c r="K62" s="82"/>
      <c r="L62" s="83"/>
      <c r="M62" s="80"/>
      <c r="N62" s="84"/>
      <c r="O62" s="85"/>
      <c r="P62" s="85"/>
    </row>
    <row r="63" spans="1:16" x14ac:dyDescent="0.3">
      <c r="A63" s="82">
        <v>10</v>
      </c>
      <c r="B63" s="83"/>
      <c r="C63" s="80"/>
      <c r="D63" s="84"/>
      <c r="E63" s="85"/>
      <c r="F63" s="85"/>
      <c r="K63" s="82"/>
      <c r="L63" s="83"/>
      <c r="M63" s="80"/>
      <c r="N63" s="84"/>
      <c r="O63" s="85"/>
      <c r="P63" s="85"/>
    </row>
    <row r="64" spans="1:16" x14ac:dyDescent="0.3">
      <c r="A64" s="82">
        <v>11</v>
      </c>
      <c r="B64" s="83"/>
      <c r="C64" s="80"/>
      <c r="D64" s="84"/>
      <c r="E64" s="85"/>
      <c r="F64" s="85"/>
      <c r="K64" s="82"/>
      <c r="L64" s="83"/>
      <c r="M64" s="80"/>
      <c r="N64" s="84"/>
      <c r="O64" s="85"/>
      <c r="P64" s="85"/>
    </row>
    <row r="65" spans="1:16" x14ac:dyDescent="0.3">
      <c r="A65" s="82">
        <v>12</v>
      </c>
      <c r="B65" s="83"/>
      <c r="C65" s="80"/>
      <c r="D65" s="84"/>
      <c r="E65" s="85"/>
      <c r="F65" s="85"/>
      <c r="K65" s="82"/>
      <c r="L65" s="83"/>
      <c r="M65" s="80"/>
      <c r="N65" s="84"/>
      <c r="O65" s="85"/>
      <c r="P65" s="85"/>
    </row>
    <row r="66" spans="1:16" x14ac:dyDescent="0.3">
      <c r="A66" s="82">
        <v>13</v>
      </c>
      <c r="B66" s="83"/>
      <c r="C66" s="80"/>
      <c r="D66" s="84"/>
      <c r="E66" s="85"/>
      <c r="F66" s="85"/>
      <c r="K66" s="82"/>
      <c r="L66" s="83"/>
      <c r="M66" s="80"/>
      <c r="N66" s="84"/>
      <c r="O66" s="85"/>
      <c r="P66" s="85"/>
    </row>
    <row r="67" spans="1:16" x14ac:dyDescent="0.3">
      <c r="A67" s="82">
        <v>14</v>
      </c>
      <c r="B67" s="83"/>
      <c r="C67" s="80"/>
      <c r="D67" s="84"/>
      <c r="E67" s="85"/>
      <c r="F67" s="85"/>
      <c r="K67" s="82"/>
      <c r="L67" s="83"/>
      <c r="M67" s="80"/>
      <c r="N67" s="84"/>
      <c r="O67" s="85"/>
      <c r="P67" s="85"/>
    </row>
    <row r="68" spans="1:16" x14ac:dyDescent="0.3">
      <c r="A68" s="82">
        <v>15</v>
      </c>
      <c r="B68" s="83"/>
      <c r="C68" s="80"/>
      <c r="D68" s="84"/>
      <c r="E68" s="85"/>
      <c r="F68" s="85"/>
      <c r="K68" s="82"/>
      <c r="L68" s="83"/>
      <c r="M68" s="80"/>
      <c r="N68" s="84"/>
      <c r="O68" s="85"/>
      <c r="P68" s="85"/>
    </row>
    <row r="69" spans="1:16" x14ac:dyDescent="0.3">
      <c r="A69" s="82">
        <v>16</v>
      </c>
      <c r="B69" s="83"/>
      <c r="C69" s="80"/>
      <c r="D69" s="84"/>
      <c r="E69" s="85"/>
      <c r="F69" s="85"/>
      <c r="K69" s="82"/>
      <c r="L69" s="83"/>
      <c r="M69" s="80"/>
      <c r="N69" s="84"/>
      <c r="O69" s="85"/>
      <c r="P69" s="85"/>
    </row>
    <row r="70" spans="1:16" x14ac:dyDescent="0.3">
      <c r="A70" s="82">
        <v>17</v>
      </c>
      <c r="B70" s="83"/>
      <c r="C70" s="80"/>
      <c r="D70" s="84"/>
      <c r="E70" s="85"/>
      <c r="F70" s="85"/>
      <c r="K70" s="82"/>
      <c r="L70" s="83"/>
      <c r="M70" s="80"/>
      <c r="N70" s="84"/>
      <c r="O70" s="85"/>
      <c r="P70" s="85"/>
    </row>
    <row r="71" spans="1:16" x14ac:dyDescent="0.3">
      <c r="A71" s="82">
        <v>18</v>
      </c>
      <c r="B71" s="83"/>
      <c r="C71" s="80"/>
      <c r="D71" s="84"/>
      <c r="E71" s="85"/>
      <c r="F71" s="85"/>
      <c r="K71" s="82"/>
      <c r="L71" s="83"/>
      <c r="M71" s="80"/>
      <c r="N71" s="84"/>
      <c r="O71" s="85"/>
      <c r="P71" s="85"/>
    </row>
    <row r="72" spans="1:16" x14ac:dyDescent="0.3">
      <c r="A72" s="82">
        <v>19</v>
      </c>
      <c r="B72" s="83"/>
      <c r="C72" s="80"/>
      <c r="D72" s="84"/>
      <c r="E72" s="85"/>
      <c r="F72" s="85"/>
      <c r="K72" s="82"/>
      <c r="L72" s="83"/>
      <c r="M72" s="80"/>
      <c r="N72" s="84"/>
      <c r="O72" s="85"/>
      <c r="P72" s="85"/>
    </row>
    <row r="73" spans="1:16" x14ac:dyDescent="0.3">
      <c r="A73" s="82">
        <v>20</v>
      </c>
      <c r="B73" s="83"/>
      <c r="C73" s="80"/>
      <c r="D73" s="84"/>
      <c r="E73" s="85"/>
      <c r="F73" s="85"/>
      <c r="K73" s="82"/>
      <c r="L73" s="83"/>
      <c r="M73" s="80"/>
      <c r="N73" s="84"/>
      <c r="O73" s="85"/>
      <c r="P73" s="85"/>
    </row>
    <row r="74" spans="1:16" x14ac:dyDescent="0.3">
      <c r="A74" s="82">
        <v>21</v>
      </c>
      <c r="B74" s="83"/>
      <c r="C74" s="80"/>
      <c r="D74" s="84"/>
      <c r="E74" s="85"/>
      <c r="F74" s="85"/>
      <c r="K74" s="82"/>
      <c r="L74" s="83"/>
      <c r="M74" s="80"/>
      <c r="N74" s="84"/>
      <c r="O74" s="85"/>
      <c r="P74" s="85"/>
    </row>
    <row r="75" spans="1:16" x14ac:dyDescent="0.3">
      <c r="A75" s="82">
        <v>22</v>
      </c>
      <c r="B75" s="83"/>
      <c r="C75" s="80"/>
      <c r="D75" s="84"/>
      <c r="E75" s="85"/>
      <c r="F75" s="85"/>
      <c r="K75" s="82"/>
      <c r="L75" s="83"/>
      <c r="M75" s="80"/>
      <c r="N75" s="84"/>
      <c r="O75" s="85"/>
      <c r="P75" s="85"/>
    </row>
    <row r="76" spans="1:16" x14ac:dyDescent="0.3">
      <c r="A76" s="82">
        <v>23</v>
      </c>
      <c r="B76" s="83"/>
      <c r="C76" s="80"/>
      <c r="D76" s="84"/>
      <c r="E76" s="85"/>
      <c r="F76" s="85"/>
      <c r="K76" s="82"/>
      <c r="L76" s="83"/>
      <c r="M76" s="80"/>
      <c r="N76" s="84"/>
      <c r="O76" s="85"/>
      <c r="P76" s="85"/>
    </row>
    <row r="77" spans="1:16" x14ac:dyDescent="0.3">
      <c r="A77" s="82">
        <v>24</v>
      </c>
      <c r="B77" s="83"/>
      <c r="C77" s="80"/>
      <c r="D77" s="84"/>
      <c r="E77" s="85"/>
      <c r="F77" s="85"/>
      <c r="K77" s="82"/>
      <c r="L77" s="83"/>
      <c r="M77" s="80"/>
      <c r="N77" s="84"/>
      <c r="O77" s="85"/>
      <c r="P77" s="85"/>
    </row>
    <row r="78" spans="1:16" x14ac:dyDescent="0.3">
      <c r="A78" s="82">
        <v>25</v>
      </c>
      <c r="B78" s="83"/>
      <c r="C78" s="80"/>
      <c r="D78" s="84"/>
      <c r="E78" s="85"/>
      <c r="F78" s="85"/>
      <c r="K78" s="82"/>
      <c r="L78" s="83"/>
      <c r="M78" s="80"/>
      <c r="N78" s="84"/>
      <c r="O78" s="85"/>
      <c r="P78" s="85"/>
    </row>
    <row r="79" spans="1:16" x14ac:dyDescent="0.3">
      <c r="A79" s="82">
        <v>1</v>
      </c>
      <c r="B79" s="83"/>
      <c r="C79" s="80"/>
      <c r="D79" s="84"/>
      <c r="E79" s="85"/>
      <c r="F79" s="85"/>
      <c r="K79" s="82"/>
      <c r="L79" s="83"/>
      <c r="M79" s="80"/>
      <c r="N79" s="84"/>
      <c r="O79" s="85"/>
      <c r="P79" s="85"/>
    </row>
    <row r="80" spans="1:16" x14ac:dyDescent="0.3">
      <c r="A80" s="82">
        <v>2</v>
      </c>
      <c r="B80" s="83"/>
      <c r="C80" s="80"/>
      <c r="D80" s="84"/>
      <c r="E80" s="85"/>
      <c r="F80" s="85"/>
      <c r="K80" s="82"/>
      <c r="L80" s="83"/>
      <c r="M80" s="80"/>
      <c r="N80" s="84"/>
      <c r="O80" s="85"/>
      <c r="P80" s="85"/>
    </row>
    <row r="81" spans="1:16" x14ac:dyDescent="0.3">
      <c r="A81" s="82">
        <v>3</v>
      </c>
      <c r="B81" s="83"/>
      <c r="C81" s="80"/>
      <c r="D81" s="84"/>
      <c r="E81" s="85"/>
      <c r="F81" s="85"/>
      <c r="K81" s="82"/>
      <c r="L81" s="83"/>
      <c r="M81" s="80"/>
      <c r="N81" s="84"/>
      <c r="O81" s="85"/>
      <c r="P81" s="85"/>
    </row>
    <row r="82" spans="1:16" x14ac:dyDescent="0.3">
      <c r="A82" s="82">
        <v>4</v>
      </c>
      <c r="B82" s="83"/>
      <c r="C82" s="80"/>
      <c r="D82" s="84"/>
      <c r="E82" s="85"/>
      <c r="F82" s="85"/>
      <c r="K82" s="82"/>
      <c r="L82" s="83"/>
      <c r="M82" s="80"/>
      <c r="N82" s="84"/>
      <c r="O82" s="85"/>
      <c r="P82" s="85"/>
    </row>
    <row r="83" spans="1:16" x14ac:dyDescent="0.3">
      <c r="A83" s="82">
        <v>5</v>
      </c>
      <c r="B83" s="83"/>
      <c r="C83" s="80"/>
      <c r="D83" s="84"/>
      <c r="E83" s="85"/>
      <c r="F83" s="85"/>
      <c r="K83" s="82"/>
      <c r="L83" s="83"/>
      <c r="M83" s="80"/>
      <c r="N83" s="84"/>
      <c r="O83" s="85"/>
      <c r="P83" s="85"/>
    </row>
    <row r="84" spans="1:16" x14ac:dyDescent="0.3">
      <c r="A84" s="82">
        <v>6</v>
      </c>
      <c r="B84" s="83"/>
      <c r="C84" s="80"/>
      <c r="D84" s="84"/>
      <c r="E84" s="85"/>
      <c r="F84" s="85"/>
      <c r="K84" s="82"/>
      <c r="L84" s="83"/>
      <c r="M84" s="80"/>
      <c r="N84" s="84"/>
      <c r="O84" s="85"/>
      <c r="P84" s="85"/>
    </row>
    <row r="85" spans="1:16" x14ac:dyDescent="0.3">
      <c r="A85" s="82">
        <v>7</v>
      </c>
      <c r="B85" s="83"/>
      <c r="C85" s="80"/>
      <c r="D85" s="84"/>
      <c r="E85" s="85"/>
      <c r="F85" s="85"/>
      <c r="K85" s="82"/>
      <c r="L85" s="83"/>
      <c r="M85" s="80"/>
      <c r="N85" s="84"/>
      <c r="O85" s="85"/>
      <c r="P85" s="85"/>
    </row>
    <row r="86" spans="1:16" x14ac:dyDescent="0.3">
      <c r="A86" s="82">
        <v>8</v>
      </c>
      <c r="B86" s="83"/>
      <c r="C86" s="80"/>
      <c r="D86" s="84"/>
      <c r="E86" s="85"/>
      <c r="F86" s="85"/>
      <c r="K86" s="82"/>
      <c r="L86" s="83"/>
      <c r="M86" s="80"/>
      <c r="N86" s="84"/>
      <c r="O86" s="85"/>
      <c r="P86" s="85"/>
    </row>
    <row r="87" spans="1:16" x14ac:dyDescent="0.3">
      <c r="A87" s="82">
        <v>9</v>
      </c>
      <c r="B87" s="83"/>
      <c r="C87" s="80"/>
      <c r="D87" s="84"/>
      <c r="E87" s="85"/>
      <c r="F87" s="85"/>
      <c r="K87" s="82"/>
      <c r="L87" s="83"/>
      <c r="M87" s="80"/>
      <c r="N87" s="84"/>
      <c r="O87" s="85"/>
      <c r="P87" s="85"/>
    </row>
    <row r="88" spans="1:16" x14ac:dyDescent="0.3">
      <c r="A88" s="82">
        <v>10</v>
      </c>
      <c r="B88" s="83"/>
      <c r="C88" s="80"/>
      <c r="D88" s="84"/>
      <c r="E88" s="85"/>
      <c r="F88" s="85"/>
      <c r="K88" s="82"/>
      <c r="L88" s="83"/>
      <c r="M88" s="80"/>
      <c r="N88" s="84"/>
      <c r="O88" s="85"/>
      <c r="P88" s="85"/>
    </row>
    <row r="89" spans="1:16" x14ac:dyDescent="0.3">
      <c r="A89" s="82">
        <v>11</v>
      </c>
      <c r="B89" s="83"/>
      <c r="C89" s="80"/>
      <c r="D89" s="84"/>
      <c r="E89" s="85"/>
      <c r="F89" s="85"/>
      <c r="K89" s="82"/>
      <c r="L89" s="83"/>
      <c r="M89" s="80"/>
      <c r="N89" s="84"/>
      <c r="O89" s="85"/>
      <c r="P89" s="85"/>
    </row>
    <row r="90" spans="1:16" x14ac:dyDescent="0.3">
      <c r="A90" s="82">
        <v>12</v>
      </c>
      <c r="B90" s="83"/>
      <c r="C90" s="80"/>
      <c r="D90" s="84"/>
      <c r="E90" s="85"/>
      <c r="F90" s="85"/>
      <c r="K90" s="82"/>
      <c r="L90" s="83"/>
      <c r="M90" s="80"/>
      <c r="N90" s="84"/>
      <c r="O90" s="85"/>
      <c r="P90" s="85"/>
    </row>
    <row r="91" spans="1:16" x14ac:dyDescent="0.3">
      <c r="A91" s="82">
        <v>13</v>
      </c>
      <c r="B91" s="83"/>
      <c r="C91" s="80"/>
      <c r="D91" s="84"/>
      <c r="E91" s="85"/>
      <c r="F91" s="85"/>
      <c r="K91" s="82"/>
      <c r="L91" s="83"/>
      <c r="M91" s="80"/>
      <c r="N91" s="84"/>
      <c r="O91" s="85"/>
      <c r="P91" s="85"/>
    </row>
    <row r="92" spans="1:16" x14ac:dyDescent="0.3">
      <c r="A92" s="82">
        <v>14</v>
      </c>
      <c r="B92" s="83"/>
      <c r="C92" s="80"/>
      <c r="D92" s="84"/>
      <c r="E92" s="85"/>
      <c r="F92" s="85"/>
      <c r="K92" s="82"/>
      <c r="L92" s="83"/>
      <c r="M92" s="80"/>
      <c r="N92" s="84"/>
      <c r="O92" s="85"/>
      <c r="P92" s="85"/>
    </row>
    <row r="93" spans="1:16" x14ac:dyDescent="0.3">
      <c r="A93" s="82">
        <v>15</v>
      </c>
      <c r="B93" s="83"/>
      <c r="C93" s="80"/>
      <c r="D93" s="84"/>
      <c r="E93" s="85"/>
      <c r="F93" s="85"/>
      <c r="K93" s="82"/>
      <c r="L93" s="83"/>
      <c r="M93" s="80"/>
      <c r="N93" s="84"/>
      <c r="O93" s="85"/>
      <c r="P93" s="85"/>
    </row>
    <row r="94" spans="1:16" x14ac:dyDescent="0.3">
      <c r="A94" s="82">
        <v>16</v>
      </c>
      <c r="B94" s="83"/>
      <c r="C94" s="80"/>
      <c r="D94" s="84"/>
      <c r="E94" s="85"/>
      <c r="F94" s="85"/>
      <c r="K94" s="82"/>
      <c r="L94" s="83"/>
      <c r="M94" s="80"/>
      <c r="N94" s="84"/>
      <c r="O94" s="85"/>
      <c r="P94" s="85"/>
    </row>
    <row r="95" spans="1:16" x14ac:dyDescent="0.3">
      <c r="A95" s="82">
        <v>17</v>
      </c>
      <c r="B95" s="83"/>
      <c r="C95" s="80"/>
      <c r="D95" s="84"/>
      <c r="E95" s="85"/>
      <c r="F95" s="85"/>
      <c r="K95" s="82"/>
      <c r="L95" s="83"/>
      <c r="M95" s="80"/>
      <c r="N95" s="84"/>
      <c r="O95" s="85"/>
      <c r="P95" s="85"/>
    </row>
    <row r="96" spans="1:16" x14ac:dyDescent="0.3">
      <c r="A96" s="82">
        <v>18</v>
      </c>
      <c r="B96" s="83"/>
      <c r="C96" s="80"/>
      <c r="D96" s="84"/>
      <c r="E96" s="85"/>
      <c r="F96" s="85"/>
      <c r="K96" s="82"/>
      <c r="L96" s="83"/>
      <c r="M96" s="80"/>
      <c r="N96" s="84"/>
      <c r="O96" s="85"/>
      <c r="P96" s="85"/>
    </row>
    <row r="97" spans="1:16" x14ac:dyDescent="0.3">
      <c r="A97" s="82">
        <v>19</v>
      </c>
      <c r="B97" s="83"/>
      <c r="C97" s="80"/>
      <c r="D97" s="84"/>
      <c r="E97" s="85"/>
      <c r="F97" s="85"/>
      <c r="K97" s="82"/>
      <c r="L97" s="83"/>
      <c r="M97" s="80"/>
      <c r="N97" s="84"/>
      <c r="O97" s="85"/>
      <c r="P97" s="85"/>
    </row>
    <row r="98" spans="1:16" x14ac:dyDescent="0.3">
      <c r="A98" s="82">
        <v>20</v>
      </c>
      <c r="B98" s="83"/>
      <c r="C98" s="80"/>
      <c r="D98" s="84"/>
      <c r="E98" s="85"/>
      <c r="F98" s="85"/>
      <c r="K98" s="82"/>
      <c r="L98" s="83"/>
      <c r="M98" s="80"/>
      <c r="N98" s="84"/>
      <c r="O98" s="85"/>
      <c r="P98" s="85"/>
    </row>
    <row r="99" spans="1:16" x14ac:dyDescent="0.3">
      <c r="A99" s="82">
        <v>21</v>
      </c>
      <c r="B99" s="83"/>
      <c r="C99" s="80"/>
      <c r="D99" s="84"/>
      <c r="E99" s="85"/>
      <c r="F99" s="85"/>
      <c r="K99" s="82"/>
      <c r="L99" s="83"/>
      <c r="M99" s="80"/>
      <c r="N99" s="84"/>
      <c r="O99" s="85"/>
      <c r="P99" s="85"/>
    </row>
    <row r="100" spans="1:16" x14ac:dyDescent="0.3">
      <c r="A100" s="82">
        <v>22</v>
      </c>
      <c r="B100" s="83"/>
      <c r="C100" s="80"/>
      <c r="D100" s="84"/>
      <c r="E100" s="85"/>
      <c r="F100" s="85"/>
      <c r="K100" s="82"/>
      <c r="L100" s="83"/>
      <c r="M100" s="80"/>
      <c r="N100" s="84"/>
      <c r="O100" s="85"/>
      <c r="P100" s="85"/>
    </row>
    <row r="101" spans="1:16" x14ac:dyDescent="0.3">
      <c r="A101" s="82">
        <v>23</v>
      </c>
      <c r="B101" s="83"/>
      <c r="C101" s="80"/>
      <c r="D101" s="84"/>
      <c r="E101" s="85"/>
      <c r="F101" s="85"/>
      <c r="K101" s="82"/>
      <c r="L101" s="83"/>
      <c r="M101" s="80"/>
      <c r="N101" s="84"/>
      <c r="O101" s="85"/>
      <c r="P101" s="85"/>
    </row>
    <row r="102" spans="1:16" x14ac:dyDescent="0.3">
      <c r="A102" s="82">
        <v>24</v>
      </c>
      <c r="B102" s="83"/>
      <c r="C102" s="80"/>
      <c r="D102" s="84"/>
      <c r="E102" s="85"/>
      <c r="F102" s="85"/>
      <c r="K102" s="82"/>
      <c r="L102" s="83"/>
      <c r="M102" s="80"/>
      <c r="N102" s="84"/>
      <c r="O102" s="85"/>
      <c r="P102" s="85"/>
    </row>
    <row r="103" spans="1:16" x14ac:dyDescent="0.3">
      <c r="A103" s="82">
        <v>25</v>
      </c>
      <c r="B103" s="83"/>
      <c r="C103" s="80"/>
      <c r="D103" s="84"/>
      <c r="E103" s="85"/>
      <c r="F103" s="85"/>
      <c r="K103" s="82"/>
      <c r="L103" s="83"/>
      <c r="M103" s="80"/>
      <c r="N103" s="84"/>
      <c r="O103" s="85"/>
      <c r="P103" s="85"/>
    </row>
    <row r="104" spans="1:16" x14ac:dyDescent="0.3">
      <c r="A104" s="82">
        <v>1</v>
      </c>
      <c r="B104" s="83"/>
      <c r="C104" s="80"/>
      <c r="D104" s="84"/>
      <c r="E104" s="85"/>
      <c r="F104" s="85"/>
      <c r="K104" s="82"/>
      <c r="L104" s="83"/>
      <c r="M104" s="80"/>
      <c r="N104" s="84"/>
      <c r="O104" s="85"/>
      <c r="P104" s="85"/>
    </row>
    <row r="105" spans="1:16" x14ac:dyDescent="0.3">
      <c r="A105" s="82">
        <v>2</v>
      </c>
      <c r="B105" s="83"/>
      <c r="C105" s="80"/>
      <c r="D105" s="84"/>
      <c r="E105" s="85"/>
      <c r="F105" s="85"/>
      <c r="K105" s="82"/>
      <c r="L105" s="83"/>
      <c r="M105" s="80"/>
      <c r="N105" s="84"/>
      <c r="O105" s="85"/>
      <c r="P105" s="85"/>
    </row>
    <row r="106" spans="1:16" x14ac:dyDescent="0.3">
      <c r="A106" s="82">
        <v>3</v>
      </c>
      <c r="B106" s="83"/>
      <c r="C106" s="80"/>
      <c r="D106" s="84"/>
      <c r="E106" s="85"/>
      <c r="F106" s="85"/>
      <c r="K106" s="82"/>
      <c r="L106" s="83"/>
      <c r="M106" s="80"/>
      <c r="N106" s="84"/>
      <c r="O106" s="85"/>
      <c r="P106" s="85"/>
    </row>
    <row r="107" spans="1:16" x14ac:dyDescent="0.3">
      <c r="A107" s="82">
        <v>4</v>
      </c>
      <c r="B107" s="83"/>
      <c r="C107" s="80"/>
      <c r="D107" s="84"/>
      <c r="E107" s="85"/>
      <c r="F107" s="85"/>
      <c r="K107" s="82"/>
      <c r="L107" s="83"/>
      <c r="M107" s="80"/>
      <c r="N107" s="84"/>
      <c r="O107" s="85"/>
      <c r="P107" s="85"/>
    </row>
    <row r="108" spans="1:16" x14ac:dyDescent="0.3">
      <c r="A108" s="82">
        <v>5</v>
      </c>
      <c r="B108" s="83"/>
      <c r="C108" s="80"/>
      <c r="D108" s="84"/>
      <c r="E108" s="85"/>
      <c r="F108" s="85"/>
      <c r="K108" s="82"/>
      <c r="L108" s="83"/>
      <c r="M108" s="80"/>
      <c r="N108" s="84"/>
      <c r="O108" s="85"/>
      <c r="P108" s="85"/>
    </row>
    <row r="109" spans="1:16" x14ac:dyDescent="0.3">
      <c r="A109" s="82">
        <v>6</v>
      </c>
      <c r="B109" s="83"/>
      <c r="C109" s="80"/>
      <c r="D109" s="84"/>
      <c r="E109" s="85"/>
      <c r="F109" s="85"/>
      <c r="K109" s="82"/>
      <c r="L109" s="83"/>
      <c r="M109" s="80"/>
      <c r="N109" s="84"/>
      <c r="O109" s="85"/>
      <c r="P109" s="85"/>
    </row>
    <row r="110" spans="1:16" x14ac:dyDescent="0.3">
      <c r="A110" s="82">
        <v>7</v>
      </c>
      <c r="B110" s="83"/>
      <c r="C110" s="80"/>
      <c r="D110" s="84"/>
      <c r="E110" s="85"/>
      <c r="F110" s="85"/>
      <c r="K110" s="82"/>
      <c r="L110" s="83"/>
      <c r="M110" s="80"/>
      <c r="N110" s="84"/>
      <c r="O110" s="85"/>
      <c r="P110" s="85"/>
    </row>
    <row r="111" spans="1:16" x14ac:dyDescent="0.3">
      <c r="A111" s="82">
        <v>8</v>
      </c>
      <c r="B111" s="83"/>
      <c r="C111" s="80"/>
      <c r="D111" s="84"/>
      <c r="E111" s="85"/>
      <c r="F111" s="85"/>
      <c r="K111" s="82"/>
      <c r="L111" s="83"/>
      <c r="M111" s="80"/>
      <c r="N111" s="84"/>
      <c r="O111" s="85"/>
      <c r="P111" s="85"/>
    </row>
    <row r="112" spans="1:16" x14ac:dyDescent="0.3">
      <c r="A112" s="82">
        <v>9</v>
      </c>
      <c r="B112" s="83"/>
      <c r="C112" s="80"/>
      <c r="D112" s="84"/>
      <c r="E112" s="85"/>
      <c r="F112" s="85"/>
      <c r="K112" s="82"/>
      <c r="L112" s="83"/>
      <c r="M112" s="80"/>
      <c r="N112" s="84"/>
      <c r="O112" s="85"/>
      <c r="P112" s="85"/>
    </row>
    <row r="113" spans="1:16" x14ac:dyDescent="0.3">
      <c r="A113" s="82">
        <v>10</v>
      </c>
      <c r="B113" s="83"/>
      <c r="C113" s="80"/>
      <c r="D113" s="84"/>
      <c r="E113" s="85"/>
      <c r="F113" s="85"/>
      <c r="K113" s="82"/>
      <c r="L113" s="83"/>
      <c r="M113" s="80"/>
      <c r="N113" s="84"/>
      <c r="O113" s="85"/>
      <c r="P113" s="85"/>
    </row>
    <row r="114" spans="1:16" x14ac:dyDescent="0.3">
      <c r="A114" s="82">
        <v>11</v>
      </c>
      <c r="B114" s="83"/>
      <c r="C114" s="80"/>
      <c r="D114" s="84"/>
      <c r="E114" s="85"/>
      <c r="F114" s="85"/>
      <c r="K114" s="82"/>
      <c r="L114" s="83"/>
      <c r="M114" s="80"/>
      <c r="N114" s="84"/>
      <c r="O114" s="85"/>
      <c r="P114" s="85"/>
    </row>
    <row r="115" spans="1:16" x14ac:dyDescent="0.3">
      <c r="A115" s="82">
        <v>12</v>
      </c>
      <c r="B115" s="83"/>
      <c r="C115" s="80"/>
      <c r="D115" s="84"/>
      <c r="E115" s="85"/>
      <c r="F115" s="85"/>
      <c r="K115" s="82"/>
      <c r="L115" s="83"/>
      <c r="M115" s="80"/>
      <c r="N115" s="84"/>
      <c r="O115" s="85"/>
      <c r="P115" s="85"/>
    </row>
    <row r="116" spans="1:16" x14ac:dyDescent="0.3">
      <c r="A116" s="82">
        <v>13</v>
      </c>
      <c r="B116" s="83"/>
      <c r="C116" s="80"/>
      <c r="D116" s="84"/>
      <c r="E116" s="85"/>
      <c r="F116" s="85"/>
      <c r="K116" s="82"/>
      <c r="L116" s="83"/>
      <c r="M116" s="80"/>
      <c r="N116" s="84"/>
      <c r="O116" s="85"/>
      <c r="P116" s="85"/>
    </row>
    <row r="117" spans="1:16" x14ac:dyDescent="0.3">
      <c r="A117" s="82">
        <v>14</v>
      </c>
      <c r="B117" s="83"/>
      <c r="C117" s="80"/>
      <c r="D117" s="84"/>
      <c r="E117" s="85"/>
      <c r="F117" s="85"/>
      <c r="K117" s="82"/>
      <c r="L117" s="83"/>
      <c r="M117" s="80"/>
      <c r="N117" s="84"/>
      <c r="O117" s="85"/>
      <c r="P117" s="85"/>
    </row>
    <row r="118" spans="1:16" x14ac:dyDescent="0.3">
      <c r="A118" s="82">
        <v>15</v>
      </c>
      <c r="B118" s="83"/>
      <c r="C118" s="80"/>
      <c r="D118" s="84"/>
      <c r="E118" s="85"/>
      <c r="F118" s="85"/>
      <c r="K118" s="82"/>
      <c r="L118" s="83"/>
      <c r="M118" s="80"/>
      <c r="N118" s="84"/>
      <c r="O118" s="85"/>
      <c r="P118" s="85"/>
    </row>
    <row r="119" spans="1:16" x14ac:dyDescent="0.3">
      <c r="A119" s="82">
        <v>16</v>
      </c>
      <c r="B119" s="83"/>
      <c r="C119" s="80"/>
      <c r="D119" s="84"/>
      <c r="E119" s="85"/>
      <c r="F119" s="85"/>
      <c r="K119" s="82"/>
      <c r="L119" s="83"/>
      <c r="M119" s="80"/>
      <c r="N119" s="84"/>
      <c r="O119" s="85"/>
      <c r="P119" s="85"/>
    </row>
    <row r="120" spans="1:16" x14ac:dyDescent="0.3">
      <c r="A120" s="82">
        <v>17</v>
      </c>
      <c r="B120" s="83"/>
      <c r="C120" s="80"/>
      <c r="D120" s="84"/>
      <c r="E120" s="85"/>
      <c r="F120" s="85"/>
      <c r="K120" s="82"/>
      <c r="L120" s="83"/>
      <c r="M120" s="80"/>
      <c r="N120" s="84"/>
      <c r="O120" s="85"/>
      <c r="P120" s="85"/>
    </row>
    <row r="121" spans="1:16" x14ac:dyDescent="0.3">
      <c r="A121" s="82">
        <v>18</v>
      </c>
      <c r="B121" s="83"/>
      <c r="C121" s="80"/>
      <c r="D121" s="84"/>
      <c r="E121" s="85"/>
      <c r="F121" s="85"/>
      <c r="K121" s="82"/>
      <c r="L121" s="83"/>
      <c r="M121" s="80"/>
      <c r="N121" s="84"/>
      <c r="O121" s="85"/>
      <c r="P121" s="85"/>
    </row>
    <row r="122" spans="1:16" x14ac:dyDescent="0.3">
      <c r="A122" s="82">
        <v>19</v>
      </c>
      <c r="B122" s="83"/>
      <c r="C122" s="80"/>
      <c r="D122" s="84"/>
      <c r="E122" s="85"/>
      <c r="F122" s="85"/>
      <c r="K122" s="82"/>
      <c r="L122" s="83"/>
      <c r="M122" s="80"/>
      <c r="N122" s="84"/>
      <c r="O122" s="85"/>
      <c r="P122" s="85"/>
    </row>
    <row r="123" spans="1:16" x14ac:dyDescent="0.3">
      <c r="A123" s="82">
        <v>20</v>
      </c>
      <c r="B123" s="83"/>
      <c r="C123" s="80"/>
      <c r="D123" s="84"/>
      <c r="E123" s="85"/>
      <c r="F123" s="85"/>
      <c r="K123" s="82"/>
      <c r="L123" s="83"/>
      <c r="M123" s="80"/>
      <c r="N123" s="84"/>
      <c r="O123" s="85"/>
      <c r="P123" s="85"/>
    </row>
    <row r="124" spans="1:16" x14ac:dyDescent="0.3">
      <c r="A124" s="82">
        <v>21</v>
      </c>
      <c r="B124" s="83"/>
      <c r="C124" s="80"/>
      <c r="D124" s="84"/>
      <c r="E124" s="85"/>
      <c r="F124" s="85"/>
      <c r="K124" s="82"/>
      <c r="L124" s="83"/>
      <c r="M124" s="80"/>
      <c r="N124" s="84"/>
      <c r="O124" s="85"/>
      <c r="P124" s="85"/>
    </row>
    <row r="125" spans="1:16" x14ac:dyDescent="0.3">
      <c r="A125" s="82">
        <v>22</v>
      </c>
      <c r="B125" s="83"/>
      <c r="C125" s="80"/>
      <c r="D125" s="84"/>
      <c r="E125" s="85"/>
      <c r="F125" s="85"/>
      <c r="K125" s="82"/>
      <c r="L125" s="83"/>
      <c r="M125" s="80"/>
      <c r="N125" s="84"/>
      <c r="O125" s="85"/>
      <c r="P125" s="85"/>
    </row>
    <row r="126" spans="1:16" x14ac:dyDescent="0.3">
      <c r="A126" s="82">
        <v>23</v>
      </c>
      <c r="B126" s="83"/>
      <c r="C126" s="80"/>
      <c r="D126" s="84"/>
      <c r="E126" s="85"/>
      <c r="F126" s="85"/>
      <c r="K126" s="82"/>
      <c r="L126" s="83"/>
      <c r="M126" s="80"/>
      <c r="N126" s="84"/>
      <c r="O126" s="85"/>
      <c r="P126" s="85"/>
    </row>
    <row r="127" spans="1:16" x14ac:dyDescent="0.3">
      <c r="A127" s="82">
        <v>24</v>
      </c>
      <c r="B127" s="83"/>
      <c r="C127" s="80"/>
      <c r="D127" s="84"/>
      <c r="E127" s="85"/>
      <c r="F127" s="85"/>
      <c r="K127" s="82"/>
      <c r="L127" s="83"/>
      <c r="M127" s="80"/>
      <c r="N127" s="84"/>
      <c r="O127" s="85"/>
      <c r="P127" s="85"/>
    </row>
    <row r="128" spans="1:16" x14ac:dyDescent="0.3">
      <c r="A128" s="82">
        <v>25</v>
      </c>
      <c r="B128" s="83"/>
      <c r="C128" s="80"/>
      <c r="D128" s="84"/>
      <c r="E128" s="85"/>
      <c r="F128" s="85"/>
      <c r="K128" s="82"/>
      <c r="L128" s="83"/>
      <c r="M128" s="80"/>
      <c r="N128" s="84"/>
      <c r="O128" s="85"/>
      <c r="P128" s="85"/>
    </row>
    <row r="129" spans="1:16" x14ac:dyDescent="0.3">
      <c r="A129" s="82">
        <v>1</v>
      </c>
      <c r="B129" s="83"/>
      <c r="C129" s="80"/>
      <c r="D129" s="84"/>
      <c r="E129" s="85"/>
      <c r="F129" s="85"/>
      <c r="K129" s="82"/>
      <c r="L129" s="83"/>
      <c r="M129" s="80"/>
      <c r="N129" s="84"/>
      <c r="O129" s="85"/>
      <c r="P129" s="85"/>
    </row>
    <row r="130" spans="1:16" x14ac:dyDescent="0.3">
      <c r="A130" s="82">
        <v>2</v>
      </c>
      <c r="B130" s="83"/>
      <c r="C130" s="80"/>
      <c r="D130" s="84"/>
      <c r="E130" s="85"/>
      <c r="F130" s="85"/>
      <c r="K130" s="82"/>
      <c r="L130" s="83"/>
      <c r="M130" s="80"/>
      <c r="N130" s="84"/>
      <c r="O130" s="85"/>
      <c r="P130" s="85"/>
    </row>
    <row r="131" spans="1:16" x14ac:dyDescent="0.3">
      <c r="A131" s="82">
        <v>3</v>
      </c>
      <c r="B131" s="83"/>
      <c r="C131" s="80"/>
      <c r="D131" s="84"/>
      <c r="E131" s="85"/>
      <c r="F131" s="85"/>
      <c r="K131" s="82"/>
      <c r="L131" s="83"/>
      <c r="M131" s="80"/>
      <c r="N131" s="84"/>
      <c r="O131" s="85"/>
      <c r="P131" s="85"/>
    </row>
    <row r="132" spans="1:16" x14ac:dyDescent="0.3">
      <c r="A132" s="82">
        <v>4</v>
      </c>
      <c r="B132" s="83"/>
      <c r="C132" s="80"/>
      <c r="D132" s="84"/>
      <c r="E132" s="85"/>
      <c r="F132" s="85"/>
      <c r="K132" s="82"/>
      <c r="L132" s="83"/>
      <c r="M132" s="80"/>
      <c r="N132" s="84"/>
      <c r="O132" s="85"/>
      <c r="P132" s="85"/>
    </row>
    <row r="133" spans="1:16" x14ac:dyDescent="0.3">
      <c r="A133" s="82">
        <v>5</v>
      </c>
      <c r="B133" s="83"/>
      <c r="C133" s="80"/>
      <c r="D133" s="84"/>
      <c r="E133" s="85"/>
      <c r="F133" s="85"/>
      <c r="K133" s="82"/>
      <c r="L133" s="83"/>
      <c r="M133" s="80"/>
      <c r="N133" s="84"/>
      <c r="O133" s="85"/>
      <c r="P133" s="85"/>
    </row>
    <row r="134" spans="1:16" x14ac:dyDescent="0.3">
      <c r="A134" s="82">
        <v>6</v>
      </c>
      <c r="B134" s="83"/>
      <c r="C134" s="80"/>
      <c r="D134" s="84"/>
      <c r="E134" s="85"/>
      <c r="F134" s="85"/>
      <c r="K134" s="82"/>
      <c r="L134" s="83"/>
      <c r="M134" s="80"/>
      <c r="N134" s="84"/>
      <c r="O134" s="85"/>
      <c r="P134" s="85"/>
    </row>
    <row r="135" spans="1:16" x14ac:dyDescent="0.3">
      <c r="A135" s="82">
        <v>7</v>
      </c>
      <c r="B135" s="83"/>
      <c r="C135" s="80"/>
      <c r="D135" s="84"/>
      <c r="E135" s="85"/>
      <c r="F135" s="85"/>
      <c r="K135" s="82"/>
      <c r="L135" s="83"/>
      <c r="M135" s="80"/>
      <c r="N135" s="84"/>
      <c r="O135" s="85"/>
      <c r="P135" s="85"/>
    </row>
    <row r="136" spans="1:16" x14ac:dyDescent="0.3">
      <c r="A136" s="82">
        <v>8</v>
      </c>
      <c r="B136" s="83"/>
      <c r="C136" s="80"/>
      <c r="D136" s="84"/>
      <c r="E136" s="85"/>
      <c r="F136" s="85"/>
      <c r="K136" s="82"/>
      <c r="L136" s="83"/>
      <c r="M136" s="80"/>
      <c r="N136" s="84"/>
      <c r="O136" s="85"/>
      <c r="P136" s="85"/>
    </row>
    <row r="137" spans="1:16" x14ac:dyDescent="0.3">
      <c r="A137" s="82">
        <v>9</v>
      </c>
      <c r="B137" s="83"/>
      <c r="C137" s="80"/>
      <c r="D137" s="84"/>
      <c r="E137" s="85"/>
      <c r="F137" s="85"/>
      <c r="K137" s="82"/>
      <c r="L137" s="83"/>
      <c r="M137" s="80"/>
      <c r="N137" s="84"/>
      <c r="O137" s="85"/>
      <c r="P137" s="85"/>
    </row>
    <row r="138" spans="1:16" x14ac:dyDescent="0.3">
      <c r="A138" s="82">
        <v>10</v>
      </c>
      <c r="B138" s="83"/>
      <c r="C138" s="80"/>
      <c r="D138" s="84"/>
      <c r="E138" s="85"/>
      <c r="F138" s="85"/>
      <c r="K138" s="82"/>
      <c r="L138" s="83"/>
      <c r="M138" s="80"/>
      <c r="N138" s="84"/>
      <c r="O138" s="85"/>
      <c r="P138" s="85"/>
    </row>
    <row r="139" spans="1:16" x14ac:dyDescent="0.3">
      <c r="A139" s="82">
        <v>11</v>
      </c>
      <c r="B139" s="83"/>
      <c r="C139" s="80"/>
      <c r="D139" s="84"/>
      <c r="E139" s="85"/>
      <c r="F139" s="85"/>
      <c r="K139" s="82"/>
      <c r="L139" s="83"/>
      <c r="M139" s="80"/>
      <c r="N139" s="84"/>
      <c r="O139" s="85"/>
      <c r="P139" s="85"/>
    </row>
    <row r="140" spans="1:16" x14ac:dyDescent="0.3">
      <c r="A140" s="82">
        <v>12</v>
      </c>
      <c r="B140" s="83"/>
      <c r="C140" s="80"/>
      <c r="D140" s="84"/>
      <c r="E140" s="85"/>
      <c r="F140" s="85"/>
      <c r="K140" s="82"/>
      <c r="L140" s="83"/>
      <c r="M140" s="80"/>
      <c r="N140" s="84"/>
      <c r="O140" s="85"/>
      <c r="P140" s="85"/>
    </row>
    <row r="141" spans="1:16" x14ac:dyDescent="0.3">
      <c r="A141" s="82">
        <v>13</v>
      </c>
      <c r="B141" s="83"/>
      <c r="C141" s="80"/>
      <c r="D141" s="84"/>
      <c r="E141" s="85"/>
      <c r="F141" s="85"/>
      <c r="K141" s="82"/>
      <c r="L141" s="83"/>
      <c r="M141" s="80"/>
      <c r="N141" s="84"/>
      <c r="O141" s="85"/>
      <c r="P141" s="85"/>
    </row>
    <row r="142" spans="1:16" x14ac:dyDescent="0.3">
      <c r="A142" s="82">
        <v>14</v>
      </c>
      <c r="B142" s="83"/>
      <c r="C142" s="80"/>
      <c r="D142" s="84"/>
      <c r="E142" s="85"/>
      <c r="F142" s="85"/>
      <c r="K142" s="82"/>
      <c r="L142" s="83"/>
      <c r="M142" s="80"/>
      <c r="N142" s="84"/>
      <c r="O142" s="85"/>
      <c r="P142" s="85"/>
    </row>
    <row r="143" spans="1:16" x14ac:dyDescent="0.3">
      <c r="A143" s="82">
        <v>15</v>
      </c>
      <c r="B143" s="83"/>
      <c r="C143" s="80"/>
      <c r="D143" s="84"/>
      <c r="E143" s="85"/>
      <c r="F143" s="85"/>
      <c r="K143" s="82"/>
      <c r="L143" s="83"/>
      <c r="M143" s="80"/>
      <c r="N143" s="84"/>
      <c r="O143" s="85"/>
      <c r="P143" s="85"/>
    </row>
    <row r="144" spans="1:16" x14ac:dyDescent="0.3">
      <c r="A144" s="82">
        <v>16</v>
      </c>
      <c r="B144" s="83"/>
      <c r="C144" s="80"/>
      <c r="D144" s="84"/>
      <c r="E144" s="85"/>
      <c r="F144" s="85"/>
      <c r="K144" s="82"/>
      <c r="L144" s="83"/>
      <c r="M144" s="80"/>
      <c r="N144" s="84"/>
      <c r="O144" s="85"/>
      <c r="P144" s="85"/>
    </row>
    <row r="145" spans="1:16" x14ac:dyDescent="0.3">
      <c r="A145" s="82">
        <v>17</v>
      </c>
      <c r="B145" s="83"/>
      <c r="C145" s="80"/>
      <c r="D145" s="84"/>
      <c r="E145" s="85"/>
      <c r="F145" s="85"/>
      <c r="K145" s="82"/>
      <c r="L145" s="83"/>
      <c r="M145" s="80"/>
      <c r="N145" s="84"/>
      <c r="O145" s="85"/>
      <c r="P145" s="85"/>
    </row>
    <row r="146" spans="1:16" x14ac:dyDescent="0.3">
      <c r="A146" s="82">
        <v>18</v>
      </c>
      <c r="B146" s="83"/>
      <c r="C146" s="80"/>
      <c r="D146" s="84"/>
      <c r="E146" s="85"/>
      <c r="F146" s="85"/>
      <c r="K146" s="82"/>
      <c r="L146" s="83"/>
      <c r="M146" s="80"/>
      <c r="N146" s="84"/>
      <c r="O146" s="85"/>
      <c r="P146" s="85"/>
    </row>
    <row r="147" spans="1:16" x14ac:dyDescent="0.3">
      <c r="A147" s="82">
        <v>19</v>
      </c>
      <c r="B147" s="83"/>
      <c r="C147" s="80"/>
      <c r="D147" s="84"/>
      <c r="E147" s="85"/>
      <c r="F147" s="85"/>
      <c r="K147" s="82"/>
      <c r="L147" s="83"/>
      <c r="M147" s="80"/>
      <c r="N147" s="84"/>
      <c r="O147" s="85"/>
      <c r="P147" s="85"/>
    </row>
    <row r="148" spans="1:16" x14ac:dyDescent="0.3">
      <c r="A148" s="82">
        <v>20</v>
      </c>
      <c r="B148" s="83"/>
      <c r="C148" s="80"/>
      <c r="D148" s="84"/>
      <c r="E148" s="85"/>
      <c r="F148" s="85"/>
      <c r="K148" s="82"/>
      <c r="L148" s="83"/>
      <c r="M148" s="80"/>
      <c r="N148" s="84"/>
      <c r="O148" s="85"/>
      <c r="P148" s="85"/>
    </row>
    <row r="149" spans="1:16" x14ac:dyDescent="0.3">
      <c r="A149" s="82">
        <v>21</v>
      </c>
      <c r="B149" s="83"/>
      <c r="C149" s="80"/>
      <c r="D149" s="84"/>
      <c r="E149" s="85"/>
      <c r="F149" s="85"/>
      <c r="K149" s="82"/>
      <c r="L149" s="83"/>
      <c r="M149" s="80"/>
      <c r="N149" s="84"/>
      <c r="O149" s="85"/>
      <c r="P149" s="85"/>
    </row>
    <row r="150" spans="1:16" x14ac:dyDescent="0.3">
      <c r="A150" s="82">
        <v>22</v>
      </c>
      <c r="B150" s="83"/>
      <c r="C150" s="80"/>
      <c r="D150" s="84"/>
      <c r="E150" s="85"/>
      <c r="F150" s="85"/>
      <c r="K150" s="82"/>
      <c r="L150" s="83"/>
      <c r="M150" s="80"/>
      <c r="N150" s="84"/>
      <c r="O150" s="85"/>
      <c r="P150" s="85"/>
    </row>
    <row r="151" spans="1:16" x14ac:dyDescent="0.3">
      <c r="A151" s="82">
        <v>23</v>
      </c>
      <c r="B151" s="83"/>
      <c r="C151" s="80"/>
      <c r="D151" s="84"/>
      <c r="E151" s="85"/>
      <c r="F151" s="85"/>
      <c r="K151" s="82"/>
      <c r="L151" s="83"/>
      <c r="M151" s="80"/>
      <c r="N151" s="84"/>
      <c r="O151" s="85"/>
      <c r="P151" s="85"/>
    </row>
    <row r="152" spans="1:16" x14ac:dyDescent="0.3">
      <c r="A152" s="82">
        <v>24</v>
      </c>
      <c r="B152" s="83"/>
      <c r="C152" s="80"/>
      <c r="D152" s="84"/>
      <c r="E152" s="85"/>
      <c r="F152" s="85"/>
      <c r="K152" s="82"/>
      <c r="L152" s="83"/>
      <c r="M152" s="80"/>
      <c r="N152" s="84"/>
      <c r="O152" s="85"/>
      <c r="P152" s="85"/>
    </row>
    <row r="153" spans="1:16" x14ac:dyDescent="0.3">
      <c r="A153" s="82">
        <v>25</v>
      </c>
      <c r="B153" s="83"/>
      <c r="C153" s="80"/>
      <c r="D153" s="84"/>
      <c r="E153" s="85"/>
      <c r="F153" s="85"/>
      <c r="K153" s="82"/>
      <c r="L153" s="83"/>
      <c r="M153" s="80"/>
      <c r="N153" s="84"/>
      <c r="O153" s="85"/>
      <c r="P153" s="85"/>
    </row>
    <row r="154" spans="1:16" x14ac:dyDescent="0.3">
      <c r="A154" s="82">
        <v>1</v>
      </c>
      <c r="B154" s="83"/>
      <c r="C154" s="80"/>
      <c r="D154" s="84"/>
      <c r="E154" s="85"/>
      <c r="F154" s="85"/>
      <c r="K154" s="82"/>
      <c r="L154" s="83"/>
      <c r="M154" s="80"/>
      <c r="N154" s="84"/>
      <c r="O154" s="85"/>
      <c r="P154" s="85"/>
    </row>
    <row r="155" spans="1:16" x14ac:dyDescent="0.3">
      <c r="A155" s="82">
        <v>2</v>
      </c>
      <c r="B155" s="83"/>
      <c r="C155" s="80"/>
      <c r="D155" s="84"/>
      <c r="E155" s="85"/>
      <c r="F155" s="85"/>
      <c r="K155" s="82"/>
      <c r="L155" s="83"/>
      <c r="M155" s="80"/>
      <c r="N155" s="84"/>
      <c r="O155" s="85"/>
      <c r="P155" s="85"/>
    </row>
    <row r="156" spans="1:16" x14ac:dyDescent="0.3">
      <c r="A156" s="82">
        <v>3</v>
      </c>
      <c r="B156" s="83"/>
      <c r="C156" s="80"/>
      <c r="D156" s="84"/>
      <c r="E156" s="85"/>
      <c r="F156" s="85"/>
      <c r="K156" s="82"/>
      <c r="L156" s="83"/>
      <c r="M156" s="80"/>
      <c r="N156" s="84"/>
      <c r="O156" s="85"/>
      <c r="P156" s="85"/>
    </row>
    <row r="157" spans="1:16" x14ac:dyDescent="0.3">
      <c r="A157" s="82">
        <v>4</v>
      </c>
      <c r="B157" s="83"/>
      <c r="C157" s="80"/>
      <c r="D157" s="84"/>
      <c r="E157" s="85"/>
      <c r="F157" s="85"/>
      <c r="K157" s="82"/>
      <c r="L157" s="83"/>
      <c r="M157" s="80"/>
      <c r="N157" s="84"/>
      <c r="O157" s="85"/>
      <c r="P157" s="85"/>
    </row>
    <row r="158" spans="1:16" x14ac:dyDescent="0.3">
      <c r="A158" s="82">
        <v>5</v>
      </c>
      <c r="B158" s="83"/>
      <c r="C158" s="80"/>
      <c r="D158" s="84"/>
      <c r="E158" s="85"/>
      <c r="F158" s="85"/>
      <c r="K158" s="82"/>
      <c r="L158" s="83"/>
      <c r="M158" s="80"/>
      <c r="N158" s="84"/>
      <c r="O158" s="85"/>
      <c r="P158" s="85"/>
    </row>
    <row r="159" spans="1:16" x14ac:dyDescent="0.3">
      <c r="A159" s="82">
        <v>6</v>
      </c>
      <c r="B159" s="83"/>
      <c r="C159" s="80"/>
      <c r="D159" s="84"/>
      <c r="E159" s="85"/>
      <c r="F159" s="85"/>
      <c r="K159" s="82"/>
      <c r="L159" s="83"/>
      <c r="M159" s="80"/>
      <c r="N159" s="84"/>
      <c r="O159" s="85"/>
      <c r="P159" s="85"/>
    </row>
    <row r="160" spans="1:16" x14ac:dyDescent="0.3">
      <c r="A160" s="82">
        <v>7</v>
      </c>
      <c r="B160" s="83"/>
      <c r="C160" s="80"/>
      <c r="D160" s="84"/>
      <c r="E160" s="85"/>
      <c r="F160" s="85"/>
      <c r="K160" s="82"/>
      <c r="L160" s="83"/>
      <c r="M160" s="80"/>
      <c r="N160" s="84"/>
      <c r="O160" s="85"/>
      <c r="P160" s="85"/>
    </row>
    <row r="161" spans="1:16" x14ac:dyDescent="0.3">
      <c r="A161" s="82">
        <v>8</v>
      </c>
      <c r="B161" s="83"/>
      <c r="C161" s="80"/>
      <c r="D161" s="84"/>
      <c r="E161" s="85"/>
      <c r="F161" s="85"/>
      <c r="K161" s="82"/>
      <c r="L161" s="83"/>
      <c r="M161" s="80"/>
      <c r="N161" s="84"/>
      <c r="O161" s="85"/>
      <c r="P161" s="85"/>
    </row>
    <row r="162" spans="1:16" x14ac:dyDescent="0.3">
      <c r="A162" s="82">
        <v>9</v>
      </c>
      <c r="B162" s="83"/>
      <c r="C162" s="80"/>
      <c r="D162" s="84"/>
      <c r="E162" s="85"/>
      <c r="F162" s="85"/>
      <c r="K162" s="82"/>
      <c r="L162" s="83"/>
      <c r="M162" s="80"/>
      <c r="N162" s="84"/>
      <c r="O162" s="85"/>
      <c r="P162" s="85"/>
    </row>
    <row r="163" spans="1:16" x14ac:dyDescent="0.3">
      <c r="A163" s="82">
        <v>10</v>
      </c>
      <c r="B163" s="83"/>
      <c r="C163" s="80"/>
      <c r="D163" s="84"/>
      <c r="E163" s="85"/>
      <c r="F163" s="85"/>
      <c r="K163" s="82"/>
      <c r="L163" s="83"/>
      <c r="M163" s="80"/>
      <c r="N163" s="84"/>
      <c r="O163" s="85"/>
      <c r="P163" s="85"/>
    </row>
    <row r="164" spans="1:16" x14ac:dyDescent="0.3">
      <c r="A164" s="82">
        <v>11</v>
      </c>
      <c r="B164" s="83"/>
      <c r="C164" s="80"/>
      <c r="D164" s="84"/>
      <c r="E164" s="85"/>
      <c r="F164" s="85"/>
      <c r="K164" s="82"/>
      <c r="L164" s="83"/>
      <c r="M164" s="80"/>
      <c r="N164" s="84"/>
      <c r="O164" s="85"/>
      <c r="P164" s="85"/>
    </row>
    <row r="165" spans="1:16" x14ac:dyDescent="0.3">
      <c r="A165" s="82">
        <v>12</v>
      </c>
      <c r="B165" s="83"/>
      <c r="C165" s="80"/>
      <c r="D165" s="84"/>
      <c r="E165" s="85"/>
      <c r="F165" s="85"/>
      <c r="K165" s="82"/>
      <c r="L165" s="83"/>
      <c r="M165" s="80"/>
      <c r="N165" s="84"/>
      <c r="O165" s="85"/>
      <c r="P165" s="85"/>
    </row>
    <row r="166" spans="1:16" x14ac:dyDescent="0.3">
      <c r="A166" s="82">
        <v>13</v>
      </c>
      <c r="B166" s="83"/>
      <c r="C166" s="80"/>
      <c r="D166" s="84"/>
      <c r="E166" s="85"/>
      <c r="F166" s="85"/>
      <c r="K166" s="82"/>
      <c r="L166" s="83"/>
      <c r="M166" s="80"/>
      <c r="N166" s="84"/>
      <c r="O166" s="85"/>
      <c r="P166" s="85"/>
    </row>
    <row r="167" spans="1:16" x14ac:dyDescent="0.3">
      <c r="A167" s="82">
        <v>14</v>
      </c>
      <c r="B167" s="83"/>
      <c r="C167" s="80"/>
      <c r="D167" s="84"/>
      <c r="E167" s="85"/>
      <c r="F167" s="85"/>
      <c r="K167" s="82"/>
      <c r="L167" s="83"/>
      <c r="M167" s="80"/>
      <c r="N167" s="84"/>
      <c r="O167" s="85"/>
      <c r="P167" s="85"/>
    </row>
    <row r="168" spans="1:16" x14ac:dyDescent="0.3">
      <c r="A168" s="82">
        <v>15</v>
      </c>
      <c r="B168" s="83"/>
      <c r="C168" s="80"/>
      <c r="D168" s="84"/>
      <c r="E168" s="85"/>
      <c r="F168" s="85"/>
      <c r="K168" s="82"/>
      <c r="L168" s="83"/>
      <c r="M168" s="80"/>
      <c r="N168" s="84"/>
      <c r="O168" s="85"/>
      <c r="P168" s="85"/>
    </row>
    <row r="169" spans="1:16" x14ac:dyDescent="0.3">
      <c r="A169" s="82">
        <v>16</v>
      </c>
      <c r="B169" s="83"/>
      <c r="C169" s="80"/>
      <c r="D169" s="84"/>
      <c r="E169" s="85"/>
      <c r="F169" s="85"/>
      <c r="K169" s="82"/>
      <c r="L169" s="83"/>
      <c r="M169" s="80"/>
      <c r="N169" s="84"/>
      <c r="O169" s="85"/>
      <c r="P169" s="85"/>
    </row>
    <row r="170" spans="1:16" x14ac:dyDescent="0.3">
      <c r="A170" s="82">
        <v>17</v>
      </c>
      <c r="B170" s="83"/>
      <c r="C170" s="80"/>
      <c r="D170" s="84"/>
      <c r="E170" s="85"/>
      <c r="F170" s="85"/>
      <c r="K170" s="82"/>
      <c r="L170" s="83"/>
      <c r="M170" s="80"/>
      <c r="N170" s="84"/>
      <c r="O170" s="85"/>
      <c r="P170" s="85"/>
    </row>
    <row r="171" spans="1:16" x14ac:dyDescent="0.3">
      <c r="A171" s="82">
        <v>18</v>
      </c>
      <c r="B171" s="83"/>
      <c r="C171" s="80"/>
      <c r="D171" s="84"/>
      <c r="E171" s="85"/>
      <c r="F171" s="85"/>
      <c r="K171" s="82"/>
      <c r="L171" s="83"/>
      <c r="M171" s="80"/>
      <c r="N171" s="84"/>
      <c r="O171" s="85"/>
      <c r="P171" s="85"/>
    </row>
    <row r="172" spans="1:16" x14ac:dyDescent="0.3">
      <c r="A172" s="82">
        <v>19</v>
      </c>
      <c r="B172" s="83"/>
      <c r="C172" s="80"/>
      <c r="D172" s="84"/>
      <c r="E172" s="85"/>
      <c r="F172" s="85"/>
      <c r="K172" s="82"/>
      <c r="L172" s="83"/>
      <c r="M172" s="80"/>
      <c r="N172" s="84"/>
      <c r="O172" s="85"/>
      <c r="P172" s="85"/>
    </row>
    <row r="173" spans="1:16" x14ac:dyDescent="0.3">
      <c r="A173" s="82">
        <v>20</v>
      </c>
      <c r="B173" s="83"/>
      <c r="C173" s="80"/>
      <c r="D173" s="84"/>
      <c r="E173" s="85"/>
      <c r="F173" s="85"/>
      <c r="K173" s="82"/>
      <c r="L173" s="83"/>
      <c r="M173" s="80"/>
      <c r="N173" s="84"/>
      <c r="O173" s="85"/>
      <c r="P173" s="85"/>
    </row>
    <row r="174" spans="1:16" x14ac:dyDescent="0.3">
      <c r="A174" s="82">
        <v>21</v>
      </c>
      <c r="B174" s="83"/>
      <c r="C174" s="80"/>
      <c r="D174" s="84"/>
      <c r="E174" s="85"/>
      <c r="F174" s="85"/>
      <c r="K174" s="82"/>
      <c r="L174" s="83"/>
      <c r="M174" s="80"/>
      <c r="N174" s="84"/>
      <c r="O174" s="85"/>
      <c r="P174" s="85"/>
    </row>
    <row r="175" spans="1:16" x14ac:dyDescent="0.3">
      <c r="A175" s="82">
        <v>22</v>
      </c>
      <c r="B175" s="83"/>
      <c r="C175" s="80"/>
      <c r="D175" s="84"/>
      <c r="E175" s="85"/>
      <c r="F175" s="85"/>
      <c r="K175" s="82"/>
      <c r="L175" s="83"/>
      <c r="M175" s="80"/>
      <c r="N175" s="84"/>
      <c r="O175" s="85"/>
      <c r="P175" s="85"/>
    </row>
    <row r="176" spans="1:16" x14ac:dyDescent="0.3">
      <c r="A176" s="82">
        <v>23</v>
      </c>
      <c r="B176" s="83"/>
      <c r="C176" s="80"/>
      <c r="D176" s="84"/>
      <c r="E176" s="85"/>
      <c r="F176" s="85"/>
      <c r="K176" s="82"/>
      <c r="L176" s="83"/>
      <c r="M176" s="80"/>
      <c r="N176" s="84"/>
      <c r="O176" s="85"/>
      <c r="P176" s="85"/>
    </row>
    <row r="177" spans="1:16" x14ac:dyDescent="0.3">
      <c r="A177" s="82">
        <v>24</v>
      </c>
      <c r="B177" s="83"/>
      <c r="C177" s="80"/>
      <c r="D177" s="84"/>
      <c r="E177" s="85"/>
      <c r="F177" s="85"/>
      <c r="K177" s="82"/>
      <c r="L177" s="83"/>
      <c r="M177" s="80"/>
      <c r="N177" s="84"/>
      <c r="O177" s="85"/>
      <c r="P177" s="85"/>
    </row>
    <row r="178" spans="1:16" x14ac:dyDescent="0.3">
      <c r="A178" s="82">
        <v>25</v>
      </c>
      <c r="B178" s="83"/>
      <c r="C178" s="80"/>
      <c r="D178" s="84"/>
      <c r="E178" s="85"/>
      <c r="F178" s="85"/>
      <c r="K178" s="82"/>
      <c r="L178" s="83"/>
      <c r="M178" s="80"/>
      <c r="N178" s="84"/>
      <c r="O178" s="85"/>
      <c r="P178" s="85"/>
    </row>
    <row r="179" spans="1:16" x14ac:dyDescent="0.3">
      <c r="A179" s="82">
        <v>1</v>
      </c>
      <c r="B179" s="83"/>
      <c r="C179" s="80"/>
      <c r="D179" s="84"/>
      <c r="E179" s="85"/>
      <c r="F179" s="85"/>
      <c r="K179" s="82"/>
      <c r="L179" s="83"/>
      <c r="M179" s="80"/>
      <c r="N179" s="84"/>
      <c r="O179" s="85"/>
      <c r="P179" s="85"/>
    </row>
    <row r="180" spans="1:16" x14ac:dyDescent="0.3">
      <c r="A180" s="82">
        <v>2</v>
      </c>
      <c r="B180" s="83"/>
      <c r="C180" s="80"/>
      <c r="D180" s="84"/>
      <c r="E180" s="85"/>
      <c r="F180" s="85"/>
      <c r="K180" s="82"/>
      <c r="L180" s="83"/>
      <c r="M180" s="80"/>
      <c r="N180" s="84"/>
      <c r="O180" s="85"/>
      <c r="P180" s="85"/>
    </row>
    <row r="181" spans="1:16" x14ac:dyDescent="0.3">
      <c r="A181" s="82">
        <v>3</v>
      </c>
      <c r="B181" s="83"/>
      <c r="C181" s="80"/>
      <c r="D181" s="84"/>
      <c r="E181" s="85"/>
      <c r="F181" s="85"/>
      <c r="K181" s="82"/>
      <c r="L181" s="83"/>
      <c r="M181" s="80"/>
      <c r="N181" s="84"/>
      <c r="O181" s="85"/>
      <c r="P181" s="85"/>
    </row>
    <row r="182" spans="1:16" x14ac:dyDescent="0.3">
      <c r="A182" s="82">
        <v>4</v>
      </c>
      <c r="B182" s="83"/>
      <c r="C182" s="80"/>
      <c r="D182" s="84"/>
      <c r="E182" s="85"/>
      <c r="F182" s="85"/>
      <c r="K182" s="82"/>
      <c r="L182" s="83"/>
      <c r="M182" s="80"/>
      <c r="N182" s="84"/>
      <c r="O182" s="85"/>
      <c r="P182" s="85"/>
    </row>
    <row r="183" spans="1:16" x14ac:dyDescent="0.3">
      <c r="A183" s="82">
        <v>5</v>
      </c>
      <c r="B183" s="83"/>
      <c r="C183" s="80"/>
      <c r="D183" s="84"/>
      <c r="E183" s="85"/>
      <c r="F183" s="85"/>
      <c r="K183" s="82"/>
      <c r="L183" s="83"/>
      <c r="M183" s="80"/>
      <c r="N183" s="84"/>
      <c r="O183" s="85"/>
      <c r="P183" s="85"/>
    </row>
    <row r="184" spans="1:16" x14ac:dyDescent="0.3">
      <c r="A184" s="82">
        <v>6</v>
      </c>
      <c r="B184" s="83"/>
      <c r="C184" s="80"/>
      <c r="D184" s="84"/>
      <c r="E184" s="85"/>
      <c r="F184" s="85"/>
      <c r="K184" s="82"/>
      <c r="L184" s="83"/>
      <c r="M184" s="80"/>
      <c r="N184" s="84"/>
      <c r="O184" s="85"/>
      <c r="P184" s="85"/>
    </row>
    <row r="185" spans="1:16" x14ac:dyDescent="0.3">
      <c r="A185" s="82">
        <v>7</v>
      </c>
      <c r="B185" s="83"/>
      <c r="C185" s="80"/>
      <c r="D185" s="84"/>
      <c r="E185" s="85"/>
      <c r="F185" s="85"/>
      <c r="K185" s="82"/>
      <c r="L185" s="83"/>
      <c r="M185" s="80"/>
      <c r="N185" s="84"/>
      <c r="O185" s="85"/>
      <c r="P185" s="85"/>
    </row>
    <row r="186" spans="1:16" x14ac:dyDescent="0.3">
      <c r="A186" s="82">
        <v>8</v>
      </c>
      <c r="B186" s="83"/>
      <c r="C186" s="80"/>
      <c r="D186" s="84"/>
      <c r="E186" s="85"/>
      <c r="F186" s="85"/>
      <c r="K186" s="82"/>
      <c r="L186" s="83"/>
      <c r="M186" s="80"/>
      <c r="N186" s="84"/>
      <c r="O186" s="85"/>
      <c r="P186" s="85"/>
    </row>
    <row r="187" spans="1:16" x14ac:dyDescent="0.3">
      <c r="A187" s="82">
        <v>9</v>
      </c>
      <c r="B187" s="83"/>
      <c r="C187" s="80"/>
      <c r="D187" s="84"/>
      <c r="E187" s="85"/>
      <c r="F187" s="85"/>
      <c r="K187" s="82"/>
      <c r="L187" s="83"/>
      <c r="M187" s="80"/>
      <c r="N187" s="84"/>
      <c r="O187" s="85"/>
      <c r="P187" s="85"/>
    </row>
    <row r="188" spans="1:16" x14ac:dyDescent="0.3">
      <c r="A188" s="82">
        <v>10</v>
      </c>
      <c r="B188" s="83"/>
      <c r="C188" s="80"/>
      <c r="D188" s="84"/>
      <c r="E188" s="85"/>
      <c r="F188" s="85"/>
      <c r="K188" s="82"/>
      <c r="L188" s="83"/>
      <c r="M188" s="80"/>
      <c r="N188" s="84"/>
      <c r="O188" s="85"/>
      <c r="P188" s="85"/>
    </row>
    <row r="189" spans="1:16" x14ac:dyDescent="0.3">
      <c r="A189" s="82">
        <v>11</v>
      </c>
      <c r="B189" s="83"/>
      <c r="C189" s="80"/>
      <c r="D189" s="84"/>
      <c r="E189" s="85"/>
      <c r="F189" s="85"/>
      <c r="K189" s="82"/>
      <c r="L189" s="83"/>
      <c r="M189" s="80"/>
      <c r="N189" s="84"/>
      <c r="O189" s="85"/>
      <c r="P189" s="85"/>
    </row>
    <row r="190" spans="1:16" x14ac:dyDescent="0.3">
      <c r="A190" s="82">
        <v>12</v>
      </c>
      <c r="B190" s="83"/>
      <c r="C190" s="80"/>
      <c r="D190" s="84"/>
      <c r="E190" s="85"/>
      <c r="F190" s="85"/>
      <c r="K190" s="82"/>
      <c r="L190" s="83"/>
      <c r="M190" s="80"/>
      <c r="N190" s="84"/>
      <c r="O190" s="85"/>
      <c r="P190" s="85"/>
    </row>
    <row r="191" spans="1:16" x14ac:dyDescent="0.3">
      <c r="A191" s="82">
        <v>13</v>
      </c>
      <c r="B191" s="83"/>
      <c r="C191" s="80"/>
      <c r="D191" s="84"/>
      <c r="E191" s="85"/>
      <c r="F191" s="85"/>
      <c r="K191" s="82"/>
      <c r="L191" s="83"/>
      <c r="M191" s="80"/>
      <c r="N191" s="84"/>
      <c r="O191" s="85"/>
      <c r="P191" s="85"/>
    </row>
    <row r="192" spans="1:16" x14ac:dyDescent="0.3">
      <c r="A192" s="82">
        <v>14</v>
      </c>
      <c r="B192" s="83"/>
      <c r="C192" s="80"/>
      <c r="D192" s="84"/>
      <c r="E192" s="85"/>
      <c r="F192" s="85"/>
      <c r="K192" s="82"/>
      <c r="L192" s="83"/>
      <c r="M192" s="80"/>
      <c r="N192" s="84"/>
      <c r="O192" s="85"/>
      <c r="P192" s="85"/>
    </row>
    <row r="193" spans="1:16" x14ac:dyDescent="0.3">
      <c r="A193" s="82">
        <v>15</v>
      </c>
      <c r="B193" s="83"/>
      <c r="C193" s="80"/>
      <c r="D193" s="84"/>
      <c r="E193" s="85"/>
      <c r="F193" s="85"/>
      <c r="K193" s="82"/>
      <c r="L193" s="83"/>
      <c r="M193" s="80"/>
      <c r="N193" s="84"/>
      <c r="O193" s="85"/>
      <c r="P193" s="85"/>
    </row>
    <row r="194" spans="1:16" x14ac:dyDescent="0.3">
      <c r="A194" s="82">
        <v>16</v>
      </c>
      <c r="B194" s="83"/>
      <c r="C194" s="80"/>
      <c r="D194" s="84"/>
      <c r="E194" s="85"/>
      <c r="F194" s="85"/>
      <c r="K194" s="82"/>
      <c r="L194" s="83"/>
      <c r="M194" s="80"/>
      <c r="N194" s="84"/>
      <c r="O194" s="85"/>
      <c r="P194" s="85"/>
    </row>
    <row r="195" spans="1:16" x14ac:dyDescent="0.3">
      <c r="A195" s="82">
        <v>17</v>
      </c>
      <c r="B195" s="83"/>
      <c r="C195" s="80"/>
      <c r="D195" s="84"/>
      <c r="E195" s="85"/>
      <c r="F195" s="85"/>
      <c r="K195" s="82"/>
      <c r="L195" s="83"/>
      <c r="M195" s="80"/>
      <c r="N195" s="84"/>
      <c r="O195" s="85"/>
      <c r="P195" s="85"/>
    </row>
    <row r="196" spans="1:16" x14ac:dyDescent="0.3">
      <c r="A196" s="82">
        <v>18</v>
      </c>
      <c r="B196" s="83"/>
      <c r="C196" s="80"/>
      <c r="D196" s="84"/>
      <c r="E196" s="85"/>
      <c r="F196" s="85"/>
      <c r="K196" s="82"/>
      <c r="L196" s="83"/>
      <c r="M196" s="80"/>
      <c r="N196" s="84"/>
      <c r="O196" s="85"/>
      <c r="P196" s="85"/>
    </row>
    <row r="197" spans="1:16" x14ac:dyDescent="0.3">
      <c r="A197" s="82">
        <v>19</v>
      </c>
      <c r="B197" s="83"/>
      <c r="C197" s="80"/>
      <c r="D197" s="84"/>
      <c r="E197" s="85"/>
      <c r="F197" s="85"/>
      <c r="K197" s="82"/>
      <c r="L197" s="83"/>
      <c r="M197" s="80"/>
      <c r="N197" s="84"/>
      <c r="O197" s="85"/>
      <c r="P197" s="85"/>
    </row>
    <row r="198" spans="1:16" x14ac:dyDescent="0.3">
      <c r="A198" s="82">
        <v>20</v>
      </c>
      <c r="B198" s="83"/>
      <c r="C198" s="80"/>
      <c r="D198" s="84"/>
      <c r="E198" s="85"/>
      <c r="F198" s="85"/>
      <c r="K198" s="82"/>
      <c r="L198" s="83"/>
      <c r="M198" s="80"/>
      <c r="N198" s="84"/>
      <c r="O198" s="85"/>
      <c r="P198" s="85"/>
    </row>
    <row r="199" spans="1:16" x14ac:dyDescent="0.3">
      <c r="A199" s="82">
        <v>21</v>
      </c>
      <c r="B199" s="83"/>
      <c r="C199" s="80"/>
      <c r="D199" s="84"/>
      <c r="E199" s="85"/>
      <c r="F199" s="85"/>
      <c r="K199" s="82"/>
      <c r="L199" s="83"/>
      <c r="M199" s="80"/>
      <c r="N199" s="84"/>
      <c r="O199" s="85"/>
      <c r="P199" s="85"/>
    </row>
    <row r="200" spans="1:16" x14ac:dyDescent="0.3">
      <c r="A200" s="82">
        <v>22</v>
      </c>
      <c r="B200" s="83"/>
      <c r="C200" s="80"/>
      <c r="D200" s="84"/>
      <c r="E200" s="85"/>
      <c r="F200" s="85"/>
      <c r="K200" s="82"/>
      <c r="L200" s="83"/>
      <c r="M200" s="80"/>
      <c r="N200" s="84"/>
      <c r="O200" s="85"/>
      <c r="P200" s="85"/>
    </row>
    <row r="201" spans="1:16" x14ac:dyDescent="0.3">
      <c r="A201" s="82">
        <v>23</v>
      </c>
      <c r="B201" s="83"/>
      <c r="C201" s="80"/>
      <c r="D201" s="84"/>
      <c r="E201" s="85"/>
      <c r="F201" s="85"/>
      <c r="K201" s="82"/>
      <c r="L201" s="83"/>
      <c r="M201" s="80"/>
      <c r="N201" s="84"/>
      <c r="O201" s="85"/>
      <c r="P201" s="85"/>
    </row>
    <row r="202" spans="1:16" x14ac:dyDescent="0.3">
      <c r="A202" s="82">
        <v>24</v>
      </c>
      <c r="B202" s="83"/>
      <c r="C202" s="80"/>
      <c r="D202" s="84"/>
      <c r="E202" s="85"/>
      <c r="F202" s="85"/>
      <c r="K202" s="82"/>
      <c r="L202" s="83"/>
      <c r="M202" s="80"/>
      <c r="N202" s="84"/>
      <c r="O202" s="85"/>
      <c r="P202" s="85"/>
    </row>
    <row r="203" spans="1:16" x14ac:dyDescent="0.3">
      <c r="A203" s="82">
        <v>25</v>
      </c>
      <c r="B203" s="83"/>
      <c r="C203" s="80"/>
      <c r="D203" s="84"/>
      <c r="E203" s="85"/>
      <c r="F203" s="85"/>
      <c r="K203" s="82"/>
      <c r="L203" s="83"/>
      <c r="M203" s="80"/>
      <c r="N203" s="84"/>
      <c r="O203" s="85"/>
      <c r="P203" s="85"/>
    </row>
    <row r="204" spans="1:16" x14ac:dyDescent="0.3">
      <c r="A204" s="82">
        <v>1</v>
      </c>
      <c r="B204" s="83"/>
      <c r="C204" s="80"/>
      <c r="D204" s="84"/>
      <c r="E204" s="85"/>
      <c r="F204" s="85"/>
      <c r="K204" s="82"/>
      <c r="L204" s="83"/>
      <c r="M204" s="80"/>
      <c r="N204" s="84"/>
      <c r="O204" s="85"/>
      <c r="P204" s="85"/>
    </row>
    <row r="205" spans="1:16" x14ac:dyDescent="0.3">
      <c r="A205" s="82">
        <v>2</v>
      </c>
      <c r="B205" s="83"/>
      <c r="C205" s="80"/>
      <c r="D205" s="84"/>
      <c r="E205" s="85"/>
      <c r="F205" s="85"/>
      <c r="K205" s="82"/>
      <c r="L205" s="83"/>
      <c r="M205" s="80"/>
      <c r="N205" s="84"/>
      <c r="O205" s="85"/>
      <c r="P205" s="85"/>
    </row>
    <row r="206" spans="1:16" x14ac:dyDescent="0.3">
      <c r="A206" s="82">
        <v>3</v>
      </c>
      <c r="B206" s="83"/>
      <c r="C206" s="80"/>
      <c r="D206" s="84"/>
      <c r="E206" s="85"/>
      <c r="F206" s="85"/>
      <c r="K206" s="82"/>
      <c r="L206" s="83"/>
      <c r="M206" s="80"/>
      <c r="N206" s="84"/>
      <c r="O206" s="85"/>
      <c r="P206" s="85"/>
    </row>
    <row r="207" spans="1:16" x14ac:dyDescent="0.3">
      <c r="A207" s="82">
        <v>4</v>
      </c>
      <c r="B207" s="83"/>
      <c r="C207" s="80"/>
      <c r="D207" s="84"/>
      <c r="E207" s="85"/>
      <c r="F207" s="85"/>
      <c r="K207" s="82"/>
      <c r="L207" s="83"/>
      <c r="M207" s="80"/>
      <c r="N207" s="84"/>
      <c r="O207" s="85"/>
      <c r="P207" s="85"/>
    </row>
    <row r="208" spans="1:16" x14ac:dyDescent="0.3">
      <c r="A208" s="82">
        <v>5</v>
      </c>
      <c r="B208" s="83"/>
      <c r="C208" s="80"/>
      <c r="D208" s="84"/>
      <c r="E208" s="85"/>
      <c r="F208" s="85"/>
      <c r="K208" s="82"/>
      <c r="L208" s="83"/>
      <c r="M208" s="80"/>
      <c r="N208" s="84"/>
      <c r="O208" s="85"/>
      <c r="P208" s="85"/>
    </row>
    <row r="209" spans="1:16" x14ac:dyDescent="0.3">
      <c r="A209" s="82">
        <v>6</v>
      </c>
      <c r="B209" s="83"/>
      <c r="C209" s="80"/>
      <c r="D209" s="84"/>
      <c r="E209" s="85"/>
      <c r="F209" s="85"/>
      <c r="K209" s="82"/>
      <c r="L209" s="83"/>
      <c r="M209" s="80"/>
      <c r="N209" s="84"/>
      <c r="O209" s="85"/>
      <c r="P209" s="85"/>
    </row>
    <row r="210" spans="1:16" x14ac:dyDescent="0.3">
      <c r="A210" s="82">
        <v>7</v>
      </c>
      <c r="B210" s="83"/>
      <c r="C210" s="80"/>
      <c r="D210" s="84"/>
      <c r="E210" s="85"/>
      <c r="F210" s="85"/>
      <c r="K210" s="82"/>
      <c r="L210" s="83"/>
      <c r="M210" s="80"/>
      <c r="N210" s="84"/>
      <c r="O210" s="85"/>
      <c r="P210" s="85"/>
    </row>
    <row r="211" spans="1:16" x14ac:dyDescent="0.3">
      <c r="A211" s="82">
        <v>8</v>
      </c>
      <c r="B211" s="83"/>
      <c r="C211" s="80"/>
      <c r="D211" s="84"/>
      <c r="E211" s="85"/>
      <c r="F211" s="85"/>
      <c r="K211" s="82"/>
      <c r="L211" s="83"/>
      <c r="M211" s="80"/>
      <c r="N211" s="84"/>
      <c r="O211" s="85"/>
      <c r="P211" s="85"/>
    </row>
    <row r="212" spans="1:16" x14ac:dyDescent="0.3">
      <c r="A212" s="82">
        <v>9</v>
      </c>
      <c r="B212" s="83"/>
      <c r="C212" s="80"/>
      <c r="D212" s="84"/>
      <c r="E212" s="85"/>
      <c r="F212" s="85"/>
      <c r="K212" s="82"/>
      <c r="L212" s="83"/>
      <c r="M212" s="80"/>
      <c r="N212" s="84"/>
      <c r="O212" s="85"/>
      <c r="P212" s="85"/>
    </row>
    <row r="213" spans="1:16" x14ac:dyDescent="0.3">
      <c r="A213" s="82">
        <v>10</v>
      </c>
      <c r="B213" s="83"/>
      <c r="C213" s="80"/>
      <c r="D213" s="84"/>
      <c r="E213" s="85"/>
      <c r="F213" s="85"/>
      <c r="K213" s="82"/>
      <c r="L213" s="83"/>
      <c r="M213" s="80"/>
      <c r="N213" s="84"/>
      <c r="O213" s="85"/>
      <c r="P213" s="85"/>
    </row>
    <row r="214" spans="1:16" x14ac:dyDescent="0.3">
      <c r="A214" s="82">
        <v>11</v>
      </c>
      <c r="B214" s="83"/>
      <c r="C214" s="80"/>
      <c r="D214" s="84"/>
      <c r="E214" s="85"/>
      <c r="F214" s="85"/>
      <c r="K214" s="82"/>
      <c r="L214" s="83"/>
      <c r="M214" s="80"/>
      <c r="N214" s="84"/>
      <c r="O214" s="85"/>
      <c r="P214" s="85"/>
    </row>
    <row r="215" spans="1:16" x14ac:dyDescent="0.3">
      <c r="A215" s="82">
        <v>12</v>
      </c>
      <c r="B215" s="83"/>
      <c r="C215" s="80"/>
      <c r="D215" s="84"/>
      <c r="E215" s="85"/>
      <c r="F215" s="85"/>
      <c r="K215" s="82"/>
      <c r="L215" s="83"/>
      <c r="M215" s="80"/>
      <c r="N215" s="84"/>
      <c r="O215" s="85"/>
      <c r="P215" s="85"/>
    </row>
    <row r="216" spans="1:16" x14ac:dyDescent="0.3">
      <c r="A216" s="82">
        <v>13</v>
      </c>
      <c r="B216" s="83"/>
      <c r="C216" s="80"/>
      <c r="D216" s="84"/>
      <c r="E216" s="85"/>
      <c r="F216" s="85"/>
      <c r="K216" s="82"/>
      <c r="L216" s="83"/>
      <c r="M216" s="80"/>
      <c r="N216" s="84"/>
      <c r="O216" s="85"/>
      <c r="P216" s="85"/>
    </row>
    <row r="217" spans="1:16" x14ac:dyDescent="0.3">
      <c r="A217" s="82">
        <v>14</v>
      </c>
      <c r="B217" s="83"/>
      <c r="C217" s="80"/>
      <c r="D217" s="84"/>
      <c r="E217" s="85"/>
      <c r="F217" s="85"/>
      <c r="K217" s="82"/>
      <c r="L217" s="83"/>
      <c r="M217" s="80"/>
      <c r="N217" s="84"/>
      <c r="O217" s="85"/>
      <c r="P217" s="85"/>
    </row>
    <row r="218" spans="1:16" x14ac:dyDescent="0.3">
      <c r="A218" s="82">
        <v>15</v>
      </c>
      <c r="B218" s="83"/>
      <c r="C218" s="80"/>
      <c r="D218" s="84"/>
      <c r="E218" s="85"/>
      <c r="F218" s="85"/>
      <c r="K218" s="82"/>
      <c r="L218" s="83"/>
      <c r="M218" s="80"/>
      <c r="N218" s="84"/>
      <c r="O218" s="85"/>
      <c r="P218" s="85"/>
    </row>
    <row r="219" spans="1:16" x14ac:dyDescent="0.3">
      <c r="A219" s="82">
        <v>16</v>
      </c>
      <c r="B219" s="83"/>
      <c r="C219" s="80"/>
      <c r="D219" s="84"/>
      <c r="E219" s="85"/>
      <c r="F219" s="85"/>
      <c r="K219" s="82"/>
      <c r="L219" s="83"/>
      <c r="M219" s="80"/>
      <c r="N219" s="84"/>
      <c r="O219" s="85"/>
      <c r="P219" s="85"/>
    </row>
    <row r="220" spans="1:16" x14ac:dyDescent="0.3">
      <c r="A220" s="82">
        <v>17</v>
      </c>
      <c r="B220" s="83"/>
      <c r="C220" s="80"/>
      <c r="D220" s="84"/>
      <c r="E220" s="85"/>
      <c r="F220" s="85"/>
      <c r="K220" s="82"/>
      <c r="L220" s="83"/>
      <c r="M220" s="80"/>
      <c r="N220" s="84"/>
      <c r="O220" s="85"/>
      <c r="P220" s="85"/>
    </row>
    <row r="221" spans="1:16" x14ac:dyDescent="0.3">
      <c r="A221" s="82">
        <v>18</v>
      </c>
      <c r="B221" s="83"/>
      <c r="C221" s="80"/>
      <c r="D221" s="84"/>
      <c r="E221" s="85"/>
      <c r="F221" s="85"/>
      <c r="K221" s="82"/>
      <c r="L221" s="83"/>
      <c r="M221" s="80"/>
      <c r="N221" s="84"/>
      <c r="O221" s="85"/>
      <c r="P221" s="85"/>
    </row>
    <row r="222" spans="1:16" x14ac:dyDescent="0.3">
      <c r="A222" s="82">
        <v>19</v>
      </c>
      <c r="B222" s="83"/>
      <c r="C222" s="80"/>
      <c r="D222" s="84"/>
      <c r="E222" s="85"/>
      <c r="F222" s="85"/>
      <c r="K222" s="82"/>
      <c r="L222" s="83"/>
      <c r="M222" s="80"/>
      <c r="N222" s="84"/>
      <c r="O222" s="85"/>
      <c r="P222" s="85"/>
    </row>
    <row r="223" spans="1:16" x14ac:dyDescent="0.3">
      <c r="A223" s="82">
        <v>20</v>
      </c>
      <c r="B223" s="83"/>
      <c r="C223" s="80"/>
      <c r="D223" s="84"/>
      <c r="E223" s="85"/>
      <c r="F223" s="85"/>
      <c r="K223" s="82"/>
      <c r="L223" s="83"/>
      <c r="M223" s="80"/>
      <c r="N223" s="84"/>
      <c r="O223" s="85"/>
      <c r="P223" s="85"/>
    </row>
    <row r="224" spans="1:16" x14ac:dyDescent="0.3">
      <c r="A224" s="82">
        <v>21</v>
      </c>
      <c r="B224" s="83"/>
      <c r="C224" s="80"/>
      <c r="D224" s="84"/>
      <c r="E224" s="85"/>
      <c r="F224" s="85"/>
      <c r="K224" s="82"/>
      <c r="L224" s="83"/>
      <c r="M224" s="80"/>
      <c r="N224" s="84"/>
      <c r="O224" s="85"/>
      <c r="P224" s="85"/>
    </row>
    <row r="225" spans="1:16" x14ac:dyDescent="0.3">
      <c r="A225" s="82">
        <v>22</v>
      </c>
      <c r="B225" s="83"/>
      <c r="C225" s="80"/>
      <c r="D225" s="84"/>
      <c r="E225" s="85"/>
      <c r="F225" s="85"/>
      <c r="K225" s="82"/>
      <c r="L225" s="83"/>
      <c r="M225" s="80"/>
      <c r="N225" s="84"/>
      <c r="O225" s="85"/>
      <c r="P225" s="85"/>
    </row>
    <row r="226" spans="1:16" x14ac:dyDescent="0.3">
      <c r="A226" s="82">
        <v>23</v>
      </c>
      <c r="B226" s="83"/>
      <c r="C226" s="80"/>
      <c r="D226" s="84"/>
      <c r="E226" s="85"/>
      <c r="F226" s="85"/>
      <c r="K226" s="82"/>
      <c r="L226" s="83"/>
      <c r="M226" s="80"/>
      <c r="N226" s="84"/>
      <c r="O226" s="85"/>
      <c r="P226" s="85"/>
    </row>
    <row r="227" spans="1:16" x14ac:dyDescent="0.3">
      <c r="A227" s="82">
        <v>24</v>
      </c>
      <c r="B227" s="83"/>
      <c r="C227" s="80"/>
      <c r="D227" s="84"/>
      <c r="E227" s="85"/>
      <c r="F227" s="85"/>
      <c r="K227" s="82"/>
      <c r="L227" s="83"/>
      <c r="M227" s="80"/>
      <c r="N227" s="84"/>
      <c r="O227" s="85"/>
      <c r="P227" s="85"/>
    </row>
    <row r="228" spans="1:16" x14ac:dyDescent="0.3">
      <c r="A228" s="82">
        <v>25</v>
      </c>
      <c r="B228" s="83"/>
      <c r="C228" s="80"/>
      <c r="D228" s="84"/>
      <c r="E228" s="85"/>
      <c r="F228" s="85"/>
      <c r="K228" s="82"/>
      <c r="L228" s="83"/>
      <c r="M228" s="80"/>
      <c r="N228" s="84"/>
      <c r="O228" s="85"/>
      <c r="P228" s="85"/>
    </row>
    <row r="229" spans="1:16" x14ac:dyDescent="0.3">
      <c r="A229" s="82">
        <v>1</v>
      </c>
      <c r="B229" s="83"/>
      <c r="C229" s="80"/>
      <c r="D229" s="84"/>
      <c r="E229" s="85"/>
      <c r="F229" s="85"/>
      <c r="K229" s="82"/>
      <c r="L229" s="83"/>
      <c r="M229" s="80"/>
      <c r="N229" s="84"/>
      <c r="O229" s="85"/>
      <c r="P229" s="85"/>
    </row>
    <row r="230" spans="1:16" x14ac:dyDescent="0.3">
      <c r="A230" s="82">
        <v>2</v>
      </c>
      <c r="B230" s="83"/>
      <c r="C230" s="80"/>
      <c r="D230" s="84"/>
      <c r="E230" s="85"/>
      <c r="F230" s="85"/>
      <c r="K230" s="82"/>
      <c r="L230" s="83"/>
      <c r="M230" s="80"/>
      <c r="N230" s="84"/>
      <c r="O230" s="85"/>
      <c r="P230" s="85"/>
    </row>
    <row r="231" spans="1:16" x14ac:dyDescent="0.3">
      <c r="A231" s="82">
        <v>3</v>
      </c>
      <c r="B231" s="83"/>
      <c r="C231" s="80"/>
      <c r="D231" s="84"/>
      <c r="E231" s="85"/>
      <c r="F231" s="85"/>
      <c r="K231" s="82"/>
      <c r="L231" s="83"/>
      <c r="M231" s="80"/>
      <c r="N231" s="84"/>
      <c r="O231" s="85"/>
      <c r="P231" s="85"/>
    </row>
    <row r="232" spans="1:16" x14ac:dyDescent="0.3">
      <c r="A232" s="82">
        <v>4</v>
      </c>
      <c r="B232" s="83"/>
      <c r="C232" s="80"/>
      <c r="D232" s="84"/>
      <c r="E232" s="85"/>
      <c r="F232" s="85"/>
      <c r="K232" s="82"/>
      <c r="L232" s="83"/>
      <c r="M232" s="80"/>
      <c r="N232" s="84"/>
      <c r="O232" s="85"/>
      <c r="P232" s="85"/>
    </row>
    <row r="233" spans="1:16" x14ac:dyDescent="0.3">
      <c r="A233" s="82">
        <v>5</v>
      </c>
      <c r="B233" s="83"/>
      <c r="C233" s="80"/>
      <c r="D233" s="84"/>
      <c r="E233" s="85"/>
      <c r="F233" s="85"/>
      <c r="K233" s="82"/>
      <c r="L233" s="83"/>
      <c r="M233" s="80"/>
      <c r="N233" s="84"/>
      <c r="O233" s="85"/>
      <c r="P233" s="85"/>
    </row>
    <row r="234" spans="1:16" x14ac:dyDescent="0.3">
      <c r="A234" s="82">
        <v>6</v>
      </c>
      <c r="B234" s="83"/>
      <c r="C234" s="80"/>
      <c r="D234" s="84"/>
      <c r="E234" s="85"/>
      <c r="F234" s="85"/>
      <c r="K234" s="82"/>
      <c r="L234" s="83"/>
      <c r="M234" s="80"/>
      <c r="N234" s="84"/>
      <c r="O234" s="85"/>
      <c r="P234" s="85"/>
    </row>
    <row r="235" spans="1:16" x14ac:dyDescent="0.3">
      <c r="A235" s="82">
        <v>7</v>
      </c>
      <c r="B235" s="83"/>
      <c r="C235" s="80"/>
      <c r="D235" s="84"/>
      <c r="E235" s="85"/>
      <c r="F235" s="85"/>
      <c r="K235" s="82"/>
      <c r="L235" s="83"/>
      <c r="M235" s="80"/>
      <c r="N235" s="84"/>
      <c r="O235" s="85"/>
      <c r="P235" s="85"/>
    </row>
    <row r="236" spans="1:16" x14ac:dyDescent="0.3">
      <c r="A236" s="82">
        <v>8</v>
      </c>
      <c r="B236" s="83"/>
      <c r="C236" s="80"/>
      <c r="D236" s="84"/>
      <c r="E236" s="85"/>
      <c r="F236" s="85"/>
      <c r="K236" s="82"/>
      <c r="L236" s="83"/>
      <c r="M236" s="80"/>
      <c r="N236" s="84"/>
      <c r="O236" s="85"/>
      <c r="P236" s="85"/>
    </row>
    <row r="237" spans="1:16" x14ac:dyDescent="0.3">
      <c r="A237" s="82">
        <v>9</v>
      </c>
      <c r="B237" s="83"/>
      <c r="C237" s="80"/>
      <c r="D237" s="84"/>
      <c r="E237" s="85"/>
      <c r="F237" s="85"/>
      <c r="K237" s="82"/>
      <c r="L237" s="83"/>
      <c r="M237" s="80"/>
      <c r="N237" s="84"/>
      <c r="O237" s="85"/>
      <c r="P237" s="85"/>
    </row>
    <row r="238" spans="1:16" x14ac:dyDescent="0.3">
      <c r="A238" s="82">
        <v>10</v>
      </c>
      <c r="B238" s="83"/>
      <c r="C238" s="80"/>
      <c r="D238" s="84"/>
      <c r="E238" s="85"/>
      <c r="F238" s="85"/>
      <c r="K238" s="82"/>
      <c r="L238" s="83"/>
      <c r="M238" s="80"/>
      <c r="N238" s="84"/>
      <c r="O238" s="85"/>
      <c r="P238" s="85"/>
    </row>
    <row r="239" spans="1:16" x14ac:dyDescent="0.3">
      <c r="A239" s="82">
        <v>11</v>
      </c>
      <c r="B239" s="83"/>
      <c r="C239" s="80"/>
      <c r="D239" s="84"/>
      <c r="E239" s="85"/>
      <c r="F239" s="85"/>
      <c r="K239" s="82"/>
      <c r="L239" s="83"/>
      <c r="M239" s="80"/>
      <c r="N239" s="84"/>
      <c r="O239" s="85"/>
      <c r="P239" s="85"/>
    </row>
    <row r="240" spans="1:16" x14ac:dyDescent="0.3">
      <c r="A240" s="82">
        <v>12</v>
      </c>
      <c r="B240" s="83"/>
      <c r="C240" s="80"/>
      <c r="D240" s="84"/>
      <c r="E240" s="85"/>
      <c r="F240" s="85"/>
      <c r="K240" s="82"/>
      <c r="L240" s="83"/>
      <c r="M240" s="80"/>
      <c r="N240" s="84"/>
      <c r="O240" s="85"/>
      <c r="P240" s="85"/>
    </row>
    <row r="241" spans="1:16" x14ac:dyDescent="0.3">
      <c r="A241" s="82">
        <v>13</v>
      </c>
      <c r="B241" s="83"/>
      <c r="C241" s="80"/>
      <c r="D241" s="84"/>
      <c r="E241" s="85"/>
      <c r="F241" s="85"/>
      <c r="K241" s="82"/>
      <c r="L241" s="83"/>
      <c r="M241" s="80"/>
      <c r="N241" s="84"/>
      <c r="O241" s="85"/>
      <c r="P241" s="85"/>
    </row>
    <row r="242" spans="1:16" x14ac:dyDescent="0.3">
      <c r="A242" s="82">
        <v>14</v>
      </c>
      <c r="B242" s="83"/>
      <c r="C242" s="80"/>
      <c r="D242" s="84"/>
      <c r="E242" s="85"/>
      <c r="F242" s="85"/>
      <c r="K242" s="82"/>
      <c r="L242" s="83"/>
      <c r="M242" s="80"/>
      <c r="N242" s="84"/>
      <c r="O242" s="85"/>
      <c r="P242" s="85"/>
    </row>
    <row r="243" spans="1:16" x14ac:dyDescent="0.3">
      <c r="A243" s="82">
        <v>15</v>
      </c>
      <c r="B243" s="83"/>
      <c r="C243" s="80"/>
      <c r="D243" s="84"/>
      <c r="E243" s="85"/>
      <c r="F243" s="85"/>
      <c r="K243" s="82"/>
      <c r="L243" s="83"/>
      <c r="M243" s="80"/>
      <c r="N243" s="84"/>
      <c r="O243" s="85"/>
      <c r="P243" s="85"/>
    </row>
    <row r="244" spans="1:16" x14ac:dyDescent="0.3">
      <c r="A244" s="82">
        <v>16</v>
      </c>
      <c r="B244" s="83"/>
      <c r="C244" s="80"/>
      <c r="D244" s="84"/>
      <c r="E244" s="85"/>
      <c r="F244" s="85"/>
      <c r="K244" s="82"/>
      <c r="L244" s="83"/>
      <c r="M244" s="80"/>
      <c r="N244" s="84"/>
      <c r="O244" s="85"/>
      <c r="P244" s="85"/>
    </row>
    <row r="245" spans="1:16" x14ac:dyDescent="0.3">
      <c r="A245" s="82">
        <v>17</v>
      </c>
      <c r="B245" s="83"/>
      <c r="C245" s="80"/>
      <c r="D245" s="84"/>
      <c r="E245" s="85"/>
      <c r="F245" s="85"/>
      <c r="K245" s="82"/>
      <c r="L245" s="83"/>
      <c r="M245" s="80"/>
      <c r="N245" s="84"/>
      <c r="O245" s="85"/>
      <c r="P245" s="85"/>
    </row>
    <row r="246" spans="1:16" x14ac:dyDescent="0.3">
      <c r="A246" s="82">
        <v>18</v>
      </c>
      <c r="B246" s="83"/>
      <c r="C246" s="80"/>
      <c r="D246" s="84"/>
      <c r="E246" s="85"/>
      <c r="F246" s="85"/>
      <c r="K246" s="82"/>
      <c r="L246" s="83"/>
      <c r="M246" s="80"/>
      <c r="N246" s="84"/>
      <c r="O246" s="85"/>
      <c r="P246" s="85"/>
    </row>
    <row r="247" spans="1:16" x14ac:dyDescent="0.3">
      <c r="A247" s="82">
        <v>19</v>
      </c>
      <c r="B247" s="83"/>
      <c r="C247" s="80"/>
      <c r="D247" s="84"/>
      <c r="E247" s="85"/>
      <c r="F247" s="85"/>
      <c r="K247" s="82"/>
      <c r="L247" s="83"/>
      <c r="M247" s="80"/>
      <c r="N247" s="84"/>
      <c r="O247" s="85"/>
      <c r="P247" s="85"/>
    </row>
    <row r="248" spans="1:16" x14ac:dyDescent="0.3">
      <c r="A248" s="82">
        <v>20</v>
      </c>
      <c r="B248" s="83"/>
      <c r="C248" s="80"/>
      <c r="D248" s="84"/>
      <c r="E248" s="85"/>
      <c r="F248" s="85"/>
      <c r="K248" s="82"/>
      <c r="L248" s="83"/>
      <c r="M248" s="80"/>
      <c r="N248" s="84"/>
      <c r="O248" s="85"/>
      <c r="P248" s="85"/>
    </row>
    <row r="249" spans="1:16" x14ac:dyDescent="0.3">
      <c r="A249" s="82">
        <v>21</v>
      </c>
      <c r="B249" s="83"/>
      <c r="C249" s="80"/>
      <c r="D249" s="84"/>
      <c r="E249" s="85"/>
      <c r="F249" s="85"/>
      <c r="K249" s="82"/>
      <c r="L249" s="83"/>
      <c r="M249" s="80"/>
      <c r="N249" s="84"/>
      <c r="O249" s="85"/>
      <c r="P249" s="85"/>
    </row>
    <row r="250" spans="1:16" x14ac:dyDescent="0.3">
      <c r="A250" s="82">
        <v>22</v>
      </c>
      <c r="B250" s="83"/>
      <c r="C250" s="80"/>
      <c r="D250" s="84"/>
      <c r="E250" s="85"/>
      <c r="F250" s="85"/>
      <c r="K250" s="82"/>
      <c r="L250" s="83"/>
      <c r="M250" s="80"/>
      <c r="N250" s="84"/>
      <c r="O250" s="85"/>
      <c r="P250" s="85"/>
    </row>
    <row r="251" spans="1:16" x14ac:dyDescent="0.3">
      <c r="A251" s="82">
        <v>23</v>
      </c>
      <c r="B251" s="83"/>
      <c r="C251" s="80"/>
      <c r="D251" s="84"/>
      <c r="E251" s="85"/>
      <c r="F251" s="85"/>
      <c r="K251" s="82"/>
      <c r="L251" s="83"/>
      <c r="M251" s="80"/>
      <c r="N251" s="84"/>
      <c r="O251" s="85"/>
      <c r="P251" s="85"/>
    </row>
    <row r="252" spans="1:16" x14ac:dyDescent="0.3">
      <c r="A252" s="82">
        <v>24</v>
      </c>
      <c r="B252" s="83"/>
      <c r="C252" s="80"/>
      <c r="D252" s="84"/>
      <c r="E252" s="85"/>
      <c r="F252" s="85"/>
      <c r="K252" s="82"/>
      <c r="L252" s="83"/>
      <c r="M252" s="80"/>
      <c r="N252" s="84"/>
      <c r="O252" s="85"/>
      <c r="P252" s="85"/>
    </row>
    <row r="253" spans="1:16" x14ac:dyDescent="0.3">
      <c r="A253" s="82">
        <v>25</v>
      </c>
      <c r="B253" s="83"/>
      <c r="C253" s="80"/>
      <c r="D253" s="84"/>
      <c r="E253" s="85"/>
      <c r="F253" s="85"/>
      <c r="K253" s="82"/>
      <c r="L253" s="83"/>
      <c r="M253" s="80"/>
      <c r="N253" s="84"/>
      <c r="O253" s="85"/>
      <c r="P253" s="85"/>
    </row>
    <row r="254" spans="1:16" x14ac:dyDescent="0.3">
      <c r="A254" s="82">
        <v>1</v>
      </c>
      <c r="B254" s="83"/>
      <c r="C254" s="80"/>
      <c r="D254" s="84"/>
      <c r="E254" s="85"/>
      <c r="F254" s="85"/>
      <c r="K254" s="82"/>
      <c r="L254" s="83"/>
      <c r="M254" s="80"/>
      <c r="N254" s="84"/>
      <c r="O254" s="85"/>
      <c r="P254" s="85"/>
    </row>
    <row r="255" spans="1:16" x14ac:dyDescent="0.3">
      <c r="A255" s="82">
        <v>2</v>
      </c>
      <c r="B255" s="83"/>
      <c r="C255" s="80"/>
      <c r="D255" s="84"/>
      <c r="E255" s="85"/>
      <c r="F255" s="85"/>
      <c r="K255" s="82"/>
      <c r="L255" s="83"/>
      <c r="M255" s="80"/>
      <c r="N255" s="84"/>
      <c r="O255" s="85"/>
      <c r="P255" s="85"/>
    </row>
    <row r="256" spans="1:16" x14ac:dyDescent="0.3">
      <c r="A256" s="82">
        <v>3</v>
      </c>
      <c r="B256" s="83"/>
      <c r="C256" s="80"/>
      <c r="D256" s="84"/>
      <c r="E256" s="85"/>
      <c r="F256" s="85"/>
      <c r="K256" s="82"/>
      <c r="L256" s="83"/>
      <c r="M256" s="80"/>
      <c r="N256" s="84"/>
      <c r="O256" s="85"/>
      <c r="P256" s="85"/>
    </row>
    <row r="257" spans="1:16" x14ac:dyDescent="0.3">
      <c r="A257" s="82">
        <v>4</v>
      </c>
      <c r="B257" s="83"/>
      <c r="C257" s="80"/>
      <c r="D257" s="84"/>
      <c r="E257" s="85"/>
      <c r="F257" s="85"/>
      <c r="K257" s="82"/>
      <c r="L257" s="83"/>
      <c r="M257" s="80"/>
      <c r="N257" s="84"/>
      <c r="O257" s="85"/>
      <c r="P257" s="85"/>
    </row>
    <row r="258" spans="1:16" x14ac:dyDescent="0.3">
      <c r="A258" s="82">
        <v>5</v>
      </c>
      <c r="B258" s="83"/>
      <c r="C258" s="80"/>
      <c r="D258" s="84"/>
      <c r="E258" s="85"/>
      <c r="F258" s="85"/>
      <c r="K258" s="82"/>
      <c r="L258" s="83"/>
      <c r="M258" s="80"/>
      <c r="N258" s="84"/>
      <c r="O258" s="85"/>
      <c r="P258" s="85"/>
    </row>
    <row r="259" spans="1:16" x14ac:dyDescent="0.3">
      <c r="A259" s="82">
        <v>6</v>
      </c>
      <c r="B259" s="83"/>
      <c r="C259" s="80"/>
      <c r="D259" s="84"/>
      <c r="E259" s="85"/>
      <c r="F259" s="85"/>
      <c r="K259" s="82"/>
      <c r="L259" s="83"/>
      <c r="M259" s="80"/>
      <c r="N259" s="84"/>
      <c r="O259" s="85"/>
      <c r="P259" s="85"/>
    </row>
    <row r="260" spans="1:16" x14ac:dyDescent="0.3">
      <c r="A260" s="82">
        <v>7</v>
      </c>
      <c r="B260" s="83"/>
      <c r="C260" s="80"/>
      <c r="D260" s="84"/>
      <c r="E260" s="85"/>
      <c r="F260" s="85"/>
      <c r="K260" s="82"/>
      <c r="L260" s="83"/>
      <c r="M260" s="80"/>
      <c r="N260" s="84"/>
      <c r="O260" s="85"/>
      <c r="P260" s="85"/>
    </row>
    <row r="261" spans="1:16" x14ac:dyDescent="0.3">
      <c r="A261" s="82">
        <v>8</v>
      </c>
      <c r="B261" s="83"/>
      <c r="C261" s="80"/>
      <c r="D261" s="84"/>
      <c r="E261" s="85"/>
      <c r="F261" s="85"/>
      <c r="K261" s="82"/>
      <c r="L261" s="83"/>
      <c r="M261" s="80"/>
      <c r="N261" s="84"/>
      <c r="O261" s="85"/>
      <c r="P261" s="85"/>
    </row>
    <row r="262" spans="1:16" x14ac:dyDescent="0.3">
      <c r="A262" s="82">
        <v>9</v>
      </c>
      <c r="B262" s="83"/>
      <c r="C262" s="80"/>
      <c r="D262" s="84"/>
      <c r="E262" s="85"/>
      <c r="F262" s="85"/>
      <c r="K262" s="82"/>
      <c r="L262" s="83"/>
      <c r="M262" s="80"/>
      <c r="N262" s="84"/>
      <c r="O262" s="85"/>
      <c r="P262" s="85"/>
    </row>
    <row r="263" spans="1:16" x14ac:dyDescent="0.3">
      <c r="A263" s="82">
        <v>10</v>
      </c>
      <c r="B263" s="83"/>
      <c r="C263" s="80"/>
      <c r="D263" s="84"/>
      <c r="E263" s="85"/>
      <c r="F263" s="85"/>
      <c r="K263" s="82"/>
      <c r="L263" s="83"/>
      <c r="M263" s="80"/>
      <c r="N263" s="84"/>
      <c r="O263" s="85"/>
      <c r="P263" s="85"/>
    </row>
    <row r="264" spans="1:16" x14ac:dyDescent="0.3">
      <c r="A264" s="82">
        <v>11</v>
      </c>
      <c r="B264" s="83"/>
      <c r="C264" s="80"/>
      <c r="D264" s="84"/>
      <c r="E264" s="85"/>
      <c r="F264" s="85"/>
      <c r="K264" s="82"/>
      <c r="L264" s="83"/>
      <c r="M264" s="80"/>
      <c r="N264" s="84"/>
      <c r="O264" s="85"/>
      <c r="P264" s="85"/>
    </row>
    <row r="265" spans="1:16" x14ac:dyDescent="0.3">
      <c r="A265" s="82">
        <v>12</v>
      </c>
      <c r="B265" s="83"/>
      <c r="C265" s="80"/>
      <c r="D265" s="84"/>
      <c r="E265" s="85"/>
      <c r="F265" s="85"/>
      <c r="K265" s="82"/>
      <c r="L265" s="83"/>
      <c r="M265" s="80"/>
      <c r="N265" s="84"/>
      <c r="O265" s="85"/>
      <c r="P265" s="85"/>
    </row>
    <row r="266" spans="1:16" x14ac:dyDescent="0.3">
      <c r="A266" s="82">
        <v>13</v>
      </c>
      <c r="B266" s="83"/>
      <c r="C266" s="80"/>
      <c r="D266" s="84"/>
      <c r="E266" s="85"/>
      <c r="F266" s="85"/>
      <c r="K266" s="82"/>
      <c r="L266" s="83"/>
      <c r="M266" s="80"/>
      <c r="N266" s="84"/>
      <c r="O266" s="85"/>
      <c r="P266" s="85"/>
    </row>
    <row r="267" spans="1:16" x14ac:dyDescent="0.3">
      <c r="A267" s="82">
        <v>14</v>
      </c>
      <c r="B267" s="83"/>
      <c r="C267" s="80"/>
      <c r="D267" s="84"/>
      <c r="E267" s="85"/>
      <c r="F267" s="85"/>
      <c r="K267" s="82"/>
      <c r="L267" s="83"/>
      <c r="M267" s="80"/>
      <c r="N267" s="84"/>
      <c r="O267" s="85"/>
      <c r="P267" s="85"/>
    </row>
    <row r="268" spans="1:16" x14ac:dyDescent="0.3">
      <c r="A268" s="82">
        <v>15</v>
      </c>
      <c r="B268" s="83"/>
      <c r="C268" s="80"/>
      <c r="D268" s="84"/>
      <c r="E268" s="85"/>
      <c r="F268" s="85"/>
      <c r="K268" s="82"/>
      <c r="L268" s="83"/>
      <c r="M268" s="80"/>
      <c r="N268" s="84"/>
      <c r="O268" s="85"/>
      <c r="P268" s="85"/>
    </row>
    <row r="269" spans="1:16" x14ac:dyDescent="0.3">
      <c r="A269" s="82">
        <v>16</v>
      </c>
      <c r="B269" s="83"/>
      <c r="C269" s="80"/>
      <c r="D269" s="84"/>
      <c r="E269" s="85"/>
      <c r="F269" s="85"/>
      <c r="K269" s="82"/>
      <c r="L269" s="83"/>
      <c r="M269" s="80"/>
      <c r="N269" s="84"/>
      <c r="O269" s="85"/>
      <c r="P269" s="85"/>
    </row>
    <row r="270" spans="1:16" x14ac:dyDescent="0.3">
      <c r="A270" s="82">
        <v>17</v>
      </c>
      <c r="B270" s="83"/>
      <c r="C270" s="80"/>
      <c r="D270" s="84"/>
      <c r="E270" s="85"/>
      <c r="F270" s="85"/>
      <c r="K270" s="82"/>
      <c r="L270" s="83"/>
      <c r="M270" s="80"/>
      <c r="N270" s="84"/>
      <c r="O270" s="85"/>
      <c r="P270" s="85"/>
    </row>
    <row r="271" spans="1:16" x14ac:dyDescent="0.3">
      <c r="A271" s="82">
        <v>18</v>
      </c>
      <c r="B271" s="83"/>
      <c r="C271" s="80"/>
      <c r="D271" s="84"/>
      <c r="E271" s="85"/>
      <c r="F271" s="85"/>
      <c r="K271" s="82"/>
      <c r="L271" s="83"/>
      <c r="M271" s="80"/>
      <c r="N271" s="84"/>
      <c r="O271" s="85"/>
      <c r="P271" s="85"/>
    </row>
    <row r="272" spans="1:16" x14ac:dyDescent="0.3">
      <c r="A272" s="82">
        <v>19</v>
      </c>
      <c r="B272" s="83"/>
      <c r="C272" s="80"/>
      <c r="D272" s="84"/>
      <c r="E272" s="85"/>
      <c r="F272" s="85"/>
      <c r="K272" s="82"/>
      <c r="L272" s="83"/>
      <c r="M272" s="80"/>
      <c r="N272" s="84"/>
      <c r="O272" s="85"/>
      <c r="P272" s="85"/>
    </row>
    <row r="273" spans="1:16" x14ac:dyDescent="0.3">
      <c r="A273" s="82">
        <v>20</v>
      </c>
      <c r="B273" s="83"/>
      <c r="C273" s="80"/>
      <c r="D273" s="84"/>
      <c r="E273" s="85"/>
      <c r="F273" s="85"/>
      <c r="K273" s="82"/>
      <c r="L273" s="83"/>
      <c r="M273" s="80"/>
      <c r="N273" s="84"/>
      <c r="O273" s="85"/>
      <c r="P273" s="85"/>
    </row>
    <row r="274" spans="1:16" x14ac:dyDescent="0.3">
      <c r="A274" s="82">
        <v>21</v>
      </c>
      <c r="B274" s="83"/>
      <c r="C274" s="80"/>
      <c r="D274" s="84"/>
      <c r="E274" s="85"/>
      <c r="F274" s="85"/>
      <c r="K274" s="82"/>
      <c r="L274" s="83"/>
      <c r="M274" s="80"/>
      <c r="N274" s="84"/>
      <c r="O274" s="85"/>
      <c r="P274" s="85"/>
    </row>
    <row r="275" spans="1:16" x14ac:dyDescent="0.3">
      <c r="A275" s="82">
        <v>22</v>
      </c>
      <c r="B275" s="83"/>
      <c r="C275" s="80"/>
      <c r="D275" s="84"/>
      <c r="E275" s="85"/>
      <c r="F275" s="85"/>
      <c r="K275" s="82"/>
      <c r="L275" s="83"/>
      <c r="M275" s="80"/>
      <c r="N275" s="84"/>
      <c r="O275" s="85"/>
      <c r="P275" s="85"/>
    </row>
    <row r="276" spans="1:16" x14ac:dyDescent="0.3">
      <c r="A276" s="82">
        <v>23</v>
      </c>
      <c r="B276" s="83"/>
      <c r="C276" s="80"/>
      <c r="D276" s="84"/>
      <c r="E276" s="85"/>
      <c r="F276" s="85"/>
      <c r="K276" s="82"/>
      <c r="L276" s="83"/>
      <c r="M276" s="80"/>
      <c r="N276" s="84"/>
      <c r="O276" s="85"/>
      <c r="P276" s="85"/>
    </row>
    <row r="277" spans="1:16" x14ac:dyDescent="0.3">
      <c r="A277" s="82">
        <v>24</v>
      </c>
      <c r="B277" s="83"/>
      <c r="C277" s="80"/>
      <c r="D277" s="84"/>
      <c r="E277" s="85"/>
      <c r="F277" s="85"/>
      <c r="K277" s="82"/>
      <c r="L277" s="83"/>
      <c r="M277" s="80"/>
      <c r="N277" s="84"/>
      <c r="O277" s="85"/>
      <c r="P277" s="85"/>
    </row>
    <row r="278" spans="1:16" x14ac:dyDescent="0.3">
      <c r="A278" s="82">
        <v>25</v>
      </c>
      <c r="B278" s="83"/>
      <c r="C278" s="80"/>
      <c r="D278" s="84"/>
      <c r="E278" s="85"/>
      <c r="F278" s="85"/>
      <c r="K278" s="82"/>
      <c r="L278" s="83"/>
      <c r="M278" s="80"/>
      <c r="N278" s="84"/>
      <c r="O278" s="85"/>
      <c r="P278" s="85"/>
    </row>
    <row r="279" spans="1:16" x14ac:dyDescent="0.3">
      <c r="A279" s="82">
        <v>1</v>
      </c>
      <c r="B279" s="83"/>
      <c r="C279" s="80"/>
      <c r="D279" s="84"/>
      <c r="E279" s="85"/>
      <c r="F279" s="85"/>
      <c r="K279" s="82"/>
      <c r="L279" s="83"/>
      <c r="M279" s="80"/>
      <c r="N279" s="84"/>
      <c r="O279" s="85"/>
      <c r="P279" s="85"/>
    </row>
    <row r="280" spans="1:16" x14ac:dyDescent="0.3">
      <c r="A280" s="82">
        <v>2</v>
      </c>
      <c r="B280" s="83"/>
      <c r="C280" s="80"/>
      <c r="D280" s="84"/>
      <c r="E280" s="85"/>
      <c r="F280" s="85"/>
      <c r="K280" s="82"/>
      <c r="L280" s="83"/>
      <c r="M280" s="80"/>
      <c r="N280" s="84"/>
      <c r="O280" s="85"/>
      <c r="P280" s="85"/>
    </row>
    <row r="281" spans="1:16" x14ac:dyDescent="0.3">
      <c r="A281" s="82">
        <v>3</v>
      </c>
      <c r="B281" s="83"/>
      <c r="C281" s="80"/>
      <c r="D281" s="84"/>
      <c r="E281" s="85"/>
      <c r="F281" s="85"/>
      <c r="K281" s="82"/>
      <c r="L281" s="83"/>
      <c r="M281" s="80"/>
      <c r="N281" s="84"/>
      <c r="O281" s="85"/>
      <c r="P281" s="85"/>
    </row>
    <row r="282" spans="1:16" x14ac:dyDescent="0.3">
      <c r="A282" s="82">
        <v>4</v>
      </c>
      <c r="B282" s="83"/>
      <c r="C282" s="80"/>
      <c r="D282" s="84"/>
      <c r="E282" s="85"/>
      <c r="F282" s="85"/>
      <c r="K282" s="82"/>
      <c r="L282" s="83"/>
      <c r="M282" s="80"/>
      <c r="N282" s="84"/>
      <c r="O282" s="85"/>
      <c r="P282" s="85"/>
    </row>
    <row r="283" spans="1:16" x14ac:dyDescent="0.3">
      <c r="A283" s="82">
        <v>5</v>
      </c>
      <c r="B283" s="83"/>
      <c r="C283" s="80"/>
      <c r="D283" s="84"/>
      <c r="E283" s="85"/>
      <c r="F283" s="85"/>
      <c r="K283" s="82"/>
      <c r="L283" s="83"/>
      <c r="M283" s="80"/>
      <c r="N283" s="84"/>
      <c r="O283" s="85"/>
      <c r="P283" s="85"/>
    </row>
    <row r="284" spans="1:16" x14ac:dyDescent="0.3">
      <c r="A284" s="82">
        <v>6</v>
      </c>
      <c r="B284" s="83"/>
      <c r="C284" s="80"/>
      <c r="D284" s="84"/>
      <c r="E284" s="85"/>
      <c r="F284" s="85"/>
      <c r="K284" s="82"/>
      <c r="L284" s="83"/>
      <c r="M284" s="80"/>
      <c r="N284" s="84"/>
      <c r="O284" s="85"/>
      <c r="P284" s="85"/>
    </row>
    <row r="285" spans="1:16" x14ac:dyDescent="0.3">
      <c r="A285" s="82">
        <v>7</v>
      </c>
      <c r="B285" s="83"/>
      <c r="C285" s="80"/>
      <c r="D285" s="84"/>
      <c r="E285" s="85"/>
      <c r="F285" s="85"/>
      <c r="K285" s="82"/>
      <c r="L285" s="83"/>
      <c r="M285" s="80"/>
      <c r="N285" s="84"/>
      <c r="O285" s="85"/>
      <c r="P285" s="85"/>
    </row>
    <row r="286" spans="1:16" x14ac:dyDescent="0.3">
      <c r="A286" s="82">
        <v>8</v>
      </c>
      <c r="B286" s="83"/>
      <c r="C286" s="80"/>
      <c r="D286" s="84"/>
      <c r="E286" s="85"/>
      <c r="F286" s="85"/>
      <c r="K286" s="82"/>
      <c r="L286" s="83"/>
      <c r="M286" s="80"/>
      <c r="N286" s="84"/>
      <c r="O286" s="85"/>
      <c r="P286" s="85"/>
    </row>
    <row r="287" spans="1:16" x14ac:dyDescent="0.3">
      <c r="A287" s="82">
        <v>9</v>
      </c>
      <c r="B287" s="83"/>
      <c r="C287" s="80"/>
      <c r="D287" s="84"/>
      <c r="E287" s="85"/>
      <c r="F287" s="85"/>
      <c r="K287" s="82"/>
      <c r="L287" s="83"/>
      <c r="M287" s="80"/>
      <c r="N287" s="84"/>
      <c r="O287" s="85"/>
      <c r="P287" s="85"/>
    </row>
    <row r="288" spans="1:16" x14ac:dyDescent="0.3">
      <c r="A288" s="82">
        <v>10</v>
      </c>
      <c r="B288" s="83"/>
      <c r="C288" s="80"/>
      <c r="D288" s="84"/>
      <c r="E288" s="85"/>
      <c r="F288" s="85"/>
      <c r="K288" s="82"/>
      <c r="L288" s="83"/>
      <c r="M288" s="80"/>
      <c r="N288" s="84"/>
      <c r="O288" s="85"/>
      <c r="P288" s="85"/>
    </row>
    <row r="289" spans="1:16" x14ac:dyDescent="0.3">
      <c r="A289" s="82">
        <v>11</v>
      </c>
      <c r="B289" s="83"/>
      <c r="C289" s="80"/>
      <c r="D289" s="84"/>
      <c r="E289" s="85"/>
      <c r="F289" s="85"/>
      <c r="K289" s="82"/>
      <c r="L289" s="83"/>
      <c r="M289" s="80"/>
      <c r="N289" s="84"/>
      <c r="O289" s="85"/>
      <c r="P289" s="85"/>
    </row>
    <row r="290" spans="1:16" x14ac:dyDescent="0.3">
      <c r="A290" s="82">
        <v>12</v>
      </c>
      <c r="B290" s="83"/>
      <c r="C290" s="80"/>
      <c r="D290" s="84"/>
      <c r="E290" s="85"/>
      <c r="F290" s="85"/>
      <c r="K290" s="82"/>
      <c r="L290" s="83"/>
      <c r="M290" s="80"/>
      <c r="N290" s="84"/>
      <c r="O290" s="85"/>
      <c r="P290" s="85"/>
    </row>
    <row r="291" spans="1:16" x14ac:dyDescent="0.3">
      <c r="A291" s="82">
        <v>13</v>
      </c>
      <c r="B291" s="83"/>
      <c r="C291" s="80"/>
      <c r="D291" s="84"/>
      <c r="E291" s="85"/>
      <c r="F291" s="85"/>
      <c r="K291" s="82"/>
      <c r="L291" s="83"/>
      <c r="M291" s="80"/>
      <c r="N291" s="84"/>
      <c r="O291" s="85"/>
      <c r="P291" s="85"/>
    </row>
    <row r="292" spans="1:16" x14ac:dyDescent="0.3">
      <c r="A292" s="82">
        <v>14</v>
      </c>
      <c r="B292" s="83"/>
      <c r="C292" s="80"/>
      <c r="D292" s="84"/>
      <c r="E292" s="85"/>
      <c r="F292" s="85"/>
      <c r="K292" s="82"/>
      <c r="L292" s="83"/>
      <c r="M292" s="80"/>
      <c r="N292" s="84"/>
      <c r="O292" s="85"/>
      <c r="P292" s="85"/>
    </row>
    <row r="293" spans="1:16" x14ac:dyDescent="0.3">
      <c r="A293" s="82">
        <v>15</v>
      </c>
      <c r="B293" s="83"/>
      <c r="C293" s="80"/>
      <c r="D293" s="84"/>
      <c r="E293" s="85"/>
      <c r="F293" s="85"/>
      <c r="K293" s="82"/>
      <c r="L293" s="83"/>
      <c r="M293" s="80"/>
      <c r="N293" s="84"/>
      <c r="O293" s="85"/>
      <c r="P293" s="85"/>
    </row>
    <row r="294" spans="1:16" x14ac:dyDescent="0.3">
      <c r="A294" s="82">
        <v>16</v>
      </c>
      <c r="B294" s="83"/>
      <c r="C294" s="80"/>
      <c r="D294" s="84"/>
      <c r="E294" s="85"/>
      <c r="F294" s="85"/>
      <c r="K294" s="82"/>
      <c r="L294" s="83"/>
      <c r="M294" s="80"/>
      <c r="N294" s="84"/>
      <c r="O294" s="85"/>
      <c r="P294" s="85"/>
    </row>
    <row r="295" spans="1:16" x14ac:dyDescent="0.3">
      <c r="A295" s="82">
        <v>17</v>
      </c>
      <c r="B295" s="83"/>
      <c r="C295" s="80"/>
      <c r="D295" s="84"/>
      <c r="E295" s="85"/>
      <c r="F295" s="85"/>
      <c r="K295" s="82"/>
      <c r="L295" s="83"/>
      <c r="M295" s="80"/>
      <c r="N295" s="84"/>
      <c r="O295" s="85"/>
      <c r="P295" s="85"/>
    </row>
    <row r="296" spans="1:16" x14ac:dyDescent="0.3">
      <c r="A296" s="82">
        <v>18</v>
      </c>
      <c r="B296" s="83"/>
      <c r="C296" s="80"/>
      <c r="D296" s="84"/>
      <c r="E296" s="85"/>
      <c r="F296" s="85"/>
      <c r="K296" s="82"/>
      <c r="L296" s="83"/>
      <c r="M296" s="80"/>
      <c r="N296" s="84"/>
      <c r="O296" s="85"/>
      <c r="P296" s="85"/>
    </row>
    <row r="297" spans="1:16" x14ac:dyDescent="0.3">
      <c r="A297" s="82">
        <v>19</v>
      </c>
      <c r="B297" s="83"/>
      <c r="C297" s="80"/>
      <c r="D297" s="84"/>
      <c r="E297" s="85"/>
      <c r="F297" s="85"/>
      <c r="K297" s="82"/>
      <c r="L297" s="83"/>
      <c r="M297" s="80"/>
      <c r="N297" s="84"/>
      <c r="O297" s="85"/>
      <c r="P297" s="85"/>
    </row>
    <row r="298" spans="1:16" x14ac:dyDescent="0.3">
      <c r="A298" s="82">
        <v>20</v>
      </c>
      <c r="B298" s="83"/>
      <c r="C298" s="80"/>
      <c r="D298" s="84"/>
      <c r="E298" s="85"/>
      <c r="F298" s="85"/>
      <c r="K298" s="82"/>
      <c r="L298" s="83"/>
      <c r="M298" s="80"/>
      <c r="N298" s="84"/>
      <c r="O298" s="85"/>
      <c r="P298" s="85"/>
    </row>
    <row r="299" spans="1:16" x14ac:dyDescent="0.3">
      <c r="A299" s="82">
        <v>21</v>
      </c>
      <c r="B299" s="83"/>
      <c r="C299" s="80"/>
      <c r="D299" s="84"/>
      <c r="E299" s="85"/>
      <c r="F299" s="85"/>
      <c r="K299" s="82"/>
      <c r="L299" s="83"/>
      <c r="M299" s="80"/>
      <c r="N299" s="84"/>
      <c r="O299" s="85"/>
      <c r="P299" s="85"/>
    </row>
    <row r="300" spans="1:16" x14ac:dyDescent="0.3">
      <c r="A300" s="82">
        <v>22</v>
      </c>
      <c r="B300" s="83"/>
      <c r="C300" s="80"/>
      <c r="D300" s="84"/>
      <c r="E300" s="85"/>
      <c r="F300" s="85"/>
      <c r="K300" s="82"/>
      <c r="L300" s="83"/>
      <c r="M300" s="80"/>
      <c r="N300" s="84"/>
      <c r="O300" s="85"/>
      <c r="P300" s="85"/>
    </row>
    <row r="301" spans="1:16" x14ac:dyDescent="0.3">
      <c r="A301" s="82">
        <v>23</v>
      </c>
      <c r="B301" s="83"/>
      <c r="C301" s="80"/>
      <c r="D301" s="84"/>
      <c r="E301" s="85"/>
      <c r="F301" s="85"/>
      <c r="K301" s="82"/>
      <c r="L301" s="83"/>
      <c r="M301" s="80"/>
      <c r="N301" s="84"/>
      <c r="O301" s="85"/>
      <c r="P301" s="85"/>
    </row>
    <row r="302" spans="1:16" x14ac:dyDescent="0.3">
      <c r="A302" s="82">
        <v>24</v>
      </c>
      <c r="B302" s="83"/>
      <c r="C302" s="80"/>
      <c r="D302" s="84"/>
      <c r="E302" s="85"/>
      <c r="F302" s="85"/>
      <c r="K302" s="82"/>
      <c r="L302" s="83"/>
      <c r="M302" s="80"/>
      <c r="N302" s="84"/>
      <c r="O302" s="85"/>
      <c r="P302" s="85"/>
    </row>
    <row r="303" spans="1:16" x14ac:dyDescent="0.3">
      <c r="A303" s="82">
        <v>25</v>
      </c>
      <c r="B303" s="83"/>
      <c r="C303" s="80"/>
      <c r="D303" s="84"/>
      <c r="E303" s="85"/>
      <c r="F303" s="85"/>
      <c r="K303" s="82"/>
      <c r="L303" s="83"/>
      <c r="M303" s="80"/>
      <c r="N303" s="84"/>
      <c r="O303" s="85"/>
      <c r="P303" s="85"/>
    </row>
    <row r="304" spans="1:16" x14ac:dyDescent="0.3">
      <c r="A304" s="82">
        <v>1</v>
      </c>
      <c r="B304" s="83">
        <v>45663</v>
      </c>
      <c r="C304" s="80" t="s">
        <v>168</v>
      </c>
      <c r="D304" s="84" t="s">
        <v>135</v>
      </c>
      <c r="E304" s="85">
        <v>6.2541000000000002</v>
      </c>
      <c r="F304" s="85" t="s">
        <v>310</v>
      </c>
      <c r="K304" s="82">
        <v>1</v>
      </c>
      <c r="L304" s="83">
        <v>45663</v>
      </c>
      <c r="M304" s="80" t="s">
        <v>169</v>
      </c>
      <c r="N304" s="84" t="s">
        <v>135</v>
      </c>
      <c r="O304" s="85">
        <v>8.4911999999999992</v>
      </c>
      <c r="P304" s="85" t="s">
        <v>310</v>
      </c>
    </row>
    <row r="305" spans="1:16" x14ac:dyDescent="0.3">
      <c r="A305" s="82">
        <v>2</v>
      </c>
      <c r="B305" s="83">
        <v>45670</v>
      </c>
      <c r="C305" s="80" t="s">
        <v>168</v>
      </c>
      <c r="D305" s="84" t="s">
        <v>135</v>
      </c>
      <c r="E305" s="85">
        <v>6.5871000000000004</v>
      </c>
      <c r="F305" s="85" t="s">
        <v>310</v>
      </c>
      <c r="K305" s="82">
        <v>2</v>
      </c>
      <c r="L305" s="83">
        <v>45670</v>
      </c>
      <c r="M305" s="80" t="s">
        <v>169</v>
      </c>
      <c r="N305" s="84" t="s">
        <v>135</v>
      </c>
      <c r="O305" s="85">
        <v>8.6994000000000007</v>
      </c>
      <c r="P305" s="85" t="s">
        <v>310</v>
      </c>
    </row>
    <row r="306" spans="1:16" x14ac:dyDescent="0.3">
      <c r="A306" s="82">
        <v>3</v>
      </c>
      <c r="B306" s="83">
        <v>45677</v>
      </c>
      <c r="C306" s="80" t="s">
        <v>168</v>
      </c>
      <c r="D306" s="84" t="s">
        <v>135</v>
      </c>
      <c r="E306" s="85">
        <v>6.4916999999999998</v>
      </c>
      <c r="F306" s="85" t="s">
        <v>310</v>
      </c>
      <c r="K306" s="82">
        <v>3</v>
      </c>
      <c r="L306" s="83">
        <v>45677</v>
      </c>
      <c r="M306" s="80" t="s">
        <v>169</v>
      </c>
      <c r="N306" s="84" t="s">
        <v>135</v>
      </c>
      <c r="O306" s="85">
        <v>8.9306000000000001</v>
      </c>
      <c r="P306" s="85" t="s">
        <v>310</v>
      </c>
    </row>
    <row r="307" spans="1:16" x14ac:dyDescent="0.3">
      <c r="A307" s="82">
        <v>4</v>
      </c>
      <c r="B307" s="83">
        <v>45684</v>
      </c>
      <c r="C307" s="80" t="s">
        <v>168</v>
      </c>
      <c r="D307" s="84" t="s">
        <v>135</v>
      </c>
      <c r="E307" s="85">
        <v>6.5462999999999996</v>
      </c>
      <c r="F307" s="85" t="s">
        <v>310</v>
      </c>
      <c r="K307" s="82">
        <v>4</v>
      </c>
      <c r="L307" s="83">
        <v>45684</v>
      </c>
      <c r="M307" s="80" t="s">
        <v>169</v>
      </c>
      <c r="N307" s="84" t="s">
        <v>135</v>
      </c>
      <c r="O307" s="85">
        <v>8.4649999999999999</v>
      </c>
      <c r="P307" s="85" t="s">
        <v>310</v>
      </c>
    </row>
    <row r="308" spans="1:16" x14ac:dyDescent="0.3">
      <c r="A308" s="82">
        <v>5</v>
      </c>
      <c r="B308" s="83">
        <v>45691</v>
      </c>
      <c r="C308" s="80" t="s">
        <v>168</v>
      </c>
      <c r="D308" s="84" t="s">
        <v>135</v>
      </c>
      <c r="E308" s="85">
        <v>6.2453000000000003</v>
      </c>
      <c r="F308" s="85" t="s">
        <v>310</v>
      </c>
      <c r="K308" s="82">
        <v>5</v>
      </c>
      <c r="L308" s="83">
        <v>45691</v>
      </c>
      <c r="M308" s="80" t="s">
        <v>169</v>
      </c>
      <c r="N308" s="84" t="s">
        <v>135</v>
      </c>
      <c r="O308" s="85">
        <v>8.4893999999999998</v>
      </c>
      <c r="P308" s="85" t="s">
        <v>310</v>
      </c>
    </row>
    <row r="309" spans="1:16" x14ac:dyDescent="0.3">
      <c r="A309" s="82">
        <v>6</v>
      </c>
      <c r="B309" s="83">
        <v>45698</v>
      </c>
      <c r="C309" s="80" t="s">
        <v>168</v>
      </c>
      <c r="D309" s="84" t="s">
        <v>135</v>
      </c>
      <c r="E309" s="85">
        <v>6.4451999999999998</v>
      </c>
      <c r="F309" s="85" t="s">
        <v>310</v>
      </c>
      <c r="K309" s="82">
        <v>6</v>
      </c>
      <c r="L309" s="83">
        <v>45698</v>
      </c>
      <c r="M309" s="80" t="s">
        <v>169</v>
      </c>
      <c r="N309" s="84" t="s">
        <v>135</v>
      </c>
      <c r="O309" s="85">
        <v>8.5436999999999994</v>
      </c>
      <c r="P309" s="85" t="s">
        <v>310</v>
      </c>
    </row>
    <row r="310" spans="1:16" x14ac:dyDescent="0.3">
      <c r="A310" s="82">
        <v>7</v>
      </c>
      <c r="B310" s="83">
        <v>45705</v>
      </c>
      <c r="C310" s="80" t="s">
        <v>168</v>
      </c>
      <c r="D310" s="84" t="s">
        <v>135</v>
      </c>
      <c r="E310" s="85">
        <v>6.41</v>
      </c>
      <c r="F310" s="85" t="s">
        <v>310</v>
      </c>
      <c r="K310" s="82">
        <v>7</v>
      </c>
      <c r="L310" s="83">
        <v>45705</v>
      </c>
      <c r="M310" s="80" t="s">
        <v>169</v>
      </c>
      <c r="N310" s="84" t="s">
        <v>135</v>
      </c>
      <c r="O310" s="85">
        <v>8.7955000000000005</v>
      </c>
      <c r="P310" s="85" t="s">
        <v>310</v>
      </c>
    </row>
    <row r="311" spans="1:16" x14ac:dyDescent="0.3">
      <c r="A311" s="82">
        <v>8</v>
      </c>
      <c r="B311" s="83">
        <v>45712</v>
      </c>
      <c r="C311" s="80" t="s">
        <v>168</v>
      </c>
      <c r="D311" s="84" t="s">
        <v>135</v>
      </c>
      <c r="E311" s="85">
        <v>6.3704000000000001</v>
      </c>
      <c r="F311" s="85" t="s">
        <v>310</v>
      </c>
      <c r="K311" s="82">
        <v>8</v>
      </c>
      <c r="L311" s="83">
        <v>45712</v>
      </c>
      <c r="M311" s="80" t="s">
        <v>169</v>
      </c>
      <c r="N311" s="84" t="s">
        <v>135</v>
      </c>
      <c r="O311" s="85">
        <v>8.4932999999999996</v>
      </c>
      <c r="P311" s="85" t="s">
        <v>310</v>
      </c>
    </row>
    <row r="312" spans="1:16" x14ac:dyDescent="0.3">
      <c r="A312" s="82">
        <v>9</v>
      </c>
      <c r="B312" s="83">
        <v>45719</v>
      </c>
      <c r="C312" s="80" t="s">
        <v>168</v>
      </c>
      <c r="D312" s="84" t="s">
        <v>135</v>
      </c>
      <c r="E312" s="85">
        <v>6.1616999999999997</v>
      </c>
      <c r="F312" s="85" t="s">
        <v>310</v>
      </c>
      <c r="K312" s="82">
        <v>9</v>
      </c>
      <c r="L312" s="83">
        <v>45719</v>
      </c>
      <c r="M312" s="80" t="s">
        <v>169</v>
      </c>
      <c r="N312" s="84" t="s">
        <v>135</v>
      </c>
      <c r="O312" s="85">
        <v>8.8232999999999997</v>
      </c>
      <c r="P312" s="85" t="s">
        <v>310</v>
      </c>
    </row>
    <row r="313" spans="1:16" x14ac:dyDescent="0.3">
      <c r="A313" s="82">
        <v>10</v>
      </c>
      <c r="B313" s="83">
        <v>45726</v>
      </c>
      <c r="C313" s="80" t="s">
        <v>168</v>
      </c>
      <c r="D313" s="84" t="s">
        <v>135</v>
      </c>
      <c r="E313" s="85">
        <v>6.4497999999999998</v>
      </c>
      <c r="F313" s="85" t="s">
        <v>310</v>
      </c>
      <c r="K313" s="82">
        <v>10</v>
      </c>
      <c r="L313" s="83">
        <v>45726</v>
      </c>
      <c r="M313" s="80" t="s">
        <v>169</v>
      </c>
      <c r="N313" s="84" t="s">
        <v>135</v>
      </c>
      <c r="O313" s="85">
        <v>8.2873000000000001</v>
      </c>
      <c r="P313" s="85" t="s">
        <v>310</v>
      </c>
    </row>
    <row r="314" spans="1:16" x14ac:dyDescent="0.3">
      <c r="A314" s="82">
        <v>11</v>
      </c>
      <c r="B314" s="83">
        <v>45733</v>
      </c>
      <c r="C314" s="80" t="s">
        <v>168</v>
      </c>
      <c r="D314" s="84" t="s">
        <v>135</v>
      </c>
      <c r="E314" s="85">
        <v>6.6345999999999998</v>
      </c>
      <c r="F314" s="85" t="s">
        <v>310</v>
      </c>
      <c r="K314" s="82">
        <v>11</v>
      </c>
      <c r="L314" s="83">
        <v>45733</v>
      </c>
      <c r="M314" s="80" t="s">
        <v>169</v>
      </c>
      <c r="N314" s="84" t="s">
        <v>135</v>
      </c>
      <c r="O314" s="85">
        <v>8.4590999999999994</v>
      </c>
      <c r="P314" s="85" t="s">
        <v>310</v>
      </c>
    </row>
    <row r="315" spans="1:16" x14ac:dyDescent="0.3">
      <c r="A315" s="82">
        <v>12</v>
      </c>
      <c r="B315" s="83">
        <v>45740</v>
      </c>
      <c r="C315" s="80" t="s">
        <v>168</v>
      </c>
      <c r="D315" s="84" t="s">
        <v>135</v>
      </c>
      <c r="E315" s="85">
        <v>6.5571000000000002</v>
      </c>
      <c r="F315" s="85" t="s">
        <v>310</v>
      </c>
      <c r="K315" s="82">
        <v>12</v>
      </c>
      <c r="L315" s="83">
        <v>45740</v>
      </c>
      <c r="M315" s="80" t="s">
        <v>169</v>
      </c>
      <c r="N315" s="84" t="s">
        <v>135</v>
      </c>
      <c r="O315" s="85">
        <v>8.4564000000000004</v>
      </c>
      <c r="P315" s="85" t="s">
        <v>310</v>
      </c>
    </row>
    <row r="316" spans="1:16" x14ac:dyDescent="0.3">
      <c r="A316" s="82">
        <v>13</v>
      </c>
      <c r="B316" s="83">
        <v>45747</v>
      </c>
      <c r="C316" s="80" t="s">
        <v>168</v>
      </c>
      <c r="D316" s="84" t="s">
        <v>135</v>
      </c>
      <c r="E316" s="85">
        <v>6.4099000000000004</v>
      </c>
      <c r="F316" s="85" t="s">
        <v>310</v>
      </c>
      <c r="K316" s="82">
        <v>13</v>
      </c>
      <c r="L316" s="83">
        <v>45747</v>
      </c>
      <c r="M316" s="80" t="s">
        <v>169</v>
      </c>
      <c r="N316" s="84" t="s">
        <v>135</v>
      </c>
      <c r="O316" s="85">
        <v>8.673</v>
      </c>
      <c r="P316" s="85" t="s">
        <v>310</v>
      </c>
    </row>
    <row r="317" spans="1:16" x14ac:dyDescent="0.3">
      <c r="A317" s="82">
        <v>14</v>
      </c>
      <c r="B317" s="83">
        <v>45754</v>
      </c>
      <c r="C317" s="80" t="s">
        <v>168</v>
      </c>
      <c r="D317" s="84" t="s">
        <v>135</v>
      </c>
      <c r="E317" s="85">
        <v>6.4977999999999998</v>
      </c>
      <c r="F317" s="85" t="s">
        <v>310</v>
      </c>
      <c r="K317" s="82">
        <v>14</v>
      </c>
      <c r="L317" s="83">
        <v>45754</v>
      </c>
      <c r="M317" s="80" t="s">
        <v>169</v>
      </c>
      <c r="N317" s="84" t="s">
        <v>135</v>
      </c>
      <c r="O317" s="85">
        <v>8.73</v>
      </c>
      <c r="P317" s="85" t="s">
        <v>310</v>
      </c>
    </row>
    <row r="318" spans="1:16" x14ac:dyDescent="0.3">
      <c r="A318" s="82">
        <v>15</v>
      </c>
      <c r="B318" s="83">
        <v>45761</v>
      </c>
      <c r="C318" s="80" t="s">
        <v>168</v>
      </c>
      <c r="D318" s="84" t="s">
        <v>135</v>
      </c>
      <c r="E318" s="85">
        <v>6.6135000000000002</v>
      </c>
      <c r="F318" s="85" t="s">
        <v>310</v>
      </c>
      <c r="K318" s="82">
        <v>15</v>
      </c>
      <c r="L318" s="83">
        <v>45761</v>
      </c>
      <c r="M318" s="80" t="s">
        <v>169</v>
      </c>
      <c r="N318" s="84" t="s">
        <v>135</v>
      </c>
      <c r="O318" s="85">
        <v>8.1678999999999995</v>
      </c>
      <c r="P318" s="85" t="s">
        <v>310</v>
      </c>
    </row>
    <row r="319" spans="1:16" x14ac:dyDescent="0.3">
      <c r="A319" s="82">
        <v>16</v>
      </c>
      <c r="B319" s="83">
        <v>45768</v>
      </c>
      <c r="C319" s="80" t="s">
        <v>168</v>
      </c>
      <c r="D319" s="84" t="s">
        <v>135</v>
      </c>
      <c r="E319" s="85">
        <v>6.0858999999999996</v>
      </c>
      <c r="F319" s="85" t="s">
        <v>310</v>
      </c>
      <c r="K319" s="82">
        <v>16</v>
      </c>
      <c r="L319" s="83">
        <v>45768</v>
      </c>
      <c r="M319" s="80" t="s">
        <v>169</v>
      </c>
      <c r="N319" s="84" t="s">
        <v>135</v>
      </c>
      <c r="O319" s="85">
        <v>8.2987000000000002</v>
      </c>
      <c r="P319" s="85" t="s">
        <v>310</v>
      </c>
    </row>
    <row r="320" spans="1:16" x14ac:dyDescent="0.3">
      <c r="A320" s="82">
        <v>17</v>
      </c>
      <c r="B320" s="83">
        <v>45775</v>
      </c>
      <c r="C320" s="80" t="s">
        <v>168</v>
      </c>
      <c r="D320" s="84" t="s">
        <v>135</v>
      </c>
      <c r="E320" s="85">
        <v>6.4813000000000001</v>
      </c>
      <c r="F320" s="85" t="s">
        <v>310</v>
      </c>
      <c r="K320" s="82">
        <v>17</v>
      </c>
      <c r="L320" s="83">
        <v>45775</v>
      </c>
      <c r="M320" s="80" t="s">
        <v>169</v>
      </c>
      <c r="N320" s="84" t="s">
        <v>135</v>
      </c>
      <c r="O320" s="85">
        <v>8.5740999999999996</v>
      </c>
      <c r="P320" s="85" t="s">
        <v>310</v>
      </c>
    </row>
    <row r="321" spans="1:16" x14ac:dyDescent="0.3">
      <c r="A321" s="82">
        <v>18</v>
      </c>
      <c r="B321" s="83">
        <v>45782</v>
      </c>
      <c r="C321" s="80" t="s">
        <v>168</v>
      </c>
      <c r="D321" s="84" t="s">
        <v>135</v>
      </c>
      <c r="E321" s="85">
        <v>6.5815000000000001</v>
      </c>
      <c r="F321" s="85" t="s">
        <v>310</v>
      </c>
      <c r="K321" s="82">
        <v>18</v>
      </c>
      <c r="L321" s="83">
        <v>45782</v>
      </c>
      <c r="M321" s="80" t="s">
        <v>169</v>
      </c>
      <c r="N321" s="84" t="s">
        <v>135</v>
      </c>
      <c r="O321" s="85">
        <v>8.3551000000000002</v>
      </c>
      <c r="P321" s="85" t="s">
        <v>310</v>
      </c>
    </row>
    <row r="322" spans="1:16" x14ac:dyDescent="0.3">
      <c r="A322" s="82">
        <v>19</v>
      </c>
      <c r="B322" s="83">
        <v>45789</v>
      </c>
      <c r="C322" s="80" t="s">
        <v>168</v>
      </c>
      <c r="D322" s="84" t="s">
        <v>135</v>
      </c>
      <c r="E322" s="85">
        <v>6.6022999999999996</v>
      </c>
      <c r="F322" s="85" t="s">
        <v>310</v>
      </c>
      <c r="K322" s="82">
        <v>19</v>
      </c>
      <c r="L322" s="83">
        <v>45789</v>
      </c>
      <c r="M322" s="80" t="s">
        <v>169</v>
      </c>
      <c r="N322" s="84" t="s">
        <v>135</v>
      </c>
      <c r="O322" s="85">
        <v>8.1651000000000007</v>
      </c>
      <c r="P322" s="85" t="s">
        <v>310</v>
      </c>
    </row>
    <row r="323" spans="1:16" x14ac:dyDescent="0.3">
      <c r="A323" s="82">
        <v>20</v>
      </c>
      <c r="B323" s="83">
        <v>45796</v>
      </c>
      <c r="C323" s="80" t="s">
        <v>168</v>
      </c>
      <c r="D323" s="84" t="s">
        <v>135</v>
      </c>
      <c r="E323" s="85">
        <v>6.7550999999999997</v>
      </c>
      <c r="F323" s="85" t="s">
        <v>310</v>
      </c>
      <c r="K323" s="82">
        <v>20</v>
      </c>
      <c r="L323" s="83">
        <v>45796</v>
      </c>
      <c r="M323" s="80" t="s">
        <v>169</v>
      </c>
      <c r="N323" s="84" t="s">
        <v>135</v>
      </c>
      <c r="O323" s="85">
        <v>8.7285000000000004</v>
      </c>
      <c r="P323" s="85" t="s">
        <v>310</v>
      </c>
    </row>
    <row r="324" spans="1:16" x14ac:dyDescent="0.3">
      <c r="A324" s="82">
        <v>21</v>
      </c>
      <c r="B324" s="83">
        <v>45803</v>
      </c>
      <c r="C324" s="80" t="s">
        <v>168</v>
      </c>
      <c r="D324" s="84" t="s">
        <v>135</v>
      </c>
      <c r="E324" s="85">
        <v>6.6703000000000001</v>
      </c>
      <c r="F324" s="85" t="s">
        <v>310</v>
      </c>
      <c r="K324" s="82">
        <v>21</v>
      </c>
      <c r="L324" s="83">
        <v>45803</v>
      </c>
      <c r="M324" s="80" t="s">
        <v>169</v>
      </c>
      <c r="N324" s="84" t="s">
        <v>135</v>
      </c>
      <c r="O324" s="85">
        <v>8.6087000000000007</v>
      </c>
      <c r="P324" s="85" t="s">
        <v>310</v>
      </c>
    </row>
    <row r="325" spans="1:16" x14ac:dyDescent="0.3">
      <c r="A325" s="82">
        <v>22</v>
      </c>
      <c r="B325" s="83">
        <v>45810</v>
      </c>
      <c r="C325" s="80" t="s">
        <v>168</v>
      </c>
      <c r="D325" s="84" t="s">
        <v>135</v>
      </c>
      <c r="E325" s="85">
        <v>6.5468999999999999</v>
      </c>
      <c r="F325" s="85" t="s">
        <v>310</v>
      </c>
      <c r="K325" s="82">
        <v>22</v>
      </c>
      <c r="L325" s="83">
        <v>45810</v>
      </c>
      <c r="M325" s="80" t="s">
        <v>169</v>
      </c>
      <c r="N325" s="84" t="s">
        <v>135</v>
      </c>
      <c r="O325" s="85">
        <v>8.6084999999999994</v>
      </c>
      <c r="P325" s="85" t="s">
        <v>310</v>
      </c>
    </row>
    <row r="326" spans="1:16" x14ac:dyDescent="0.3">
      <c r="A326" s="82">
        <v>23</v>
      </c>
      <c r="B326" s="83">
        <v>45817</v>
      </c>
      <c r="C326" s="80" t="s">
        <v>168</v>
      </c>
      <c r="D326" s="84" t="s">
        <v>135</v>
      </c>
      <c r="E326" s="85">
        <v>6.5453000000000001</v>
      </c>
      <c r="F326" s="85" t="s">
        <v>310</v>
      </c>
      <c r="K326" s="82">
        <v>23</v>
      </c>
      <c r="L326" s="83">
        <v>45817</v>
      </c>
      <c r="M326" s="80" t="s">
        <v>169</v>
      </c>
      <c r="N326" s="84" t="s">
        <v>135</v>
      </c>
      <c r="O326" s="85">
        <v>8.3954000000000004</v>
      </c>
      <c r="P326" s="85" t="s">
        <v>310</v>
      </c>
    </row>
    <row r="327" spans="1:16" x14ac:dyDescent="0.3">
      <c r="A327" s="82">
        <v>24</v>
      </c>
      <c r="B327" s="83">
        <v>45824</v>
      </c>
      <c r="C327" s="80" t="s">
        <v>168</v>
      </c>
      <c r="D327" s="84" t="s">
        <v>135</v>
      </c>
      <c r="E327" s="85">
        <v>6.6180000000000003</v>
      </c>
      <c r="F327" s="85" t="s">
        <v>310</v>
      </c>
      <c r="K327" s="82">
        <v>24</v>
      </c>
      <c r="L327" s="83">
        <v>45824</v>
      </c>
      <c r="M327" s="80" t="s">
        <v>169</v>
      </c>
      <c r="N327" s="84" t="s">
        <v>135</v>
      </c>
      <c r="O327" s="85">
        <v>8.7263999999999999</v>
      </c>
      <c r="P327" s="85" t="s">
        <v>310</v>
      </c>
    </row>
    <row r="328" spans="1:16" x14ac:dyDescent="0.3">
      <c r="A328" s="82">
        <v>25</v>
      </c>
      <c r="B328" s="83">
        <v>45831</v>
      </c>
      <c r="C328" s="80" t="s">
        <v>168</v>
      </c>
      <c r="D328" s="84" t="s">
        <v>135</v>
      </c>
      <c r="E328" s="85">
        <v>6.4191000000000003</v>
      </c>
      <c r="F328" s="85" t="s">
        <v>310</v>
      </c>
      <c r="K328" s="82">
        <v>25</v>
      </c>
      <c r="L328" s="83">
        <v>45831</v>
      </c>
      <c r="M328" s="80" t="s">
        <v>169</v>
      </c>
      <c r="N328" s="84" t="s">
        <v>135</v>
      </c>
      <c r="O328" s="85">
        <v>8.4472000000000005</v>
      </c>
      <c r="P328" s="85" t="s">
        <v>310</v>
      </c>
    </row>
    <row r="329" spans="1:16" x14ac:dyDescent="0.3">
      <c r="A329" s="82">
        <v>1</v>
      </c>
      <c r="B329" s="83">
        <v>45663</v>
      </c>
      <c r="C329" s="80" t="s">
        <v>168</v>
      </c>
      <c r="D329" s="84" t="s">
        <v>137</v>
      </c>
      <c r="E329" s="85">
        <v>3.9316</v>
      </c>
      <c r="F329" s="85" t="s">
        <v>310</v>
      </c>
      <c r="K329" s="82">
        <v>1</v>
      </c>
      <c r="L329" s="83">
        <v>45663</v>
      </c>
      <c r="M329" s="80" t="s">
        <v>169</v>
      </c>
      <c r="N329" s="84" t="s">
        <v>137</v>
      </c>
      <c r="O329" s="85">
        <v>4.9701000000000004</v>
      </c>
      <c r="P329" s="85" t="s">
        <v>310</v>
      </c>
    </row>
    <row r="330" spans="1:16" x14ac:dyDescent="0.3">
      <c r="A330" s="82">
        <v>2</v>
      </c>
      <c r="B330" s="83">
        <v>45670</v>
      </c>
      <c r="C330" s="80" t="s">
        <v>168</v>
      </c>
      <c r="D330" s="84" t="s">
        <v>137</v>
      </c>
      <c r="E330" s="85">
        <v>3.6905999999999999</v>
      </c>
      <c r="F330" s="85" t="s">
        <v>310</v>
      </c>
      <c r="K330" s="82">
        <v>2</v>
      </c>
      <c r="L330" s="83">
        <v>45670</v>
      </c>
      <c r="M330" s="80" t="s">
        <v>169</v>
      </c>
      <c r="N330" s="84" t="s">
        <v>137</v>
      </c>
      <c r="O330" s="85">
        <v>5.3064999999999998</v>
      </c>
      <c r="P330" s="85" t="s">
        <v>310</v>
      </c>
    </row>
    <row r="331" spans="1:16" x14ac:dyDescent="0.3">
      <c r="A331" s="82">
        <v>3</v>
      </c>
      <c r="B331" s="83">
        <v>45677</v>
      </c>
      <c r="C331" s="80" t="s">
        <v>168</v>
      </c>
      <c r="D331" s="84" t="s">
        <v>137</v>
      </c>
      <c r="E331" s="85">
        <v>3.6974999999999998</v>
      </c>
      <c r="F331" s="85" t="s">
        <v>310</v>
      </c>
      <c r="K331" s="82">
        <v>3</v>
      </c>
      <c r="L331" s="83">
        <v>45677</v>
      </c>
      <c r="M331" s="80" t="s">
        <v>169</v>
      </c>
      <c r="N331" s="84" t="s">
        <v>137</v>
      </c>
      <c r="O331" s="85">
        <v>5.0787000000000004</v>
      </c>
      <c r="P331" s="85" t="s">
        <v>310</v>
      </c>
    </row>
    <row r="332" spans="1:16" x14ac:dyDescent="0.3">
      <c r="A332" s="82">
        <v>4</v>
      </c>
      <c r="B332" s="83">
        <v>45684</v>
      </c>
      <c r="C332" s="80" t="s">
        <v>168</v>
      </c>
      <c r="D332" s="84" t="s">
        <v>137</v>
      </c>
      <c r="E332" s="85">
        <v>3.8246000000000002</v>
      </c>
      <c r="F332" s="85" t="s">
        <v>310</v>
      </c>
      <c r="K332" s="82">
        <v>4</v>
      </c>
      <c r="L332" s="83">
        <v>45684</v>
      </c>
      <c r="M332" s="80" t="s">
        <v>169</v>
      </c>
      <c r="N332" s="84" t="s">
        <v>137</v>
      </c>
      <c r="O332" s="85">
        <v>5.1773999999999996</v>
      </c>
      <c r="P332" s="85" t="s">
        <v>310</v>
      </c>
    </row>
    <row r="333" spans="1:16" x14ac:dyDescent="0.3">
      <c r="A333" s="82">
        <v>5</v>
      </c>
      <c r="B333" s="83">
        <v>45691</v>
      </c>
      <c r="C333" s="80" t="s">
        <v>168</v>
      </c>
      <c r="D333" s="84" t="s">
        <v>137</v>
      </c>
      <c r="E333" s="85">
        <v>3.7157</v>
      </c>
      <c r="F333" s="85" t="s">
        <v>310</v>
      </c>
      <c r="K333" s="82">
        <v>5</v>
      </c>
      <c r="L333" s="83">
        <v>45691</v>
      </c>
      <c r="M333" s="80" t="s">
        <v>169</v>
      </c>
      <c r="N333" s="84" t="s">
        <v>137</v>
      </c>
      <c r="O333" s="85">
        <v>5.234</v>
      </c>
      <c r="P333" s="85" t="s">
        <v>310</v>
      </c>
    </row>
    <row r="334" spans="1:16" x14ac:dyDescent="0.3">
      <c r="A334" s="82">
        <v>6</v>
      </c>
      <c r="B334" s="83">
        <v>45698</v>
      </c>
      <c r="C334" s="80" t="s">
        <v>168</v>
      </c>
      <c r="D334" s="84" t="s">
        <v>137</v>
      </c>
      <c r="E334" s="85">
        <v>3.8811</v>
      </c>
      <c r="F334" s="85" t="s">
        <v>310</v>
      </c>
      <c r="K334" s="82">
        <v>6</v>
      </c>
      <c r="L334" s="83">
        <v>45698</v>
      </c>
      <c r="M334" s="80" t="s">
        <v>169</v>
      </c>
      <c r="N334" s="84" t="s">
        <v>137</v>
      </c>
      <c r="O334" s="85">
        <v>5.2991000000000001</v>
      </c>
      <c r="P334" s="85" t="s">
        <v>310</v>
      </c>
    </row>
    <row r="335" spans="1:16" x14ac:dyDescent="0.3">
      <c r="A335" s="82">
        <v>7</v>
      </c>
      <c r="B335" s="83">
        <v>45705</v>
      </c>
      <c r="C335" s="80" t="s">
        <v>168</v>
      </c>
      <c r="D335" s="84" t="s">
        <v>137</v>
      </c>
      <c r="E335" s="85">
        <v>3.8311999999999999</v>
      </c>
      <c r="F335" s="85" t="s">
        <v>310</v>
      </c>
      <c r="K335" s="82">
        <v>7</v>
      </c>
      <c r="L335" s="83">
        <v>45705</v>
      </c>
      <c r="M335" s="80" t="s">
        <v>169</v>
      </c>
      <c r="N335" s="84" t="s">
        <v>137</v>
      </c>
      <c r="O335" s="85">
        <v>5.1463999999999999</v>
      </c>
      <c r="P335" s="85" t="s">
        <v>310</v>
      </c>
    </row>
    <row r="336" spans="1:16" x14ac:dyDescent="0.3">
      <c r="A336" s="82">
        <v>8</v>
      </c>
      <c r="B336" s="83">
        <v>45712</v>
      </c>
      <c r="C336" s="80" t="s">
        <v>168</v>
      </c>
      <c r="D336" s="84" t="s">
        <v>137</v>
      </c>
      <c r="E336" s="85">
        <v>3.6892</v>
      </c>
      <c r="F336" s="85" t="s">
        <v>310</v>
      </c>
      <c r="K336" s="82">
        <v>8</v>
      </c>
      <c r="L336" s="83">
        <v>45712</v>
      </c>
      <c r="M336" s="80" t="s">
        <v>169</v>
      </c>
      <c r="N336" s="84" t="s">
        <v>137</v>
      </c>
      <c r="O336" s="85">
        <v>5.2797999999999998</v>
      </c>
      <c r="P336" s="85" t="s">
        <v>310</v>
      </c>
    </row>
    <row r="337" spans="1:16" x14ac:dyDescent="0.3">
      <c r="A337" s="82">
        <v>9</v>
      </c>
      <c r="B337" s="83">
        <v>45719</v>
      </c>
      <c r="C337" s="80" t="s">
        <v>168</v>
      </c>
      <c r="D337" s="84" t="s">
        <v>137</v>
      </c>
      <c r="E337" s="85">
        <v>3.8087</v>
      </c>
      <c r="F337" s="85" t="s">
        <v>310</v>
      </c>
      <c r="K337" s="82">
        <v>9</v>
      </c>
      <c r="L337" s="83">
        <v>45719</v>
      </c>
      <c r="M337" s="80" t="s">
        <v>169</v>
      </c>
      <c r="N337" s="84" t="s">
        <v>137</v>
      </c>
      <c r="O337" s="85">
        <v>5.0575999999999999</v>
      </c>
      <c r="P337" s="85" t="s">
        <v>310</v>
      </c>
    </row>
    <row r="338" spans="1:16" x14ac:dyDescent="0.3">
      <c r="A338" s="82">
        <v>10</v>
      </c>
      <c r="B338" s="83">
        <v>45726</v>
      </c>
      <c r="C338" s="80" t="s">
        <v>168</v>
      </c>
      <c r="D338" s="84" t="s">
        <v>137</v>
      </c>
      <c r="E338" s="85">
        <v>3.7578</v>
      </c>
      <c r="F338" s="85" t="s">
        <v>310</v>
      </c>
      <c r="K338" s="82">
        <v>10</v>
      </c>
      <c r="L338" s="83">
        <v>45726</v>
      </c>
      <c r="M338" s="80" t="s">
        <v>169</v>
      </c>
      <c r="N338" s="84" t="s">
        <v>137</v>
      </c>
      <c r="O338" s="85">
        <v>5.1421000000000001</v>
      </c>
      <c r="P338" s="85" t="s">
        <v>310</v>
      </c>
    </row>
    <row r="339" spans="1:16" x14ac:dyDescent="0.3">
      <c r="A339" s="82">
        <v>11</v>
      </c>
      <c r="B339" s="83">
        <v>45733</v>
      </c>
      <c r="C339" s="80" t="s">
        <v>168</v>
      </c>
      <c r="D339" s="84" t="s">
        <v>137</v>
      </c>
      <c r="E339" s="85">
        <v>3.9098999999999999</v>
      </c>
      <c r="F339" s="85" t="s">
        <v>310</v>
      </c>
      <c r="K339" s="82">
        <v>11</v>
      </c>
      <c r="L339" s="83">
        <v>45733</v>
      </c>
      <c r="M339" s="80" t="s">
        <v>169</v>
      </c>
      <c r="N339" s="84" t="s">
        <v>137</v>
      </c>
      <c r="O339" s="85">
        <v>5.0361000000000002</v>
      </c>
      <c r="P339" s="85" t="s">
        <v>310</v>
      </c>
    </row>
    <row r="340" spans="1:16" x14ac:dyDescent="0.3">
      <c r="A340" s="82">
        <v>12</v>
      </c>
      <c r="B340" s="83">
        <v>45740</v>
      </c>
      <c r="C340" s="80" t="s">
        <v>168</v>
      </c>
      <c r="D340" s="84" t="s">
        <v>137</v>
      </c>
      <c r="E340" s="85">
        <v>3.7241</v>
      </c>
      <c r="F340" s="85" t="s">
        <v>310</v>
      </c>
      <c r="K340" s="82">
        <v>12</v>
      </c>
      <c r="L340" s="83">
        <v>45740</v>
      </c>
      <c r="M340" s="80" t="s">
        <v>169</v>
      </c>
      <c r="N340" s="84" t="s">
        <v>137</v>
      </c>
      <c r="O340" s="85">
        <v>5.3811</v>
      </c>
      <c r="P340" s="85" t="s">
        <v>310</v>
      </c>
    </row>
    <row r="341" spans="1:16" x14ac:dyDescent="0.3">
      <c r="A341" s="82">
        <v>13</v>
      </c>
      <c r="B341" s="83">
        <v>45747</v>
      </c>
      <c r="C341" s="80" t="s">
        <v>168</v>
      </c>
      <c r="D341" s="84" t="s">
        <v>137</v>
      </c>
      <c r="E341" s="85">
        <v>3.7473000000000001</v>
      </c>
      <c r="F341" s="85" t="s">
        <v>310</v>
      </c>
      <c r="K341" s="82">
        <v>13</v>
      </c>
      <c r="L341" s="83">
        <v>45747</v>
      </c>
      <c r="M341" s="80" t="s">
        <v>169</v>
      </c>
      <c r="N341" s="84" t="s">
        <v>137</v>
      </c>
      <c r="O341" s="85">
        <v>5.1957000000000004</v>
      </c>
      <c r="P341" s="85" t="s">
        <v>310</v>
      </c>
    </row>
    <row r="342" spans="1:16" x14ac:dyDescent="0.3">
      <c r="A342" s="82">
        <v>14</v>
      </c>
      <c r="B342" s="83">
        <v>45754</v>
      </c>
      <c r="C342" s="80" t="s">
        <v>168</v>
      </c>
      <c r="D342" s="84" t="s">
        <v>137</v>
      </c>
      <c r="E342" s="85">
        <v>3.9453</v>
      </c>
      <c r="F342" s="85" t="s">
        <v>310</v>
      </c>
      <c r="K342" s="82">
        <v>14</v>
      </c>
      <c r="L342" s="83">
        <v>45754</v>
      </c>
      <c r="M342" s="80" t="s">
        <v>169</v>
      </c>
      <c r="N342" s="84" t="s">
        <v>137</v>
      </c>
      <c r="O342" s="85">
        <v>5.0816999999999997</v>
      </c>
      <c r="P342" s="85" t="s">
        <v>310</v>
      </c>
    </row>
    <row r="343" spans="1:16" x14ac:dyDescent="0.3">
      <c r="A343" s="82">
        <v>15</v>
      </c>
      <c r="B343" s="83">
        <v>45761</v>
      </c>
      <c r="C343" s="80" t="s">
        <v>168</v>
      </c>
      <c r="D343" s="84" t="s">
        <v>137</v>
      </c>
      <c r="E343" s="85">
        <v>4.0686</v>
      </c>
      <c r="F343" s="85" t="s">
        <v>310</v>
      </c>
      <c r="K343" s="82">
        <v>15</v>
      </c>
      <c r="L343" s="83">
        <v>45761</v>
      </c>
      <c r="M343" s="80" t="s">
        <v>169</v>
      </c>
      <c r="N343" s="84" t="s">
        <v>137</v>
      </c>
      <c r="O343" s="85">
        <v>5.1436000000000002</v>
      </c>
      <c r="P343" s="85" t="s">
        <v>310</v>
      </c>
    </row>
    <row r="344" spans="1:16" x14ac:dyDescent="0.3">
      <c r="A344" s="82">
        <v>16</v>
      </c>
      <c r="B344" s="83">
        <v>45768</v>
      </c>
      <c r="C344" s="80" t="s">
        <v>168</v>
      </c>
      <c r="D344" s="84" t="s">
        <v>137</v>
      </c>
      <c r="E344" s="85">
        <v>4.0399000000000003</v>
      </c>
      <c r="F344" s="85" t="s">
        <v>310</v>
      </c>
      <c r="K344" s="82">
        <v>16</v>
      </c>
      <c r="L344" s="83">
        <v>45768</v>
      </c>
      <c r="M344" s="80" t="s">
        <v>169</v>
      </c>
      <c r="N344" s="84" t="s">
        <v>137</v>
      </c>
      <c r="O344" s="85">
        <v>5.1645000000000003</v>
      </c>
      <c r="P344" s="85" t="s">
        <v>310</v>
      </c>
    </row>
    <row r="345" spans="1:16" x14ac:dyDescent="0.3">
      <c r="A345" s="82">
        <v>17</v>
      </c>
      <c r="B345" s="83">
        <v>45775</v>
      </c>
      <c r="C345" s="80" t="s">
        <v>168</v>
      </c>
      <c r="D345" s="84" t="s">
        <v>137</v>
      </c>
      <c r="E345" s="85">
        <v>3.8075999999999999</v>
      </c>
      <c r="F345" s="85" t="s">
        <v>310</v>
      </c>
      <c r="K345" s="82">
        <v>17</v>
      </c>
      <c r="L345" s="83">
        <v>45775</v>
      </c>
      <c r="M345" s="80" t="s">
        <v>169</v>
      </c>
      <c r="N345" s="84" t="s">
        <v>137</v>
      </c>
      <c r="O345" s="85">
        <v>5.3121</v>
      </c>
      <c r="P345" s="85" t="s">
        <v>310</v>
      </c>
    </row>
    <row r="346" spans="1:16" x14ac:dyDescent="0.3">
      <c r="A346" s="82">
        <v>18</v>
      </c>
      <c r="B346" s="83">
        <v>45782</v>
      </c>
      <c r="C346" s="80" t="s">
        <v>168</v>
      </c>
      <c r="D346" s="84" t="s">
        <v>137</v>
      </c>
      <c r="E346" s="85">
        <v>3.8262999999999998</v>
      </c>
      <c r="F346" s="85" t="s">
        <v>310</v>
      </c>
      <c r="K346" s="82">
        <v>18</v>
      </c>
      <c r="L346" s="83">
        <v>45782</v>
      </c>
      <c r="M346" s="80" t="s">
        <v>169</v>
      </c>
      <c r="N346" s="84" t="s">
        <v>137</v>
      </c>
      <c r="O346" s="85">
        <v>4.9447000000000001</v>
      </c>
      <c r="P346" s="85" t="s">
        <v>310</v>
      </c>
    </row>
    <row r="347" spans="1:16" x14ac:dyDescent="0.3">
      <c r="A347" s="82">
        <v>19</v>
      </c>
      <c r="B347" s="83">
        <v>45789</v>
      </c>
      <c r="C347" s="80" t="s">
        <v>168</v>
      </c>
      <c r="D347" s="84" t="s">
        <v>137</v>
      </c>
      <c r="E347" s="85">
        <v>3.984</v>
      </c>
      <c r="F347" s="85" t="s">
        <v>310</v>
      </c>
      <c r="K347" s="82">
        <v>19</v>
      </c>
      <c r="L347" s="83">
        <v>45789</v>
      </c>
      <c r="M347" s="80" t="s">
        <v>169</v>
      </c>
      <c r="N347" s="84" t="s">
        <v>137</v>
      </c>
      <c r="O347" s="85">
        <v>5.0339999999999998</v>
      </c>
      <c r="P347" s="85" t="s">
        <v>310</v>
      </c>
    </row>
    <row r="348" spans="1:16" x14ac:dyDescent="0.3">
      <c r="A348" s="82">
        <v>20</v>
      </c>
      <c r="B348" s="83">
        <v>45796</v>
      </c>
      <c r="C348" s="80" t="s">
        <v>168</v>
      </c>
      <c r="D348" s="84" t="s">
        <v>137</v>
      </c>
      <c r="E348" s="85">
        <v>3.7850999999999999</v>
      </c>
      <c r="F348" s="85" t="s">
        <v>310</v>
      </c>
      <c r="K348" s="82">
        <v>20</v>
      </c>
      <c r="L348" s="83">
        <v>45796</v>
      </c>
      <c r="M348" s="80" t="s">
        <v>169</v>
      </c>
      <c r="N348" s="84" t="s">
        <v>137</v>
      </c>
      <c r="O348" s="85">
        <v>5.1395</v>
      </c>
      <c r="P348" s="85" t="s">
        <v>310</v>
      </c>
    </row>
    <row r="349" spans="1:16" x14ac:dyDescent="0.3">
      <c r="A349" s="82">
        <v>21</v>
      </c>
      <c r="B349" s="83">
        <v>45803</v>
      </c>
      <c r="C349" s="80" t="s">
        <v>168</v>
      </c>
      <c r="D349" s="84" t="s">
        <v>137</v>
      </c>
      <c r="E349" s="85">
        <v>3.6827999999999999</v>
      </c>
      <c r="F349" s="85" t="s">
        <v>310</v>
      </c>
      <c r="K349" s="82">
        <v>21</v>
      </c>
      <c r="L349" s="83">
        <v>45803</v>
      </c>
      <c r="M349" s="80" t="s">
        <v>169</v>
      </c>
      <c r="N349" s="84" t="s">
        <v>137</v>
      </c>
      <c r="O349" s="85">
        <v>5.6052</v>
      </c>
      <c r="P349" s="85" t="s">
        <v>310</v>
      </c>
    </row>
    <row r="350" spans="1:16" x14ac:dyDescent="0.3">
      <c r="A350" s="82">
        <v>22</v>
      </c>
      <c r="B350" s="83">
        <v>45810</v>
      </c>
      <c r="C350" s="80" t="s">
        <v>168</v>
      </c>
      <c r="D350" s="84" t="s">
        <v>137</v>
      </c>
      <c r="E350" s="85">
        <v>3.8140000000000001</v>
      </c>
      <c r="F350" s="85" t="s">
        <v>310</v>
      </c>
      <c r="K350" s="82">
        <v>22</v>
      </c>
      <c r="L350" s="83">
        <v>45810</v>
      </c>
      <c r="M350" s="80" t="s">
        <v>169</v>
      </c>
      <c r="N350" s="84" t="s">
        <v>137</v>
      </c>
      <c r="O350" s="85">
        <v>5.3529</v>
      </c>
      <c r="P350" s="85" t="s">
        <v>310</v>
      </c>
    </row>
    <row r="351" spans="1:16" x14ac:dyDescent="0.3">
      <c r="A351" s="82">
        <v>23</v>
      </c>
      <c r="B351" s="83">
        <v>45817</v>
      </c>
      <c r="C351" s="80" t="s">
        <v>168</v>
      </c>
      <c r="D351" s="84" t="s">
        <v>137</v>
      </c>
      <c r="E351" s="85">
        <v>3.8542000000000001</v>
      </c>
      <c r="F351" s="85" t="s">
        <v>310</v>
      </c>
      <c r="K351" s="82">
        <v>23</v>
      </c>
      <c r="L351" s="83">
        <v>45817</v>
      </c>
      <c r="M351" s="80" t="s">
        <v>169</v>
      </c>
      <c r="N351" s="84" t="s">
        <v>137</v>
      </c>
      <c r="O351" s="85">
        <v>5.1821999999999999</v>
      </c>
      <c r="P351" s="85" t="s">
        <v>310</v>
      </c>
    </row>
    <row r="352" spans="1:16" x14ac:dyDescent="0.3">
      <c r="A352" s="82">
        <v>24</v>
      </c>
      <c r="B352" s="83">
        <v>45824</v>
      </c>
      <c r="C352" s="80" t="s">
        <v>168</v>
      </c>
      <c r="D352" s="84" t="s">
        <v>137</v>
      </c>
      <c r="E352" s="85">
        <v>3.7004999999999999</v>
      </c>
      <c r="F352" s="85" t="s">
        <v>310</v>
      </c>
      <c r="K352" s="82">
        <v>24</v>
      </c>
      <c r="L352" s="83">
        <v>45824</v>
      </c>
      <c r="M352" s="80" t="s">
        <v>169</v>
      </c>
      <c r="N352" s="84" t="s">
        <v>137</v>
      </c>
      <c r="O352" s="85">
        <v>5.3139000000000003</v>
      </c>
      <c r="P352" s="85" t="s">
        <v>310</v>
      </c>
    </row>
    <row r="353" spans="1:16" x14ac:dyDescent="0.3">
      <c r="A353" s="82">
        <v>25</v>
      </c>
      <c r="B353" s="83">
        <v>45831</v>
      </c>
      <c r="C353" s="80" t="s">
        <v>168</v>
      </c>
      <c r="D353" s="84" t="s">
        <v>137</v>
      </c>
      <c r="E353" s="85">
        <v>3.6025</v>
      </c>
      <c r="F353" s="85" t="s">
        <v>310</v>
      </c>
      <c r="K353" s="82">
        <v>25</v>
      </c>
      <c r="L353" s="83">
        <v>45831</v>
      </c>
      <c r="M353" s="80" t="s">
        <v>169</v>
      </c>
      <c r="N353" s="84" t="s">
        <v>137</v>
      </c>
      <c r="O353" s="85">
        <v>5.5292000000000003</v>
      </c>
      <c r="P353" s="85" t="s">
        <v>310</v>
      </c>
    </row>
    <row r="354" spans="1:16" x14ac:dyDescent="0.3">
      <c r="A354" s="82">
        <v>1</v>
      </c>
      <c r="B354" s="83">
        <v>45663</v>
      </c>
      <c r="C354" s="80" t="s">
        <v>168</v>
      </c>
      <c r="D354" s="84" t="s">
        <v>138</v>
      </c>
      <c r="E354" s="85">
        <v>8.9415999999999993</v>
      </c>
      <c r="F354" s="85" t="s">
        <v>310</v>
      </c>
      <c r="K354" s="82">
        <v>1</v>
      </c>
      <c r="L354" s="83">
        <v>45663</v>
      </c>
      <c r="M354" s="80" t="s">
        <v>169</v>
      </c>
      <c r="N354" s="84" t="s">
        <v>138</v>
      </c>
      <c r="O354" s="85">
        <v>12.888999999999999</v>
      </c>
      <c r="P354" s="85" t="s">
        <v>310</v>
      </c>
    </row>
    <row r="355" spans="1:16" x14ac:dyDescent="0.3">
      <c r="A355" s="82">
        <v>2</v>
      </c>
      <c r="B355" s="83">
        <v>45670</v>
      </c>
      <c r="C355" s="80" t="s">
        <v>168</v>
      </c>
      <c r="D355" s="84" t="s">
        <v>138</v>
      </c>
      <c r="E355" s="85">
        <v>8.9084000000000003</v>
      </c>
      <c r="F355" s="85" t="s">
        <v>310</v>
      </c>
      <c r="K355" s="82">
        <v>2</v>
      </c>
      <c r="L355" s="83">
        <v>45670</v>
      </c>
      <c r="M355" s="80" t="s">
        <v>169</v>
      </c>
      <c r="N355" s="84" t="s">
        <v>138</v>
      </c>
      <c r="O355" s="85">
        <v>13.1929</v>
      </c>
      <c r="P355" s="85" t="s">
        <v>310</v>
      </c>
    </row>
    <row r="356" spans="1:16" x14ac:dyDescent="0.3">
      <c r="A356" s="82">
        <v>3</v>
      </c>
      <c r="B356" s="83">
        <v>45677</v>
      </c>
      <c r="C356" s="80" t="s">
        <v>168</v>
      </c>
      <c r="D356" s="84" t="s">
        <v>138</v>
      </c>
      <c r="E356" s="85">
        <v>9.3030000000000008</v>
      </c>
      <c r="F356" s="85" t="s">
        <v>310</v>
      </c>
      <c r="K356" s="82">
        <v>3</v>
      </c>
      <c r="L356" s="83">
        <v>45677</v>
      </c>
      <c r="M356" s="80" t="s">
        <v>169</v>
      </c>
      <c r="N356" s="84" t="s">
        <v>138</v>
      </c>
      <c r="O356" s="85">
        <v>12.507899999999999</v>
      </c>
      <c r="P356" s="85" t="s">
        <v>310</v>
      </c>
    </row>
    <row r="357" spans="1:16" x14ac:dyDescent="0.3">
      <c r="A357" s="82">
        <v>4</v>
      </c>
      <c r="B357" s="83">
        <v>45684</v>
      </c>
      <c r="C357" s="80" t="s">
        <v>168</v>
      </c>
      <c r="D357" s="84" t="s">
        <v>138</v>
      </c>
      <c r="E357" s="85">
        <v>9.1234999999999999</v>
      </c>
      <c r="F357" s="85" t="s">
        <v>310</v>
      </c>
      <c r="K357" s="82">
        <v>4</v>
      </c>
      <c r="L357" s="83">
        <v>45684</v>
      </c>
      <c r="M357" s="80" t="s">
        <v>169</v>
      </c>
      <c r="N357" s="84" t="s">
        <v>138</v>
      </c>
      <c r="O357" s="85">
        <v>11.8691</v>
      </c>
      <c r="P357" s="85" t="s">
        <v>310</v>
      </c>
    </row>
    <row r="358" spans="1:16" x14ac:dyDescent="0.3">
      <c r="A358" s="82">
        <v>5</v>
      </c>
      <c r="B358" s="83">
        <v>45691</v>
      </c>
      <c r="C358" s="80" t="s">
        <v>168</v>
      </c>
      <c r="D358" s="84" t="s">
        <v>138</v>
      </c>
      <c r="E358" s="85">
        <v>9.1677999999999997</v>
      </c>
      <c r="F358" s="85" t="s">
        <v>310</v>
      </c>
      <c r="K358" s="82">
        <v>5</v>
      </c>
      <c r="L358" s="83">
        <v>45691</v>
      </c>
      <c r="M358" s="80" t="s">
        <v>169</v>
      </c>
      <c r="N358" s="84" t="s">
        <v>138</v>
      </c>
      <c r="O358" s="85">
        <v>12.187099999999999</v>
      </c>
      <c r="P358" s="85" t="s">
        <v>310</v>
      </c>
    </row>
    <row r="359" spans="1:16" x14ac:dyDescent="0.3">
      <c r="A359" s="82">
        <v>6</v>
      </c>
      <c r="B359" s="83">
        <v>45698</v>
      </c>
      <c r="C359" s="80" t="s">
        <v>168</v>
      </c>
      <c r="D359" s="84" t="s">
        <v>138</v>
      </c>
      <c r="E359" s="85">
        <v>8.8728999999999996</v>
      </c>
      <c r="F359" s="85" t="s">
        <v>310</v>
      </c>
      <c r="K359" s="82">
        <v>6</v>
      </c>
      <c r="L359" s="83">
        <v>45698</v>
      </c>
      <c r="M359" s="80" t="s">
        <v>169</v>
      </c>
      <c r="N359" s="84" t="s">
        <v>138</v>
      </c>
      <c r="O359" s="85">
        <v>12.0776</v>
      </c>
      <c r="P359" s="85" t="s">
        <v>310</v>
      </c>
    </row>
    <row r="360" spans="1:16" x14ac:dyDescent="0.3">
      <c r="A360" s="82">
        <v>7</v>
      </c>
      <c r="B360" s="83">
        <v>45705</v>
      </c>
      <c r="C360" s="80" t="s">
        <v>168</v>
      </c>
      <c r="D360" s="84" t="s">
        <v>138</v>
      </c>
      <c r="E360" s="85">
        <v>9.4810999999999996</v>
      </c>
      <c r="F360" s="85" t="s">
        <v>310</v>
      </c>
      <c r="K360" s="82">
        <v>7</v>
      </c>
      <c r="L360" s="83">
        <v>45705</v>
      </c>
      <c r="M360" s="80" t="s">
        <v>169</v>
      </c>
      <c r="N360" s="84" t="s">
        <v>138</v>
      </c>
      <c r="O360" s="85">
        <v>12.324299999999999</v>
      </c>
      <c r="P360" s="85" t="s">
        <v>310</v>
      </c>
    </row>
    <row r="361" spans="1:16" x14ac:dyDescent="0.3">
      <c r="A361" s="82">
        <v>8</v>
      </c>
      <c r="B361" s="83">
        <v>45712</v>
      </c>
      <c r="C361" s="80" t="s">
        <v>168</v>
      </c>
      <c r="D361" s="84" t="s">
        <v>138</v>
      </c>
      <c r="E361" s="85">
        <v>9.4274000000000004</v>
      </c>
      <c r="F361" s="85" t="s">
        <v>310</v>
      </c>
      <c r="K361" s="82">
        <v>8</v>
      </c>
      <c r="L361" s="83">
        <v>45712</v>
      </c>
      <c r="M361" s="80" t="s">
        <v>169</v>
      </c>
      <c r="N361" s="84" t="s">
        <v>138</v>
      </c>
      <c r="O361" s="85">
        <v>12.527900000000001</v>
      </c>
      <c r="P361" s="85" t="s">
        <v>310</v>
      </c>
    </row>
    <row r="362" spans="1:16" x14ac:dyDescent="0.3">
      <c r="A362" s="82">
        <v>9</v>
      </c>
      <c r="B362" s="83">
        <v>45719</v>
      </c>
      <c r="C362" s="80" t="s">
        <v>168</v>
      </c>
      <c r="D362" s="84" t="s">
        <v>138</v>
      </c>
      <c r="E362" s="85">
        <v>9.1415000000000006</v>
      </c>
      <c r="F362" s="85" t="s">
        <v>310</v>
      </c>
      <c r="K362" s="82">
        <v>9</v>
      </c>
      <c r="L362" s="83">
        <v>45719</v>
      </c>
      <c r="M362" s="80" t="s">
        <v>169</v>
      </c>
      <c r="N362" s="84" t="s">
        <v>138</v>
      </c>
      <c r="O362" s="85">
        <v>11.799200000000001</v>
      </c>
      <c r="P362" s="85" t="s">
        <v>310</v>
      </c>
    </row>
    <row r="363" spans="1:16" x14ac:dyDescent="0.3">
      <c r="A363" s="82">
        <v>10</v>
      </c>
      <c r="B363" s="83">
        <v>45726</v>
      </c>
      <c r="C363" s="80" t="s">
        <v>168</v>
      </c>
      <c r="D363" s="84" t="s">
        <v>138</v>
      </c>
      <c r="E363" s="85">
        <v>9.1710999999999991</v>
      </c>
      <c r="F363" s="85" t="s">
        <v>310</v>
      </c>
      <c r="K363" s="82">
        <v>10</v>
      </c>
      <c r="L363" s="83">
        <v>45726</v>
      </c>
      <c r="M363" s="80" t="s">
        <v>169</v>
      </c>
      <c r="N363" s="84" t="s">
        <v>138</v>
      </c>
      <c r="O363" s="85">
        <v>12.619899999999999</v>
      </c>
      <c r="P363" s="85" t="s">
        <v>310</v>
      </c>
    </row>
    <row r="364" spans="1:16" x14ac:dyDescent="0.3">
      <c r="A364" s="82">
        <v>11</v>
      </c>
      <c r="B364" s="83">
        <v>45733</v>
      </c>
      <c r="C364" s="80" t="s">
        <v>168</v>
      </c>
      <c r="D364" s="84" t="s">
        <v>138</v>
      </c>
      <c r="E364" s="85">
        <v>8.4931999999999999</v>
      </c>
      <c r="F364" s="85" t="s">
        <v>310</v>
      </c>
      <c r="K364" s="82">
        <v>11</v>
      </c>
      <c r="L364" s="83">
        <v>45733</v>
      </c>
      <c r="M364" s="80" t="s">
        <v>169</v>
      </c>
      <c r="N364" s="84" t="s">
        <v>138</v>
      </c>
      <c r="O364" s="85">
        <v>11.971399999999999</v>
      </c>
      <c r="P364" s="85" t="s">
        <v>310</v>
      </c>
    </row>
    <row r="365" spans="1:16" x14ac:dyDescent="0.3">
      <c r="A365" s="82">
        <v>12</v>
      </c>
      <c r="B365" s="83">
        <v>45740</v>
      </c>
      <c r="C365" s="80" t="s">
        <v>168</v>
      </c>
      <c r="D365" s="84" t="s">
        <v>138</v>
      </c>
      <c r="E365" s="85">
        <v>9.1593999999999998</v>
      </c>
      <c r="F365" s="85" t="s">
        <v>310</v>
      </c>
      <c r="K365" s="82">
        <v>12</v>
      </c>
      <c r="L365" s="83">
        <v>45740</v>
      </c>
      <c r="M365" s="80" t="s">
        <v>169</v>
      </c>
      <c r="N365" s="84" t="s">
        <v>138</v>
      </c>
      <c r="O365" s="85">
        <v>12.604100000000001</v>
      </c>
      <c r="P365" s="85" t="s">
        <v>310</v>
      </c>
    </row>
    <row r="366" spans="1:16" x14ac:dyDescent="0.3">
      <c r="A366" s="82">
        <v>13</v>
      </c>
      <c r="B366" s="83">
        <v>45747</v>
      </c>
      <c r="C366" s="80" t="s">
        <v>168</v>
      </c>
      <c r="D366" s="84" t="s">
        <v>138</v>
      </c>
      <c r="E366" s="85">
        <v>8.9514999999999993</v>
      </c>
      <c r="F366" s="85" t="s">
        <v>310</v>
      </c>
      <c r="K366" s="82">
        <v>13</v>
      </c>
      <c r="L366" s="83">
        <v>45747</v>
      </c>
      <c r="M366" s="80" t="s">
        <v>169</v>
      </c>
      <c r="N366" s="84" t="s">
        <v>138</v>
      </c>
      <c r="O366" s="85">
        <v>12.4617</v>
      </c>
      <c r="P366" s="85" t="s">
        <v>310</v>
      </c>
    </row>
    <row r="367" spans="1:16" x14ac:dyDescent="0.3">
      <c r="A367" s="82">
        <v>14</v>
      </c>
      <c r="B367" s="83">
        <v>45754</v>
      </c>
      <c r="C367" s="80" t="s">
        <v>168</v>
      </c>
      <c r="D367" s="84" t="s">
        <v>138</v>
      </c>
      <c r="E367" s="85">
        <v>9.1084999999999994</v>
      </c>
      <c r="F367" s="85" t="s">
        <v>310</v>
      </c>
      <c r="K367" s="82">
        <v>14</v>
      </c>
      <c r="L367" s="83">
        <v>45754</v>
      </c>
      <c r="M367" s="80" t="s">
        <v>169</v>
      </c>
      <c r="N367" s="84" t="s">
        <v>138</v>
      </c>
      <c r="O367" s="85">
        <v>12.3902</v>
      </c>
      <c r="P367" s="85" t="s">
        <v>310</v>
      </c>
    </row>
    <row r="368" spans="1:16" x14ac:dyDescent="0.3">
      <c r="A368" s="82">
        <v>15</v>
      </c>
      <c r="B368" s="83">
        <v>45761</v>
      </c>
      <c r="C368" s="80" t="s">
        <v>168</v>
      </c>
      <c r="D368" s="84" t="s">
        <v>138</v>
      </c>
      <c r="E368" s="85">
        <v>9.1706000000000003</v>
      </c>
      <c r="F368" s="85" t="s">
        <v>310</v>
      </c>
      <c r="K368" s="82">
        <v>15</v>
      </c>
      <c r="L368" s="83">
        <v>45761</v>
      </c>
      <c r="M368" s="80" t="s">
        <v>169</v>
      </c>
      <c r="N368" s="84" t="s">
        <v>138</v>
      </c>
      <c r="O368" s="85">
        <v>12.474399999999999</v>
      </c>
      <c r="P368" s="85" t="s">
        <v>310</v>
      </c>
    </row>
    <row r="369" spans="1:16" x14ac:dyDescent="0.3">
      <c r="A369" s="82">
        <v>16</v>
      </c>
      <c r="B369" s="83">
        <v>45768</v>
      </c>
      <c r="C369" s="80" t="s">
        <v>168</v>
      </c>
      <c r="D369" s="84" t="s">
        <v>138</v>
      </c>
      <c r="E369" s="85">
        <v>8.9146999999999998</v>
      </c>
      <c r="F369" s="85" t="s">
        <v>310</v>
      </c>
      <c r="K369" s="82">
        <v>16</v>
      </c>
      <c r="L369" s="83">
        <v>45768</v>
      </c>
      <c r="M369" s="80" t="s">
        <v>169</v>
      </c>
      <c r="N369" s="84" t="s">
        <v>138</v>
      </c>
      <c r="O369" s="85">
        <v>12.3111</v>
      </c>
      <c r="P369" s="85" t="s">
        <v>310</v>
      </c>
    </row>
    <row r="370" spans="1:16" x14ac:dyDescent="0.3">
      <c r="A370" s="82">
        <v>17</v>
      </c>
      <c r="B370" s="83">
        <v>45775</v>
      </c>
      <c r="C370" s="80" t="s">
        <v>168</v>
      </c>
      <c r="D370" s="84" t="s">
        <v>138</v>
      </c>
      <c r="E370" s="85">
        <v>8.5774000000000008</v>
      </c>
      <c r="F370" s="85" t="s">
        <v>310</v>
      </c>
      <c r="K370" s="82">
        <v>17</v>
      </c>
      <c r="L370" s="83">
        <v>45775</v>
      </c>
      <c r="M370" s="80" t="s">
        <v>169</v>
      </c>
      <c r="N370" s="84" t="s">
        <v>138</v>
      </c>
      <c r="O370" s="85">
        <v>12.285600000000001</v>
      </c>
      <c r="P370" s="85" t="s">
        <v>310</v>
      </c>
    </row>
    <row r="371" spans="1:16" x14ac:dyDescent="0.3">
      <c r="A371" s="82">
        <v>18</v>
      </c>
      <c r="B371" s="83">
        <v>45782</v>
      </c>
      <c r="C371" s="80" t="s">
        <v>168</v>
      </c>
      <c r="D371" s="84" t="s">
        <v>138</v>
      </c>
      <c r="E371" s="85">
        <v>9.0920000000000005</v>
      </c>
      <c r="F371" s="85" t="s">
        <v>310</v>
      </c>
      <c r="K371" s="82">
        <v>18</v>
      </c>
      <c r="L371" s="83">
        <v>45782</v>
      </c>
      <c r="M371" s="80" t="s">
        <v>169</v>
      </c>
      <c r="N371" s="84" t="s">
        <v>138</v>
      </c>
      <c r="O371" s="85">
        <v>11.911</v>
      </c>
      <c r="P371" s="85" t="s">
        <v>310</v>
      </c>
    </row>
    <row r="372" spans="1:16" x14ac:dyDescent="0.3">
      <c r="A372" s="82">
        <v>19</v>
      </c>
      <c r="B372" s="83">
        <v>45789</v>
      </c>
      <c r="C372" s="80" t="s">
        <v>168</v>
      </c>
      <c r="D372" s="84" t="s">
        <v>138</v>
      </c>
      <c r="E372" s="85">
        <v>8.8147000000000002</v>
      </c>
      <c r="F372" s="85" t="s">
        <v>310</v>
      </c>
      <c r="K372" s="82">
        <v>19</v>
      </c>
      <c r="L372" s="83">
        <v>45789</v>
      </c>
      <c r="M372" s="80" t="s">
        <v>169</v>
      </c>
      <c r="N372" s="84" t="s">
        <v>138</v>
      </c>
      <c r="O372" s="85">
        <v>12.489599999999999</v>
      </c>
      <c r="P372" s="85" t="s">
        <v>310</v>
      </c>
    </row>
    <row r="373" spans="1:16" x14ac:dyDescent="0.3">
      <c r="A373" s="82">
        <v>20</v>
      </c>
      <c r="B373" s="83">
        <v>45796</v>
      </c>
      <c r="C373" s="80" t="s">
        <v>168</v>
      </c>
      <c r="D373" s="84" t="s">
        <v>138</v>
      </c>
      <c r="E373" s="85">
        <v>8.9175000000000004</v>
      </c>
      <c r="F373" s="85" t="s">
        <v>310</v>
      </c>
      <c r="K373" s="82">
        <v>20</v>
      </c>
      <c r="L373" s="83">
        <v>45796</v>
      </c>
      <c r="M373" s="80" t="s">
        <v>169</v>
      </c>
      <c r="N373" s="84" t="s">
        <v>138</v>
      </c>
      <c r="O373" s="85">
        <v>13.145899999999999</v>
      </c>
      <c r="P373" s="85" t="s">
        <v>310</v>
      </c>
    </row>
    <row r="374" spans="1:16" x14ac:dyDescent="0.3">
      <c r="A374" s="82">
        <v>21</v>
      </c>
      <c r="B374" s="83">
        <v>45803</v>
      </c>
      <c r="C374" s="80" t="s">
        <v>168</v>
      </c>
      <c r="D374" s="84" t="s">
        <v>138</v>
      </c>
      <c r="E374" s="85">
        <v>8.8489000000000004</v>
      </c>
      <c r="F374" s="85" t="s">
        <v>310</v>
      </c>
      <c r="K374" s="82">
        <v>21</v>
      </c>
      <c r="L374" s="83">
        <v>45803</v>
      </c>
      <c r="M374" s="80" t="s">
        <v>169</v>
      </c>
      <c r="N374" s="84" t="s">
        <v>138</v>
      </c>
      <c r="O374" s="85">
        <v>13.193199999999999</v>
      </c>
      <c r="P374" s="85" t="s">
        <v>310</v>
      </c>
    </row>
    <row r="375" spans="1:16" x14ac:dyDescent="0.3">
      <c r="A375" s="82">
        <v>22</v>
      </c>
      <c r="B375" s="83">
        <v>45810</v>
      </c>
      <c r="C375" s="80" t="s">
        <v>168</v>
      </c>
      <c r="D375" s="84" t="s">
        <v>138</v>
      </c>
      <c r="E375" s="85">
        <v>8.9146000000000001</v>
      </c>
      <c r="F375" s="85" t="s">
        <v>310</v>
      </c>
      <c r="K375" s="82">
        <v>22</v>
      </c>
      <c r="L375" s="83">
        <v>45810</v>
      </c>
      <c r="M375" s="80" t="s">
        <v>169</v>
      </c>
      <c r="N375" s="84" t="s">
        <v>138</v>
      </c>
      <c r="O375" s="85">
        <v>12.9626</v>
      </c>
      <c r="P375" s="85" t="s">
        <v>310</v>
      </c>
    </row>
    <row r="376" spans="1:16" x14ac:dyDescent="0.3">
      <c r="A376" s="82">
        <v>23</v>
      </c>
      <c r="B376" s="83">
        <v>45817</v>
      </c>
      <c r="C376" s="80" t="s">
        <v>168</v>
      </c>
      <c r="D376" s="84" t="s">
        <v>138</v>
      </c>
      <c r="E376" s="85">
        <v>8.4225999999999992</v>
      </c>
      <c r="F376" s="85" t="s">
        <v>310</v>
      </c>
      <c r="K376" s="82">
        <v>23</v>
      </c>
      <c r="L376" s="83">
        <v>45817</v>
      </c>
      <c r="M376" s="80" t="s">
        <v>169</v>
      </c>
      <c r="N376" s="84" t="s">
        <v>138</v>
      </c>
      <c r="O376" s="85">
        <v>12.747</v>
      </c>
      <c r="P376" s="85" t="s">
        <v>310</v>
      </c>
    </row>
    <row r="377" spans="1:16" x14ac:dyDescent="0.3">
      <c r="A377" s="82">
        <v>24</v>
      </c>
      <c r="B377" s="83">
        <v>45824</v>
      </c>
      <c r="C377" s="80" t="s">
        <v>168</v>
      </c>
      <c r="D377" s="84" t="s">
        <v>138</v>
      </c>
      <c r="E377" s="85">
        <v>9.3041999999999998</v>
      </c>
      <c r="F377" s="85" t="s">
        <v>310</v>
      </c>
      <c r="K377" s="82">
        <v>24</v>
      </c>
      <c r="L377" s="83">
        <v>45824</v>
      </c>
      <c r="M377" s="80" t="s">
        <v>169</v>
      </c>
      <c r="N377" s="84" t="s">
        <v>138</v>
      </c>
      <c r="O377" s="85">
        <v>12.263199999999999</v>
      </c>
      <c r="P377" s="85" t="s">
        <v>310</v>
      </c>
    </row>
    <row r="378" spans="1:16" x14ac:dyDescent="0.3">
      <c r="A378" s="82">
        <v>25</v>
      </c>
      <c r="B378" s="83">
        <v>45831</v>
      </c>
      <c r="C378" s="80" t="s">
        <v>168</v>
      </c>
      <c r="D378" s="84" t="s">
        <v>138</v>
      </c>
      <c r="E378" s="85">
        <v>9.0632999999999999</v>
      </c>
      <c r="F378" s="85" t="s">
        <v>310</v>
      </c>
      <c r="K378" s="82">
        <v>25</v>
      </c>
      <c r="L378" s="83">
        <v>45831</v>
      </c>
      <c r="M378" s="80" t="s">
        <v>169</v>
      </c>
      <c r="N378" s="84" t="s">
        <v>138</v>
      </c>
      <c r="O378" s="85">
        <v>13.005000000000001</v>
      </c>
      <c r="P378" s="85" t="s">
        <v>310</v>
      </c>
    </row>
    <row r="379" spans="1:16" x14ac:dyDescent="0.3">
      <c r="A379" s="82">
        <v>1</v>
      </c>
      <c r="B379" s="83">
        <v>45663</v>
      </c>
      <c r="C379" s="80" t="s">
        <v>168</v>
      </c>
      <c r="D379" s="84" t="s">
        <v>139</v>
      </c>
      <c r="E379" s="85">
        <v>3.4916</v>
      </c>
      <c r="F379" s="85" t="s">
        <v>310</v>
      </c>
      <c r="K379" s="82">
        <v>1</v>
      </c>
      <c r="L379" s="83">
        <v>45663</v>
      </c>
      <c r="M379" s="80" t="s">
        <v>169</v>
      </c>
      <c r="N379" s="84" t="s">
        <v>139</v>
      </c>
      <c r="O379" s="85">
        <v>6.8677000000000001</v>
      </c>
      <c r="P379" s="85" t="s">
        <v>310</v>
      </c>
    </row>
    <row r="380" spans="1:16" x14ac:dyDescent="0.3">
      <c r="A380" s="82">
        <v>2</v>
      </c>
      <c r="B380" s="83">
        <v>45670</v>
      </c>
      <c r="C380" s="80" t="s">
        <v>168</v>
      </c>
      <c r="D380" s="84" t="s">
        <v>139</v>
      </c>
      <c r="E380" s="85">
        <v>3.4897</v>
      </c>
      <c r="F380" s="85" t="s">
        <v>310</v>
      </c>
      <c r="K380" s="82">
        <v>2</v>
      </c>
      <c r="L380" s="83">
        <v>45670</v>
      </c>
      <c r="M380" s="80" t="s">
        <v>169</v>
      </c>
      <c r="N380" s="84" t="s">
        <v>139</v>
      </c>
      <c r="O380" s="85">
        <v>7.1658999999999997</v>
      </c>
      <c r="P380" s="85" t="s">
        <v>310</v>
      </c>
    </row>
    <row r="381" spans="1:16" x14ac:dyDescent="0.3">
      <c r="A381" s="82">
        <v>3</v>
      </c>
      <c r="B381" s="83">
        <v>45677</v>
      </c>
      <c r="C381" s="80" t="s">
        <v>168</v>
      </c>
      <c r="D381" s="84" t="s">
        <v>139</v>
      </c>
      <c r="E381" s="85">
        <v>3.4563000000000001</v>
      </c>
      <c r="F381" s="85" t="s">
        <v>310</v>
      </c>
      <c r="K381" s="82">
        <v>3</v>
      </c>
      <c r="L381" s="83">
        <v>45677</v>
      </c>
      <c r="M381" s="80" t="s">
        <v>169</v>
      </c>
      <c r="N381" s="84" t="s">
        <v>139</v>
      </c>
      <c r="O381" s="85">
        <v>7.1516000000000002</v>
      </c>
      <c r="P381" s="85" t="s">
        <v>310</v>
      </c>
    </row>
    <row r="382" spans="1:16" x14ac:dyDescent="0.3">
      <c r="A382" s="82">
        <v>4</v>
      </c>
      <c r="B382" s="83">
        <v>45684</v>
      </c>
      <c r="C382" s="80" t="s">
        <v>168</v>
      </c>
      <c r="D382" s="84" t="s">
        <v>139</v>
      </c>
      <c r="E382" s="85">
        <v>3.5137999999999998</v>
      </c>
      <c r="F382" s="85" t="s">
        <v>310</v>
      </c>
      <c r="K382" s="82">
        <v>4</v>
      </c>
      <c r="L382" s="83">
        <v>45684</v>
      </c>
      <c r="M382" s="80" t="s">
        <v>169</v>
      </c>
      <c r="N382" s="84" t="s">
        <v>139</v>
      </c>
      <c r="O382" s="85">
        <v>7.3487999999999998</v>
      </c>
      <c r="P382" s="85" t="s">
        <v>310</v>
      </c>
    </row>
    <row r="383" spans="1:16" x14ac:dyDescent="0.3">
      <c r="A383" s="82">
        <v>5</v>
      </c>
      <c r="B383" s="83">
        <v>45691</v>
      </c>
      <c r="C383" s="80" t="s">
        <v>168</v>
      </c>
      <c r="D383" s="84" t="s">
        <v>139</v>
      </c>
      <c r="E383" s="85">
        <v>3.4346999999999999</v>
      </c>
      <c r="F383" s="85" t="s">
        <v>310</v>
      </c>
      <c r="K383" s="82">
        <v>5</v>
      </c>
      <c r="L383" s="83">
        <v>45691</v>
      </c>
      <c r="M383" s="80" t="s">
        <v>169</v>
      </c>
      <c r="N383" s="84" t="s">
        <v>139</v>
      </c>
      <c r="O383" s="85">
        <v>6.6064999999999996</v>
      </c>
      <c r="P383" s="85" t="s">
        <v>310</v>
      </c>
    </row>
    <row r="384" spans="1:16" x14ac:dyDescent="0.3">
      <c r="A384" s="82">
        <v>6</v>
      </c>
      <c r="B384" s="83">
        <v>45698</v>
      </c>
      <c r="C384" s="80" t="s">
        <v>168</v>
      </c>
      <c r="D384" s="84" t="s">
        <v>139</v>
      </c>
      <c r="E384" s="85">
        <v>3.4874000000000001</v>
      </c>
      <c r="F384" s="85" t="s">
        <v>310</v>
      </c>
      <c r="K384" s="82">
        <v>6</v>
      </c>
      <c r="L384" s="83">
        <v>45698</v>
      </c>
      <c r="M384" s="80" t="s">
        <v>169</v>
      </c>
      <c r="N384" s="84" t="s">
        <v>139</v>
      </c>
      <c r="O384" s="85">
        <v>7.1875999999999998</v>
      </c>
      <c r="P384" s="85" t="s">
        <v>310</v>
      </c>
    </row>
    <row r="385" spans="1:16" x14ac:dyDescent="0.3">
      <c r="A385" s="82">
        <v>7</v>
      </c>
      <c r="B385" s="83">
        <v>45705</v>
      </c>
      <c r="C385" s="80" t="s">
        <v>168</v>
      </c>
      <c r="D385" s="84" t="s">
        <v>139</v>
      </c>
      <c r="E385" s="85">
        <v>3.3372999999999999</v>
      </c>
      <c r="F385" s="85" t="s">
        <v>310</v>
      </c>
      <c r="K385" s="82">
        <v>7</v>
      </c>
      <c r="L385" s="83">
        <v>45705</v>
      </c>
      <c r="M385" s="80" t="s">
        <v>169</v>
      </c>
      <c r="N385" s="84" t="s">
        <v>139</v>
      </c>
      <c r="O385" s="85">
        <v>6.9267000000000003</v>
      </c>
      <c r="P385" s="85" t="s">
        <v>310</v>
      </c>
    </row>
    <row r="386" spans="1:16" x14ac:dyDescent="0.3">
      <c r="A386" s="82">
        <v>8</v>
      </c>
      <c r="B386" s="83">
        <v>45712</v>
      </c>
      <c r="C386" s="80" t="s">
        <v>168</v>
      </c>
      <c r="D386" s="84" t="s">
        <v>139</v>
      </c>
      <c r="E386" s="85">
        <v>3.444</v>
      </c>
      <c r="F386" s="85" t="s">
        <v>310</v>
      </c>
      <c r="K386" s="82">
        <v>8</v>
      </c>
      <c r="L386" s="83">
        <v>45712</v>
      </c>
      <c r="M386" s="80" t="s">
        <v>169</v>
      </c>
      <c r="N386" s="84" t="s">
        <v>139</v>
      </c>
      <c r="O386" s="85">
        <v>6.8335999999999997</v>
      </c>
      <c r="P386" s="85" t="s">
        <v>310</v>
      </c>
    </row>
    <row r="387" spans="1:16" x14ac:dyDescent="0.3">
      <c r="A387" s="82">
        <v>9</v>
      </c>
      <c r="B387" s="83">
        <v>45719</v>
      </c>
      <c r="C387" s="80" t="s">
        <v>168</v>
      </c>
      <c r="D387" s="84" t="s">
        <v>139</v>
      </c>
      <c r="E387" s="85">
        <v>3.8420999999999998</v>
      </c>
      <c r="F387" s="85" t="s">
        <v>310</v>
      </c>
      <c r="K387" s="82">
        <v>9</v>
      </c>
      <c r="L387" s="83">
        <v>45719</v>
      </c>
      <c r="M387" s="80" t="s">
        <v>169</v>
      </c>
      <c r="N387" s="84" t="s">
        <v>139</v>
      </c>
      <c r="O387" s="85">
        <v>7.1349</v>
      </c>
      <c r="P387" s="85" t="s">
        <v>310</v>
      </c>
    </row>
    <row r="388" spans="1:16" x14ac:dyDescent="0.3">
      <c r="A388" s="82">
        <v>10</v>
      </c>
      <c r="B388" s="83">
        <v>45726</v>
      </c>
      <c r="C388" s="80" t="s">
        <v>168</v>
      </c>
      <c r="D388" s="84" t="s">
        <v>139</v>
      </c>
      <c r="E388" s="85">
        <v>3.4895999999999998</v>
      </c>
      <c r="F388" s="85" t="s">
        <v>310</v>
      </c>
      <c r="K388" s="82">
        <v>10</v>
      </c>
      <c r="L388" s="83">
        <v>45726</v>
      </c>
      <c r="M388" s="80" t="s">
        <v>169</v>
      </c>
      <c r="N388" s="84" t="s">
        <v>139</v>
      </c>
      <c r="O388" s="85">
        <v>6.77</v>
      </c>
      <c r="P388" s="85" t="s">
        <v>310</v>
      </c>
    </row>
    <row r="389" spans="1:16" x14ac:dyDescent="0.3">
      <c r="A389" s="82">
        <v>11</v>
      </c>
      <c r="B389" s="83">
        <v>45733</v>
      </c>
      <c r="C389" s="80" t="s">
        <v>168</v>
      </c>
      <c r="D389" s="84" t="s">
        <v>139</v>
      </c>
      <c r="E389" s="85">
        <v>3.4641999999999999</v>
      </c>
      <c r="F389" s="85" t="s">
        <v>310</v>
      </c>
      <c r="K389" s="82">
        <v>11</v>
      </c>
      <c r="L389" s="83">
        <v>45733</v>
      </c>
      <c r="M389" s="80" t="s">
        <v>169</v>
      </c>
      <c r="N389" s="84" t="s">
        <v>139</v>
      </c>
      <c r="O389" s="85">
        <v>6.4808000000000003</v>
      </c>
      <c r="P389" s="85" t="s">
        <v>310</v>
      </c>
    </row>
    <row r="390" spans="1:16" x14ac:dyDescent="0.3">
      <c r="A390" s="82">
        <v>12</v>
      </c>
      <c r="B390" s="83">
        <v>45740</v>
      </c>
      <c r="C390" s="80" t="s">
        <v>168</v>
      </c>
      <c r="D390" s="84" t="s">
        <v>139</v>
      </c>
      <c r="E390" s="85">
        <v>3.5798999999999999</v>
      </c>
      <c r="F390" s="85" t="s">
        <v>310</v>
      </c>
      <c r="K390" s="82">
        <v>12</v>
      </c>
      <c r="L390" s="83">
        <v>45740</v>
      </c>
      <c r="M390" s="80" t="s">
        <v>169</v>
      </c>
      <c r="N390" s="84" t="s">
        <v>139</v>
      </c>
      <c r="O390" s="85">
        <v>6.9074</v>
      </c>
      <c r="P390" s="85" t="s">
        <v>310</v>
      </c>
    </row>
    <row r="391" spans="1:16" x14ac:dyDescent="0.3">
      <c r="A391" s="82">
        <v>13</v>
      </c>
      <c r="B391" s="83">
        <v>45747</v>
      </c>
      <c r="C391" s="80" t="s">
        <v>168</v>
      </c>
      <c r="D391" s="84" t="s">
        <v>139</v>
      </c>
      <c r="E391" s="85">
        <v>3.6061999999999999</v>
      </c>
      <c r="F391" s="85" t="s">
        <v>310</v>
      </c>
      <c r="K391" s="82">
        <v>13</v>
      </c>
      <c r="L391" s="83">
        <v>45747</v>
      </c>
      <c r="M391" s="80" t="s">
        <v>169</v>
      </c>
      <c r="N391" s="84" t="s">
        <v>139</v>
      </c>
      <c r="O391" s="85">
        <v>6.6256000000000004</v>
      </c>
      <c r="P391" s="85" t="s">
        <v>310</v>
      </c>
    </row>
    <row r="392" spans="1:16" x14ac:dyDescent="0.3">
      <c r="A392" s="82">
        <v>14</v>
      </c>
      <c r="B392" s="83">
        <v>45754</v>
      </c>
      <c r="C392" s="80" t="s">
        <v>168</v>
      </c>
      <c r="D392" s="84" t="s">
        <v>139</v>
      </c>
      <c r="E392" s="85">
        <v>3.3329</v>
      </c>
      <c r="F392" s="85" t="s">
        <v>310</v>
      </c>
      <c r="K392" s="82">
        <v>14</v>
      </c>
      <c r="L392" s="83">
        <v>45754</v>
      </c>
      <c r="M392" s="80" t="s">
        <v>169</v>
      </c>
      <c r="N392" s="84" t="s">
        <v>139</v>
      </c>
      <c r="O392" s="85">
        <v>6.8377999999999997</v>
      </c>
      <c r="P392" s="85" t="s">
        <v>310</v>
      </c>
    </row>
    <row r="393" spans="1:16" x14ac:dyDescent="0.3">
      <c r="A393" s="82">
        <v>15</v>
      </c>
      <c r="B393" s="83">
        <v>45761</v>
      </c>
      <c r="C393" s="80" t="s">
        <v>168</v>
      </c>
      <c r="D393" s="84" t="s">
        <v>139</v>
      </c>
      <c r="E393" s="85">
        <v>3.4689000000000001</v>
      </c>
      <c r="F393" s="85" t="s">
        <v>310</v>
      </c>
      <c r="K393" s="82">
        <v>15</v>
      </c>
      <c r="L393" s="83">
        <v>45761</v>
      </c>
      <c r="M393" s="80" t="s">
        <v>169</v>
      </c>
      <c r="N393" s="84" t="s">
        <v>139</v>
      </c>
      <c r="O393" s="85">
        <v>7.0929000000000002</v>
      </c>
      <c r="P393" s="85" t="s">
        <v>310</v>
      </c>
    </row>
    <row r="394" spans="1:16" x14ac:dyDescent="0.3">
      <c r="A394" s="82">
        <v>16</v>
      </c>
      <c r="B394" s="83">
        <v>45768</v>
      </c>
      <c r="C394" s="80" t="s">
        <v>168</v>
      </c>
      <c r="D394" s="84" t="s">
        <v>139</v>
      </c>
      <c r="E394" s="85">
        <v>3.6377000000000002</v>
      </c>
      <c r="F394" s="85" t="s">
        <v>310</v>
      </c>
      <c r="K394" s="82">
        <v>16</v>
      </c>
      <c r="L394" s="83">
        <v>45768</v>
      </c>
      <c r="M394" s="80" t="s">
        <v>169</v>
      </c>
      <c r="N394" s="84" t="s">
        <v>139</v>
      </c>
      <c r="O394" s="85">
        <v>7.0780000000000003</v>
      </c>
      <c r="P394" s="85" t="s">
        <v>310</v>
      </c>
    </row>
    <row r="395" spans="1:16" x14ac:dyDescent="0.3">
      <c r="A395" s="82">
        <v>17</v>
      </c>
      <c r="B395" s="83">
        <v>45775</v>
      </c>
      <c r="C395" s="80" t="s">
        <v>168</v>
      </c>
      <c r="D395" s="84" t="s">
        <v>139</v>
      </c>
      <c r="E395" s="85">
        <v>3.5405000000000002</v>
      </c>
      <c r="F395" s="85" t="s">
        <v>310</v>
      </c>
      <c r="K395" s="82">
        <v>17</v>
      </c>
      <c r="L395" s="83">
        <v>45775</v>
      </c>
      <c r="M395" s="80" t="s">
        <v>169</v>
      </c>
      <c r="N395" s="84" t="s">
        <v>139</v>
      </c>
      <c r="O395" s="85">
        <v>7.3967000000000001</v>
      </c>
      <c r="P395" s="85" t="s">
        <v>310</v>
      </c>
    </row>
    <row r="396" spans="1:16" x14ac:dyDescent="0.3">
      <c r="A396" s="82">
        <v>18</v>
      </c>
      <c r="B396" s="83">
        <v>45782</v>
      </c>
      <c r="C396" s="80" t="s">
        <v>168</v>
      </c>
      <c r="D396" s="84" t="s">
        <v>139</v>
      </c>
      <c r="E396" s="85">
        <v>3.5183</v>
      </c>
      <c r="F396" s="85" t="s">
        <v>310</v>
      </c>
      <c r="K396" s="82">
        <v>18</v>
      </c>
      <c r="L396" s="83">
        <v>45782</v>
      </c>
      <c r="M396" s="80" t="s">
        <v>169</v>
      </c>
      <c r="N396" s="84" t="s">
        <v>139</v>
      </c>
      <c r="O396" s="85">
        <v>6.9500999999999999</v>
      </c>
      <c r="P396" s="85" t="s">
        <v>310</v>
      </c>
    </row>
    <row r="397" spans="1:16" x14ac:dyDescent="0.3">
      <c r="A397" s="82">
        <v>19</v>
      </c>
      <c r="B397" s="83">
        <v>45789</v>
      </c>
      <c r="C397" s="80" t="s">
        <v>168</v>
      </c>
      <c r="D397" s="84" t="s">
        <v>139</v>
      </c>
      <c r="E397" s="85">
        <v>3.7330999999999999</v>
      </c>
      <c r="F397" s="85" t="s">
        <v>310</v>
      </c>
      <c r="K397" s="82">
        <v>19</v>
      </c>
      <c r="L397" s="83">
        <v>45789</v>
      </c>
      <c r="M397" s="80" t="s">
        <v>169</v>
      </c>
      <c r="N397" s="84" t="s">
        <v>139</v>
      </c>
      <c r="O397" s="85">
        <v>6.6166999999999998</v>
      </c>
      <c r="P397" s="85" t="s">
        <v>310</v>
      </c>
    </row>
    <row r="398" spans="1:16" x14ac:dyDescent="0.3">
      <c r="A398" s="82">
        <v>20</v>
      </c>
      <c r="B398" s="83">
        <v>45796</v>
      </c>
      <c r="C398" s="80" t="s">
        <v>168</v>
      </c>
      <c r="D398" s="84" t="s">
        <v>139</v>
      </c>
      <c r="E398" s="85">
        <v>3.3982999999999999</v>
      </c>
      <c r="F398" s="85" t="s">
        <v>310</v>
      </c>
      <c r="K398" s="82">
        <v>20</v>
      </c>
      <c r="L398" s="83">
        <v>45796</v>
      </c>
      <c r="M398" s="80" t="s">
        <v>169</v>
      </c>
      <c r="N398" s="84" t="s">
        <v>139</v>
      </c>
      <c r="O398" s="85">
        <v>6.8109999999999999</v>
      </c>
      <c r="P398" s="85" t="s">
        <v>310</v>
      </c>
    </row>
    <row r="399" spans="1:16" x14ac:dyDescent="0.3">
      <c r="A399" s="82">
        <v>21</v>
      </c>
      <c r="B399" s="83">
        <v>45803</v>
      </c>
      <c r="C399" s="80" t="s">
        <v>168</v>
      </c>
      <c r="D399" s="84" t="s">
        <v>139</v>
      </c>
      <c r="E399" s="85">
        <v>3.5124</v>
      </c>
      <c r="F399" s="85" t="s">
        <v>310</v>
      </c>
      <c r="K399" s="82">
        <v>21</v>
      </c>
      <c r="L399" s="83">
        <v>45803</v>
      </c>
      <c r="M399" s="80" t="s">
        <v>169</v>
      </c>
      <c r="N399" s="84" t="s">
        <v>139</v>
      </c>
      <c r="O399" s="85">
        <v>6.7702</v>
      </c>
      <c r="P399" s="85" t="s">
        <v>310</v>
      </c>
    </row>
    <row r="400" spans="1:16" x14ac:dyDescent="0.3">
      <c r="A400" s="82">
        <v>22</v>
      </c>
      <c r="B400" s="83">
        <v>45810</v>
      </c>
      <c r="C400" s="80" t="s">
        <v>168</v>
      </c>
      <c r="D400" s="84" t="s">
        <v>139</v>
      </c>
      <c r="E400" s="85">
        <v>3.4220000000000002</v>
      </c>
      <c r="F400" s="85" t="s">
        <v>310</v>
      </c>
      <c r="K400" s="82">
        <v>22</v>
      </c>
      <c r="L400" s="83">
        <v>45810</v>
      </c>
      <c r="M400" s="80" t="s">
        <v>169</v>
      </c>
      <c r="N400" s="84" t="s">
        <v>139</v>
      </c>
      <c r="O400" s="85">
        <v>6.6955</v>
      </c>
      <c r="P400" s="85" t="s">
        <v>310</v>
      </c>
    </row>
    <row r="401" spans="1:16" x14ac:dyDescent="0.3">
      <c r="A401" s="82">
        <v>23</v>
      </c>
      <c r="B401" s="83">
        <v>45817</v>
      </c>
      <c r="C401" s="80" t="s">
        <v>168</v>
      </c>
      <c r="D401" s="84" t="s">
        <v>139</v>
      </c>
      <c r="E401" s="85">
        <v>3.7235</v>
      </c>
      <c r="F401" s="85" t="s">
        <v>310</v>
      </c>
      <c r="K401" s="82">
        <v>23</v>
      </c>
      <c r="L401" s="83">
        <v>45817</v>
      </c>
      <c r="M401" s="80" t="s">
        <v>169</v>
      </c>
      <c r="N401" s="84" t="s">
        <v>139</v>
      </c>
      <c r="O401" s="85">
        <v>7.1087999999999996</v>
      </c>
      <c r="P401" s="85" t="s">
        <v>310</v>
      </c>
    </row>
    <row r="402" spans="1:16" x14ac:dyDescent="0.3">
      <c r="A402" s="82">
        <v>24</v>
      </c>
      <c r="B402" s="83">
        <v>45824</v>
      </c>
      <c r="C402" s="80" t="s">
        <v>168</v>
      </c>
      <c r="D402" s="84" t="s">
        <v>139</v>
      </c>
      <c r="E402" s="85">
        <v>3.2071999999999998</v>
      </c>
      <c r="F402" s="85" t="s">
        <v>310</v>
      </c>
      <c r="K402" s="82">
        <v>24</v>
      </c>
      <c r="L402" s="83">
        <v>45824</v>
      </c>
      <c r="M402" s="80" t="s">
        <v>169</v>
      </c>
      <c r="N402" s="84" t="s">
        <v>139</v>
      </c>
      <c r="O402" s="85">
        <v>6.8387000000000002</v>
      </c>
      <c r="P402" s="85" t="s">
        <v>310</v>
      </c>
    </row>
    <row r="403" spans="1:16" x14ac:dyDescent="0.3">
      <c r="A403" s="82">
        <v>25</v>
      </c>
      <c r="B403" s="83">
        <v>45831</v>
      </c>
      <c r="C403" s="80" t="s">
        <v>168</v>
      </c>
      <c r="D403" s="84" t="s">
        <v>139</v>
      </c>
      <c r="E403" s="85">
        <v>3.3995000000000002</v>
      </c>
      <c r="F403" s="85" t="s">
        <v>310</v>
      </c>
      <c r="K403" s="82">
        <v>25</v>
      </c>
      <c r="L403" s="83">
        <v>45831</v>
      </c>
      <c r="M403" s="80" t="s">
        <v>169</v>
      </c>
      <c r="N403" s="84" t="s">
        <v>139</v>
      </c>
      <c r="O403" s="85">
        <v>6.5057</v>
      </c>
      <c r="P403" s="85" t="s">
        <v>310</v>
      </c>
    </row>
    <row r="404" spans="1:16" x14ac:dyDescent="0.3">
      <c r="A404" s="82">
        <v>1</v>
      </c>
      <c r="B404" s="83">
        <v>45663</v>
      </c>
      <c r="C404" s="80" t="s">
        <v>168</v>
      </c>
      <c r="D404" s="84" t="s">
        <v>140</v>
      </c>
      <c r="E404" s="85">
        <v>141.0454</v>
      </c>
      <c r="F404" s="85" t="s">
        <v>310</v>
      </c>
      <c r="K404" s="82">
        <v>1</v>
      </c>
      <c r="L404" s="83">
        <v>45663</v>
      </c>
      <c r="M404" s="80" t="s">
        <v>169</v>
      </c>
      <c r="N404" s="84" t="s">
        <v>140</v>
      </c>
      <c r="O404" s="85">
        <v>158.69579999999999</v>
      </c>
      <c r="P404" s="85" t="s">
        <v>310</v>
      </c>
    </row>
    <row r="405" spans="1:16" x14ac:dyDescent="0.3">
      <c r="A405" s="82">
        <v>2</v>
      </c>
      <c r="B405" s="83">
        <v>45670</v>
      </c>
      <c r="C405" s="80" t="s">
        <v>168</v>
      </c>
      <c r="D405" s="84" t="s">
        <v>140</v>
      </c>
      <c r="E405" s="85">
        <v>139.8329</v>
      </c>
      <c r="F405" s="85" t="s">
        <v>310</v>
      </c>
      <c r="K405" s="82">
        <v>2</v>
      </c>
      <c r="L405" s="83">
        <v>45670</v>
      </c>
      <c r="M405" s="80" t="s">
        <v>169</v>
      </c>
      <c r="N405" s="84" t="s">
        <v>140</v>
      </c>
      <c r="O405" s="85">
        <v>159.9307</v>
      </c>
      <c r="P405" s="85" t="s">
        <v>310</v>
      </c>
    </row>
    <row r="406" spans="1:16" x14ac:dyDescent="0.3">
      <c r="A406" s="82">
        <v>3</v>
      </c>
      <c r="B406" s="83">
        <v>45677</v>
      </c>
      <c r="C406" s="80" t="s">
        <v>168</v>
      </c>
      <c r="D406" s="84" t="s">
        <v>140</v>
      </c>
      <c r="E406" s="85">
        <v>140.53530000000001</v>
      </c>
      <c r="F406" s="85" t="s">
        <v>310</v>
      </c>
      <c r="K406" s="82">
        <v>3</v>
      </c>
      <c r="L406" s="83">
        <v>45677</v>
      </c>
      <c r="M406" s="80" t="s">
        <v>169</v>
      </c>
      <c r="N406" s="84" t="s">
        <v>140</v>
      </c>
      <c r="O406" s="85">
        <v>161.7619</v>
      </c>
      <c r="P406" s="85" t="s">
        <v>310</v>
      </c>
    </row>
    <row r="407" spans="1:16" x14ac:dyDescent="0.3">
      <c r="A407" s="82">
        <v>4</v>
      </c>
      <c r="B407" s="83">
        <v>45684</v>
      </c>
      <c r="C407" s="80" t="s">
        <v>168</v>
      </c>
      <c r="D407" s="84" t="s">
        <v>140</v>
      </c>
      <c r="E407" s="85">
        <v>140.15860000000001</v>
      </c>
      <c r="F407" s="85" t="s">
        <v>310</v>
      </c>
      <c r="K407" s="82">
        <v>4</v>
      </c>
      <c r="L407" s="83">
        <v>45684</v>
      </c>
      <c r="M407" s="80" t="s">
        <v>169</v>
      </c>
      <c r="N407" s="84" t="s">
        <v>140</v>
      </c>
      <c r="O407" s="85">
        <v>164.62899999999999</v>
      </c>
      <c r="P407" s="85" t="s">
        <v>310</v>
      </c>
    </row>
    <row r="408" spans="1:16" x14ac:dyDescent="0.3">
      <c r="A408" s="82">
        <v>5</v>
      </c>
      <c r="B408" s="83">
        <v>45691</v>
      </c>
      <c r="C408" s="80" t="s">
        <v>168</v>
      </c>
      <c r="D408" s="84" t="s">
        <v>140</v>
      </c>
      <c r="E408" s="85">
        <v>140.94749999999999</v>
      </c>
      <c r="F408" s="85" t="s">
        <v>310</v>
      </c>
      <c r="K408" s="82">
        <v>5</v>
      </c>
      <c r="L408" s="83">
        <v>45691</v>
      </c>
      <c r="M408" s="80" t="s">
        <v>169</v>
      </c>
      <c r="N408" s="84" t="s">
        <v>140</v>
      </c>
      <c r="O408" s="85">
        <v>158.18620000000001</v>
      </c>
      <c r="P408" s="85" t="s">
        <v>310</v>
      </c>
    </row>
    <row r="409" spans="1:16" x14ac:dyDescent="0.3">
      <c r="A409" s="82">
        <v>6</v>
      </c>
      <c r="B409" s="83">
        <v>45698</v>
      </c>
      <c r="C409" s="80" t="s">
        <v>168</v>
      </c>
      <c r="D409" s="84" t="s">
        <v>140</v>
      </c>
      <c r="E409" s="85">
        <v>140.05699999999999</v>
      </c>
      <c r="F409" s="85" t="s">
        <v>310</v>
      </c>
      <c r="K409" s="82">
        <v>6</v>
      </c>
      <c r="L409" s="83">
        <v>45698</v>
      </c>
      <c r="M409" s="80" t="s">
        <v>169</v>
      </c>
      <c r="N409" s="84" t="s">
        <v>140</v>
      </c>
      <c r="O409" s="85">
        <v>159.16390000000001</v>
      </c>
      <c r="P409" s="85" t="s">
        <v>310</v>
      </c>
    </row>
    <row r="410" spans="1:16" x14ac:dyDescent="0.3">
      <c r="A410" s="82">
        <v>7</v>
      </c>
      <c r="B410" s="83">
        <v>45705</v>
      </c>
      <c r="C410" s="80" t="s">
        <v>168</v>
      </c>
      <c r="D410" s="84" t="s">
        <v>140</v>
      </c>
      <c r="E410" s="85">
        <v>141.85429999999999</v>
      </c>
      <c r="F410" s="85" t="s">
        <v>310</v>
      </c>
      <c r="K410" s="82">
        <v>7</v>
      </c>
      <c r="L410" s="83">
        <v>45705</v>
      </c>
      <c r="M410" s="80" t="s">
        <v>169</v>
      </c>
      <c r="N410" s="84" t="s">
        <v>140</v>
      </c>
      <c r="O410" s="85">
        <v>158.48830000000001</v>
      </c>
      <c r="P410" s="85" t="s">
        <v>310</v>
      </c>
    </row>
    <row r="411" spans="1:16" x14ac:dyDescent="0.3">
      <c r="A411" s="82">
        <v>8</v>
      </c>
      <c r="B411" s="83">
        <v>45712</v>
      </c>
      <c r="C411" s="80" t="s">
        <v>168</v>
      </c>
      <c r="D411" s="84" t="s">
        <v>140</v>
      </c>
      <c r="E411" s="85">
        <v>140.63749999999999</v>
      </c>
      <c r="F411" s="85" t="s">
        <v>310</v>
      </c>
      <c r="K411" s="82">
        <v>8</v>
      </c>
      <c r="L411" s="83">
        <v>45712</v>
      </c>
      <c r="M411" s="80" t="s">
        <v>169</v>
      </c>
      <c r="N411" s="84" t="s">
        <v>140</v>
      </c>
      <c r="O411" s="85">
        <v>161.4118</v>
      </c>
      <c r="P411" s="85" t="s">
        <v>310</v>
      </c>
    </row>
    <row r="412" spans="1:16" x14ac:dyDescent="0.3">
      <c r="A412" s="82">
        <v>9</v>
      </c>
      <c r="B412" s="83">
        <v>45719</v>
      </c>
      <c r="C412" s="80" t="s">
        <v>168</v>
      </c>
      <c r="D412" s="84" t="s">
        <v>140</v>
      </c>
      <c r="E412" s="85">
        <v>140.5881</v>
      </c>
      <c r="F412" s="85" t="s">
        <v>310</v>
      </c>
      <c r="K412" s="82">
        <v>9</v>
      </c>
      <c r="L412" s="83">
        <v>45719</v>
      </c>
      <c r="M412" s="80" t="s">
        <v>169</v>
      </c>
      <c r="N412" s="84" t="s">
        <v>140</v>
      </c>
      <c r="O412" s="85">
        <v>157.93340000000001</v>
      </c>
      <c r="P412" s="85" t="s">
        <v>310</v>
      </c>
    </row>
    <row r="413" spans="1:16" x14ac:dyDescent="0.3">
      <c r="A413" s="82">
        <v>10</v>
      </c>
      <c r="B413" s="83">
        <v>45726</v>
      </c>
      <c r="C413" s="80" t="s">
        <v>168</v>
      </c>
      <c r="D413" s="84" t="s">
        <v>140</v>
      </c>
      <c r="E413" s="85">
        <v>140.6148</v>
      </c>
      <c r="F413" s="85" t="s">
        <v>310</v>
      </c>
      <c r="K413" s="82">
        <v>10</v>
      </c>
      <c r="L413" s="83">
        <v>45726</v>
      </c>
      <c r="M413" s="80" t="s">
        <v>169</v>
      </c>
      <c r="N413" s="84" t="s">
        <v>140</v>
      </c>
      <c r="O413" s="85">
        <v>159.12819999999999</v>
      </c>
      <c r="P413" s="85" t="s">
        <v>310</v>
      </c>
    </row>
    <row r="414" spans="1:16" x14ac:dyDescent="0.3">
      <c r="A414" s="82">
        <v>11</v>
      </c>
      <c r="B414" s="83">
        <v>45733</v>
      </c>
      <c r="C414" s="80" t="s">
        <v>168</v>
      </c>
      <c r="D414" s="84" t="s">
        <v>140</v>
      </c>
      <c r="E414" s="85">
        <v>137.815</v>
      </c>
      <c r="F414" s="85" t="s">
        <v>310</v>
      </c>
      <c r="K414" s="82">
        <v>11</v>
      </c>
      <c r="L414" s="83">
        <v>45733</v>
      </c>
      <c r="M414" s="80" t="s">
        <v>169</v>
      </c>
      <c r="N414" s="84" t="s">
        <v>140</v>
      </c>
      <c r="O414" s="85">
        <v>159.94669999999999</v>
      </c>
      <c r="P414" s="85" t="s">
        <v>310</v>
      </c>
    </row>
    <row r="415" spans="1:16" x14ac:dyDescent="0.3">
      <c r="A415" s="82">
        <v>12</v>
      </c>
      <c r="B415" s="83">
        <v>45740</v>
      </c>
      <c r="C415" s="80" t="s">
        <v>168</v>
      </c>
      <c r="D415" s="84" t="s">
        <v>140</v>
      </c>
      <c r="E415" s="85">
        <v>139.75299999999999</v>
      </c>
      <c r="F415" s="85" t="s">
        <v>310</v>
      </c>
      <c r="K415" s="82">
        <v>12</v>
      </c>
      <c r="L415" s="83">
        <v>45740</v>
      </c>
      <c r="M415" s="80" t="s">
        <v>169</v>
      </c>
      <c r="N415" s="84" t="s">
        <v>140</v>
      </c>
      <c r="O415" s="85">
        <v>158.23840000000001</v>
      </c>
      <c r="P415" s="85" t="s">
        <v>310</v>
      </c>
    </row>
    <row r="416" spans="1:16" x14ac:dyDescent="0.3">
      <c r="A416" s="82">
        <v>13</v>
      </c>
      <c r="B416" s="83">
        <v>45747</v>
      </c>
      <c r="C416" s="80" t="s">
        <v>168</v>
      </c>
      <c r="D416" s="84" t="s">
        <v>140</v>
      </c>
      <c r="E416" s="85">
        <v>139.61099999999999</v>
      </c>
      <c r="F416" s="85" t="s">
        <v>310</v>
      </c>
      <c r="K416" s="82">
        <v>13</v>
      </c>
      <c r="L416" s="83">
        <v>45747</v>
      </c>
      <c r="M416" s="80" t="s">
        <v>169</v>
      </c>
      <c r="N416" s="84" t="s">
        <v>140</v>
      </c>
      <c r="O416" s="85">
        <v>158.27680000000001</v>
      </c>
      <c r="P416" s="85" t="s">
        <v>310</v>
      </c>
    </row>
    <row r="417" spans="1:16" x14ac:dyDescent="0.3">
      <c r="A417" s="82">
        <v>14</v>
      </c>
      <c r="B417" s="83">
        <v>45754</v>
      </c>
      <c r="C417" s="80" t="s">
        <v>168</v>
      </c>
      <c r="D417" s="84" t="s">
        <v>140</v>
      </c>
      <c r="E417" s="85">
        <v>140.31129999999999</v>
      </c>
      <c r="F417" s="85" t="s">
        <v>310</v>
      </c>
      <c r="K417" s="82">
        <v>14</v>
      </c>
      <c r="L417" s="83">
        <v>45754</v>
      </c>
      <c r="M417" s="80" t="s">
        <v>169</v>
      </c>
      <c r="N417" s="84" t="s">
        <v>140</v>
      </c>
      <c r="O417" s="85">
        <v>159.1439</v>
      </c>
      <c r="P417" s="85" t="s">
        <v>310</v>
      </c>
    </row>
    <row r="418" spans="1:16" x14ac:dyDescent="0.3">
      <c r="A418" s="82">
        <v>15</v>
      </c>
      <c r="B418" s="83">
        <v>45761</v>
      </c>
      <c r="C418" s="80" t="s">
        <v>168</v>
      </c>
      <c r="D418" s="84" t="s">
        <v>140</v>
      </c>
      <c r="E418" s="85">
        <v>137.96199999999999</v>
      </c>
      <c r="F418" s="85" t="s">
        <v>310</v>
      </c>
      <c r="K418" s="82">
        <v>15</v>
      </c>
      <c r="L418" s="83">
        <v>45761</v>
      </c>
      <c r="M418" s="80" t="s">
        <v>169</v>
      </c>
      <c r="N418" s="84" t="s">
        <v>140</v>
      </c>
      <c r="O418" s="85">
        <v>156.2192</v>
      </c>
      <c r="P418" s="85" t="s">
        <v>310</v>
      </c>
    </row>
    <row r="419" spans="1:16" x14ac:dyDescent="0.3">
      <c r="A419" s="82">
        <v>16</v>
      </c>
      <c r="B419" s="83">
        <v>45768</v>
      </c>
      <c r="C419" s="80" t="s">
        <v>168</v>
      </c>
      <c r="D419" s="84" t="s">
        <v>140</v>
      </c>
      <c r="E419" s="85">
        <v>142.4512</v>
      </c>
      <c r="F419" s="85" t="s">
        <v>310</v>
      </c>
      <c r="K419" s="82">
        <v>16</v>
      </c>
      <c r="L419" s="83">
        <v>45768</v>
      </c>
      <c r="M419" s="80" t="s">
        <v>169</v>
      </c>
      <c r="N419" s="84" t="s">
        <v>140</v>
      </c>
      <c r="O419" s="85">
        <v>157.3981</v>
      </c>
      <c r="P419" s="85" t="s">
        <v>310</v>
      </c>
    </row>
    <row r="420" spans="1:16" x14ac:dyDescent="0.3">
      <c r="A420" s="82">
        <v>17</v>
      </c>
      <c r="B420" s="83">
        <v>45775</v>
      </c>
      <c r="C420" s="80" t="s">
        <v>168</v>
      </c>
      <c r="D420" s="84" t="s">
        <v>140</v>
      </c>
      <c r="E420" s="85">
        <v>140.1566</v>
      </c>
      <c r="F420" s="85" t="s">
        <v>310</v>
      </c>
      <c r="K420" s="82">
        <v>17</v>
      </c>
      <c r="L420" s="83">
        <v>45775</v>
      </c>
      <c r="M420" s="80" t="s">
        <v>169</v>
      </c>
      <c r="N420" s="84" t="s">
        <v>140</v>
      </c>
      <c r="O420" s="85">
        <v>159.25649999999999</v>
      </c>
      <c r="P420" s="85" t="s">
        <v>310</v>
      </c>
    </row>
    <row r="421" spans="1:16" x14ac:dyDescent="0.3">
      <c r="A421" s="82">
        <v>18</v>
      </c>
      <c r="B421" s="83">
        <v>45782</v>
      </c>
      <c r="C421" s="80" t="s">
        <v>168</v>
      </c>
      <c r="D421" s="84" t="s">
        <v>140</v>
      </c>
      <c r="E421" s="85">
        <v>138.18299999999999</v>
      </c>
      <c r="F421" s="85" t="s">
        <v>310</v>
      </c>
      <c r="K421" s="82">
        <v>18</v>
      </c>
      <c r="L421" s="83">
        <v>45782</v>
      </c>
      <c r="M421" s="80" t="s">
        <v>169</v>
      </c>
      <c r="N421" s="84" t="s">
        <v>140</v>
      </c>
      <c r="O421" s="85">
        <v>160.26679999999999</v>
      </c>
      <c r="P421" s="85" t="s">
        <v>310</v>
      </c>
    </row>
    <row r="422" spans="1:16" x14ac:dyDescent="0.3">
      <c r="A422" s="82">
        <v>19</v>
      </c>
      <c r="B422" s="83">
        <v>45789</v>
      </c>
      <c r="C422" s="80" t="s">
        <v>168</v>
      </c>
      <c r="D422" s="84" t="s">
        <v>140</v>
      </c>
      <c r="E422" s="85">
        <v>137.4367</v>
      </c>
      <c r="F422" s="85" t="s">
        <v>310</v>
      </c>
      <c r="K422" s="82">
        <v>19</v>
      </c>
      <c r="L422" s="83">
        <v>45789</v>
      </c>
      <c r="M422" s="80" t="s">
        <v>169</v>
      </c>
      <c r="N422" s="84" t="s">
        <v>140</v>
      </c>
      <c r="O422" s="85">
        <v>159.66560000000001</v>
      </c>
      <c r="P422" s="85" t="s">
        <v>310</v>
      </c>
    </row>
    <row r="423" spans="1:16" x14ac:dyDescent="0.3">
      <c r="A423" s="82">
        <v>20</v>
      </c>
      <c r="B423" s="83">
        <v>45796</v>
      </c>
      <c r="C423" s="80" t="s">
        <v>168</v>
      </c>
      <c r="D423" s="84" t="s">
        <v>140</v>
      </c>
      <c r="E423" s="85">
        <v>139.57810000000001</v>
      </c>
      <c r="F423" s="85" t="s">
        <v>310</v>
      </c>
      <c r="K423" s="82">
        <v>20</v>
      </c>
      <c r="L423" s="83">
        <v>45796</v>
      </c>
      <c r="M423" s="80" t="s">
        <v>169</v>
      </c>
      <c r="N423" s="84" t="s">
        <v>140</v>
      </c>
      <c r="O423" s="85">
        <v>156.80690000000001</v>
      </c>
      <c r="P423" s="85" t="s">
        <v>310</v>
      </c>
    </row>
    <row r="424" spans="1:16" x14ac:dyDescent="0.3">
      <c r="A424" s="82">
        <v>21</v>
      </c>
      <c r="B424" s="83">
        <v>45803</v>
      </c>
      <c r="C424" s="80" t="s">
        <v>168</v>
      </c>
      <c r="D424" s="84" t="s">
        <v>140</v>
      </c>
      <c r="E424" s="85">
        <v>139.8655</v>
      </c>
      <c r="F424" s="85" t="s">
        <v>310</v>
      </c>
      <c r="K424" s="82">
        <v>21</v>
      </c>
      <c r="L424" s="83">
        <v>45803</v>
      </c>
      <c r="M424" s="80" t="s">
        <v>169</v>
      </c>
      <c r="N424" s="84" t="s">
        <v>140</v>
      </c>
      <c r="O424" s="85">
        <v>159.1652</v>
      </c>
      <c r="P424" s="85" t="s">
        <v>310</v>
      </c>
    </row>
    <row r="425" spans="1:16" x14ac:dyDescent="0.3">
      <c r="A425" s="82">
        <v>22</v>
      </c>
      <c r="B425" s="83">
        <v>45810</v>
      </c>
      <c r="C425" s="80" t="s">
        <v>168</v>
      </c>
      <c r="D425" s="84" t="s">
        <v>140</v>
      </c>
      <c r="E425" s="85">
        <v>138.92259999999999</v>
      </c>
      <c r="F425" s="85" t="s">
        <v>310</v>
      </c>
      <c r="K425" s="82">
        <v>22</v>
      </c>
      <c r="L425" s="83">
        <v>45810</v>
      </c>
      <c r="M425" s="80" t="s">
        <v>169</v>
      </c>
      <c r="N425" s="84" t="s">
        <v>140</v>
      </c>
      <c r="O425" s="85">
        <v>161.43719999999999</v>
      </c>
      <c r="P425" s="85" t="s">
        <v>310</v>
      </c>
    </row>
    <row r="426" spans="1:16" x14ac:dyDescent="0.3">
      <c r="A426" s="82">
        <v>23</v>
      </c>
      <c r="B426" s="83">
        <v>45817</v>
      </c>
      <c r="C426" s="80" t="s">
        <v>168</v>
      </c>
      <c r="D426" s="84" t="s">
        <v>140</v>
      </c>
      <c r="E426" s="85">
        <v>140.13820000000001</v>
      </c>
      <c r="F426" s="85" t="s">
        <v>310</v>
      </c>
      <c r="K426" s="82">
        <v>23</v>
      </c>
      <c r="L426" s="83">
        <v>45817</v>
      </c>
      <c r="M426" s="80" t="s">
        <v>169</v>
      </c>
      <c r="N426" s="84" t="s">
        <v>140</v>
      </c>
      <c r="O426" s="85">
        <v>161.00059999999999</v>
      </c>
      <c r="P426" s="85" t="s">
        <v>310</v>
      </c>
    </row>
    <row r="427" spans="1:16" x14ac:dyDescent="0.3">
      <c r="A427" s="82">
        <v>24</v>
      </c>
      <c r="B427" s="83">
        <v>45824</v>
      </c>
      <c r="C427" s="80" t="s">
        <v>168</v>
      </c>
      <c r="D427" s="84" t="s">
        <v>140</v>
      </c>
      <c r="E427" s="85">
        <v>139.03819999999999</v>
      </c>
      <c r="F427" s="85" t="s">
        <v>310</v>
      </c>
      <c r="K427" s="82">
        <v>24</v>
      </c>
      <c r="L427" s="83">
        <v>45824</v>
      </c>
      <c r="M427" s="80" t="s">
        <v>169</v>
      </c>
      <c r="N427" s="84" t="s">
        <v>140</v>
      </c>
      <c r="O427" s="85">
        <v>159.85830000000001</v>
      </c>
      <c r="P427" s="85" t="s">
        <v>310</v>
      </c>
    </row>
    <row r="428" spans="1:16" x14ac:dyDescent="0.3">
      <c r="A428" s="82">
        <v>25</v>
      </c>
      <c r="B428" s="83">
        <v>45831</v>
      </c>
      <c r="C428" s="80" t="s">
        <v>168</v>
      </c>
      <c r="D428" s="84" t="s">
        <v>140</v>
      </c>
      <c r="E428" s="85">
        <v>140.82749999999999</v>
      </c>
      <c r="F428" s="85" t="s">
        <v>310</v>
      </c>
      <c r="K428" s="82">
        <v>25</v>
      </c>
      <c r="L428" s="83">
        <v>45831</v>
      </c>
      <c r="M428" s="80" t="s">
        <v>169</v>
      </c>
      <c r="N428" s="84" t="s">
        <v>140</v>
      </c>
      <c r="O428" s="85">
        <v>158.40270000000001</v>
      </c>
      <c r="P428" s="85" t="s">
        <v>310</v>
      </c>
    </row>
    <row r="429" spans="1:16" x14ac:dyDescent="0.3">
      <c r="A429" s="82">
        <v>1</v>
      </c>
      <c r="B429" s="83">
        <v>45663</v>
      </c>
      <c r="C429" s="80" t="s">
        <v>168</v>
      </c>
      <c r="D429" s="84" t="s">
        <v>142</v>
      </c>
      <c r="E429" s="85">
        <v>4.0631000000000004</v>
      </c>
      <c r="F429" s="85" t="s">
        <v>310</v>
      </c>
      <c r="K429" s="82">
        <v>1</v>
      </c>
      <c r="L429" s="83">
        <v>45663</v>
      </c>
      <c r="M429" s="80" t="s">
        <v>169</v>
      </c>
      <c r="N429" s="84" t="s">
        <v>142</v>
      </c>
      <c r="O429" s="85">
        <v>6.3348000000000004</v>
      </c>
      <c r="P429" s="85" t="s">
        <v>310</v>
      </c>
    </row>
    <row r="430" spans="1:16" x14ac:dyDescent="0.3">
      <c r="A430" s="82">
        <v>2</v>
      </c>
      <c r="B430" s="83">
        <v>45670</v>
      </c>
      <c r="C430" s="80" t="s">
        <v>168</v>
      </c>
      <c r="D430" s="84" t="s">
        <v>142</v>
      </c>
      <c r="E430" s="85">
        <v>3.9420999999999999</v>
      </c>
      <c r="F430" s="85" t="s">
        <v>310</v>
      </c>
      <c r="K430" s="82">
        <v>2</v>
      </c>
      <c r="L430" s="83">
        <v>45670</v>
      </c>
      <c r="M430" s="80" t="s">
        <v>169</v>
      </c>
      <c r="N430" s="84" t="s">
        <v>142</v>
      </c>
      <c r="O430" s="85">
        <v>6.6302000000000003</v>
      </c>
      <c r="P430" s="85" t="s">
        <v>310</v>
      </c>
    </row>
    <row r="431" spans="1:16" x14ac:dyDescent="0.3">
      <c r="A431" s="82">
        <v>3</v>
      </c>
      <c r="B431" s="83">
        <v>45677</v>
      </c>
      <c r="C431" s="80" t="s">
        <v>168</v>
      </c>
      <c r="D431" s="84" t="s">
        <v>142</v>
      </c>
      <c r="E431" s="85">
        <v>3.8831000000000002</v>
      </c>
      <c r="F431" s="85" t="s">
        <v>310</v>
      </c>
      <c r="K431" s="82">
        <v>3</v>
      </c>
      <c r="L431" s="83">
        <v>45677</v>
      </c>
      <c r="M431" s="80" t="s">
        <v>169</v>
      </c>
      <c r="N431" s="84" t="s">
        <v>142</v>
      </c>
      <c r="O431" s="85">
        <v>6.8144</v>
      </c>
      <c r="P431" s="85" t="s">
        <v>310</v>
      </c>
    </row>
    <row r="432" spans="1:16" x14ac:dyDescent="0.3">
      <c r="A432" s="82">
        <v>4</v>
      </c>
      <c r="B432" s="83">
        <v>45684</v>
      </c>
      <c r="C432" s="80" t="s">
        <v>168</v>
      </c>
      <c r="D432" s="84" t="s">
        <v>142</v>
      </c>
      <c r="E432" s="85">
        <v>3.9198</v>
      </c>
      <c r="F432" s="85" t="s">
        <v>310</v>
      </c>
      <c r="K432" s="82">
        <v>4</v>
      </c>
      <c r="L432" s="83">
        <v>45684</v>
      </c>
      <c r="M432" s="80" t="s">
        <v>169</v>
      </c>
      <c r="N432" s="84" t="s">
        <v>142</v>
      </c>
      <c r="O432" s="85">
        <v>6.6158999999999999</v>
      </c>
      <c r="P432" s="85" t="s">
        <v>310</v>
      </c>
    </row>
    <row r="433" spans="1:16" x14ac:dyDescent="0.3">
      <c r="A433" s="82">
        <v>5</v>
      </c>
      <c r="B433" s="83">
        <v>45691</v>
      </c>
      <c r="C433" s="80" t="s">
        <v>168</v>
      </c>
      <c r="D433" s="84" t="s">
        <v>142</v>
      </c>
      <c r="E433" s="85">
        <v>4.1448</v>
      </c>
      <c r="F433" s="85" t="s">
        <v>310</v>
      </c>
      <c r="K433" s="82">
        <v>5</v>
      </c>
      <c r="L433" s="83">
        <v>45691</v>
      </c>
      <c r="M433" s="80" t="s">
        <v>169</v>
      </c>
      <c r="N433" s="84" t="s">
        <v>142</v>
      </c>
      <c r="O433" s="85">
        <v>6.5380000000000003</v>
      </c>
      <c r="P433" s="85" t="s">
        <v>310</v>
      </c>
    </row>
    <row r="434" spans="1:16" x14ac:dyDescent="0.3">
      <c r="A434" s="82">
        <v>6</v>
      </c>
      <c r="B434" s="83">
        <v>45698</v>
      </c>
      <c r="C434" s="80" t="s">
        <v>168</v>
      </c>
      <c r="D434" s="84" t="s">
        <v>142</v>
      </c>
      <c r="E434" s="85">
        <v>4.0220000000000002</v>
      </c>
      <c r="F434" s="85" t="s">
        <v>310</v>
      </c>
      <c r="K434" s="82">
        <v>6</v>
      </c>
      <c r="L434" s="83">
        <v>45698</v>
      </c>
      <c r="M434" s="80" t="s">
        <v>169</v>
      </c>
      <c r="N434" s="84" t="s">
        <v>142</v>
      </c>
      <c r="O434" s="85">
        <v>6.5231000000000003</v>
      </c>
      <c r="P434" s="85" t="s">
        <v>310</v>
      </c>
    </row>
    <row r="435" spans="1:16" x14ac:dyDescent="0.3">
      <c r="A435" s="82">
        <v>7</v>
      </c>
      <c r="B435" s="83">
        <v>45705</v>
      </c>
      <c r="C435" s="80" t="s">
        <v>168</v>
      </c>
      <c r="D435" s="84" t="s">
        <v>142</v>
      </c>
      <c r="E435" s="85">
        <v>4.1158999999999999</v>
      </c>
      <c r="F435" s="85" t="s">
        <v>310</v>
      </c>
      <c r="K435" s="82">
        <v>7</v>
      </c>
      <c r="L435" s="83">
        <v>45705</v>
      </c>
      <c r="M435" s="80" t="s">
        <v>169</v>
      </c>
      <c r="N435" s="84" t="s">
        <v>142</v>
      </c>
      <c r="O435" s="85">
        <v>6.7680999999999996</v>
      </c>
      <c r="P435" s="85" t="s">
        <v>310</v>
      </c>
    </row>
    <row r="436" spans="1:16" x14ac:dyDescent="0.3">
      <c r="A436" s="82">
        <v>8</v>
      </c>
      <c r="B436" s="83">
        <v>45712</v>
      </c>
      <c r="C436" s="80" t="s">
        <v>168</v>
      </c>
      <c r="D436" s="84" t="s">
        <v>142</v>
      </c>
      <c r="E436" s="85">
        <v>3.9521000000000002</v>
      </c>
      <c r="F436" s="85" t="s">
        <v>310</v>
      </c>
      <c r="K436" s="82">
        <v>8</v>
      </c>
      <c r="L436" s="83">
        <v>45712</v>
      </c>
      <c r="M436" s="80" t="s">
        <v>169</v>
      </c>
      <c r="N436" s="84" t="s">
        <v>142</v>
      </c>
      <c r="O436" s="85">
        <v>6.3609</v>
      </c>
      <c r="P436" s="85" t="s">
        <v>310</v>
      </c>
    </row>
    <row r="437" spans="1:16" x14ac:dyDescent="0.3">
      <c r="A437" s="82">
        <v>9</v>
      </c>
      <c r="B437" s="83">
        <v>45719</v>
      </c>
      <c r="C437" s="80" t="s">
        <v>168</v>
      </c>
      <c r="D437" s="84" t="s">
        <v>142</v>
      </c>
      <c r="E437" s="85">
        <v>4.0937999999999999</v>
      </c>
      <c r="F437" s="85" t="s">
        <v>310</v>
      </c>
      <c r="K437" s="82">
        <v>9</v>
      </c>
      <c r="L437" s="83">
        <v>45719</v>
      </c>
      <c r="M437" s="80" t="s">
        <v>169</v>
      </c>
      <c r="N437" s="84" t="s">
        <v>142</v>
      </c>
      <c r="O437" s="85">
        <v>6.4832999999999998</v>
      </c>
      <c r="P437" s="85" t="s">
        <v>310</v>
      </c>
    </row>
    <row r="438" spans="1:16" x14ac:dyDescent="0.3">
      <c r="A438" s="82">
        <v>10</v>
      </c>
      <c r="B438" s="83">
        <v>45726</v>
      </c>
      <c r="C438" s="80" t="s">
        <v>168</v>
      </c>
      <c r="D438" s="84" t="s">
        <v>142</v>
      </c>
      <c r="E438" s="85">
        <v>3.9398</v>
      </c>
      <c r="F438" s="85" t="s">
        <v>310</v>
      </c>
      <c r="K438" s="82">
        <v>10</v>
      </c>
      <c r="L438" s="83">
        <v>45726</v>
      </c>
      <c r="M438" s="80" t="s">
        <v>169</v>
      </c>
      <c r="N438" s="84" t="s">
        <v>142</v>
      </c>
      <c r="O438" s="85">
        <v>6.569</v>
      </c>
      <c r="P438" s="85" t="s">
        <v>310</v>
      </c>
    </row>
    <row r="439" spans="1:16" x14ac:dyDescent="0.3">
      <c r="A439" s="82">
        <v>11</v>
      </c>
      <c r="B439" s="83">
        <v>45733</v>
      </c>
      <c r="C439" s="80" t="s">
        <v>168</v>
      </c>
      <c r="D439" s="84" t="s">
        <v>142</v>
      </c>
      <c r="E439" s="85">
        <v>3.9843000000000002</v>
      </c>
      <c r="F439" s="85" t="s">
        <v>310</v>
      </c>
      <c r="K439" s="82">
        <v>11</v>
      </c>
      <c r="L439" s="83">
        <v>45733</v>
      </c>
      <c r="M439" s="80" t="s">
        <v>169</v>
      </c>
      <c r="N439" s="84" t="s">
        <v>142</v>
      </c>
      <c r="O439" s="85">
        <v>6.6116000000000001</v>
      </c>
      <c r="P439" s="85" t="s">
        <v>310</v>
      </c>
    </row>
    <row r="440" spans="1:16" x14ac:dyDescent="0.3">
      <c r="A440" s="82">
        <v>12</v>
      </c>
      <c r="B440" s="83">
        <v>45740</v>
      </c>
      <c r="C440" s="80" t="s">
        <v>168</v>
      </c>
      <c r="D440" s="84" t="s">
        <v>142</v>
      </c>
      <c r="E440" s="85">
        <v>4.2485999999999997</v>
      </c>
      <c r="F440" s="85" t="s">
        <v>310</v>
      </c>
      <c r="K440" s="82">
        <v>12</v>
      </c>
      <c r="L440" s="83">
        <v>45740</v>
      </c>
      <c r="M440" s="80" t="s">
        <v>169</v>
      </c>
      <c r="N440" s="84" t="s">
        <v>142</v>
      </c>
      <c r="O440" s="85">
        <v>6.4344000000000001</v>
      </c>
      <c r="P440" s="85" t="s">
        <v>310</v>
      </c>
    </row>
    <row r="441" spans="1:16" x14ac:dyDescent="0.3">
      <c r="A441" s="82">
        <v>13</v>
      </c>
      <c r="B441" s="83">
        <v>45747</v>
      </c>
      <c r="C441" s="80" t="s">
        <v>168</v>
      </c>
      <c r="D441" s="84" t="s">
        <v>142</v>
      </c>
      <c r="E441" s="85">
        <v>4.0766999999999998</v>
      </c>
      <c r="F441" s="85" t="s">
        <v>310</v>
      </c>
      <c r="K441" s="82">
        <v>13</v>
      </c>
      <c r="L441" s="83">
        <v>45747</v>
      </c>
      <c r="M441" s="80" t="s">
        <v>169</v>
      </c>
      <c r="N441" s="84" t="s">
        <v>142</v>
      </c>
      <c r="O441" s="85">
        <v>6.5461</v>
      </c>
      <c r="P441" s="85" t="s">
        <v>310</v>
      </c>
    </row>
    <row r="442" spans="1:16" x14ac:dyDescent="0.3">
      <c r="A442" s="82">
        <v>14</v>
      </c>
      <c r="B442" s="83">
        <v>45754</v>
      </c>
      <c r="C442" s="80" t="s">
        <v>168</v>
      </c>
      <c r="D442" s="84" t="s">
        <v>142</v>
      </c>
      <c r="E442" s="85">
        <v>3.9499</v>
      </c>
      <c r="F442" s="85" t="s">
        <v>310</v>
      </c>
      <c r="K442" s="82">
        <v>14</v>
      </c>
      <c r="L442" s="83">
        <v>45754</v>
      </c>
      <c r="M442" s="80" t="s">
        <v>169</v>
      </c>
      <c r="N442" s="84" t="s">
        <v>142</v>
      </c>
      <c r="O442" s="85">
        <v>6.4583000000000004</v>
      </c>
      <c r="P442" s="85" t="s">
        <v>310</v>
      </c>
    </row>
    <row r="443" spans="1:16" x14ac:dyDescent="0.3">
      <c r="A443" s="82">
        <v>15</v>
      </c>
      <c r="B443" s="83">
        <v>45761</v>
      </c>
      <c r="C443" s="80" t="s">
        <v>168</v>
      </c>
      <c r="D443" s="84" t="s">
        <v>142</v>
      </c>
      <c r="E443" s="85">
        <v>3.9914999999999998</v>
      </c>
      <c r="F443" s="85" t="s">
        <v>310</v>
      </c>
      <c r="K443" s="82">
        <v>15</v>
      </c>
      <c r="L443" s="83">
        <v>45761</v>
      </c>
      <c r="M443" s="80" t="s">
        <v>169</v>
      </c>
      <c r="N443" s="84" t="s">
        <v>142</v>
      </c>
      <c r="O443" s="85">
        <v>6.5180999999999996</v>
      </c>
      <c r="P443" s="85" t="s">
        <v>310</v>
      </c>
    </row>
    <row r="444" spans="1:16" x14ac:dyDescent="0.3">
      <c r="A444" s="82">
        <v>16</v>
      </c>
      <c r="B444" s="83">
        <v>45768</v>
      </c>
      <c r="C444" s="80" t="s">
        <v>168</v>
      </c>
      <c r="D444" s="84" t="s">
        <v>142</v>
      </c>
      <c r="E444" s="85">
        <v>4.0326000000000004</v>
      </c>
      <c r="F444" s="85" t="s">
        <v>310</v>
      </c>
      <c r="K444" s="82">
        <v>16</v>
      </c>
      <c r="L444" s="83">
        <v>45768</v>
      </c>
      <c r="M444" s="80" t="s">
        <v>169</v>
      </c>
      <c r="N444" s="84" t="s">
        <v>142</v>
      </c>
      <c r="O444" s="85">
        <v>6.4802</v>
      </c>
      <c r="P444" s="85" t="s">
        <v>310</v>
      </c>
    </row>
    <row r="445" spans="1:16" x14ac:dyDescent="0.3">
      <c r="A445" s="82">
        <v>17</v>
      </c>
      <c r="B445" s="83">
        <v>45775</v>
      </c>
      <c r="C445" s="80" t="s">
        <v>168</v>
      </c>
      <c r="D445" s="84" t="s">
        <v>142</v>
      </c>
      <c r="E445" s="85">
        <v>4.1210000000000004</v>
      </c>
      <c r="F445" s="85" t="s">
        <v>310</v>
      </c>
      <c r="K445" s="82">
        <v>17</v>
      </c>
      <c r="L445" s="83">
        <v>45775</v>
      </c>
      <c r="M445" s="80" t="s">
        <v>169</v>
      </c>
      <c r="N445" s="84" t="s">
        <v>142</v>
      </c>
      <c r="O445" s="85">
        <v>6.3288000000000002</v>
      </c>
      <c r="P445" s="85" t="s">
        <v>310</v>
      </c>
    </row>
    <row r="446" spans="1:16" x14ac:dyDescent="0.3">
      <c r="A446" s="82">
        <v>18</v>
      </c>
      <c r="B446" s="83">
        <v>45782</v>
      </c>
      <c r="C446" s="80" t="s">
        <v>168</v>
      </c>
      <c r="D446" s="84" t="s">
        <v>142</v>
      </c>
      <c r="E446" s="85">
        <v>3.9510999999999998</v>
      </c>
      <c r="F446" s="85" t="s">
        <v>310</v>
      </c>
      <c r="K446" s="82">
        <v>18</v>
      </c>
      <c r="L446" s="83">
        <v>45782</v>
      </c>
      <c r="M446" s="80" t="s">
        <v>169</v>
      </c>
      <c r="N446" s="84" t="s">
        <v>142</v>
      </c>
      <c r="O446" s="85">
        <v>6.4968000000000004</v>
      </c>
      <c r="P446" s="85" t="s">
        <v>310</v>
      </c>
    </row>
    <row r="447" spans="1:16" x14ac:dyDescent="0.3">
      <c r="A447" s="82">
        <v>19</v>
      </c>
      <c r="B447" s="83">
        <v>45789</v>
      </c>
      <c r="C447" s="80" t="s">
        <v>168</v>
      </c>
      <c r="D447" s="84" t="s">
        <v>142</v>
      </c>
      <c r="E447" s="85">
        <v>3.8258999999999999</v>
      </c>
      <c r="F447" s="85" t="s">
        <v>310</v>
      </c>
      <c r="K447" s="82">
        <v>19</v>
      </c>
      <c r="L447" s="83">
        <v>45789</v>
      </c>
      <c r="M447" s="80" t="s">
        <v>169</v>
      </c>
      <c r="N447" s="84" t="s">
        <v>142</v>
      </c>
      <c r="O447" s="85">
        <v>6.6315999999999997</v>
      </c>
      <c r="P447" s="85" t="s">
        <v>310</v>
      </c>
    </row>
    <row r="448" spans="1:16" x14ac:dyDescent="0.3">
      <c r="A448" s="82">
        <v>20</v>
      </c>
      <c r="B448" s="83">
        <v>45796</v>
      </c>
      <c r="C448" s="80" t="s">
        <v>168</v>
      </c>
      <c r="D448" s="84" t="s">
        <v>142</v>
      </c>
      <c r="E448" s="85">
        <v>3.972</v>
      </c>
      <c r="F448" s="85" t="s">
        <v>310</v>
      </c>
      <c r="K448" s="82">
        <v>20</v>
      </c>
      <c r="L448" s="83">
        <v>45796</v>
      </c>
      <c r="M448" s="80" t="s">
        <v>169</v>
      </c>
      <c r="N448" s="84" t="s">
        <v>142</v>
      </c>
      <c r="O448" s="85">
        <v>6.3548999999999998</v>
      </c>
      <c r="P448" s="85" t="s">
        <v>310</v>
      </c>
    </row>
    <row r="449" spans="1:16" x14ac:dyDescent="0.3">
      <c r="A449" s="82">
        <v>21</v>
      </c>
      <c r="B449" s="83">
        <v>45803</v>
      </c>
      <c r="C449" s="80" t="s">
        <v>168</v>
      </c>
      <c r="D449" s="84" t="s">
        <v>142</v>
      </c>
      <c r="E449" s="85">
        <v>4.0015000000000001</v>
      </c>
      <c r="F449" s="85" t="s">
        <v>310</v>
      </c>
      <c r="K449" s="82">
        <v>21</v>
      </c>
      <c r="L449" s="83">
        <v>45803</v>
      </c>
      <c r="M449" s="80" t="s">
        <v>169</v>
      </c>
      <c r="N449" s="84" t="s">
        <v>142</v>
      </c>
      <c r="O449" s="85">
        <v>6.4638</v>
      </c>
      <c r="P449" s="85" t="s">
        <v>310</v>
      </c>
    </row>
    <row r="450" spans="1:16" x14ac:dyDescent="0.3">
      <c r="A450" s="82">
        <v>22</v>
      </c>
      <c r="B450" s="83">
        <v>45810</v>
      </c>
      <c r="C450" s="80" t="s">
        <v>168</v>
      </c>
      <c r="D450" s="84" t="s">
        <v>142</v>
      </c>
      <c r="E450" s="85">
        <v>4.0110000000000001</v>
      </c>
      <c r="F450" s="85" t="s">
        <v>310</v>
      </c>
      <c r="K450" s="82">
        <v>22</v>
      </c>
      <c r="L450" s="83">
        <v>45810</v>
      </c>
      <c r="M450" s="80" t="s">
        <v>169</v>
      </c>
      <c r="N450" s="84" t="s">
        <v>142</v>
      </c>
      <c r="O450" s="85">
        <v>6.5997000000000003</v>
      </c>
      <c r="P450" s="85" t="s">
        <v>310</v>
      </c>
    </row>
    <row r="451" spans="1:16" x14ac:dyDescent="0.3">
      <c r="A451" s="82">
        <v>23</v>
      </c>
      <c r="B451" s="83">
        <v>45817</v>
      </c>
      <c r="C451" s="80" t="s">
        <v>168</v>
      </c>
      <c r="D451" s="84" t="s">
        <v>142</v>
      </c>
      <c r="E451" s="85">
        <v>4.1317000000000004</v>
      </c>
      <c r="F451" s="85" t="s">
        <v>310</v>
      </c>
      <c r="K451" s="82">
        <v>23</v>
      </c>
      <c r="L451" s="83">
        <v>45817</v>
      </c>
      <c r="M451" s="80" t="s">
        <v>169</v>
      </c>
      <c r="N451" s="84" t="s">
        <v>142</v>
      </c>
      <c r="O451" s="85">
        <v>6.3395000000000001</v>
      </c>
      <c r="P451" s="85" t="s">
        <v>310</v>
      </c>
    </row>
    <row r="452" spans="1:16" x14ac:dyDescent="0.3">
      <c r="A452" s="82">
        <v>24</v>
      </c>
      <c r="B452" s="83">
        <v>45824</v>
      </c>
      <c r="C452" s="80" t="s">
        <v>168</v>
      </c>
      <c r="D452" s="84" t="s">
        <v>142</v>
      </c>
      <c r="E452" s="85">
        <v>4.0316999999999998</v>
      </c>
      <c r="F452" s="85" t="s">
        <v>310</v>
      </c>
      <c r="K452" s="82">
        <v>24</v>
      </c>
      <c r="L452" s="83">
        <v>45824</v>
      </c>
      <c r="M452" s="80" t="s">
        <v>169</v>
      </c>
      <c r="N452" s="84" t="s">
        <v>142</v>
      </c>
      <c r="O452" s="85">
        <v>6.5274000000000001</v>
      </c>
      <c r="P452" s="85" t="s">
        <v>310</v>
      </c>
    </row>
    <row r="453" spans="1:16" x14ac:dyDescent="0.3">
      <c r="A453" s="82">
        <v>25</v>
      </c>
      <c r="B453" s="83">
        <v>45831</v>
      </c>
      <c r="C453" s="80" t="s">
        <v>168</v>
      </c>
      <c r="D453" s="84" t="s">
        <v>142</v>
      </c>
      <c r="E453" s="85">
        <v>4.0812999999999997</v>
      </c>
      <c r="F453" s="85" t="s">
        <v>310</v>
      </c>
      <c r="K453" s="82">
        <v>25</v>
      </c>
      <c r="L453" s="83">
        <v>45831</v>
      </c>
      <c r="M453" s="80" t="s">
        <v>169</v>
      </c>
      <c r="N453" s="84" t="s">
        <v>142</v>
      </c>
      <c r="O453" s="85">
        <v>6.3410000000000002</v>
      </c>
      <c r="P453" s="85" t="s">
        <v>310</v>
      </c>
    </row>
    <row r="454" spans="1:16" x14ac:dyDescent="0.3">
      <c r="A454" s="82">
        <v>1</v>
      </c>
      <c r="B454" s="83">
        <v>45663</v>
      </c>
      <c r="C454" s="80" t="s">
        <v>168</v>
      </c>
      <c r="D454" s="84" t="s">
        <v>143</v>
      </c>
      <c r="E454" s="85">
        <v>102.0423</v>
      </c>
      <c r="F454" s="85" t="s">
        <v>310</v>
      </c>
      <c r="K454" s="82">
        <v>1</v>
      </c>
      <c r="L454" s="83">
        <v>45663</v>
      </c>
      <c r="M454" s="80" t="s">
        <v>169</v>
      </c>
      <c r="N454" s="84" t="s">
        <v>143</v>
      </c>
      <c r="O454" s="85">
        <v>116.9944</v>
      </c>
      <c r="P454" s="85" t="s">
        <v>310</v>
      </c>
    </row>
    <row r="455" spans="1:16" x14ac:dyDescent="0.3">
      <c r="A455" s="82">
        <v>2</v>
      </c>
      <c r="B455" s="83">
        <v>45670</v>
      </c>
      <c r="C455" s="80" t="s">
        <v>168</v>
      </c>
      <c r="D455" s="84" t="s">
        <v>143</v>
      </c>
      <c r="E455" s="85">
        <v>104.1631</v>
      </c>
      <c r="F455" s="85" t="s">
        <v>310</v>
      </c>
      <c r="K455" s="82">
        <v>2</v>
      </c>
      <c r="L455" s="83">
        <v>45670</v>
      </c>
      <c r="M455" s="80" t="s">
        <v>169</v>
      </c>
      <c r="N455" s="84" t="s">
        <v>143</v>
      </c>
      <c r="O455" s="85">
        <v>116.4456</v>
      </c>
      <c r="P455" s="85" t="s">
        <v>310</v>
      </c>
    </row>
    <row r="456" spans="1:16" x14ac:dyDescent="0.3">
      <c r="A456" s="82">
        <v>3</v>
      </c>
      <c r="B456" s="83">
        <v>45677</v>
      </c>
      <c r="C456" s="80" t="s">
        <v>168</v>
      </c>
      <c r="D456" s="84" t="s">
        <v>143</v>
      </c>
      <c r="E456" s="85">
        <v>103.6401</v>
      </c>
      <c r="F456" s="85" t="s">
        <v>310</v>
      </c>
      <c r="K456" s="82">
        <v>3</v>
      </c>
      <c r="L456" s="83">
        <v>45677</v>
      </c>
      <c r="M456" s="80" t="s">
        <v>169</v>
      </c>
      <c r="N456" s="84" t="s">
        <v>143</v>
      </c>
      <c r="O456" s="85">
        <v>117.5852</v>
      </c>
      <c r="P456" s="85" t="s">
        <v>310</v>
      </c>
    </row>
    <row r="457" spans="1:16" x14ac:dyDescent="0.3">
      <c r="A457" s="82">
        <v>4</v>
      </c>
      <c r="B457" s="83">
        <v>45684</v>
      </c>
      <c r="C457" s="80" t="s">
        <v>168</v>
      </c>
      <c r="D457" s="84" t="s">
        <v>143</v>
      </c>
      <c r="E457" s="85">
        <v>99.605500000000006</v>
      </c>
      <c r="F457" s="85" t="s">
        <v>310</v>
      </c>
      <c r="K457" s="82">
        <v>4</v>
      </c>
      <c r="L457" s="83">
        <v>45684</v>
      </c>
      <c r="M457" s="80" t="s">
        <v>169</v>
      </c>
      <c r="N457" s="84" t="s">
        <v>143</v>
      </c>
      <c r="O457" s="85">
        <v>120.616</v>
      </c>
      <c r="P457" s="85" t="s">
        <v>310</v>
      </c>
    </row>
    <row r="458" spans="1:16" x14ac:dyDescent="0.3">
      <c r="A458" s="82">
        <v>5</v>
      </c>
      <c r="B458" s="83">
        <v>45691</v>
      </c>
      <c r="C458" s="80" t="s">
        <v>168</v>
      </c>
      <c r="D458" s="84" t="s">
        <v>143</v>
      </c>
      <c r="E458" s="85">
        <v>101.33240000000001</v>
      </c>
      <c r="F458" s="85" t="s">
        <v>310</v>
      </c>
      <c r="K458" s="82">
        <v>5</v>
      </c>
      <c r="L458" s="83">
        <v>45691</v>
      </c>
      <c r="M458" s="80" t="s">
        <v>169</v>
      </c>
      <c r="N458" s="84" t="s">
        <v>143</v>
      </c>
      <c r="O458" s="85">
        <v>114.94840000000001</v>
      </c>
      <c r="P458" s="85" t="s">
        <v>310</v>
      </c>
    </row>
    <row r="459" spans="1:16" x14ac:dyDescent="0.3">
      <c r="A459" s="82">
        <v>6</v>
      </c>
      <c r="B459" s="83">
        <v>45698</v>
      </c>
      <c r="C459" s="80" t="s">
        <v>168</v>
      </c>
      <c r="D459" s="84" t="s">
        <v>143</v>
      </c>
      <c r="E459" s="85">
        <v>100.2178</v>
      </c>
      <c r="F459" s="85" t="s">
        <v>310</v>
      </c>
      <c r="K459" s="82">
        <v>6</v>
      </c>
      <c r="L459" s="83">
        <v>45698</v>
      </c>
      <c r="M459" s="80" t="s">
        <v>169</v>
      </c>
      <c r="N459" s="84" t="s">
        <v>143</v>
      </c>
      <c r="O459" s="85">
        <v>120.622</v>
      </c>
      <c r="P459" s="85" t="s">
        <v>310</v>
      </c>
    </row>
    <row r="460" spans="1:16" x14ac:dyDescent="0.3">
      <c r="A460" s="82">
        <v>7</v>
      </c>
      <c r="B460" s="83">
        <v>45705</v>
      </c>
      <c r="C460" s="80" t="s">
        <v>168</v>
      </c>
      <c r="D460" s="84" t="s">
        <v>143</v>
      </c>
      <c r="E460" s="85">
        <v>100.18380000000001</v>
      </c>
      <c r="F460" s="85" t="s">
        <v>310</v>
      </c>
      <c r="K460" s="82">
        <v>7</v>
      </c>
      <c r="L460" s="83">
        <v>45705</v>
      </c>
      <c r="M460" s="80" t="s">
        <v>169</v>
      </c>
      <c r="N460" s="84" t="s">
        <v>143</v>
      </c>
      <c r="O460" s="85">
        <v>116.5936</v>
      </c>
      <c r="P460" s="85" t="s">
        <v>310</v>
      </c>
    </row>
    <row r="461" spans="1:16" x14ac:dyDescent="0.3">
      <c r="A461" s="82">
        <v>8</v>
      </c>
      <c r="B461" s="83">
        <v>45712</v>
      </c>
      <c r="C461" s="80" t="s">
        <v>168</v>
      </c>
      <c r="D461" s="84" t="s">
        <v>143</v>
      </c>
      <c r="E461" s="85">
        <v>102.786</v>
      </c>
      <c r="F461" s="85" t="s">
        <v>310</v>
      </c>
      <c r="K461" s="82">
        <v>8</v>
      </c>
      <c r="L461" s="83">
        <v>45712</v>
      </c>
      <c r="M461" s="80" t="s">
        <v>169</v>
      </c>
      <c r="N461" s="84" t="s">
        <v>143</v>
      </c>
      <c r="O461" s="85">
        <v>115.5784</v>
      </c>
      <c r="P461" s="85" t="s">
        <v>310</v>
      </c>
    </row>
    <row r="462" spans="1:16" x14ac:dyDescent="0.3">
      <c r="A462" s="82">
        <v>9</v>
      </c>
      <c r="B462" s="83">
        <v>45719</v>
      </c>
      <c r="C462" s="80" t="s">
        <v>168</v>
      </c>
      <c r="D462" s="84" t="s">
        <v>143</v>
      </c>
      <c r="E462" s="85">
        <v>97.625500000000002</v>
      </c>
      <c r="F462" s="85" t="s">
        <v>310</v>
      </c>
      <c r="K462" s="82">
        <v>9</v>
      </c>
      <c r="L462" s="83">
        <v>45719</v>
      </c>
      <c r="M462" s="80" t="s">
        <v>169</v>
      </c>
      <c r="N462" s="84" t="s">
        <v>143</v>
      </c>
      <c r="O462" s="85">
        <v>120.77209999999999</v>
      </c>
      <c r="P462" s="85" t="s">
        <v>310</v>
      </c>
    </row>
    <row r="463" spans="1:16" x14ac:dyDescent="0.3">
      <c r="A463" s="82">
        <v>10</v>
      </c>
      <c r="B463" s="83">
        <v>45726</v>
      </c>
      <c r="C463" s="80" t="s">
        <v>168</v>
      </c>
      <c r="D463" s="84" t="s">
        <v>143</v>
      </c>
      <c r="E463" s="85">
        <v>101.8995</v>
      </c>
      <c r="F463" s="85" t="s">
        <v>310</v>
      </c>
      <c r="K463" s="82">
        <v>10</v>
      </c>
      <c r="L463" s="83">
        <v>45726</v>
      </c>
      <c r="M463" s="80" t="s">
        <v>169</v>
      </c>
      <c r="N463" s="84" t="s">
        <v>143</v>
      </c>
      <c r="O463" s="85">
        <v>117.7868</v>
      </c>
      <c r="P463" s="85" t="s">
        <v>310</v>
      </c>
    </row>
    <row r="464" spans="1:16" x14ac:dyDescent="0.3">
      <c r="A464" s="82">
        <v>11</v>
      </c>
      <c r="B464" s="83">
        <v>45733</v>
      </c>
      <c r="C464" s="80" t="s">
        <v>168</v>
      </c>
      <c r="D464" s="84" t="s">
        <v>143</v>
      </c>
      <c r="E464" s="85">
        <v>99.911799999999999</v>
      </c>
      <c r="F464" s="85" t="s">
        <v>310</v>
      </c>
      <c r="K464" s="82">
        <v>11</v>
      </c>
      <c r="L464" s="83">
        <v>45733</v>
      </c>
      <c r="M464" s="80" t="s">
        <v>169</v>
      </c>
      <c r="N464" s="84" t="s">
        <v>143</v>
      </c>
      <c r="O464" s="85">
        <v>115.1395</v>
      </c>
      <c r="P464" s="85" t="s">
        <v>310</v>
      </c>
    </row>
    <row r="465" spans="1:16" x14ac:dyDescent="0.3">
      <c r="A465" s="82">
        <v>12</v>
      </c>
      <c r="B465" s="83">
        <v>45740</v>
      </c>
      <c r="C465" s="80" t="s">
        <v>168</v>
      </c>
      <c r="D465" s="84" t="s">
        <v>143</v>
      </c>
      <c r="E465" s="85">
        <v>102.5354</v>
      </c>
      <c r="F465" s="85" t="s">
        <v>310</v>
      </c>
      <c r="K465" s="82">
        <v>12</v>
      </c>
      <c r="L465" s="83">
        <v>45740</v>
      </c>
      <c r="M465" s="80" t="s">
        <v>169</v>
      </c>
      <c r="N465" s="84" t="s">
        <v>143</v>
      </c>
      <c r="O465" s="85">
        <v>117.21080000000001</v>
      </c>
      <c r="P465" s="85" t="s">
        <v>310</v>
      </c>
    </row>
    <row r="466" spans="1:16" x14ac:dyDescent="0.3">
      <c r="A466" s="82">
        <v>13</v>
      </c>
      <c r="B466" s="83">
        <v>45747</v>
      </c>
      <c r="C466" s="80" t="s">
        <v>168</v>
      </c>
      <c r="D466" s="84" t="s">
        <v>143</v>
      </c>
      <c r="E466" s="85">
        <v>100.337</v>
      </c>
      <c r="F466" s="85" t="s">
        <v>310</v>
      </c>
      <c r="K466" s="82">
        <v>13</v>
      </c>
      <c r="L466" s="83">
        <v>45747</v>
      </c>
      <c r="M466" s="80" t="s">
        <v>169</v>
      </c>
      <c r="N466" s="84" t="s">
        <v>143</v>
      </c>
      <c r="O466" s="85">
        <v>120.0483</v>
      </c>
      <c r="P466" s="85" t="s">
        <v>310</v>
      </c>
    </row>
    <row r="467" spans="1:16" x14ac:dyDescent="0.3">
      <c r="A467" s="82">
        <v>14</v>
      </c>
      <c r="B467" s="83">
        <v>45754</v>
      </c>
      <c r="C467" s="80" t="s">
        <v>168</v>
      </c>
      <c r="D467" s="84" t="s">
        <v>143</v>
      </c>
      <c r="E467" s="85">
        <v>98.789199999999994</v>
      </c>
      <c r="F467" s="85" t="s">
        <v>310</v>
      </c>
      <c r="K467" s="82">
        <v>14</v>
      </c>
      <c r="L467" s="83">
        <v>45754</v>
      </c>
      <c r="M467" s="80" t="s">
        <v>169</v>
      </c>
      <c r="N467" s="84" t="s">
        <v>143</v>
      </c>
      <c r="O467" s="85">
        <v>120.62260000000001</v>
      </c>
      <c r="P467" s="85" t="s">
        <v>310</v>
      </c>
    </row>
    <row r="468" spans="1:16" x14ac:dyDescent="0.3">
      <c r="A468" s="82">
        <v>15</v>
      </c>
      <c r="B468" s="83">
        <v>45761</v>
      </c>
      <c r="C468" s="80" t="s">
        <v>168</v>
      </c>
      <c r="D468" s="84" t="s">
        <v>143</v>
      </c>
      <c r="E468" s="85">
        <v>100.49890000000001</v>
      </c>
      <c r="F468" s="85" t="s">
        <v>310</v>
      </c>
      <c r="K468" s="82">
        <v>15</v>
      </c>
      <c r="L468" s="83">
        <v>45761</v>
      </c>
      <c r="M468" s="80" t="s">
        <v>169</v>
      </c>
      <c r="N468" s="84" t="s">
        <v>143</v>
      </c>
      <c r="O468" s="85">
        <v>117.0604</v>
      </c>
      <c r="P468" s="85" t="s">
        <v>310</v>
      </c>
    </row>
    <row r="469" spans="1:16" x14ac:dyDescent="0.3">
      <c r="A469" s="82">
        <v>16</v>
      </c>
      <c r="B469" s="83">
        <v>45768</v>
      </c>
      <c r="C469" s="80" t="s">
        <v>168</v>
      </c>
      <c r="D469" s="84" t="s">
        <v>143</v>
      </c>
      <c r="E469" s="85">
        <v>101.32470000000001</v>
      </c>
      <c r="F469" s="85" t="s">
        <v>310</v>
      </c>
      <c r="K469" s="82">
        <v>16</v>
      </c>
      <c r="L469" s="83">
        <v>45768</v>
      </c>
      <c r="M469" s="80" t="s">
        <v>169</v>
      </c>
      <c r="N469" s="84" t="s">
        <v>143</v>
      </c>
      <c r="O469" s="85">
        <v>118.8939</v>
      </c>
      <c r="P469" s="85" t="s">
        <v>310</v>
      </c>
    </row>
    <row r="470" spans="1:16" x14ac:dyDescent="0.3">
      <c r="A470" s="82">
        <v>17</v>
      </c>
      <c r="B470" s="83">
        <v>45775</v>
      </c>
      <c r="C470" s="80" t="s">
        <v>168</v>
      </c>
      <c r="D470" s="84" t="s">
        <v>143</v>
      </c>
      <c r="E470" s="85">
        <v>100.06440000000001</v>
      </c>
      <c r="F470" s="85" t="s">
        <v>310</v>
      </c>
      <c r="K470" s="82">
        <v>17</v>
      </c>
      <c r="L470" s="83">
        <v>45775</v>
      </c>
      <c r="M470" s="80" t="s">
        <v>169</v>
      </c>
      <c r="N470" s="84" t="s">
        <v>143</v>
      </c>
      <c r="O470" s="85">
        <v>119.571</v>
      </c>
      <c r="P470" s="85" t="s">
        <v>310</v>
      </c>
    </row>
    <row r="471" spans="1:16" x14ac:dyDescent="0.3">
      <c r="A471" s="82">
        <v>18</v>
      </c>
      <c r="B471" s="83">
        <v>45782</v>
      </c>
      <c r="C471" s="80" t="s">
        <v>168</v>
      </c>
      <c r="D471" s="84" t="s">
        <v>143</v>
      </c>
      <c r="E471" s="85">
        <v>100.8785</v>
      </c>
      <c r="F471" s="85" t="s">
        <v>310</v>
      </c>
      <c r="K471" s="82">
        <v>18</v>
      </c>
      <c r="L471" s="83">
        <v>45782</v>
      </c>
      <c r="M471" s="80" t="s">
        <v>169</v>
      </c>
      <c r="N471" s="84" t="s">
        <v>143</v>
      </c>
      <c r="O471" s="85">
        <v>116.5818</v>
      </c>
      <c r="P471" s="85" t="s">
        <v>310</v>
      </c>
    </row>
    <row r="472" spans="1:16" x14ac:dyDescent="0.3">
      <c r="A472" s="82">
        <v>19</v>
      </c>
      <c r="B472" s="83">
        <v>45789</v>
      </c>
      <c r="C472" s="80" t="s">
        <v>168</v>
      </c>
      <c r="D472" s="84" t="s">
        <v>143</v>
      </c>
      <c r="E472" s="85">
        <v>99.061000000000007</v>
      </c>
      <c r="F472" s="85" t="s">
        <v>310</v>
      </c>
      <c r="K472" s="82">
        <v>19</v>
      </c>
      <c r="L472" s="83">
        <v>45789</v>
      </c>
      <c r="M472" s="80" t="s">
        <v>169</v>
      </c>
      <c r="N472" s="84" t="s">
        <v>143</v>
      </c>
      <c r="O472" s="85">
        <v>118.7811</v>
      </c>
      <c r="P472" s="85" t="s">
        <v>310</v>
      </c>
    </row>
    <row r="473" spans="1:16" x14ac:dyDescent="0.3">
      <c r="A473" s="82">
        <v>20</v>
      </c>
      <c r="B473" s="83">
        <v>45796</v>
      </c>
      <c r="C473" s="80" t="s">
        <v>168</v>
      </c>
      <c r="D473" s="84" t="s">
        <v>143</v>
      </c>
      <c r="E473" s="85">
        <v>96.159000000000006</v>
      </c>
      <c r="F473" s="85" t="s">
        <v>310</v>
      </c>
      <c r="K473" s="82">
        <v>20</v>
      </c>
      <c r="L473" s="83">
        <v>45796</v>
      </c>
      <c r="M473" s="80" t="s">
        <v>169</v>
      </c>
      <c r="N473" s="84" t="s">
        <v>143</v>
      </c>
      <c r="O473" s="85">
        <v>117.9299</v>
      </c>
      <c r="P473" s="85" t="s">
        <v>310</v>
      </c>
    </row>
    <row r="474" spans="1:16" x14ac:dyDescent="0.3">
      <c r="A474" s="82">
        <v>21</v>
      </c>
      <c r="B474" s="83">
        <v>45803</v>
      </c>
      <c r="C474" s="80" t="s">
        <v>168</v>
      </c>
      <c r="D474" s="84" t="s">
        <v>143</v>
      </c>
      <c r="E474" s="85">
        <v>101.62</v>
      </c>
      <c r="F474" s="85" t="s">
        <v>310</v>
      </c>
      <c r="K474" s="82">
        <v>21</v>
      </c>
      <c r="L474" s="83">
        <v>45803</v>
      </c>
      <c r="M474" s="80" t="s">
        <v>169</v>
      </c>
      <c r="N474" s="84" t="s">
        <v>143</v>
      </c>
      <c r="O474" s="85">
        <v>116.8207</v>
      </c>
      <c r="P474" s="85" t="s">
        <v>310</v>
      </c>
    </row>
    <row r="475" spans="1:16" x14ac:dyDescent="0.3">
      <c r="A475" s="82">
        <v>22</v>
      </c>
      <c r="B475" s="83">
        <v>45810</v>
      </c>
      <c r="C475" s="80" t="s">
        <v>168</v>
      </c>
      <c r="D475" s="84" t="s">
        <v>143</v>
      </c>
      <c r="E475" s="85">
        <v>101.2585</v>
      </c>
      <c r="F475" s="85" t="s">
        <v>310</v>
      </c>
      <c r="K475" s="82">
        <v>22</v>
      </c>
      <c r="L475" s="83">
        <v>45810</v>
      </c>
      <c r="M475" s="80" t="s">
        <v>169</v>
      </c>
      <c r="N475" s="84" t="s">
        <v>143</v>
      </c>
      <c r="O475" s="85">
        <v>116.9173</v>
      </c>
      <c r="P475" s="85" t="s">
        <v>310</v>
      </c>
    </row>
    <row r="476" spans="1:16" x14ac:dyDescent="0.3">
      <c r="A476" s="82">
        <v>23</v>
      </c>
      <c r="B476" s="83">
        <v>45817</v>
      </c>
      <c r="C476" s="80" t="s">
        <v>168</v>
      </c>
      <c r="D476" s="84" t="s">
        <v>143</v>
      </c>
      <c r="E476" s="85">
        <v>100.2667</v>
      </c>
      <c r="F476" s="85" t="s">
        <v>310</v>
      </c>
      <c r="K476" s="82">
        <v>23</v>
      </c>
      <c r="L476" s="83">
        <v>45817</v>
      </c>
      <c r="M476" s="80" t="s">
        <v>169</v>
      </c>
      <c r="N476" s="84" t="s">
        <v>143</v>
      </c>
      <c r="O476" s="85">
        <v>118.14749999999999</v>
      </c>
      <c r="P476" s="85" t="s">
        <v>310</v>
      </c>
    </row>
    <row r="477" spans="1:16" x14ac:dyDescent="0.3">
      <c r="A477" s="82">
        <v>24</v>
      </c>
      <c r="B477" s="83">
        <v>45824</v>
      </c>
      <c r="C477" s="80" t="s">
        <v>168</v>
      </c>
      <c r="D477" s="84" t="s">
        <v>143</v>
      </c>
      <c r="E477" s="85">
        <v>100.12309999999999</v>
      </c>
      <c r="F477" s="85" t="s">
        <v>310</v>
      </c>
      <c r="K477" s="82">
        <v>24</v>
      </c>
      <c r="L477" s="83">
        <v>45824</v>
      </c>
      <c r="M477" s="80" t="s">
        <v>169</v>
      </c>
      <c r="N477" s="84" t="s">
        <v>143</v>
      </c>
      <c r="O477" s="85">
        <v>118.06570000000001</v>
      </c>
      <c r="P477" s="85" t="s">
        <v>310</v>
      </c>
    </row>
    <row r="478" spans="1:16" x14ac:dyDescent="0.3">
      <c r="A478" s="82">
        <v>25</v>
      </c>
      <c r="B478" s="83">
        <v>45831</v>
      </c>
      <c r="C478" s="80" t="s">
        <v>168</v>
      </c>
      <c r="D478" s="84" t="s">
        <v>143</v>
      </c>
      <c r="E478" s="85">
        <v>101.8653</v>
      </c>
      <c r="F478" s="85" t="s">
        <v>310</v>
      </c>
      <c r="K478" s="82">
        <v>25</v>
      </c>
      <c r="L478" s="83">
        <v>45831</v>
      </c>
      <c r="M478" s="80" t="s">
        <v>169</v>
      </c>
      <c r="N478" s="84" t="s">
        <v>143</v>
      </c>
      <c r="O478" s="85">
        <v>116.7559</v>
      </c>
      <c r="P478" s="85" t="s">
        <v>310</v>
      </c>
    </row>
    <row r="479" spans="1:16" x14ac:dyDescent="0.3">
      <c r="A479" s="82">
        <v>1</v>
      </c>
      <c r="B479" s="83">
        <v>45663</v>
      </c>
      <c r="C479" s="80" t="s">
        <v>168</v>
      </c>
      <c r="D479" s="84" t="s">
        <v>144</v>
      </c>
      <c r="E479" s="85">
        <v>78.722200000000001</v>
      </c>
      <c r="F479" s="85" t="s">
        <v>310</v>
      </c>
      <c r="K479" s="82">
        <v>1</v>
      </c>
      <c r="L479" s="83">
        <v>45663</v>
      </c>
      <c r="M479" s="80" t="s">
        <v>169</v>
      </c>
      <c r="N479" s="84" t="s">
        <v>144</v>
      </c>
      <c r="O479" s="85">
        <v>309.58679999999998</v>
      </c>
      <c r="P479" s="85" t="s">
        <v>310</v>
      </c>
    </row>
    <row r="480" spans="1:16" x14ac:dyDescent="0.3">
      <c r="A480" s="82">
        <v>2</v>
      </c>
      <c r="B480" s="83">
        <v>45670</v>
      </c>
      <c r="C480" s="80" t="s">
        <v>168</v>
      </c>
      <c r="D480" s="84" t="s">
        <v>144</v>
      </c>
      <c r="E480" s="85">
        <v>83.34</v>
      </c>
      <c r="F480" s="85" t="s">
        <v>310</v>
      </c>
      <c r="K480" s="82">
        <v>2</v>
      </c>
      <c r="L480" s="83">
        <v>45670</v>
      </c>
      <c r="M480" s="80" t="s">
        <v>169</v>
      </c>
      <c r="N480" s="84" t="s">
        <v>144</v>
      </c>
      <c r="O480" s="85">
        <v>297.71319999999997</v>
      </c>
      <c r="P480" s="85" t="s">
        <v>310</v>
      </c>
    </row>
    <row r="481" spans="1:16" x14ac:dyDescent="0.3">
      <c r="A481" s="82">
        <v>3</v>
      </c>
      <c r="B481" s="83">
        <v>45677</v>
      </c>
      <c r="C481" s="80" t="s">
        <v>168</v>
      </c>
      <c r="D481" s="84" t="s">
        <v>144</v>
      </c>
      <c r="E481" s="85">
        <v>80.641499999999994</v>
      </c>
      <c r="F481" s="85" t="s">
        <v>310</v>
      </c>
      <c r="K481" s="82">
        <v>3</v>
      </c>
      <c r="L481" s="83">
        <v>45677</v>
      </c>
      <c r="M481" s="80" t="s">
        <v>169</v>
      </c>
      <c r="N481" s="84" t="s">
        <v>144</v>
      </c>
      <c r="O481" s="85">
        <v>291.1121</v>
      </c>
      <c r="P481" s="85" t="s">
        <v>310</v>
      </c>
    </row>
    <row r="482" spans="1:16" x14ac:dyDescent="0.3">
      <c r="A482" s="82">
        <v>4</v>
      </c>
      <c r="B482" s="83">
        <v>45684</v>
      </c>
      <c r="C482" s="80" t="s">
        <v>168</v>
      </c>
      <c r="D482" s="84" t="s">
        <v>144</v>
      </c>
      <c r="E482" s="85">
        <v>82.655299999999997</v>
      </c>
      <c r="F482" s="85" t="s">
        <v>310</v>
      </c>
      <c r="K482" s="82">
        <v>4</v>
      </c>
      <c r="L482" s="83">
        <v>45684</v>
      </c>
      <c r="M482" s="80" t="s">
        <v>169</v>
      </c>
      <c r="N482" s="84" t="s">
        <v>144</v>
      </c>
      <c r="O482" s="85">
        <v>303.73899999999998</v>
      </c>
      <c r="P482" s="85" t="s">
        <v>310</v>
      </c>
    </row>
    <row r="483" spans="1:16" x14ac:dyDescent="0.3">
      <c r="A483" s="82">
        <v>5</v>
      </c>
      <c r="B483" s="83">
        <v>45691</v>
      </c>
      <c r="C483" s="80" t="s">
        <v>168</v>
      </c>
      <c r="D483" s="84" t="s">
        <v>144</v>
      </c>
      <c r="E483" s="85">
        <v>83.605500000000006</v>
      </c>
      <c r="F483" s="85" t="s">
        <v>310</v>
      </c>
      <c r="K483" s="82">
        <v>5</v>
      </c>
      <c r="L483" s="83">
        <v>45691</v>
      </c>
      <c r="M483" s="80" t="s">
        <v>169</v>
      </c>
      <c r="N483" s="84" t="s">
        <v>144</v>
      </c>
      <c r="O483" s="85">
        <v>290.88670000000002</v>
      </c>
      <c r="P483" s="85" t="s">
        <v>310</v>
      </c>
    </row>
    <row r="484" spans="1:16" x14ac:dyDescent="0.3">
      <c r="A484" s="82">
        <v>6</v>
      </c>
      <c r="B484" s="83">
        <v>45698</v>
      </c>
      <c r="C484" s="80" t="s">
        <v>168</v>
      </c>
      <c r="D484" s="84" t="s">
        <v>144</v>
      </c>
      <c r="E484" s="85">
        <v>81.766499999999994</v>
      </c>
      <c r="F484" s="85" t="s">
        <v>310</v>
      </c>
      <c r="K484" s="82">
        <v>6</v>
      </c>
      <c r="L484" s="83">
        <v>45698</v>
      </c>
      <c r="M484" s="80" t="s">
        <v>169</v>
      </c>
      <c r="N484" s="84" t="s">
        <v>144</v>
      </c>
      <c r="O484" s="85">
        <v>290.8723</v>
      </c>
      <c r="P484" s="85" t="s">
        <v>310</v>
      </c>
    </row>
    <row r="485" spans="1:16" x14ac:dyDescent="0.3">
      <c r="A485" s="82">
        <v>7</v>
      </c>
      <c r="B485" s="83">
        <v>45705</v>
      </c>
      <c r="C485" s="80" t="s">
        <v>168</v>
      </c>
      <c r="D485" s="84" t="s">
        <v>144</v>
      </c>
      <c r="E485" s="85">
        <v>86.812700000000007</v>
      </c>
      <c r="F485" s="85" t="s">
        <v>310</v>
      </c>
      <c r="K485" s="82">
        <v>7</v>
      </c>
      <c r="L485" s="83">
        <v>45705</v>
      </c>
      <c r="M485" s="80" t="s">
        <v>169</v>
      </c>
      <c r="N485" s="84" t="s">
        <v>144</v>
      </c>
      <c r="O485" s="85">
        <v>284.32709999999997</v>
      </c>
      <c r="P485" s="85" t="s">
        <v>310</v>
      </c>
    </row>
    <row r="486" spans="1:16" x14ac:dyDescent="0.3">
      <c r="A486" s="82">
        <v>8</v>
      </c>
      <c r="B486" s="83">
        <v>45712</v>
      </c>
      <c r="C486" s="80" t="s">
        <v>168</v>
      </c>
      <c r="D486" s="84" t="s">
        <v>144</v>
      </c>
      <c r="E486" s="85">
        <v>77.524100000000004</v>
      </c>
      <c r="F486" s="85" t="s">
        <v>310</v>
      </c>
      <c r="K486" s="82">
        <v>8</v>
      </c>
      <c r="L486" s="83">
        <v>45712</v>
      </c>
      <c r="M486" s="80" t="s">
        <v>169</v>
      </c>
      <c r="N486" s="84" t="s">
        <v>144</v>
      </c>
      <c r="O486" s="85">
        <v>299.73289999999997</v>
      </c>
      <c r="P486" s="85" t="s">
        <v>310</v>
      </c>
    </row>
    <row r="487" spans="1:16" x14ac:dyDescent="0.3">
      <c r="A487" s="82">
        <v>9</v>
      </c>
      <c r="B487" s="83">
        <v>45719</v>
      </c>
      <c r="C487" s="80" t="s">
        <v>168</v>
      </c>
      <c r="D487" s="84" t="s">
        <v>144</v>
      </c>
      <c r="E487" s="85">
        <v>82.425200000000004</v>
      </c>
      <c r="F487" s="85" t="s">
        <v>310</v>
      </c>
      <c r="K487" s="82">
        <v>9</v>
      </c>
      <c r="L487" s="83">
        <v>45719</v>
      </c>
      <c r="M487" s="80" t="s">
        <v>169</v>
      </c>
      <c r="N487" s="84" t="s">
        <v>144</v>
      </c>
      <c r="O487" s="85">
        <v>304.96820000000002</v>
      </c>
      <c r="P487" s="85" t="s">
        <v>310</v>
      </c>
    </row>
    <row r="488" spans="1:16" x14ac:dyDescent="0.3">
      <c r="A488" s="82">
        <v>10</v>
      </c>
      <c r="B488" s="83">
        <v>45726</v>
      </c>
      <c r="C488" s="80" t="s">
        <v>168</v>
      </c>
      <c r="D488" s="84" t="s">
        <v>144</v>
      </c>
      <c r="E488" s="85">
        <v>79.045599999999993</v>
      </c>
      <c r="F488" s="85" t="s">
        <v>310</v>
      </c>
      <c r="K488" s="82">
        <v>10</v>
      </c>
      <c r="L488" s="83">
        <v>45726</v>
      </c>
      <c r="M488" s="80" t="s">
        <v>169</v>
      </c>
      <c r="N488" s="84" t="s">
        <v>144</v>
      </c>
      <c r="O488" s="85">
        <v>310.2303</v>
      </c>
      <c r="P488" s="85" t="s">
        <v>310</v>
      </c>
    </row>
    <row r="489" spans="1:16" x14ac:dyDescent="0.3">
      <c r="A489" s="82">
        <v>11</v>
      </c>
      <c r="B489" s="83">
        <v>45733</v>
      </c>
      <c r="C489" s="80" t="s">
        <v>168</v>
      </c>
      <c r="D489" s="84" t="s">
        <v>144</v>
      </c>
      <c r="E489" s="85">
        <v>85.567300000000003</v>
      </c>
      <c r="F489" s="85" t="s">
        <v>310</v>
      </c>
      <c r="K489" s="82">
        <v>11</v>
      </c>
      <c r="L489" s="83">
        <v>45733</v>
      </c>
      <c r="M489" s="80" t="s">
        <v>169</v>
      </c>
      <c r="N489" s="84" t="s">
        <v>144</v>
      </c>
      <c r="O489" s="85">
        <v>298.58269999999999</v>
      </c>
      <c r="P489" s="85" t="s">
        <v>310</v>
      </c>
    </row>
    <row r="490" spans="1:16" x14ac:dyDescent="0.3">
      <c r="A490" s="82">
        <v>12</v>
      </c>
      <c r="B490" s="83">
        <v>45740</v>
      </c>
      <c r="C490" s="80" t="s">
        <v>168</v>
      </c>
      <c r="D490" s="84" t="s">
        <v>144</v>
      </c>
      <c r="E490" s="85">
        <v>85.101299999999995</v>
      </c>
      <c r="F490" s="85" t="s">
        <v>310</v>
      </c>
      <c r="K490" s="82">
        <v>12</v>
      </c>
      <c r="L490" s="83">
        <v>45740</v>
      </c>
      <c r="M490" s="80" t="s">
        <v>169</v>
      </c>
      <c r="N490" s="84" t="s">
        <v>144</v>
      </c>
      <c r="O490" s="85">
        <v>310.47859999999997</v>
      </c>
      <c r="P490" s="85" t="s">
        <v>310</v>
      </c>
    </row>
    <row r="491" spans="1:16" x14ac:dyDescent="0.3">
      <c r="A491" s="82">
        <v>13</v>
      </c>
      <c r="B491" s="83">
        <v>45747</v>
      </c>
      <c r="C491" s="80" t="s">
        <v>168</v>
      </c>
      <c r="D491" s="84" t="s">
        <v>144</v>
      </c>
      <c r="E491" s="85">
        <v>74.1374</v>
      </c>
      <c r="F491" s="85" t="s">
        <v>310</v>
      </c>
      <c r="K491" s="82">
        <v>13</v>
      </c>
      <c r="L491" s="83">
        <v>45747</v>
      </c>
      <c r="M491" s="80" t="s">
        <v>169</v>
      </c>
      <c r="N491" s="84" t="s">
        <v>144</v>
      </c>
      <c r="O491" s="85">
        <v>300.17959999999999</v>
      </c>
      <c r="P491" s="85" t="s">
        <v>310</v>
      </c>
    </row>
    <row r="492" spans="1:16" x14ac:dyDescent="0.3">
      <c r="A492" s="82">
        <v>14</v>
      </c>
      <c r="B492" s="83">
        <v>45754</v>
      </c>
      <c r="C492" s="80" t="s">
        <v>168</v>
      </c>
      <c r="D492" s="84" t="s">
        <v>144</v>
      </c>
      <c r="E492" s="85">
        <v>77.093400000000003</v>
      </c>
      <c r="F492" s="85" t="s">
        <v>310</v>
      </c>
      <c r="K492" s="82">
        <v>14</v>
      </c>
      <c r="L492" s="83">
        <v>45754</v>
      </c>
      <c r="M492" s="80" t="s">
        <v>169</v>
      </c>
      <c r="N492" s="84" t="s">
        <v>144</v>
      </c>
      <c r="O492" s="85">
        <v>299.06709999999998</v>
      </c>
      <c r="P492" s="85" t="s">
        <v>310</v>
      </c>
    </row>
    <row r="493" spans="1:16" x14ac:dyDescent="0.3">
      <c r="A493" s="82">
        <v>15</v>
      </c>
      <c r="B493" s="83">
        <v>45761</v>
      </c>
      <c r="C493" s="80" t="s">
        <v>168</v>
      </c>
      <c r="D493" s="84" t="s">
        <v>144</v>
      </c>
      <c r="E493" s="85">
        <v>81.992900000000006</v>
      </c>
      <c r="F493" s="85" t="s">
        <v>310</v>
      </c>
      <c r="K493" s="82">
        <v>15</v>
      </c>
      <c r="L493" s="83">
        <v>45761</v>
      </c>
      <c r="M493" s="80" t="s">
        <v>169</v>
      </c>
      <c r="N493" s="84" t="s">
        <v>144</v>
      </c>
      <c r="O493" s="85">
        <v>305.73559999999998</v>
      </c>
      <c r="P493" s="85" t="s">
        <v>310</v>
      </c>
    </row>
    <row r="494" spans="1:16" x14ac:dyDescent="0.3">
      <c r="A494" s="82">
        <v>16</v>
      </c>
      <c r="B494" s="83">
        <v>45768</v>
      </c>
      <c r="C494" s="80" t="s">
        <v>168</v>
      </c>
      <c r="D494" s="84" t="s">
        <v>144</v>
      </c>
      <c r="E494" s="85">
        <v>82.369600000000005</v>
      </c>
      <c r="F494" s="85" t="s">
        <v>310</v>
      </c>
      <c r="K494" s="82">
        <v>16</v>
      </c>
      <c r="L494" s="83">
        <v>45768</v>
      </c>
      <c r="M494" s="80" t="s">
        <v>169</v>
      </c>
      <c r="N494" s="84" t="s">
        <v>144</v>
      </c>
      <c r="O494" s="85">
        <v>310.58390000000003</v>
      </c>
      <c r="P494" s="85" t="s">
        <v>310</v>
      </c>
    </row>
    <row r="495" spans="1:16" x14ac:dyDescent="0.3">
      <c r="A495" s="82">
        <v>17</v>
      </c>
      <c r="B495" s="83">
        <v>45775</v>
      </c>
      <c r="C495" s="80" t="s">
        <v>168</v>
      </c>
      <c r="D495" s="84" t="s">
        <v>144</v>
      </c>
      <c r="E495" s="85">
        <v>82.209699999999998</v>
      </c>
      <c r="F495" s="85" t="s">
        <v>310</v>
      </c>
      <c r="K495" s="82">
        <v>17</v>
      </c>
      <c r="L495" s="83">
        <v>45775</v>
      </c>
      <c r="M495" s="80" t="s">
        <v>169</v>
      </c>
      <c r="N495" s="84" t="s">
        <v>144</v>
      </c>
      <c r="O495" s="85">
        <v>296.58569999999997</v>
      </c>
      <c r="P495" s="85" t="s">
        <v>310</v>
      </c>
    </row>
    <row r="496" spans="1:16" x14ac:dyDescent="0.3">
      <c r="A496" s="82">
        <v>18</v>
      </c>
      <c r="B496" s="83">
        <v>45782</v>
      </c>
      <c r="C496" s="80" t="s">
        <v>168</v>
      </c>
      <c r="D496" s="84" t="s">
        <v>144</v>
      </c>
      <c r="E496" s="85">
        <v>79.787400000000005</v>
      </c>
      <c r="F496" s="85" t="s">
        <v>310</v>
      </c>
      <c r="K496" s="82">
        <v>18</v>
      </c>
      <c r="L496" s="83">
        <v>45782</v>
      </c>
      <c r="M496" s="80" t="s">
        <v>169</v>
      </c>
      <c r="N496" s="84" t="s">
        <v>144</v>
      </c>
      <c r="O496" s="85">
        <v>297.56240000000003</v>
      </c>
      <c r="P496" s="85" t="s">
        <v>310</v>
      </c>
    </row>
    <row r="497" spans="1:16" x14ac:dyDescent="0.3">
      <c r="A497" s="82">
        <v>19</v>
      </c>
      <c r="B497" s="83">
        <v>45789</v>
      </c>
      <c r="C497" s="80" t="s">
        <v>168</v>
      </c>
      <c r="D497" s="84" t="s">
        <v>144</v>
      </c>
      <c r="E497" s="85">
        <v>81.365399999999994</v>
      </c>
      <c r="F497" s="85" t="s">
        <v>310</v>
      </c>
      <c r="K497" s="82">
        <v>19</v>
      </c>
      <c r="L497" s="83">
        <v>45789</v>
      </c>
      <c r="M497" s="80" t="s">
        <v>169</v>
      </c>
      <c r="N497" s="84" t="s">
        <v>144</v>
      </c>
      <c r="O497" s="85">
        <v>298.39170000000001</v>
      </c>
      <c r="P497" s="85" t="s">
        <v>310</v>
      </c>
    </row>
    <row r="498" spans="1:16" x14ac:dyDescent="0.3">
      <c r="A498" s="82">
        <v>20</v>
      </c>
      <c r="B498" s="83">
        <v>45796</v>
      </c>
      <c r="C498" s="80" t="s">
        <v>168</v>
      </c>
      <c r="D498" s="84" t="s">
        <v>144</v>
      </c>
      <c r="E498" s="85">
        <v>81.959100000000007</v>
      </c>
      <c r="F498" s="85" t="s">
        <v>310</v>
      </c>
      <c r="K498" s="82">
        <v>20</v>
      </c>
      <c r="L498" s="83">
        <v>45796</v>
      </c>
      <c r="M498" s="80" t="s">
        <v>169</v>
      </c>
      <c r="N498" s="84" t="s">
        <v>144</v>
      </c>
      <c r="O498" s="85">
        <v>300.82769999999999</v>
      </c>
      <c r="P498" s="85" t="s">
        <v>310</v>
      </c>
    </row>
    <row r="499" spans="1:16" x14ac:dyDescent="0.3">
      <c r="A499" s="82">
        <v>21</v>
      </c>
      <c r="B499" s="83">
        <v>45803</v>
      </c>
      <c r="C499" s="80" t="s">
        <v>168</v>
      </c>
      <c r="D499" s="84" t="s">
        <v>144</v>
      </c>
      <c r="E499" s="85">
        <v>79.766400000000004</v>
      </c>
      <c r="F499" s="85" t="s">
        <v>310</v>
      </c>
      <c r="K499" s="82">
        <v>21</v>
      </c>
      <c r="L499" s="83">
        <v>45803</v>
      </c>
      <c r="M499" s="80" t="s">
        <v>169</v>
      </c>
      <c r="N499" s="84" t="s">
        <v>144</v>
      </c>
      <c r="O499" s="85">
        <v>290.99590000000001</v>
      </c>
      <c r="P499" s="85" t="s">
        <v>310</v>
      </c>
    </row>
    <row r="500" spans="1:16" x14ac:dyDescent="0.3">
      <c r="A500" s="82">
        <v>22</v>
      </c>
      <c r="B500" s="83">
        <v>45810</v>
      </c>
      <c r="C500" s="80" t="s">
        <v>168</v>
      </c>
      <c r="D500" s="84" t="s">
        <v>144</v>
      </c>
      <c r="E500" s="85">
        <v>83.081900000000005</v>
      </c>
      <c r="F500" s="85" t="s">
        <v>310</v>
      </c>
      <c r="K500" s="82">
        <v>22</v>
      </c>
      <c r="L500" s="83">
        <v>45810</v>
      </c>
      <c r="M500" s="80" t="s">
        <v>169</v>
      </c>
      <c r="N500" s="84" t="s">
        <v>144</v>
      </c>
      <c r="O500" s="85">
        <v>310.2801</v>
      </c>
      <c r="P500" s="85" t="s">
        <v>310</v>
      </c>
    </row>
    <row r="501" spans="1:16" x14ac:dyDescent="0.3">
      <c r="A501" s="82">
        <v>23</v>
      </c>
      <c r="B501" s="83">
        <v>45817</v>
      </c>
      <c r="C501" s="80" t="s">
        <v>168</v>
      </c>
      <c r="D501" s="84" t="s">
        <v>144</v>
      </c>
      <c r="E501" s="85">
        <v>73.221500000000006</v>
      </c>
      <c r="F501" s="85" t="s">
        <v>310</v>
      </c>
      <c r="K501" s="82">
        <v>23</v>
      </c>
      <c r="L501" s="83">
        <v>45817</v>
      </c>
      <c r="M501" s="80" t="s">
        <v>169</v>
      </c>
      <c r="N501" s="84" t="s">
        <v>144</v>
      </c>
      <c r="O501" s="85">
        <v>295.99590000000001</v>
      </c>
      <c r="P501" s="85" t="s">
        <v>310</v>
      </c>
    </row>
    <row r="502" spans="1:16" x14ac:dyDescent="0.3">
      <c r="A502" s="82">
        <v>24</v>
      </c>
      <c r="B502" s="83">
        <v>45824</v>
      </c>
      <c r="C502" s="80" t="s">
        <v>168</v>
      </c>
      <c r="D502" s="84" t="s">
        <v>144</v>
      </c>
      <c r="E502" s="85">
        <v>81.901399999999995</v>
      </c>
      <c r="F502" s="85" t="s">
        <v>310</v>
      </c>
      <c r="K502" s="82">
        <v>24</v>
      </c>
      <c r="L502" s="83">
        <v>45824</v>
      </c>
      <c r="M502" s="80" t="s">
        <v>169</v>
      </c>
      <c r="N502" s="84" t="s">
        <v>144</v>
      </c>
      <c r="O502" s="85">
        <v>304.62439999999998</v>
      </c>
      <c r="P502" s="85" t="s">
        <v>310</v>
      </c>
    </row>
    <row r="503" spans="1:16" x14ac:dyDescent="0.3">
      <c r="A503" s="82">
        <v>25</v>
      </c>
      <c r="B503" s="83">
        <v>45831</v>
      </c>
      <c r="C503" s="80" t="s">
        <v>168</v>
      </c>
      <c r="D503" s="84" t="s">
        <v>144</v>
      </c>
      <c r="E503" s="85">
        <v>76.897800000000004</v>
      </c>
      <c r="F503" s="85" t="s">
        <v>310</v>
      </c>
      <c r="K503" s="82">
        <v>25</v>
      </c>
      <c r="L503" s="83">
        <v>45831</v>
      </c>
      <c r="M503" s="80" t="s">
        <v>169</v>
      </c>
      <c r="N503" s="84" t="s">
        <v>144</v>
      </c>
      <c r="O503" s="85">
        <v>291.74529999999999</v>
      </c>
      <c r="P503" s="85" t="s">
        <v>310</v>
      </c>
    </row>
    <row r="504" spans="1:16" x14ac:dyDescent="0.3">
      <c r="A504" s="82"/>
      <c r="B504" s="83"/>
      <c r="C504" s="80"/>
      <c r="D504" s="84"/>
      <c r="E504" s="85"/>
      <c r="F504" s="85"/>
      <c r="K504" s="82"/>
      <c r="L504" s="83"/>
      <c r="M504" s="80"/>
      <c r="N504" s="84"/>
      <c r="O504" s="85"/>
      <c r="P504" s="85"/>
    </row>
    <row r="505" spans="1:16" x14ac:dyDescent="0.3">
      <c r="A505" s="82"/>
      <c r="B505" s="83"/>
      <c r="C505" s="80"/>
      <c r="D505" s="84"/>
      <c r="E505" s="85"/>
      <c r="F505" s="85"/>
      <c r="K505" s="82"/>
      <c r="L505" s="83"/>
      <c r="M505" s="80"/>
      <c r="N505" s="84"/>
      <c r="O505" s="85"/>
      <c r="P505" s="85"/>
    </row>
    <row r="506" spans="1:16" x14ac:dyDescent="0.3">
      <c r="A506" s="82"/>
      <c r="B506" s="83"/>
      <c r="C506" s="80"/>
      <c r="D506" s="84"/>
      <c r="E506" s="85"/>
      <c r="F506" s="85"/>
      <c r="K506" s="82"/>
      <c r="L506" s="83"/>
      <c r="M506" s="80"/>
      <c r="N506" s="84"/>
      <c r="O506" s="85"/>
      <c r="P506" s="85"/>
    </row>
    <row r="507" spans="1:16" x14ac:dyDescent="0.3">
      <c r="A507" s="82"/>
      <c r="B507" s="83"/>
      <c r="C507" s="80"/>
      <c r="D507" s="84"/>
      <c r="E507" s="85"/>
      <c r="F507" s="85"/>
      <c r="K507" s="82"/>
      <c r="L507" s="83"/>
      <c r="M507" s="80"/>
      <c r="N507" s="84"/>
      <c r="O507" s="85"/>
      <c r="P507" s="85"/>
    </row>
    <row r="508" spans="1:16" x14ac:dyDescent="0.3">
      <c r="A508" s="82"/>
      <c r="B508" s="83"/>
      <c r="C508" s="80"/>
      <c r="D508" s="84"/>
      <c r="E508" s="85"/>
      <c r="F508" s="85"/>
      <c r="K508" s="82"/>
      <c r="L508" s="83"/>
      <c r="M508" s="80"/>
      <c r="N508" s="84"/>
      <c r="O508" s="85"/>
      <c r="P508" s="85"/>
    </row>
    <row r="509" spans="1:16" x14ac:dyDescent="0.3">
      <c r="A509" s="82"/>
      <c r="B509" s="83"/>
      <c r="C509" s="80"/>
      <c r="D509" s="84"/>
      <c r="E509" s="85"/>
      <c r="F509" s="85"/>
      <c r="K509" s="82"/>
      <c r="L509" s="83"/>
      <c r="M509" s="80"/>
      <c r="N509" s="84"/>
      <c r="O509" s="85"/>
      <c r="P509" s="85"/>
    </row>
    <row r="510" spans="1:16" x14ac:dyDescent="0.3">
      <c r="A510" s="82"/>
      <c r="B510" s="83"/>
      <c r="C510" s="80"/>
      <c r="D510" s="84"/>
      <c r="E510" s="85"/>
      <c r="F510" s="85"/>
      <c r="K510" s="82"/>
      <c r="L510" s="83"/>
      <c r="M510" s="80"/>
      <c r="N510" s="84"/>
      <c r="O510" s="85"/>
      <c r="P510" s="85"/>
    </row>
    <row r="511" spans="1:16" x14ac:dyDescent="0.3">
      <c r="A511" s="82"/>
      <c r="B511" s="83"/>
      <c r="C511" s="80"/>
      <c r="D511" s="84"/>
      <c r="E511" s="85"/>
      <c r="F511" s="85"/>
      <c r="K511" s="82"/>
      <c r="L511" s="83"/>
      <c r="M511" s="80"/>
      <c r="N511" s="84"/>
      <c r="O511" s="85"/>
      <c r="P511" s="85"/>
    </row>
    <row r="512" spans="1:16" x14ac:dyDescent="0.3">
      <c r="A512" s="82"/>
      <c r="B512" s="83"/>
      <c r="C512" s="80"/>
      <c r="D512" s="84"/>
      <c r="E512" s="85"/>
      <c r="F512" s="85"/>
      <c r="K512" s="82"/>
      <c r="L512" s="83"/>
      <c r="M512" s="80"/>
      <c r="N512" s="84"/>
      <c r="O512" s="85"/>
      <c r="P512" s="85"/>
    </row>
    <row r="513" spans="1:16" x14ac:dyDescent="0.3">
      <c r="A513" s="82"/>
      <c r="B513" s="83"/>
      <c r="C513" s="80"/>
      <c r="D513" s="84"/>
      <c r="E513" s="85"/>
      <c r="F513" s="85"/>
      <c r="K513" s="82"/>
      <c r="L513" s="83"/>
      <c r="M513" s="80"/>
      <c r="N513" s="84"/>
      <c r="O513" s="85"/>
      <c r="P513" s="85"/>
    </row>
    <row r="514" spans="1:16" x14ac:dyDescent="0.3">
      <c r="A514" s="82"/>
      <c r="B514" s="83"/>
      <c r="C514" s="80"/>
      <c r="D514" s="84"/>
      <c r="E514" s="85"/>
      <c r="F514" s="85"/>
      <c r="K514" s="82"/>
      <c r="L514" s="83"/>
      <c r="M514" s="80"/>
      <c r="N514" s="84"/>
      <c r="O514" s="85"/>
      <c r="P514" s="85"/>
    </row>
    <row r="515" spans="1:16" x14ac:dyDescent="0.3">
      <c r="A515" s="82"/>
      <c r="B515" s="83"/>
      <c r="C515" s="80"/>
      <c r="D515" s="84"/>
      <c r="E515" s="85"/>
      <c r="F515" s="85"/>
      <c r="K515" s="82"/>
      <c r="L515" s="83"/>
      <c r="M515" s="80"/>
      <c r="N515" s="84"/>
      <c r="O515" s="85"/>
      <c r="P515" s="85"/>
    </row>
    <row r="516" spans="1:16" x14ac:dyDescent="0.3">
      <c r="A516" s="82"/>
      <c r="B516" s="83"/>
      <c r="C516" s="80"/>
      <c r="D516" s="84"/>
      <c r="E516" s="85"/>
      <c r="F516" s="85"/>
      <c r="K516" s="82"/>
      <c r="L516" s="83"/>
      <c r="M516" s="80"/>
      <c r="N516" s="84"/>
      <c r="O516" s="85"/>
      <c r="P516" s="85"/>
    </row>
    <row r="517" spans="1:16" x14ac:dyDescent="0.3">
      <c r="A517" s="82"/>
      <c r="B517" s="83"/>
      <c r="C517" s="80"/>
      <c r="D517" s="84"/>
      <c r="E517" s="85"/>
      <c r="F517" s="85"/>
      <c r="K517" s="82"/>
      <c r="L517" s="83"/>
      <c r="M517" s="80"/>
      <c r="N517" s="84"/>
      <c r="O517" s="85"/>
      <c r="P517" s="85"/>
    </row>
    <row r="518" spans="1:16" x14ac:dyDescent="0.3">
      <c r="A518" s="82"/>
      <c r="B518" s="83"/>
      <c r="C518" s="80"/>
      <c r="D518" s="84"/>
      <c r="E518" s="85"/>
      <c r="F518" s="85"/>
      <c r="K518" s="82"/>
      <c r="L518" s="83"/>
      <c r="M518" s="80"/>
      <c r="N518" s="84"/>
      <c r="O518" s="85"/>
      <c r="P518" s="85"/>
    </row>
    <row r="519" spans="1:16" x14ac:dyDescent="0.3">
      <c r="A519" s="82"/>
      <c r="B519" s="83"/>
      <c r="C519" s="80"/>
      <c r="D519" s="84"/>
      <c r="E519" s="85"/>
      <c r="F519" s="85"/>
      <c r="K519" s="82"/>
      <c r="L519" s="83"/>
      <c r="M519" s="80"/>
      <c r="N519" s="84"/>
      <c r="O519" s="85"/>
      <c r="P519" s="85"/>
    </row>
    <row r="520" spans="1:16" x14ac:dyDescent="0.3">
      <c r="A520" s="82"/>
      <c r="B520" s="83"/>
      <c r="C520" s="80"/>
      <c r="D520" s="84"/>
      <c r="E520" s="85"/>
      <c r="F520" s="85"/>
      <c r="K520" s="82"/>
      <c r="L520" s="83"/>
      <c r="M520" s="80"/>
      <c r="N520" s="84"/>
      <c r="O520" s="85"/>
      <c r="P520" s="85"/>
    </row>
    <row r="521" spans="1:16" x14ac:dyDescent="0.3">
      <c r="A521" s="82"/>
      <c r="B521" s="83"/>
      <c r="C521" s="80"/>
      <c r="D521" s="84"/>
      <c r="E521" s="85"/>
      <c r="F521" s="85"/>
      <c r="K521" s="82"/>
      <c r="L521" s="83"/>
      <c r="M521" s="80"/>
      <c r="N521" s="84"/>
      <c r="O521" s="85"/>
      <c r="P521" s="85"/>
    </row>
    <row r="522" spans="1:16" x14ac:dyDescent="0.3">
      <c r="A522" s="82"/>
      <c r="B522" s="83"/>
      <c r="C522" s="80"/>
      <c r="D522" s="84"/>
      <c r="E522" s="85"/>
      <c r="F522" s="85"/>
      <c r="K522" s="82"/>
      <c r="L522" s="83"/>
      <c r="M522" s="80"/>
      <c r="N522" s="84"/>
      <c r="O522" s="85"/>
      <c r="P522" s="85"/>
    </row>
    <row r="523" spans="1:16" x14ac:dyDescent="0.3">
      <c r="A523" s="82"/>
      <c r="B523" s="83"/>
      <c r="C523" s="80"/>
      <c r="D523" s="84"/>
      <c r="E523" s="85"/>
      <c r="F523" s="85"/>
      <c r="K523" s="82"/>
      <c r="L523" s="83"/>
      <c r="M523" s="80"/>
      <c r="N523" s="84"/>
      <c r="O523" s="85"/>
      <c r="P523" s="85"/>
    </row>
    <row r="524" spans="1:16" x14ac:dyDescent="0.3">
      <c r="A524" s="82"/>
      <c r="B524" s="83"/>
      <c r="C524" s="80"/>
      <c r="D524" s="84"/>
      <c r="E524" s="85"/>
      <c r="F524" s="85"/>
      <c r="K524" s="82"/>
      <c r="L524" s="83"/>
      <c r="M524" s="80"/>
      <c r="N524" s="84"/>
      <c r="O524" s="85"/>
      <c r="P524" s="85"/>
    </row>
    <row r="525" spans="1:16" x14ac:dyDescent="0.3">
      <c r="A525" s="82"/>
      <c r="B525" s="83"/>
      <c r="C525" s="80"/>
      <c r="D525" s="84"/>
      <c r="E525" s="85"/>
      <c r="F525" s="85"/>
      <c r="K525" s="82"/>
      <c r="L525" s="83"/>
      <c r="M525" s="80"/>
      <c r="N525" s="84"/>
      <c r="O525" s="85"/>
      <c r="P525" s="85"/>
    </row>
    <row r="526" spans="1:16" x14ac:dyDescent="0.3">
      <c r="A526" s="82"/>
      <c r="B526" s="83"/>
      <c r="C526" s="80"/>
      <c r="D526" s="84"/>
      <c r="E526" s="85"/>
      <c r="F526" s="85"/>
      <c r="K526" s="82"/>
      <c r="L526" s="83"/>
      <c r="M526" s="80"/>
      <c r="N526" s="84"/>
      <c r="O526" s="85"/>
      <c r="P526" s="85"/>
    </row>
    <row r="527" spans="1:16" x14ac:dyDescent="0.3">
      <c r="A527" s="82"/>
      <c r="B527" s="83"/>
      <c r="C527" s="80"/>
      <c r="D527" s="84"/>
      <c r="E527" s="85"/>
      <c r="F527" s="85"/>
      <c r="K527" s="82"/>
      <c r="L527" s="83"/>
      <c r="M527" s="80"/>
      <c r="N527" s="84"/>
      <c r="O527" s="85"/>
      <c r="P527" s="85"/>
    </row>
    <row r="528" spans="1:16" x14ac:dyDescent="0.3">
      <c r="A528" s="82"/>
      <c r="B528" s="83"/>
      <c r="C528" s="80"/>
      <c r="D528" s="84"/>
      <c r="E528" s="85"/>
      <c r="F528" s="85"/>
      <c r="K528" s="82"/>
      <c r="L528" s="83"/>
      <c r="M528" s="80"/>
      <c r="N528" s="84"/>
      <c r="O528" s="85"/>
      <c r="P528" s="85"/>
    </row>
    <row r="529" spans="1:16" x14ac:dyDescent="0.3">
      <c r="A529" s="82"/>
      <c r="B529" s="83"/>
      <c r="C529" s="80"/>
      <c r="D529" s="84"/>
      <c r="E529" s="85"/>
      <c r="F529" s="85"/>
      <c r="K529" s="82"/>
      <c r="L529" s="83"/>
      <c r="M529" s="80"/>
      <c r="N529" s="84"/>
      <c r="O529" s="85"/>
      <c r="P529" s="85"/>
    </row>
    <row r="530" spans="1:16" x14ac:dyDescent="0.3">
      <c r="A530" s="82"/>
      <c r="B530" s="83"/>
      <c r="C530" s="80"/>
      <c r="D530" s="84"/>
      <c r="E530" s="85"/>
      <c r="F530" s="85"/>
      <c r="K530" s="82"/>
      <c r="L530" s="83"/>
      <c r="M530" s="80"/>
      <c r="N530" s="84"/>
      <c r="O530" s="85"/>
      <c r="P530" s="85"/>
    </row>
    <row r="531" spans="1:16" x14ac:dyDescent="0.3">
      <c r="A531" s="82"/>
      <c r="B531" s="83"/>
      <c r="C531" s="80"/>
      <c r="D531" s="84"/>
      <c r="E531" s="85"/>
      <c r="F531" s="85"/>
      <c r="K531" s="82"/>
      <c r="L531" s="83"/>
      <c r="M531" s="80"/>
      <c r="N531" s="84"/>
      <c r="O531" s="85"/>
      <c r="P531" s="85"/>
    </row>
    <row r="532" spans="1:16" x14ac:dyDescent="0.3">
      <c r="A532" s="82"/>
      <c r="B532" s="83"/>
      <c r="C532" s="80"/>
      <c r="D532" s="84"/>
      <c r="E532" s="85"/>
      <c r="F532" s="85"/>
      <c r="K532" s="82"/>
      <c r="L532" s="83"/>
      <c r="M532" s="80"/>
      <c r="N532" s="84"/>
      <c r="O532" s="85"/>
      <c r="P532" s="85"/>
    </row>
    <row r="533" spans="1:16" x14ac:dyDescent="0.3">
      <c r="A533" s="82"/>
      <c r="B533" s="83"/>
      <c r="C533" s="80"/>
      <c r="D533" s="84"/>
      <c r="E533" s="85"/>
      <c r="F533" s="85"/>
      <c r="K533" s="82"/>
      <c r="L533" s="83"/>
      <c r="M533" s="80"/>
      <c r="N533" s="84"/>
      <c r="O533" s="85"/>
      <c r="P533" s="85"/>
    </row>
    <row r="534" spans="1:16" x14ac:dyDescent="0.3">
      <c r="A534" s="82"/>
      <c r="B534" s="83"/>
      <c r="C534" s="80"/>
      <c r="D534" s="84"/>
      <c r="E534" s="85"/>
      <c r="F534" s="85"/>
      <c r="K534" s="82"/>
      <c r="L534" s="83"/>
      <c r="M534" s="80"/>
      <c r="N534" s="84"/>
      <c r="O534" s="85"/>
      <c r="P534" s="85"/>
    </row>
    <row r="535" spans="1:16" x14ac:dyDescent="0.3">
      <c r="A535" s="82"/>
      <c r="B535" s="83"/>
      <c r="C535" s="80"/>
      <c r="D535" s="84"/>
      <c r="E535" s="85"/>
      <c r="F535" s="85"/>
      <c r="K535" s="82"/>
      <c r="L535" s="83"/>
      <c r="M535" s="80"/>
      <c r="N535" s="84"/>
      <c r="O535" s="85"/>
      <c r="P535" s="85"/>
    </row>
    <row r="536" spans="1:16" x14ac:dyDescent="0.3">
      <c r="A536" s="82"/>
      <c r="B536" s="83"/>
      <c r="C536" s="80"/>
      <c r="D536" s="84"/>
      <c r="E536" s="85"/>
      <c r="F536" s="85"/>
      <c r="K536" s="82"/>
      <c r="L536" s="83"/>
      <c r="M536" s="80"/>
      <c r="N536" s="84"/>
      <c r="O536" s="85"/>
      <c r="P536" s="85"/>
    </row>
    <row r="537" spans="1:16" x14ac:dyDescent="0.3">
      <c r="A537" s="82"/>
      <c r="B537" s="83"/>
      <c r="C537" s="80"/>
      <c r="D537" s="84"/>
      <c r="E537" s="85"/>
      <c r="F537" s="85"/>
      <c r="K537" s="82"/>
      <c r="L537" s="83"/>
      <c r="M537" s="80"/>
      <c r="N537" s="84"/>
      <c r="O537" s="85"/>
      <c r="P537" s="85"/>
    </row>
    <row r="538" spans="1:16" x14ac:dyDescent="0.3">
      <c r="A538" s="82"/>
      <c r="B538" s="83"/>
      <c r="C538" s="80"/>
      <c r="D538" s="84"/>
      <c r="E538" s="85"/>
      <c r="F538" s="85"/>
      <c r="K538" s="82"/>
      <c r="L538" s="83"/>
      <c r="M538" s="80"/>
      <c r="N538" s="84"/>
      <c r="O538" s="85"/>
      <c r="P538" s="85"/>
    </row>
    <row r="539" spans="1:16" x14ac:dyDescent="0.3">
      <c r="A539" s="82"/>
      <c r="B539" s="83"/>
      <c r="C539" s="80"/>
      <c r="D539" s="84"/>
      <c r="E539" s="85"/>
      <c r="F539" s="85"/>
      <c r="K539" s="82"/>
      <c r="L539" s="83"/>
      <c r="M539" s="80"/>
      <c r="N539" s="84"/>
      <c r="O539" s="85"/>
      <c r="P539" s="85"/>
    </row>
    <row r="540" spans="1:16" x14ac:dyDescent="0.3">
      <c r="A540" s="82"/>
      <c r="B540" s="83"/>
      <c r="C540" s="80"/>
      <c r="D540" s="84"/>
      <c r="E540" s="85"/>
      <c r="F540" s="85"/>
      <c r="K540" s="82"/>
      <c r="L540" s="83"/>
      <c r="M540" s="80"/>
      <c r="N540" s="84"/>
      <c r="O540" s="85"/>
      <c r="P540" s="85"/>
    </row>
    <row r="541" spans="1:16" x14ac:dyDescent="0.3">
      <c r="A541" s="82"/>
      <c r="B541" s="83"/>
      <c r="C541" s="80"/>
      <c r="D541" s="84"/>
      <c r="E541" s="85"/>
      <c r="F541" s="85"/>
      <c r="K541" s="82"/>
      <c r="L541" s="83"/>
      <c r="M541" s="80"/>
      <c r="N541" s="84"/>
      <c r="O541" s="85"/>
      <c r="P541" s="85"/>
    </row>
    <row r="542" spans="1:16" x14ac:dyDescent="0.3">
      <c r="A542" s="82"/>
      <c r="B542" s="83"/>
      <c r="C542" s="80"/>
      <c r="D542" s="84"/>
      <c r="E542" s="85"/>
      <c r="F542" s="85"/>
      <c r="K542" s="82"/>
      <c r="L542" s="83"/>
      <c r="M542" s="80"/>
      <c r="N542" s="84"/>
      <c r="O542" s="85"/>
      <c r="P542" s="85"/>
    </row>
    <row r="543" spans="1:16" x14ac:dyDescent="0.3">
      <c r="A543" s="82"/>
      <c r="B543" s="83"/>
      <c r="C543" s="80"/>
      <c r="D543" s="84"/>
      <c r="E543" s="85"/>
      <c r="F543" s="85"/>
      <c r="K543" s="82"/>
      <c r="L543" s="83"/>
      <c r="M543" s="80"/>
      <c r="N543" s="84"/>
      <c r="O543" s="85"/>
      <c r="P543" s="85"/>
    </row>
    <row r="544" spans="1:16" x14ac:dyDescent="0.3">
      <c r="A544" s="82"/>
      <c r="B544" s="83"/>
      <c r="C544" s="80"/>
      <c r="D544" s="84"/>
      <c r="E544" s="85"/>
      <c r="F544" s="85"/>
      <c r="K544" s="82"/>
      <c r="L544" s="83"/>
      <c r="M544" s="80"/>
      <c r="N544" s="84"/>
      <c r="O544" s="85"/>
      <c r="P544" s="85"/>
    </row>
    <row r="545" spans="1:16" x14ac:dyDescent="0.3">
      <c r="A545" s="82"/>
      <c r="B545" s="83"/>
      <c r="C545" s="80"/>
      <c r="D545" s="84"/>
      <c r="E545" s="85"/>
      <c r="F545" s="85"/>
      <c r="K545" s="82"/>
      <c r="L545" s="83"/>
      <c r="M545" s="80"/>
      <c r="N545" s="84"/>
      <c r="O545" s="85"/>
      <c r="P545" s="85"/>
    </row>
    <row r="546" spans="1:16" x14ac:dyDescent="0.3">
      <c r="A546" s="82"/>
      <c r="B546" s="83"/>
      <c r="C546" s="80"/>
      <c r="D546" s="84"/>
      <c r="E546" s="85"/>
      <c r="F546" s="85"/>
      <c r="K546" s="82"/>
      <c r="L546" s="83"/>
      <c r="M546" s="80"/>
      <c r="N546" s="84"/>
      <c r="O546" s="85"/>
      <c r="P546" s="85"/>
    </row>
    <row r="547" spans="1:16" x14ac:dyDescent="0.3">
      <c r="A547" s="82"/>
      <c r="B547" s="83"/>
      <c r="C547" s="80"/>
      <c r="D547" s="84"/>
      <c r="E547" s="85"/>
      <c r="F547" s="85"/>
      <c r="K547" s="82"/>
      <c r="L547" s="83"/>
      <c r="M547" s="80"/>
      <c r="N547" s="84"/>
      <c r="O547" s="85"/>
      <c r="P547" s="85"/>
    </row>
    <row r="548" spans="1:16" x14ac:dyDescent="0.3">
      <c r="A548" s="82"/>
      <c r="B548" s="83"/>
      <c r="C548" s="80"/>
      <c r="D548" s="84"/>
      <c r="E548" s="85"/>
      <c r="F548" s="85"/>
      <c r="K548" s="82"/>
      <c r="L548" s="83"/>
      <c r="M548" s="80"/>
      <c r="N548" s="84"/>
      <c r="O548" s="85"/>
      <c r="P548" s="85"/>
    </row>
    <row r="549" spans="1:16" x14ac:dyDescent="0.3">
      <c r="A549" s="82"/>
      <c r="B549" s="83"/>
      <c r="C549" s="80"/>
      <c r="D549" s="84"/>
      <c r="E549" s="85"/>
      <c r="F549" s="85"/>
      <c r="K549" s="82"/>
      <c r="L549" s="83"/>
      <c r="M549" s="80"/>
      <c r="N549" s="84"/>
      <c r="O549" s="85"/>
      <c r="P549" s="85"/>
    </row>
    <row r="550" spans="1:16" x14ac:dyDescent="0.3">
      <c r="A550" s="82"/>
      <c r="B550" s="83"/>
      <c r="C550" s="80"/>
      <c r="D550" s="84"/>
      <c r="E550" s="85"/>
      <c r="F550" s="85"/>
      <c r="K550" s="82"/>
      <c r="L550" s="83"/>
      <c r="M550" s="80"/>
      <c r="N550" s="84"/>
      <c r="O550" s="85"/>
      <c r="P550" s="85"/>
    </row>
    <row r="551" spans="1:16" x14ac:dyDescent="0.3">
      <c r="A551" s="82"/>
      <c r="B551" s="83"/>
      <c r="C551" s="80"/>
      <c r="D551" s="84"/>
      <c r="E551" s="85"/>
      <c r="F551" s="85"/>
      <c r="K551" s="82"/>
      <c r="L551" s="83"/>
      <c r="M551" s="80"/>
      <c r="N551" s="84"/>
      <c r="O551" s="85"/>
      <c r="P551" s="85"/>
    </row>
    <row r="552" spans="1:16" x14ac:dyDescent="0.3">
      <c r="A552" s="82"/>
      <c r="B552" s="83"/>
      <c r="C552" s="80"/>
      <c r="D552" s="84"/>
      <c r="E552" s="85"/>
      <c r="F552" s="85"/>
      <c r="K552" s="82"/>
      <c r="L552" s="83"/>
      <c r="M552" s="80"/>
      <c r="N552" s="84"/>
      <c r="O552" s="85"/>
      <c r="P552" s="85"/>
    </row>
    <row r="553" spans="1:16" x14ac:dyDescent="0.3">
      <c r="A553" s="82"/>
      <c r="B553" s="83"/>
      <c r="C553" s="80"/>
      <c r="D553" s="84"/>
      <c r="E553" s="85"/>
      <c r="F553" s="85"/>
      <c r="K553" s="82"/>
      <c r="L553" s="83"/>
      <c r="M553" s="80"/>
      <c r="N553" s="84"/>
      <c r="O553" s="85"/>
      <c r="P553" s="85"/>
    </row>
    <row r="554" spans="1:16" x14ac:dyDescent="0.3">
      <c r="A554" s="82"/>
      <c r="B554" s="83"/>
      <c r="C554" s="80"/>
      <c r="D554" s="84"/>
      <c r="E554" s="85"/>
      <c r="F554" s="85"/>
      <c r="K554" s="82"/>
      <c r="L554" s="83"/>
      <c r="M554" s="80"/>
      <c r="N554" s="84"/>
      <c r="O554" s="85"/>
      <c r="P554" s="85"/>
    </row>
    <row r="555" spans="1:16" x14ac:dyDescent="0.3">
      <c r="A555" s="82"/>
      <c r="B555" s="83"/>
      <c r="C555" s="80"/>
      <c r="D555" s="84"/>
      <c r="E555" s="85"/>
      <c r="F555" s="85"/>
      <c r="K555" s="82"/>
      <c r="L555" s="83"/>
      <c r="M555" s="80"/>
      <c r="N555" s="84"/>
      <c r="O555" s="85"/>
      <c r="P555" s="85"/>
    </row>
    <row r="556" spans="1:16" x14ac:dyDescent="0.3">
      <c r="A556" s="82"/>
      <c r="B556" s="83"/>
      <c r="C556" s="80"/>
      <c r="D556" s="84"/>
      <c r="E556" s="85"/>
      <c r="F556" s="85"/>
      <c r="K556" s="82"/>
      <c r="L556" s="83"/>
      <c r="M556" s="80"/>
      <c r="N556" s="84"/>
      <c r="O556" s="85"/>
      <c r="P556" s="85"/>
    </row>
    <row r="557" spans="1:16" x14ac:dyDescent="0.3">
      <c r="A557" s="82"/>
      <c r="B557" s="83"/>
      <c r="C557" s="80"/>
      <c r="D557" s="84"/>
      <c r="E557" s="85"/>
      <c r="F557" s="85"/>
      <c r="K557" s="82"/>
      <c r="L557" s="83"/>
      <c r="M557" s="80"/>
      <c r="N557" s="84"/>
      <c r="O557" s="85"/>
      <c r="P557" s="85"/>
    </row>
    <row r="558" spans="1:16" x14ac:dyDescent="0.3">
      <c r="A558" s="82"/>
      <c r="B558" s="83"/>
      <c r="C558" s="80"/>
      <c r="D558" s="84"/>
      <c r="E558" s="85"/>
      <c r="F558" s="85"/>
      <c r="K558" s="82"/>
      <c r="L558" s="83"/>
      <c r="M558" s="80"/>
      <c r="N558" s="84"/>
      <c r="O558" s="85"/>
      <c r="P558" s="85"/>
    </row>
    <row r="559" spans="1:16" x14ac:dyDescent="0.3">
      <c r="A559" s="82"/>
      <c r="B559" s="83"/>
      <c r="C559" s="80"/>
      <c r="D559" s="84"/>
      <c r="E559" s="85"/>
      <c r="F559" s="85"/>
      <c r="K559" s="82"/>
      <c r="L559" s="83"/>
      <c r="M559" s="80"/>
      <c r="N559" s="84"/>
      <c r="O559" s="85"/>
      <c r="P559" s="85"/>
    </row>
    <row r="560" spans="1:16" x14ac:dyDescent="0.3">
      <c r="A560" s="82"/>
      <c r="B560" s="83"/>
      <c r="C560" s="80"/>
      <c r="D560" s="84"/>
      <c r="E560" s="85"/>
      <c r="F560" s="85"/>
      <c r="K560" s="82"/>
      <c r="L560" s="83"/>
      <c r="M560" s="80"/>
      <c r="N560" s="84"/>
      <c r="O560" s="85"/>
      <c r="P560" s="85"/>
    </row>
    <row r="561" spans="1:16" x14ac:dyDescent="0.3">
      <c r="A561" s="82"/>
      <c r="B561" s="83"/>
      <c r="C561" s="80"/>
      <c r="D561" s="84"/>
      <c r="E561" s="85"/>
      <c r="F561" s="85"/>
      <c r="K561" s="82"/>
      <c r="L561" s="83"/>
      <c r="M561" s="80"/>
      <c r="N561" s="84"/>
      <c r="O561" s="85"/>
      <c r="P561" s="85"/>
    </row>
    <row r="562" spans="1:16" x14ac:dyDescent="0.3">
      <c r="A562" s="82"/>
      <c r="B562" s="83"/>
      <c r="C562" s="80"/>
      <c r="D562" s="84"/>
      <c r="E562" s="85"/>
      <c r="F562" s="85"/>
      <c r="K562" s="82"/>
      <c r="L562" s="83"/>
      <c r="M562" s="80"/>
      <c r="N562" s="84"/>
      <c r="O562" s="85"/>
      <c r="P562" s="85"/>
    </row>
    <row r="563" spans="1:16" x14ac:dyDescent="0.3">
      <c r="A563" s="82"/>
      <c r="B563" s="83"/>
      <c r="C563" s="80"/>
      <c r="D563" s="84"/>
      <c r="E563" s="85"/>
      <c r="F563" s="85"/>
      <c r="K563" s="82"/>
      <c r="L563" s="83"/>
      <c r="M563" s="80"/>
      <c r="N563" s="84"/>
      <c r="O563" s="85"/>
      <c r="P563" s="85"/>
    </row>
    <row r="564" spans="1:16" x14ac:dyDescent="0.3">
      <c r="A564" s="82"/>
      <c r="B564" s="83"/>
      <c r="C564" s="80"/>
      <c r="D564" s="84"/>
      <c r="E564" s="85"/>
      <c r="F564" s="85"/>
      <c r="K564" s="82"/>
      <c r="L564" s="83"/>
      <c r="M564" s="80"/>
      <c r="N564" s="84"/>
      <c r="O564" s="85"/>
      <c r="P564" s="85"/>
    </row>
    <row r="565" spans="1:16" x14ac:dyDescent="0.3">
      <c r="A565" s="82"/>
      <c r="B565" s="83"/>
      <c r="C565" s="80"/>
      <c r="D565" s="84"/>
      <c r="E565" s="85"/>
      <c r="F565" s="85"/>
      <c r="K565" s="82"/>
      <c r="L565" s="83"/>
      <c r="M565" s="80"/>
      <c r="N565" s="84"/>
      <c r="O565" s="85"/>
      <c r="P565" s="85"/>
    </row>
    <row r="566" spans="1:16" x14ac:dyDescent="0.3">
      <c r="A566" s="82"/>
      <c r="B566" s="83"/>
      <c r="C566" s="80"/>
      <c r="D566" s="84"/>
      <c r="E566" s="85"/>
      <c r="F566" s="85"/>
      <c r="K566" s="82"/>
      <c r="L566" s="83"/>
      <c r="M566" s="80"/>
      <c r="N566" s="84"/>
      <c r="O566" s="85"/>
      <c r="P566" s="85"/>
    </row>
    <row r="567" spans="1:16" x14ac:dyDescent="0.3">
      <c r="A567" s="82"/>
      <c r="B567" s="83"/>
      <c r="C567" s="80"/>
      <c r="D567" s="84"/>
      <c r="E567" s="85"/>
      <c r="F567" s="85"/>
      <c r="K567" s="82"/>
      <c r="L567" s="83"/>
      <c r="M567" s="80"/>
      <c r="N567" s="84"/>
      <c r="O567" s="85"/>
      <c r="P567" s="85"/>
    </row>
    <row r="568" spans="1:16" x14ac:dyDescent="0.3">
      <c r="A568" s="82"/>
      <c r="B568" s="83"/>
      <c r="C568" s="80"/>
      <c r="D568" s="84"/>
      <c r="E568" s="85"/>
      <c r="F568" s="85"/>
      <c r="K568" s="82"/>
      <c r="L568" s="83"/>
      <c r="M568" s="80"/>
      <c r="N568" s="84"/>
      <c r="O568" s="85"/>
      <c r="P568" s="85"/>
    </row>
    <row r="569" spans="1:16" x14ac:dyDescent="0.3">
      <c r="A569" s="82"/>
      <c r="B569" s="83"/>
      <c r="C569" s="80"/>
      <c r="D569" s="84"/>
      <c r="E569" s="85"/>
      <c r="F569" s="85"/>
      <c r="K569" s="82"/>
      <c r="L569" s="83"/>
      <c r="M569" s="80"/>
      <c r="N569" s="84"/>
      <c r="O569" s="85"/>
      <c r="P569" s="85"/>
    </row>
    <row r="570" spans="1:16" x14ac:dyDescent="0.3">
      <c r="A570" s="82"/>
      <c r="B570" s="83"/>
      <c r="C570" s="80"/>
      <c r="D570" s="84"/>
      <c r="E570" s="85"/>
      <c r="F570" s="85"/>
      <c r="K570" s="82"/>
      <c r="L570" s="83"/>
      <c r="M570" s="80"/>
      <c r="N570" s="84"/>
      <c r="O570" s="85"/>
      <c r="P570" s="85"/>
    </row>
    <row r="571" spans="1:16" x14ac:dyDescent="0.3">
      <c r="A571" s="82"/>
      <c r="B571" s="83"/>
      <c r="C571" s="80"/>
      <c r="D571" s="84"/>
      <c r="E571" s="85"/>
      <c r="F571" s="85"/>
      <c r="K571" s="82"/>
      <c r="L571" s="83"/>
      <c r="M571" s="80"/>
      <c r="N571" s="84"/>
      <c r="O571" s="85"/>
      <c r="P571" s="85"/>
    </row>
    <row r="572" spans="1:16" x14ac:dyDescent="0.3">
      <c r="A572" s="82"/>
      <c r="B572" s="83"/>
      <c r="C572" s="80"/>
      <c r="D572" s="84"/>
      <c r="E572" s="85"/>
      <c r="F572" s="85"/>
      <c r="K572" s="82"/>
      <c r="L572" s="83"/>
      <c r="M572" s="80"/>
      <c r="N572" s="84"/>
      <c r="O572" s="85"/>
      <c r="P572" s="85"/>
    </row>
    <row r="573" spans="1:16" x14ac:dyDescent="0.3">
      <c r="A573" s="82"/>
      <c r="B573" s="83"/>
      <c r="C573" s="80"/>
      <c r="D573" s="84"/>
      <c r="E573" s="85"/>
      <c r="F573" s="85"/>
      <c r="K573" s="82"/>
      <c r="L573" s="83"/>
      <c r="M573" s="80"/>
      <c r="N573" s="84"/>
      <c r="O573" s="85"/>
      <c r="P573" s="85"/>
    </row>
    <row r="574" spans="1:16" x14ac:dyDescent="0.3">
      <c r="A574" s="82"/>
      <c r="B574" s="83"/>
      <c r="C574" s="80"/>
      <c r="D574" s="84"/>
      <c r="E574" s="85"/>
      <c r="F574" s="85"/>
      <c r="K574" s="82"/>
      <c r="L574" s="83"/>
      <c r="M574" s="80"/>
      <c r="N574" s="84"/>
      <c r="O574" s="85"/>
      <c r="P574" s="85"/>
    </row>
    <row r="575" spans="1:16" x14ac:dyDescent="0.3">
      <c r="A575" s="82"/>
      <c r="B575" s="83"/>
      <c r="C575" s="80"/>
      <c r="D575" s="84"/>
      <c r="E575" s="85"/>
      <c r="F575" s="85"/>
      <c r="K575" s="82"/>
      <c r="L575" s="83"/>
      <c r="M575" s="80"/>
      <c r="N575" s="84"/>
      <c r="O575" s="85"/>
      <c r="P575" s="85"/>
    </row>
    <row r="576" spans="1:16" x14ac:dyDescent="0.3">
      <c r="A576" s="82"/>
      <c r="B576" s="83"/>
      <c r="C576" s="80"/>
      <c r="D576" s="84"/>
      <c r="E576" s="85"/>
      <c r="F576" s="85"/>
      <c r="K576" s="82"/>
      <c r="L576" s="83"/>
      <c r="M576" s="80"/>
      <c r="N576" s="84"/>
      <c r="O576" s="85"/>
      <c r="P576" s="85"/>
    </row>
    <row r="577" spans="1:16" x14ac:dyDescent="0.3">
      <c r="A577" s="82"/>
      <c r="B577" s="83"/>
      <c r="C577" s="80"/>
      <c r="D577" s="84"/>
      <c r="E577" s="85"/>
      <c r="F577" s="85"/>
      <c r="K577" s="82"/>
      <c r="L577" s="83"/>
      <c r="M577" s="80"/>
      <c r="N577" s="84"/>
      <c r="O577" s="85"/>
      <c r="P577" s="85"/>
    </row>
    <row r="578" spans="1:16" x14ac:dyDescent="0.3">
      <c r="A578" s="82"/>
      <c r="B578" s="83"/>
      <c r="C578" s="80"/>
      <c r="D578" s="84"/>
      <c r="E578" s="85"/>
      <c r="F578" s="85"/>
      <c r="K578" s="82"/>
      <c r="L578" s="83"/>
      <c r="M578" s="80"/>
      <c r="N578" s="84"/>
      <c r="O578" s="85"/>
      <c r="P578" s="85"/>
    </row>
    <row r="579" spans="1:16" x14ac:dyDescent="0.3">
      <c r="A579" s="82"/>
      <c r="B579" s="83"/>
      <c r="C579" s="80"/>
      <c r="D579" s="84"/>
      <c r="E579" s="85"/>
      <c r="F579" s="85"/>
      <c r="K579" s="82"/>
      <c r="L579" s="83"/>
      <c r="M579" s="80"/>
      <c r="N579" s="84"/>
      <c r="O579" s="85"/>
      <c r="P579" s="85"/>
    </row>
    <row r="580" spans="1:16" x14ac:dyDescent="0.3">
      <c r="A580" s="82"/>
      <c r="B580" s="83"/>
      <c r="C580" s="80"/>
      <c r="D580" s="84"/>
      <c r="E580" s="85"/>
      <c r="F580" s="85"/>
      <c r="K580" s="82"/>
      <c r="L580" s="83"/>
      <c r="M580" s="80"/>
      <c r="N580" s="84"/>
      <c r="O580" s="85"/>
      <c r="P580" s="85"/>
    </row>
    <row r="581" spans="1:16" x14ac:dyDescent="0.3">
      <c r="A581" s="82"/>
      <c r="B581" s="83"/>
      <c r="C581" s="80"/>
      <c r="D581" s="84"/>
      <c r="E581" s="85"/>
      <c r="F581" s="85"/>
      <c r="K581" s="82"/>
      <c r="L581" s="83"/>
      <c r="M581" s="80"/>
      <c r="N581" s="84"/>
      <c r="O581" s="85"/>
      <c r="P581" s="85"/>
    </row>
    <row r="582" spans="1:16" x14ac:dyDescent="0.3">
      <c r="A582" s="82"/>
      <c r="B582" s="83"/>
      <c r="C582" s="80"/>
      <c r="D582" s="84"/>
      <c r="E582" s="85"/>
      <c r="F582" s="85"/>
      <c r="K582" s="82"/>
      <c r="L582" s="83"/>
      <c r="M582" s="80"/>
      <c r="N582" s="84"/>
      <c r="O582" s="85"/>
      <c r="P582" s="85"/>
    </row>
    <row r="583" spans="1:16" x14ac:dyDescent="0.3">
      <c r="A583" s="82"/>
      <c r="B583" s="83"/>
      <c r="C583" s="80"/>
      <c r="D583" s="84"/>
      <c r="E583" s="85"/>
      <c r="F583" s="85"/>
      <c r="K583" s="82"/>
      <c r="L583" s="83"/>
      <c r="M583" s="80"/>
      <c r="N583" s="84"/>
      <c r="O583" s="85"/>
      <c r="P583" s="85"/>
    </row>
    <row r="584" spans="1:16" x14ac:dyDescent="0.3">
      <c r="A584" s="82"/>
      <c r="B584" s="83"/>
      <c r="C584" s="80"/>
      <c r="D584" s="84"/>
      <c r="E584" s="85"/>
      <c r="F584" s="85"/>
      <c r="K584" s="82"/>
      <c r="L584" s="83"/>
      <c r="M584" s="80"/>
      <c r="N584" s="84"/>
      <c r="O584" s="85"/>
      <c r="P584" s="85"/>
    </row>
    <row r="585" spans="1:16" x14ac:dyDescent="0.3">
      <c r="A585" s="82"/>
      <c r="B585" s="83"/>
      <c r="C585" s="80"/>
      <c r="D585" s="84"/>
      <c r="E585" s="85"/>
      <c r="F585" s="85"/>
      <c r="K585" s="82"/>
      <c r="L585" s="83"/>
      <c r="M585" s="80"/>
      <c r="N585" s="84"/>
      <c r="O585" s="85"/>
      <c r="P585" s="85"/>
    </row>
    <row r="586" spans="1:16" x14ac:dyDescent="0.3">
      <c r="A586" s="82"/>
      <c r="B586" s="83"/>
      <c r="C586" s="80"/>
      <c r="D586" s="84"/>
      <c r="E586" s="85"/>
      <c r="F586" s="85"/>
      <c r="K586" s="82"/>
      <c r="L586" s="83"/>
      <c r="M586" s="80"/>
      <c r="N586" s="84"/>
      <c r="O586" s="85"/>
      <c r="P586" s="85"/>
    </row>
    <row r="587" spans="1:16" x14ac:dyDescent="0.3">
      <c r="A587" s="82"/>
      <c r="B587" s="83"/>
      <c r="C587" s="80"/>
      <c r="D587" s="84"/>
      <c r="E587" s="85"/>
      <c r="F587" s="85"/>
      <c r="K587" s="82"/>
      <c r="L587" s="83"/>
      <c r="M587" s="80"/>
      <c r="N587" s="84"/>
      <c r="O587" s="85"/>
      <c r="P587" s="85"/>
    </row>
    <row r="588" spans="1:16" x14ac:dyDescent="0.3">
      <c r="A588" s="82"/>
      <c r="B588" s="83"/>
      <c r="C588" s="80"/>
      <c r="D588" s="84"/>
      <c r="E588" s="85"/>
      <c r="F588" s="85"/>
      <c r="K588" s="82"/>
      <c r="L588" s="83"/>
      <c r="M588" s="80"/>
      <c r="N588" s="84"/>
      <c r="O588" s="85"/>
      <c r="P588" s="85"/>
    </row>
    <row r="589" spans="1:16" x14ac:dyDescent="0.3">
      <c r="A589" s="82"/>
      <c r="B589" s="83"/>
      <c r="C589" s="80"/>
      <c r="D589" s="84"/>
      <c r="E589" s="85"/>
      <c r="F589" s="85"/>
      <c r="K589" s="82"/>
      <c r="L589" s="83"/>
      <c r="M589" s="80"/>
      <c r="N589" s="84"/>
      <c r="O589" s="85"/>
      <c r="P589" s="85"/>
    </row>
    <row r="590" spans="1:16" x14ac:dyDescent="0.3">
      <c r="A590" s="82"/>
      <c r="B590" s="83"/>
      <c r="C590" s="80"/>
      <c r="D590" s="84"/>
      <c r="E590" s="85"/>
      <c r="F590" s="85"/>
      <c r="K590" s="82"/>
      <c r="L590" s="83"/>
      <c r="M590" s="80"/>
      <c r="N590" s="84"/>
      <c r="O590" s="85"/>
      <c r="P590" s="85"/>
    </row>
    <row r="591" spans="1:16" x14ac:dyDescent="0.3">
      <c r="A591" s="82"/>
      <c r="B591" s="83"/>
      <c r="C591" s="80"/>
      <c r="D591" s="84"/>
      <c r="E591" s="85"/>
      <c r="F591" s="85"/>
      <c r="K591" s="82"/>
      <c r="L591" s="83"/>
      <c r="M591" s="80"/>
      <c r="N591" s="84"/>
      <c r="O591" s="85"/>
      <c r="P591" s="85"/>
    </row>
    <row r="592" spans="1:16" x14ac:dyDescent="0.3">
      <c r="A592" s="82"/>
      <c r="B592" s="83"/>
      <c r="C592" s="80"/>
      <c r="D592" s="84"/>
      <c r="E592" s="85"/>
      <c r="F592" s="85"/>
      <c r="K592" s="82"/>
      <c r="L592" s="83"/>
      <c r="M592" s="80"/>
      <c r="N592" s="84"/>
      <c r="O592" s="85"/>
      <c r="P592" s="85"/>
    </row>
    <row r="593" spans="1:16" x14ac:dyDescent="0.3">
      <c r="A593" s="82"/>
      <c r="B593" s="83"/>
      <c r="C593" s="80"/>
      <c r="D593" s="84"/>
      <c r="E593" s="85"/>
      <c r="F593" s="85"/>
      <c r="K593" s="82"/>
      <c r="L593" s="83"/>
      <c r="M593" s="80"/>
      <c r="N593" s="84"/>
      <c r="O593" s="85"/>
      <c r="P593" s="85"/>
    </row>
    <row r="594" spans="1:16" x14ac:dyDescent="0.3">
      <c r="A594" s="82"/>
      <c r="B594" s="83"/>
      <c r="C594" s="80"/>
      <c r="D594" s="84"/>
      <c r="E594" s="85"/>
      <c r="F594" s="85"/>
      <c r="K594" s="82"/>
      <c r="L594" s="83"/>
      <c r="M594" s="80"/>
      <c r="N594" s="84"/>
      <c r="O594" s="85"/>
      <c r="P594" s="85"/>
    </row>
    <row r="595" spans="1:16" x14ac:dyDescent="0.3">
      <c r="A595" s="82"/>
      <c r="B595" s="83"/>
      <c r="C595" s="80"/>
      <c r="D595" s="84"/>
      <c r="E595" s="85"/>
      <c r="F595" s="85"/>
      <c r="K595" s="82"/>
      <c r="L595" s="83"/>
      <c r="M595" s="80"/>
      <c r="N595" s="84"/>
      <c r="O595" s="85"/>
      <c r="P595" s="85"/>
    </row>
    <row r="596" spans="1:16" x14ac:dyDescent="0.3">
      <c r="A596" s="82"/>
      <c r="B596" s="83"/>
      <c r="C596" s="80"/>
      <c r="D596" s="84"/>
      <c r="E596" s="85"/>
      <c r="F596" s="85"/>
      <c r="K596" s="82"/>
      <c r="L596" s="83"/>
      <c r="M596" s="80"/>
      <c r="N596" s="84"/>
      <c r="O596" s="85"/>
      <c r="P596" s="85"/>
    </row>
    <row r="597" spans="1:16" x14ac:dyDescent="0.3">
      <c r="A597" s="82"/>
      <c r="B597" s="83"/>
      <c r="C597" s="80"/>
      <c r="D597" s="84"/>
      <c r="E597" s="85"/>
      <c r="F597" s="85"/>
      <c r="K597" s="82"/>
      <c r="L597" s="83"/>
      <c r="M597" s="80"/>
      <c r="N597" s="84"/>
      <c r="O597" s="85"/>
      <c r="P597" s="85"/>
    </row>
    <row r="598" spans="1:16" x14ac:dyDescent="0.3">
      <c r="A598" s="82"/>
      <c r="B598" s="83"/>
      <c r="C598" s="80"/>
      <c r="D598" s="84"/>
      <c r="E598" s="85"/>
      <c r="F598" s="85"/>
      <c r="K598" s="82"/>
      <c r="L598" s="83"/>
      <c r="M598" s="80"/>
      <c r="N598" s="84"/>
      <c r="O598" s="85"/>
      <c r="P598" s="85"/>
    </row>
    <row r="599" spans="1:16" x14ac:dyDescent="0.3">
      <c r="A599" s="82"/>
      <c r="B599" s="83"/>
      <c r="C599" s="80"/>
      <c r="D599" s="84"/>
      <c r="E599" s="85"/>
      <c r="F599" s="85"/>
      <c r="K599" s="82"/>
      <c r="L599" s="83"/>
      <c r="M599" s="80"/>
      <c r="N599" s="84"/>
      <c r="O599" s="85"/>
      <c r="P599" s="85"/>
    </row>
    <row r="600" spans="1:16" x14ac:dyDescent="0.3">
      <c r="A600" s="82"/>
      <c r="B600" s="83"/>
      <c r="C600" s="80"/>
      <c r="D600" s="84"/>
      <c r="E600" s="85"/>
      <c r="F600" s="85"/>
      <c r="K600" s="82"/>
      <c r="L600" s="83"/>
      <c r="M600" s="80"/>
      <c r="N600" s="84"/>
      <c r="O600" s="85"/>
      <c r="P600" s="85"/>
    </row>
    <row r="601" spans="1:16" x14ac:dyDescent="0.3">
      <c r="A601" s="82"/>
      <c r="B601" s="83"/>
      <c r="C601" s="80"/>
      <c r="D601" s="84"/>
      <c r="E601" s="85"/>
      <c r="F601" s="85"/>
      <c r="K601" s="82"/>
      <c r="L601" s="83"/>
      <c r="M601" s="80"/>
      <c r="N601" s="84"/>
      <c r="O601" s="85"/>
      <c r="P601" s="85"/>
    </row>
    <row r="602" spans="1:16" x14ac:dyDescent="0.3">
      <c r="A602" s="82"/>
      <c r="B602" s="83"/>
      <c r="C602" s="80"/>
      <c r="D602" s="84"/>
      <c r="E602" s="85"/>
      <c r="F602" s="85"/>
      <c r="K602" s="82"/>
      <c r="L602" s="83"/>
      <c r="M602" s="80"/>
      <c r="N602" s="84"/>
      <c r="O602" s="85"/>
      <c r="P602" s="85"/>
    </row>
    <row r="603" spans="1:16" x14ac:dyDescent="0.3">
      <c r="A603" s="82"/>
      <c r="B603" s="83"/>
      <c r="C603" s="80"/>
      <c r="D603" s="84"/>
      <c r="E603" s="85"/>
      <c r="F603" s="85"/>
      <c r="K603" s="82"/>
      <c r="L603" s="83"/>
      <c r="M603" s="80"/>
      <c r="N603" s="84"/>
      <c r="O603" s="85"/>
      <c r="P603" s="85"/>
    </row>
    <row r="604" spans="1:16" x14ac:dyDescent="0.3">
      <c r="A604" s="82"/>
      <c r="B604" s="83"/>
      <c r="C604" s="80"/>
      <c r="D604" s="84"/>
      <c r="E604" s="85"/>
      <c r="F604" s="85"/>
      <c r="K604" s="82"/>
      <c r="L604" s="83"/>
      <c r="M604" s="80"/>
      <c r="N604" s="84"/>
      <c r="O604" s="85"/>
      <c r="P604" s="85"/>
    </row>
    <row r="605" spans="1:16" x14ac:dyDescent="0.3">
      <c r="A605" s="82"/>
      <c r="B605" s="83"/>
      <c r="C605" s="80"/>
      <c r="D605" s="84"/>
      <c r="E605" s="85"/>
      <c r="F605" s="85"/>
      <c r="K605" s="82"/>
      <c r="L605" s="83"/>
      <c r="M605" s="80"/>
      <c r="N605" s="84"/>
      <c r="O605" s="85"/>
      <c r="P605" s="85"/>
    </row>
    <row r="606" spans="1:16" x14ac:dyDescent="0.3">
      <c r="A606" s="82"/>
      <c r="B606" s="83"/>
      <c r="C606" s="80"/>
      <c r="D606" s="84"/>
      <c r="E606" s="85"/>
      <c r="F606" s="85"/>
      <c r="K606" s="82"/>
      <c r="L606" s="83"/>
      <c r="M606" s="80"/>
      <c r="N606" s="84"/>
      <c r="O606" s="85"/>
      <c r="P606" s="85"/>
    </row>
    <row r="607" spans="1:16" x14ac:dyDescent="0.3">
      <c r="A607" s="82"/>
      <c r="B607" s="83"/>
      <c r="C607" s="80"/>
      <c r="D607" s="84"/>
      <c r="E607" s="85"/>
      <c r="F607" s="85"/>
      <c r="K607" s="82"/>
      <c r="L607" s="83"/>
      <c r="M607" s="80"/>
      <c r="N607" s="84"/>
      <c r="O607" s="85"/>
      <c r="P607" s="85"/>
    </row>
    <row r="608" spans="1:16" x14ac:dyDescent="0.3">
      <c r="A608" s="82"/>
      <c r="B608" s="83"/>
      <c r="C608" s="80"/>
      <c r="D608" s="84"/>
      <c r="E608" s="85"/>
      <c r="F608" s="85"/>
      <c r="K608" s="82"/>
      <c r="L608" s="83"/>
      <c r="M608" s="80"/>
      <c r="N608" s="84"/>
      <c r="O608" s="85"/>
      <c r="P608" s="85"/>
    </row>
    <row r="609" spans="1:16" x14ac:dyDescent="0.3">
      <c r="A609" s="82"/>
      <c r="B609" s="83"/>
      <c r="C609" s="80"/>
      <c r="D609" s="84"/>
      <c r="E609" s="85"/>
      <c r="F609" s="85"/>
      <c r="K609" s="82"/>
      <c r="L609" s="83"/>
      <c r="M609" s="80"/>
      <c r="N609" s="84"/>
      <c r="O609" s="85"/>
      <c r="P609" s="85"/>
    </row>
    <row r="610" spans="1:16" x14ac:dyDescent="0.3">
      <c r="A610" s="82"/>
      <c r="B610" s="83"/>
      <c r="C610" s="80"/>
      <c r="D610" s="84"/>
      <c r="E610" s="85"/>
      <c r="F610" s="85"/>
      <c r="K610" s="82"/>
      <c r="L610" s="83"/>
      <c r="M610" s="80"/>
      <c r="N610" s="84"/>
      <c r="O610" s="85"/>
      <c r="P610" s="85"/>
    </row>
    <row r="611" spans="1:16" x14ac:dyDescent="0.3">
      <c r="A611" s="82"/>
      <c r="B611" s="83"/>
      <c r="C611" s="80"/>
      <c r="D611" s="84"/>
      <c r="E611" s="85"/>
      <c r="F611" s="85"/>
      <c r="K611" s="82"/>
      <c r="L611" s="83"/>
      <c r="M611" s="80"/>
      <c r="N611" s="84"/>
      <c r="O611" s="85"/>
      <c r="P611" s="85"/>
    </row>
    <row r="612" spans="1:16" x14ac:dyDescent="0.3">
      <c r="A612" s="82"/>
      <c r="B612" s="83"/>
      <c r="C612" s="80"/>
      <c r="D612" s="84"/>
      <c r="E612" s="85"/>
      <c r="F612" s="85"/>
      <c r="K612" s="82"/>
      <c r="L612" s="83"/>
      <c r="M612" s="80"/>
      <c r="N612" s="84"/>
      <c r="O612" s="85"/>
      <c r="P612" s="85"/>
    </row>
    <row r="613" spans="1:16" x14ac:dyDescent="0.3">
      <c r="A613" s="82"/>
      <c r="B613" s="83"/>
      <c r="C613" s="80"/>
      <c r="D613" s="84"/>
      <c r="E613" s="85"/>
      <c r="F613" s="85"/>
      <c r="K613" s="82"/>
      <c r="L613" s="83"/>
      <c r="M613" s="80"/>
      <c r="N613" s="84"/>
      <c r="O613" s="85"/>
      <c r="P613" s="85"/>
    </row>
    <row r="614" spans="1:16" x14ac:dyDescent="0.3">
      <c r="A614" s="82"/>
      <c r="B614" s="83"/>
      <c r="C614" s="80"/>
      <c r="D614" s="84"/>
      <c r="E614" s="85"/>
      <c r="F614" s="85"/>
      <c r="K614" s="82"/>
      <c r="L614" s="83"/>
      <c r="M614" s="80"/>
      <c r="N614" s="84"/>
      <c r="O614" s="85"/>
      <c r="P614" s="85"/>
    </row>
    <row r="615" spans="1:16" x14ac:dyDescent="0.3">
      <c r="A615" s="82"/>
      <c r="B615" s="83"/>
      <c r="C615" s="80"/>
      <c r="D615" s="84"/>
      <c r="E615" s="85"/>
      <c r="F615" s="85"/>
      <c r="K615" s="82"/>
      <c r="L615" s="83"/>
      <c r="M615" s="80"/>
      <c r="N615" s="84"/>
      <c r="O615" s="85"/>
      <c r="P615" s="85"/>
    </row>
    <row r="616" spans="1:16" x14ac:dyDescent="0.3">
      <c r="A616" s="82"/>
      <c r="B616" s="83"/>
      <c r="C616" s="80"/>
      <c r="D616" s="84"/>
      <c r="E616" s="85"/>
      <c r="F616" s="85"/>
      <c r="K616" s="82"/>
      <c r="L616" s="83"/>
      <c r="M616" s="80"/>
      <c r="N616" s="84"/>
      <c r="O616" s="85"/>
      <c r="P616" s="85"/>
    </row>
    <row r="617" spans="1:16" x14ac:dyDescent="0.3">
      <c r="A617" s="82"/>
      <c r="B617" s="83"/>
      <c r="C617" s="80"/>
      <c r="D617" s="84"/>
      <c r="E617" s="85"/>
      <c r="F617" s="85"/>
      <c r="K617" s="82"/>
      <c r="L617" s="83"/>
      <c r="M617" s="80"/>
      <c r="N617" s="84"/>
      <c r="O617" s="85"/>
      <c r="P617" s="85"/>
    </row>
    <row r="618" spans="1:16" x14ac:dyDescent="0.3">
      <c r="A618" s="82"/>
      <c r="B618" s="83"/>
      <c r="C618" s="80"/>
      <c r="D618" s="84"/>
      <c r="E618" s="85"/>
      <c r="F618" s="85"/>
      <c r="K618" s="82"/>
      <c r="L618" s="83"/>
      <c r="M618" s="80"/>
      <c r="N618" s="84"/>
      <c r="O618" s="85"/>
      <c r="P618" s="85"/>
    </row>
    <row r="619" spans="1:16" x14ac:dyDescent="0.3">
      <c r="A619" s="82"/>
      <c r="B619" s="83"/>
      <c r="C619" s="80"/>
      <c r="D619" s="84"/>
      <c r="E619" s="85"/>
      <c r="F619" s="85"/>
      <c r="K619" s="82"/>
      <c r="L619" s="83"/>
      <c r="M619" s="80"/>
      <c r="N619" s="84"/>
      <c r="O619" s="85"/>
      <c r="P619" s="85"/>
    </row>
    <row r="620" spans="1:16" x14ac:dyDescent="0.3">
      <c r="A620" s="82"/>
      <c r="B620" s="83"/>
      <c r="C620" s="80"/>
      <c r="D620" s="84"/>
      <c r="E620" s="85"/>
      <c r="F620" s="85"/>
      <c r="K620" s="82"/>
      <c r="L620" s="83"/>
      <c r="M620" s="80"/>
      <c r="N620" s="84"/>
      <c r="O620" s="85"/>
      <c r="P620" s="85"/>
    </row>
    <row r="621" spans="1:16" x14ac:dyDescent="0.3">
      <c r="A621" s="82"/>
      <c r="B621" s="83"/>
      <c r="C621" s="80"/>
      <c r="D621" s="84"/>
      <c r="E621" s="85"/>
      <c r="F621" s="85"/>
      <c r="K621" s="82"/>
      <c r="L621" s="83"/>
      <c r="M621" s="80"/>
      <c r="N621" s="84"/>
      <c r="O621" s="85"/>
      <c r="P621" s="85"/>
    </row>
    <row r="622" spans="1:16" x14ac:dyDescent="0.3">
      <c r="A622" s="82"/>
      <c r="B622" s="83"/>
      <c r="C622" s="80"/>
      <c r="D622" s="84"/>
      <c r="E622" s="85"/>
      <c r="F622" s="85"/>
      <c r="K622" s="82"/>
      <c r="L622" s="83"/>
      <c r="M622" s="80"/>
      <c r="N622" s="84"/>
      <c r="O622" s="85"/>
      <c r="P622" s="85"/>
    </row>
    <row r="623" spans="1:16" x14ac:dyDescent="0.3">
      <c r="A623" s="82"/>
      <c r="B623" s="83"/>
      <c r="C623" s="80"/>
      <c r="D623" s="84"/>
      <c r="E623" s="85"/>
      <c r="F623" s="85"/>
      <c r="K623" s="82"/>
      <c r="L623" s="83"/>
      <c r="M623" s="80"/>
      <c r="N623" s="84"/>
      <c r="O623" s="85"/>
      <c r="P623" s="85"/>
    </row>
    <row r="624" spans="1:16" x14ac:dyDescent="0.3">
      <c r="A624" s="82"/>
      <c r="B624" s="83"/>
      <c r="C624" s="80"/>
      <c r="D624" s="84"/>
      <c r="E624" s="85"/>
      <c r="F624" s="85"/>
      <c r="K624" s="82"/>
      <c r="L624" s="83"/>
      <c r="M624" s="80"/>
      <c r="N624" s="84"/>
      <c r="O624" s="85"/>
      <c r="P624" s="85"/>
    </row>
    <row r="625" spans="1:16" x14ac:dyDescent="0.3">
      <c r="A625" s="82"/>
      <c r="B625" s="83"/>
      <c r="C625" s="80"/>
      <c r="D625" s="84"/>
      <c r="E625" s="85"/>
      <c r="F625" s="85"/>
      <c r="K625" s="82"/>
      <c r="L625" s="83"/>
      <c r="M625" s="80"/>
      <c r="N625" s="84"/>
      <c r="O625" s="85"/>
      <c r="P625" s="85"/>
    </row>
    <row r="626" spans="1:16" x14ac:dyDescent="0.3">
      <c r="A626" s="82"/>
      <c r="B626" s="83"/>
      <c r="C626" s="80"/>
      <c r="D626" s="84"/>
      <c r="E626" s="85"/>
      <c r="F626" s="85"/>
      <c r="K626" s="82"/>
      <c r="L626" s="83"/>
      <c r="M626" s="80"/>
      <c r="N626" s="84"/>
      <c r="O626" s="85"/>
      <c r="P626" s="85"/>
    </row>
    <row r="627" spans="1:16" x14ac:dyDescent="0.3">
      <c r="A627" s="82"/>
      <c r="B627" s="83"/>
      <c r="C627" s="80"/>
      <c r="D627" s="84"/>
      <c r="E627" s="85"/>
      <c r="F627" s="85"/>
      <c r="K627" s="82"/>
      <c r="L627" s="83"/>
      <c r="M627" s="80"/>
      <c r="N627" s="84"/>
      <c r="O627" s="85"/>
      <c r="P627" s="85"/>
    </row>
    <row r="628" spans="1:16" x14ac:dyDescent="0.3">
      <c r="A628" s="82"/>
      <c r="B628" s="83"/>
      <c r="C628" s="80"/>
      <c r="D628" s="84"/>
      <c r="E628" s="85"/>
      <c r="F628" s="85"/>
      <c r="K628" s="82"/>
      <c r="L628" s="83"/>
      <c r="M628" s="80"/>
      <c r="N628" s="84"/>
      <c r="O628" s="85"/>
      <c r="P628" s="85"/>
    </row>
    <row r="629" spans="1:16" x14ac:dyDescent="0.3">
      <c r="A629" s="82"/>
      <c r="B629" s="83"/>
      <c r="C629" s="80"/>
      <c r="D629" s="84"/>
      <c r="E629" s="85"/>
      <c r="F629" s="85"/>
      <c r="K629" s="82"/>
      <c r="L629" s="83"/>
      <c r="M629" s="80"/>
      <c r="N629" s="84"/>
      <c r="O629" s="85"/>
      <c r="P629" s="85"/>
    </row>
    <row r="630" spans="1:16" x14ac:dyDescent="0.3">
      <c r="A630" s="82"/>
      <c r="B630" s="83"/>
      <c r="C630" s="80"/>
      <c r="D630" s="84"/>
      <c r="E630" s="85"/>
      <c r="F630" s="85"/>
      <c r="K630" s="82"/>
      <c r="L630" s="83"/>
      <c r="M630" s="80"/>
      <c r="N630" s="84"/>
      <c r="O630" s="85"/>
      <c r="P630" s="85"/>
    </row>
    <row r="631" spans="1:16" x14ac:dyDescent="0.3">
      <c r="A631" s="82"/>
      <c r="B631" s="83"/>
      <c r="C631" s="80"/>
      <c r="D631" s="84"/>
      <c r="E631" s="85"/>
      <c r="F631" s="85"/>
      <c r="K631" s="82"/>
      <c r="L631" s="83"/>
      <c r="M631" s="80"/>
      <c r="N631" s="84"/>
      <c r="O631" s="85"/>
      <c r="P631" s="85"/>
    </row>
    <row r="632" spans="1:16" x14ac:dyDescent="0.3">
      <c r="A632" s="82"/>
      <c r="B632" s="83"/>
      <c r="C632" s="80"/>
      <c r="D632" s="84"/>
      <c r="E632" s="85"/>
      <c r="F632" s="85"/>
      <c r="K632" s="82"/>
      <c r="L632" s="83"/>
      <c r="M632" s="80"/>
      <c r="N632" s="84"/>
      <c r="O632" s="85"/>
      <c r="P632" s="85"/>
    </row>
    <row r="633" spans="1:16" x14ac:dyDescent="0.3">
      <c r="A633" s="82"/>
      <c r="B633" s="83"/>
      <c r="C633" s="80"/>
      <c r="D633" s="84"/>
      <c r="E633" s="85"/>
      <c r="F633" s="85"/>
      <c r="K633" s="82"/>
      <c r="L633" s="83"/>
      <c r="M633" s="80"/>
      <c r="N633" s="84"/>
      <c r="O633" s="85"/>
      <c r="P633" s="85"/>
    </row>
    <row r="634" spans="1:16" x14ac:dyDescent="0.3">
      <c r="A634" s="82"/>
      <c r="B634" s="83"/>
      <c r="C634" s="80"/>
      <c r="D634" s="84"/>
      <c r="E634" s="85"/>
      <c r="F634" s="85"/>
      <c r="K634" s="82"/>
      <c r="L634" s="83"/>
      <c r="M634" s="80"/>
      <c r="N634" s="84"/>
      <c r="O634" s="85"/>
      <c r="P634" s="85"/>
    </row>
    <row r="635" spans="1:16" x14ac:dyDescent="0.3">
      <c r="A635" s="82"/>
      <c r="B635" s="83"/>
      <c r="C635" s="80"/>
      <c r="D635" s="84"/>
      <c r="E635" s="85"/>
      <c r="F635" s="85"/>
      <c r="K635" s="82"/>
      <c r="L635" s="83"/>
      <c r="M635" s="80"/>
      <c r="N635" s="84"/>
      <c r="O635" s="85"/>
      <c r="P635" s="85"/>
    </row>
    <row r="636" spans="1:16" x14ac:dyDescent="0.3">
      <c r="A636" s="82"/>
      <c r="B636" s="83"/>
      <c r="C636" s="80"/>
      <c r="D636" s="84"/>
      <c r="E636" s="85"/>
      <c r="F636" s="85"/>
      <c r="K636" s="82"/>
      <c r="L636" s="83"/>
      <c r="M636" s="80"/>
      <c r="N636" s="84"/>
      <c r="O636" s="85"/>
      <c r="P636" s="85"/>
    </row>
    <row r="637" spans="1:16" x14ac:dyDescent="0.3">
      <c r="A637" s="82"/>
      <c r="B637" s="83"/>
      <c r="C637" s="80"/>
      <c r="D637" s="84"/>
      <c r="E637" s="85"/>
      <c r="F637" s="85"/>
      <c r="K637" s="82"/>
      <c r="L637" s="83"/>
      <c r="M637" s="80"/>
      <c r="N637" s="84"/>
      <c r="O637" s="85"/>
      <c r="P637" s="85"/>
    </row>
    <row r="638" spans="1:16" x14ac:dyDescent="0.3">
      <c r="A638" s="82"/>
      <c r="B638" s="83"/>
      <c r="C638" s="80"/>
      <c r="D638" s="84"/>
      <c r="E638" s="85"/>
      <c r="F638" s="85"/>
      <c r="K638" s="82"/>
      <c r="L638" s="83"/>
      <c r="M638" s="80"/>
      <c r="N638" s="84"/>
      <c r="O638" s="85"/>
      <c r="P638" s="85"/>
    </row>
    <row r="639" spans="1:16" x14ac:dyDescent="0.3">
      <c r="A639" s="82"/>
      <c r="B639" s="83"/>
      <c r="C639" s="80"/>
      <c r="D639" s="84"/>
      <c r="E639" s="85"/>
      <c r="F639" s="85"/>
      <c r="K639" s="82"/>
      <c r="L639" s="83"/>
      <c r="M639" s="80"/>
      <c r="N639" s="84"/>
      <c r="O639" s="85"/>
      <c r="P639" s="85"/>
    </row>
    <row r="640" spans="1:16" x14ac:dyDescent="0.3">
      <c r="A640" s="82"/>
      <c r="B640" s="83"/>
      <c r="C640" s="80"/>
      <c r="D640" s="84"/>
      <c r="E640" s="85"/>
      <c r="F640" s="85"/>
      <c r="K640" s="82"/>
      <c r="L640" s="83"/>
      <c r="M640" s="80"/>
      <c r="N640" s="84"/>
      <c r="O640" s="85"/>
      <c r="P640" s="85"/>
    </row>
    <row r="641" spans="1:16" x14ac:dyDescent="0.3">
      <c r="A641" s="82"/>
      <c r="B641" s="83"/>
      <c r="C641" s="80"/>
      <c r="D641" s="84"/>
      <c r="E641" s="85"/>
      <c r="F641" s="85"/>
      <c r="K641" s="82"/>
      <c r="L641" s="83"/>
      <c r="M641" s="80"/>
      <c r="N641" s="84"/>
      <c r="O641" s="85"/>
      <c r="P641" s="85"/>
    </row>
    <row r="642" spans="1:16" x14ac:dyDescent="0.3">
      <c r="A642" s="82"/>
      <c r="B642" s="83"/>
      <c r="C642" s="80"/>
      <c r="D642" s="84"/>
      <c r="E642" s="85"/>
      <c r="F642" s="85"/>
      <c r="K642" s="82"/>
      <c r="L642" s="83"/>
      <c r="M642" s="80"/>
      <c r="N642" s="84"/>
      <c r="O642" s="85"/>
      <c r="P642" s="85"/>
    </row>
    <row r="643" spans="1:16" x14ac:dyDescent="0.3">
      <c r="A643" s="82"/>
      <c r="B643" s="83"/>
      <c r="C643" s="80"/>
      <c r="D643" s="84"/>
      <c r="E643" s="85"/>
      <c r="F643" s="85"/>
      <c r="K643" s="82"/>
      <c r="L643" s="83"/>
      <c r="M643" s="80"/>
      <c r="N643" s="84"/>
      <c r="O643" s="85"/>
      <c r="P643" s="85"/>
    </row>
    <row r="644" spans="1:16" x14ac:dyDescent="0.3">
      <c r="A644" s="82"/>
      <c r="B644" s="83"/>
      <c r="C644" s="80"/>
      <c r="D644" s="84"/>
      <c r="E644" s="85"/>
      <c r="F644" s="85"/>
      <c r="K644" s="82"/>
      <c r="L644" s="83"/>
      <c r="M644" s="80"/>
      <c r="N644" s="84"/>
      <c r="O644" s="85"/>
      <c r="P644" s="85"/>
    </row>
    <row r="645" spans="1:16" x14ac:dyDescent="0.3">
      <c r="A645" s="82"/>
      <c r="B645" s="83"/>
      <c r="C645" s="80"/>
      <c r="D645" s="84"/>
      <c r="E645" s="85"/>
      <c r="F645" s="85"/>
      <c r="K645" s="82"/>
      <c r="L645" s="83"/>
      <c r="M645" s="80"/>
      <c r="N645" s="84"/>
      <c r="O645" s="85"/>
      <c r="P645" s="85"/>
    </row>
    <row r="646" spans="1:16" x14ac:dyDescent="0.3">
      <c r="A646" s="82"/>
      <c r="B646" s="83"/>
      <c r="C646" s="80"/>
      <c r="D646" s="84"/>
      <c r="E646" s="85"/>
      <c r="F646" s="85"/>
      <c r="K646" s="82"/>
      <c r="L646" s="83"/>
      <c r="M646" s="80"/>
      <c r="N646" s="84"/>
      <c r="O646" s="85"/>
      <c r="P646" s="85"/>
    </row>
    <row r="647" spans="1:16" x14ac:dyDescent="0.3">
      <c r="A647" s="82"/>
      <c r="B647" s="83"/>
      <c r="C647" s="80"/>
      <c r="D647" s="84"/>
      <c r="E647" s="85"/>
      <c r="F647" s="85"/>
      <c r="K647" s="82"/>
      <c r="L647" s="83"/>
      <c r="M647" s="80"/>
      <c r="N647" s="84"/>
      <c r="O647" s="85"/>
      <c r="P647" s="85"/>
    </row>
    <row r="648" spans="1:16" x14ac:dyDescent="0.3">
      <c r="A648" s="82"/>
      <c r="B648" s="83"/>
      <c r="C648" s="80"/>
      <c r="D648" s="84"/>
      <c r="E648" s="85"/>
      <c r="F648" s="85"/>
      <c r="K648" s="82"/>
      <c r="L648" s="83"/>
      <c r="M648" s="80"/>
      <c r="N648" s="84"/>
      <c r="O648" s="85"/>
      <c r="P648" s="85"/>
    </row>
    <row r="649" spans="1:16" x14ac:dyDescent="0.3">
      <c r="A649" s="82"/>
      <c r="B649" s="83"/>
      <c r="C649" s="80"/>
      <c r="D649" s="84"/>
      <c r="E649" s="85"/>
      <c r="F649" s="85"/>
      <c r="K649" s="82"/>
      <c r="L649" s="83"/>
      <c r="M649" s="80"/>
      <c r="N649" s="84"/>
      <c r="O649" s="85"/>
      <c r="P649" s="85"/>
    </row>
    <row r="650" spans="1:16" x14ac:dyDescent="0.3">
      <c r="A650" s="82"/>
      <c r="B650" s="83"/>
      <c r="C650" s="80"/>
      <c r="D650" s="84"/>
      <c r="E650" s="85"/>
      <c r="F650" s="85"/>
      <c r="K650" s="82"/>
      <c r="L650" s="83"/>
      <c r="M650" s="80"/>
      <c r="N650" s="84"/>
      <c r="O650" s="85"/>
      <c r="P650" s="85"/>
    </row>
    <row r="651" spans="1:16" x14ac:dyDescent="0.3">
      <c r="A651" s="82"/>
      <c r="B651" s="83"/>
      <c r="C651" s="80"/>
      <c r="D651" s="84"/>
      <c r="E651" s="85"/>
      <c r="F651" s="85"/>
      <c r="K651" s="82"/>
      <c r="L651" s="83"/>
      <c r="M651" s="80"/>
      <c r="N651" s="84"/>
      <c r="O651" s="85"/>
      <c r="P651" s="85"/>
    </row>
    <row r="652" spans="1:16" x14ac:dyDescent="0.3">
      <c r="A652" s="82"/>
      <c r="B652" s="83"/>
      <c r="C652" s="80"/>
      <c r="D652" s="84"/>
      <c r="E652" s="85"/>
      <c r="F652" s="85"/>
      <c r="K652" s="82"/>
      <c r="L652" s="83"/>
      <c r="M652" s="80"/>
      <c r="N652" s="84"/>
      <c r="O652" s="85"/>
      <c r="P652" s="85"/>
    </row>
    <row r="653" spans="1:16" x14ac:dyDescent="0.3">
      <c r="A653" s="82"/>
      <c r="B653" s="83"/>
      <c r="C653" s="80"/>
      <c r="D653" s="84"/>
      <c r="E653" s="85"/>
      <c r="F653" s="85"/>
      <c r="K653" s="82"/>
      <c r="L653" s="83"/>
      <c r="M653" s="80"/>
      <c r="N653" s="84"/>
      <c r="O653" s="85"/>
      <c r="P653" s="85"/>
    </row>
    <row r="654" spans="1:16" x14ac:dyDescent="0.3">
      <c r="A654" s="82"/>
      <c r="B654" s="83"/>
      <c r="C654" s="80"/>
      <c r="D654" s="84"/>
      <c r="E654" s="85"/>
      <c r="F654" s="85"/>
      <c r="K654" s="82"/>
      <c r="L654" s="83"/>
      <c r="M654" s="80"/>
      <c r="N654" s="84"/>
      <c r="O654" s="85"/>
      <c r="P654" s="85"/>
    </row>
    <row r="655" spans="1:16" x14ac:dyDescent="0.3">
      <c r="A655" s="82"/>
      <c r="B655" s="83"/>
      <c r="C655" s="80"/>
      <c r="D655" s="84"/>
      <c r="E655" s="85"/>
      <c r="F655" s="85"/>
      <c r="K655" s="82"/>
      <c r="L655" s="83"/>
      <c r="M655" s="80"/>
      <c r="N655" s="84"/>
      <c r="O655" s="85"/>
      <c r="P655" s="85"/>
    </row>
    <row r="656" spans="1:16" x14ac:dyDescent="0.3">
      <c r="A656" s="82"/>
      <c r="B656" s="83"/>
      <c r="C656" s="80"/>
      <c r="D656" s="84"/>
      <c r="E656" s="85"/>
      <c r="F656" s="85"/>
      <c r="K656" s="82"/>
      <c r="L656" s="83"/>
      <c r="M656" s="80"/>
      <c r="N656" s="84"/>
      <c r="O656" s="85"/>
      <c r="P656" s="85"/>
    </row>
    <row r="657" spans="1:16" x14ac:dyDescent="0.3">
      <c r="A657" s="82"/>
      <c r="B657" s="83"/>
      <c r="C657" s="80"/>
      <c r="D657" s="84"/>
      <c r="E657" s="85"/>
      <c r="F657" s="85"/>
      <c r="K657" s="82"/>
      <c r="L657" s="83"/>
      <c r="M657" s="80"/>
      <c r="N657" s="84"/>
      <c r="O657" s="85"/>
      <c r="P657" s="85"/>
    </row>
    <row r="658" spans="1:16" x14ac:dyDescent="0.3">
      <c r="A658" s="82"/>
      <c r="B658" s="83"/>
      <c r="C658" s="80"/>
      <c r="D658" s="84"/>
      <c r="E658" s="85"/>
      <c r="F658" s="85"/>
      <c r="K658" s="82"/>
      <c r="L658" s="83"/>
      <c r="M658" s="80"/>
      <c r="N658" s="84"/>
      <c r="O658" s="85"/>
      <c r="P658" s="85"/>
    </row>
    <row r="659" spans="1:16" x14ac:dyDescent="0.3">
      <c r="A659" s="82"/>
      <c r="B659" s="83"/>
      <c r="C659" s="80"/>
      <c r="D659" s="84"/>
      <c r="E659" s="85"/>
      <c r="F659" s="85"/>
      <c r="K659" s="82"/>
      <c r="L659" s="83"/>
      <c r="M659" s="80"/>
      <c r="N659" s="84"/>
      <c r="O659" s="85"/>
      <c r="P659" s="85"/>
    </row>
    <row r="660" spans="1:16" x14ac:dyDescent="0.3">
      <c r="A660" s="82"/>
      <c r="B660" s="83"/>
      <c r="C660" s="80"/>
      <c r="D660" s="84"/>
      <c r="E660" s="85"/>
      <c r="F660" s="85"/>
      <c r="K660" s="82"/>
      <c r="L660" s="83"/>
      <c r="M660" s="80"/>
      <c r="N660" s="84"/>
      <c r="O660" s="85"/>
      <c r="P660" s="85"/>
    </row>
    <row r="661" spans="1:16" x14ac:dyDescent="0.3">
      <c r="A661" s="82"/>
      <c r="B661" s="83"/>
      <c r="C661" s="80"/>
      <c r="D661" s="84"/>
      <c r="E661" s="85"/>
      <c r="F661" s="85"/>
      <c r="K661" s="82"/>
      <c r="L661" s="83"/>
      <c r="M661" s="80"/>
      <c r="N661" s="84"/>
      <c r="O661" s="85"/>
      <c r="P661" s="85"/>
    </row>
    <row r="662" spans="1:16" x14ac:dyDescent="0.3">
      <c r="A662" s="82"/>
      <c r="B662" s="83"/>
      <c r="C662" s="80"/>
      <c r="D662" s="84"/>
      <c r="E662" s="85"/>
      <c r="F662" s="85"/>
      <c r="K662" s="82"/>
      <c r="L662" s="83"/>
      <c r="M662" s="80"/>
      <c r="N662" s="84"/>
      <c r="O662" s="85"/>
      <c r="P662" s="85"/>
    </row>
    <row r="663" spans="1:16" x14ac:dyDescent="0.3">
      <c r="A663" s="82"/>
      <c r="B663" s="83"/>
      <c r="C663" s="80"/>
      <c r="D663" s="84"/>
      <c r="E663" s="85"/>
      <c r="F663" s="85"/>
      <c r="K663" s="82"/>
      <c r="L663" s="83"/>
      <c r="M663" s="80"/>
      <c r="N663" s="84"/>
      <c r="O663" s="85"/>
      <c r="P663" s="85"/>
    </row>
    <row r="664" spans="1:16" x14ac:dyDescent="0.3">
      <c r="A664" s="82"/>
      <c r="B664" s="83"/>
      <c r="C664" s="80"/>
      <c r="D664" s="84"/>
      <c r="E664" s="85"/>
      <c r="F664" s="85"/>
      <c r="K664" s="82"/>
      <c r="L664" s="83"/>
      <c r="M664" s="80"/>
      <c r="N664" s="84"/>
      <c r="O664" s="85"/>
      <c r="P664" s="85"/>
    </row>
    <row r="665" spans="1:16" x14ac:dyDescent="0.3">
      <c r="A665" s="82"/>
      <c r="B665" s="83"/>
      <c r="C665" s="80"/>
      <c r="D665" s="84"/>
      <c r="E665" s="85"/>
      <c r="F665" s="85"/>
      <c r="K665" s="82"/>
      <c r="L665" s="83"/>
      <c r="M665" s="80"/>
      <c r="N665" s="84"/>
      <c r="O665" s="85"/>
      <c r="P665" s="85"/>
    </row>
    <row r="666" spans="1:16" x14ac:dyDescent="0.3">
      <c r="A666" s="82"/>
      <c r="B666" s="83"/>
      <c r="C666" s="80"/>
      <c r="D666" s="84"/>
      <c r="E666" s="85"/>
      <c r="F666" s="85"/>
      <c r="K666" s="82"/>
      <c r="L666" s="83"/>
      <c r="M666" s="80"/>
      <c r="N666" s="84"/>
      <c r="O666" s="85"/>
      <c r="P666" s="85"/>
    </row>
    <row r="667" spans="1:16" x14ac:dyDescent="0.3">
      <c r="A667" s="82"/>
      <c r="B667" s="83"/>
      <c r="C667" s="80"/>
      <c r="D667" s="84"/>
      <c r="E667" s="85"/>
      <c r="F667" s="85"/>
      <c r="K667" s="82"/>
      <c r="L667" s="83"/>
      <c r="M667" s="80"/>
      <c r="N667" s="84"/>
      <c r="O667" s="85"/>
      <c r="P667" s="85"/>
    </row>
    <row r="668" spans="1:16" x14ac:dyDescent="0.3">
      <c r="A668" s="82"/>
      <c r="B668" s="83"/>
      <c r="C668" s="80"/>
      <c r="D668" s="84"/>
      <c r="E668" s="85"/>
      <c r="F668" s="85"/>
      <c r="K668" s="82"/>
      <c r="L668" s="83"/>
      <c r="M668" s="80"/>
      <c r="N668" s="84"/>
      <c r="O668" s="85"/>
      <c r="P668" s="85"/>
    </row>
    <row r="669" spans="1:16" x14ac:dyDescent="0.3">
      <c r="A669" s="82"/>
      <c r="B669" s="83"/>
      <c r="C669" s="80"/>
      <c r="D669" s="84"/>
      <c r="E669" s="85"/>
      <c r="F669" s="85"/>
      <c r="K669" s="82"/>
      <c r="L669" s="83"/>
      <c r="M669" s="80"/>
      <c r="N669" s="84"/>
      <c r="O669" s="85"/>
      <c r="P669" s="85"/>
    </row>
    <row r="670" spans="1:16" x14ac:dyDescent="0.3">
      <c r="A670" s="82"/>
      <c r="B670" s="83"/>
      <c r="C670" s="80"/>
      <c r="D670" s="84"/>
      <c r="E670" s="85"/>
      <c r="F670" s="85"/>
      <c r="K670" s="82"/>
      <c r="L670" s="83"/>
      <c r="M670" s="80"/>
      <c r="N670" s="84"/>
      <c r="O670" s="85"/>
      <c r="P670" s="85"/>
    </row>
    <row r="671" spans="1:16" x14ac:dyDescent="0.3">
      <c r="A671" s="82"/>
      <c r="B671" s="83"/>
      <c r="C671" s="80"/>
      <c r="D671" s="84"/>
      <c r="E671" s="85"/>
      <c r="F671" s="85"/>
      <c r="K671" s="82"/>
      <c r="L671" s="83"/>
      <c r="M671" s="80"/>
      <c r="N671" s="84"/>
      <c r="O671" s="85"/>
      <c r="P671" s="85"/>
    </row>
    <row r="672" spans="1:16" x14ac:dyDescent="0.3">
      <c r="A672" s="82"/>
      <c r="B672" s="83"/>
      <c r="C672" s="80"/>
      <c r="D672" s="84"/>
      <c r="E672" s="85"/>
      <c r="F672" s="85"/>
      <c r="K672" s="82"/>
      <c r="L672" s="83"/>
      <c r="M672" s="80"/>
      <c r="N672" s="84"/>
      <c r="O672" s="85"/>
      <c r="P672" s="85"/>
    </row>
    <row r="673" spans="1:16" x14ac:dyDescent="0.3">
      <c r="A673" s="82"/>
      <c r="B673" s="83"/>
      <c r="C673" s="80"/>
      <c r="D673" s="84"/>
      <c r="E673" s="85"/>
      <c r="F673" s="85"/>
      <c r="K673" s="82"/>
      <c r="L673" s="83"/>
      <c r="M673" s="80"/>
      <c r="N673" s="84"/>
      <c r="O673" s="85"/>
      <c r="P673" s="85"/>
    </row>
    <row r="674" spans="1:16" x14ac:dyDescent="0.3">
      <c r="A674" s="82"/>
      <c r="B674" s="83"/>
      <c r="C674" s="80"/>
      <c r="D674" s="84"/>
      <c r="E674" s="85"/>
      <c r="F674" s="85"/>
      <c r="K674" s="82"/>
      <c r="L674" s="83"/>
      <c r="M674" s="80"/>
      <c r="N674" s="84"/>
      <c r="O674" s="85"/>
      <c r="P674" s="85"/>
    </row>
    <row r="675" spans="1:16" x14ac:dyDescent="0.3">
      <c r="A675" s="82"/>
      <c r="B675" s="83"/>
      <c r="C675" s="80"/>
      <c r="D675" s="84"/>
      <c r="E675" s="85"/>
      <c r="F675" s="85"/>
      <c r="K675" s="82"/>
      <c r="L675" s="83"/>
      <c r="M675" s="80"/>
      <c r="N675" s="84"/>
      <c r="O675" s="85"/>
      <c r="P675" s="85"/>
    </row>
    <row r="676" spans="1:16" x14ac:dyDescent="0.3">
      <c r="A676" s="82"/>
      <c r="B676" s="83"/>
      <c r="C676" s="80"/>
      <c r="D676" s="84"/>
      <c r="E676" s="85"/>
      <c r="F676" s="85"/>
      <c r="K676" s="82"/>
      <c r="L676" s="83"/>
      <c r="M676" s="80"/>
      <c r="N676" s="84"/>
      <c r="O676" s="85"/>
      <c r="P676" s="85"/>
    </row>
    <row r="677" spans="1:16" x14ac:dyDescent="0.3">
      <c r="A677" s="82"/>
      <c r="B677" s="83"/>
      <c r="C677" s="80"/>
      <c r="D677" s="84"/>
      <c r="E677" s="85"/>
      <c r="F677" s="85"/>
      <c r="K677" s="82"/>
      <c r="L677" s="83"/>
      <c r="M677" s="80"/>
      <c r="N677" s="84"/>
      <c r="O677" s="85"/>
      <c r="P677" s="85"/>
    </row>
    <row r="678" spans="1:16" x14ac:dyDescent="0.3">
      <c r="A678" s="82"/>
      <c r="B678" s="83"/>
      <c r="C678" s="80"/>
      <c r="D678" s="84"/>
      <c r="E678" s="85"/>
      <c r="F678" s="85"/>
      <c r="K678" s="82"/>
      <c r="L678" s="83"/>
      <c r="M678" s="80"/>
      <c r="N678" s="84"/>
      <c r="O678" s="85"/>
      <c r="P678" s="85"/>
    </row>
    <row r="679" spans="1:16" x14ac:dyDescent="0.3">
      <c r="A679" s="82"/>
      <c r="B679" s="83"/>
      <c r="C679" s="80"/>
      <c r="D679" s="84"/>
      <c r="E679" s="85"/>
      <c r="F679" s="85"/>
      <c r="K679" s="82"/>
      <c r="L679" s="83"/>
      <c r="M679" s="80"/>
      <c r="N679" s="84"/>
      <c r="O679" s="85"/>
      <c r="P679" s="85"/>
    </row>
    <row r="680" spans="1:16" x14ac:dyDescent="0.3">
      <c r="A680" s="82"/>
      <c r="B680" s="83"/>
      <c r="C680" s="80"/>
      <c r="D680" s="84"/>
      <c r="E680" s="85"/>
      <c r="F680" s="85"/>
      <c r="K680" s="82"/>
      <c r="L680" s="83"/>
      <c r="M680" s="80"/>
      <c r="N680" s="84"/>
      <c r="O680" s="85"/>
      <c r="P680" s="85"/>
    </row>
    <row r="681" spans="1:16" x14ac:dyDescent="0.3">
      <c r="A681" s="82"/>
      <c r="B681" s="83"/>
      <c r="C681" s="80"/>
      <c r="D681" s="84"/>
      <c r="E681" s="85"/>
      <c r="F681" s="85"/>
      <c r="K681" s="82"/>
      <c r="L681" s="83"/>
      <c r="M681" s="80"/>
      <c r="N681" s="84"/>
      <c r="O681" s="85"/>
      <c r="P681" s="85"/>
    </row>
    <row r="682" spans="1:16" x14ac:dyDescent="0.3">
      <c r="A682" s="82"/>
      <c r="B682" s="83"/>
      <c r="C682" s="80"/>
      <c r="D682" s="84"/>
      <c r="E682" s="85"/>
      <c r="F682" s="85"/>
      <c r="K682" s="82"/>
      <c r="L682" s="83"/>
      <c r="M682" s="80"/>
      <c r="N682" s="84"/>
      <c r="O682" s="85"/>
      <c r="P682" s="85"/>
    </row>
    <row r="683" spans="1:16" x14ac:dyDescent="0.3">
      <c r="A683" s="82"/>
      <c r="B683" s="83"/>
      <c r="C683" s="80"/>
      <c r="D683" s="84"/>
      <c r="E683" s="85"/>
      <c r="F683" s="85"/>
      <c r="K683" s="82"/>
      <c r="L683" s="83"/>
      <c r="M683" s="80"/>
      <c r="N683" s="84"/>
      <c r="O683" s="85"/>
      <c r="P683" s="85"/>
    </row>
    <row r="684" spans="1:16" x14ac:dyDescent="0.3">
      <c r="A684" s="82"/>
      <c r="B684" s="83"/>
      <c r="C684" s="80"/>
      <c r="D684" s="84"/>
      <c r="E684" s="85"/>
      <c r="F684" s="85"/>
      <c r="K684" s="82"/>
      <c r="L684" s="83"/>
      <c r="M684" s="80"/>
      <c r="N684" s="84"/>
      <c r="O684" s="85"/>
      <c r="P684" s="85"/>
    </row>
    <row r="685" spans="1:16" x14ac:dyDescent="0.3">
      <c r="A685" s="82"/>
      <c r="B685" s="83"/>
      <c r="C685" s="80"/>
      <c r="D685" s="84"/>
      <c r="E685" s="85"/>
      <c r="F685" s="85"/>
      <c r="K685" s="82"/>
      <c r="L685" s="83"/>
      <c r="M685" s="80"/>
      <c r="N685" s="84"/>
      <c r="O685" s="85"/>
      <c r="P685" s="85"/>
    </row>
    <row r="686" spans="1:16" x14ac:dyDescent="0.3">
      <c r="A686" s="82"/>
      <c r="B686" s="83"/>
      <c r="C686" s="80"/>
      <c r="D686" s="84"/>
      <c r="E686" s="85"/>
      <c r="F686" s="85"/>
      <c r="K686" s="82"/>
      <c r="L686" s="83"/>
      <c r="M686" s="80"/>
      <c r="N686" s="84"/>
      <c r="O686" s="85"/>
      <c r="P686" s="85"/>
    </row>
    <row r="687" spans="1:16" x14ac:dyDescent="0.3">
      <c r="A687" s="82"/>
      <c r="B687" s="83"/>
      <c r="C687" s="80"/>
      <c r="D687" s="84"/>
      <c r="E687" s="85"/>
      <c r="F687" s="85"/>
      <c r="K687" s="82"/>
      <c r="L687" s="83"/>
      <c r="M687" s="80"/>
      <c r="N687" s="84"/>
      <c r="O687" s="85"/>
      <c r="P687" s="85"/>
    </row>
    <row r="688" spans="1:16" x14ac:dyDescent="0.3">
      <c r="A688" s="82"/>
      <c r="B688" s="83"/>
      <c r="C688" s="80"/>
      <c r="D688" s="84"/>
      <c r="E688" s="85"/>
      <c r="F688" s="85"/>
      <c r="K688" s="82"/>
      <c r="L688" s="83"/>
      <c r="M688" s="80"/>
      <c r="N688" s="84"/>
      <c r="O688" s="85"/>
      <c r="P688" s="85"/>
    </row>
    <row r="689" spans="1:16" x14ac:dyDescent="0.3">
      <c r="A689" s="82"/>
      <c r="B689" s="83"/>
      <c r="C689" s="80"/>
      <c r="D689" s="84"/>
      <c r="E689" s="85"/>
      <c r="F689" s="85"/>
      <c r="K689" s="82"/>
      <c r="L689" s="83"/>
      <c r="M689" s="80"/>
      <c r="N689" s="84"/>
      <c r="O689" s="85"/>
      <c r="P689" s="85"/>
    </row>
    <row r="690" spans="1:16" x14ac:dyDescent="0.3">
      <c r="A690" s="82"/>
      <c r="B690" s="83"/>
      <c r="C690" s="80"/>
      <c r="D690" s="84"/>
      <c r="E690" s="85"/>
      <c r="F690" s="85"/>
      <c r="K690" s="82"/>
      <c r="L690" s="83"/>
      <c r="M690" s="80"/>
      <c r="N690" s="84"/>
      <c r="O690" s="85"/>
      <c r="P690" s="85"/>
    </row>
    <row r="691" spans="1:16" x14ac:dyDescent="0.3">
      <c r="A691" s="82"/>
      <c r="B691" s="83"/>
      <c r="C691" s="80"/>
      <c r="D691" s="84"/>
      <c r="E691" s="85"/>
      <c r="F691" s="85"/>
      <c r="K691" s="82"/>
      <c r="L691" s="83"/>
      <c r="M691" s="80"/>
      <c r="N691" s="84"/>
      <c r="O691" s="85"/>
      <c r="P691" s="85"/>
    </row>
    <row r="692" spans="1:16" x14ac:dyDescent="0.3">
      <c r="A692" s="82"/>
      <c r="B692" s="83"/>
      <c r="C692" s="80"/>
      <c r="D692" s="84"/>
      <c r="E692" s="85"/>
      <c r="F692" s="85"/>
      <c r="K692" s="82"/>
      <c r="L692" s="83"/>
      <c r="M692" s="80"/>
      <c r="N692" s="84"/>
      <c r="O692" s="85"/>
      <c r="P692" s="85"/>
    </row>
    <row r="693" spans="1:16" x14ac:dyDescent="0.3">
      <c r="A693" s="82"/>
      <c r="B693" s="83"/>
      <c r="C693" s="80"/>
      <c r="D693" s="84"/>
      <c r="E693" s="85"/>
      <c r="F693" s="85"/>
      <c r="K693" s="82"/>
      <c r="L693" s="83"/>
      <c r="M693" s="80"/>
      <c r="N693" s="84"/>
      <c r="O693" s="85"/>
      <c r="P693" s="85"/>
    </row>
    <row r="694" spans="1:16" x14ac:dyDescent="0.3">
      <c r="A694" s="82"/>
      <c r="B694" s="83"/>
      <c r="C694" s="80"/>
      <c r="D694" s="84"/>
      <c r="E694" s="85"/>
      <c r="F694" s="85"/>
      <c r="K694" s="82"/>
      <c r="L694" s="83"/>
      <c r="M694" s="80"/>
      <c r="N694" s="84"/>
      <c r="O694" s="85"/>
      <c r="P694" s="85"/>
    </row>
    <row r="695" spans="1:16" x14ac:dyDescent="0.3">
      <c r="A695" s="82"/>
      <c r="B695" s="83"/>
      <c r="C695" s="80"/>
      <c r="D695" s="84"/>
      <c r="E695" s="85"/>
      <c r="F695" s="85"/>
      <c r="K695" s="82"/>
      <c r="L695" s="83"/>
      <c r="M695" s="80"/>
      <c r="N695" s="84"/>
      <c r="O695" s="85"/>
      <c r="P695" s="85"/>
    </row>
    <row r="696" spans="1:16" x14ac:dyDescent="0.3">
      <c r="A696" s="82"/>
      <c r="B696" s="83"/>
      <c r="C696" s="80"/>
      <c r="D696" s="84"/>
      <c r="E696" s="85"/>
      <c r="F696" s="85"/>
      <c r="K696" s="82"/>
      <c r="L696" s="83"/>
      <c r="M696" s="80"/>
      <c r="N696" s="84"/>
      <c r="O696" s="85"/>
      <c r="P696" s="85"/>
    </row>
    <row r="697" spans="1:16" x14ac:dyDescent="0.3">
      <c r="A697" s="82"/>
      <c r="B697" s="83"/>
      <c r="C697" s="80"/>
      <c r="D697" s="84"/>
      <c r="E697" s="85"/>
      <c r="F697" s="85"/>
      <c r="K697" s="82"/>
      <c r="L697" s="83"/>
      <c r="M697" s="80"/>
      <c r="N697" s="84"/>
      <c r="O697" s="85"/>
      <c r="P697" s="85"/>
    </row>
    <row r="698" spans="1:16" x14ac:dyDescent="0.3">
      <c r="A698" s="82"/>
      <c r="B698" s="83"/>
      <c r="C698" s="80"/>
      <c r="D698" s="84"/>
      <c r="E698" s="85"/>
      <c r="F698" s="85"/>
      <c r="K698" s="82"/>
      <c r="L698" s="83"/>
      <c r="M698" s="80"/>
      <c r="N698" s="84"/>
      <c r="O698" s="85"/>
      <c r="P698" s="85"/>
    </row>
    <row r="699" spans="1:16" x14ac:dyDescent="0.3">
      <c r="A699" s="82"/>
      <c r="B699" s="83"/>
      <c r="C699" s="80"/>
      <c r="D699" s="84"/>
      <c r="E699" s="85"/>
      <c r="F699" s="85"/>
      <c r="K699" s="82"/>
      <c r="L699" s="83"/>
      <c r="M699" s="80"/>
      <c r="N699" s="84"/>
      <c r="O699" s="85"/>
      <c r="P699" s="85"/>
    </row>
    <row r="700" spans="1:16" x14ac:dyDescent="0.3">
      <c r="A700" s="82"/>
      <c r="B700" s="83"/>
      <c r="C700" s="80"/>
      <c r="D700" s="84"/>
      <c r="E700" s="85"/>
      <c r="F700" s="85"/>
      <c r="K700" s="82"/>
      <c r="L700" s="83"/>
      <c r="M700" s="80"/>
      <c r="N700" s="84"/>
      <c r="O700" s="85"/>
      <c r="P700" s="85"/>
    </row>
    <row r="701" spans="1:16" x14ac:dyDescent="0.3">
      <c r="A701" s="82"/>
      <c r="B701" s="83"/>
      <c r="C701" s="80"/>
      <c r="D701" s="84"/>
      <c r="E701" s="85"/>
      <c r="F701" s="85"/>
      <c r="K701" s="82"/>
      <c r="L701" s="83"/>
      <c r="M701" s="80"/>
      <c r="N701" s="84"/>
      <c r="O701" s="85"/>
      <c r="P701" s="85"/>
    </row>
    <row r="702" spans="1:16" x14ac:dyDescent="0.3">
      <c r="A702" s="82"/>
      <c r="B702" s="83"/>
      <c r="C702" s="80"/>
      <c r="D702" s="84"/>
      <c r="E702" s="85"/>
      <c r="F702" s="85"/>
      <c r="K702" s="82"/>
      <c r="L702" s="83"/>
      <c r="M702" s="80"/>
      <c r="N702" s="84"/>
      <c r="O702" s="85"/>
      <c r="P702" s="85"/>
    </row>
    <row r="703" spans="1:16" x14ac:dyDescent="0.3">
      <c r="A703" s="82"/>
      <c r="B703" s="83"/>
      <c r="C703" s="80"/>
      <c r="D703" s="84"/>
      <c r="E703" s="85"/>
      <c r="F703" s="85"/>
      <c r="K703" s="82"/>
      <c r="L703" s="83"/>
      <c r="M703" s="80"/>
      <c r="N703" s="84"/>
      <c r="O703" s="85"/>
      <c r="P703" s="85"/>
    </row>
    <row r="704" spans="1:16" x14ac:dyDescent="0.3">
      <c r="A704" s="82"/>
      <c r="B704" s="83"/>
      <c r="C704" s="80"/>
      <c r="D704" s="84"/>
      <c r="E704" s="85"/>
      <c r="F704" s="85"/>
      <c r="K704" s="82"/>
      <c r="L704" s="83"/>
      <c r="M704" s="80"/>
      <c r="N704" s="84"/>
      <c r="O704" s="85"/>
      <c r="P704" s="85"/>
    </row>
    <row r="705" spans="1:16" x14ac:dyDescent="0.3">
      <c r="A705" s="82"/>
      <c r="B705" s="83"/>
      <c r="C705" s="80"/>
      <c r="D705" s="84"/>
      <c r="E705" s="85"/>
      <c r="F705" s="85"/>
      <c r="K705" s="82"/>
      <c r="L705" s="83"/>
      <c r="M705" s="80"/>
      <c r="N705" s="84"/>
      <c r="O705" s="85"/>
      <c r="P705" s="85"/>
    </row>
    <row r="706" spans="1:16" x14ac:dyDescent="0.3">
      <c r="A706" s="82"/>
      <c r="B706" s="83"/>
      <c r="C706" s="80"/>
      <c r="D706" s="84"/>
      <c r="E706" s="85"/>
      <c r="F706" s="85"/>
      <c r="K706" s="82"/>
      <c r="L706" s="83"/>
      <c r="M706" s="80"/>
      <c r="N706" s="84"/>
      <c r="O706" s="85"/>
      <c r="P706" s="85"/>
    </row>
    <row r="707" spans="1:16" x14ac:dyDescent="0.3">
      <c r="A707" s="82"/>
      <c r="B707" s="83"/>
      <c r="C707" s="80"/>
      <c r="D707" s="84"/>
      <c r="E707" s="85"/>
      <c r="F707" s="85"/>
      <c r="K707" s="82"/>
      <c r="L707" s="83"/>
      <c r="M707" s="80"/>
      <c r="N707" s="84"/>
      <c r="O707" s="85"/>
      <c r="P707" s="85"/>
    </row>
    <row r="708" spans="1:16" x14ac:dyDescent="0.3">
      <c r="A708" s="82"/>
      <c r="B708" s="83"/>
      <c r="C708" s="80"/>
      <c r="D708" s="84"/>
      <c r="E708" s="85"/>
      <c r="F708" s="85"/>
      <c r="K708" s="82"/>
      <c r="L708" s="83"/>
      <c r="M708" s="80"/>
      <c r="N708" s="84"/>
      <c r="O708" s="85"/>
      <c r="P708" s="85"/>
    </row>
    <row r="709" spans="1:16" x14ac:dyDescent="0.3">
      <c r="A709" s="82"/>
      <c r="B709" s="83"/>
      <c r="C709" s="80"/>
      <c r="D709" s="84"/>
      <c r="E709" s="85"/>
      <c r="F709" s="85"/>
      <c r="K709" s="82"/>
      <c r="L709" s="83"/>
      <c r="M709" s="80"/>
      <c r="N709" s="84"/>
      <c r="O709" s="85"/>
      <c r="P709" s="85"/>
    </row>
    <row r="710" spans="1:16" x14ac:dyDescent="0.3">
      <c r="A710" s="82"/>
      <c r="B710" s="83"/>
      <c r="C710" s="80"/>
      <c r="D710" s="84"/>
      <c r="E710" s="85"/>
      <c r="F710" s="85"/>
      <c r="K710" s="82"/>
      <c r="L710" s="83"/>
      <c r="M710" s="80"/>
      <c r="N710" s="84"/>
      <c r="O710" s="85"/>
      <c r="P710" s="85"/>
    </row>
    <row r="711" spans="1:16" x14ac:dyDescent="0.3">
      <c r="A711" s="82"/>
      <c r="B711" s="83"/>
      <c r="C711" s="80"/>
      <c r="D711" s="84"/>
      <c r="E711" s="85"/>
      <c r="F711" s="85"/>
      <c r="K711" s="82"/>
      <c r="L711" s="83"/>
      <c r="M711" s="80"/>
      <c r="N711" s="84"/>
      <c r="O711" s="85"/>
      <c r="P711" s="85"/>
    </row>
    <row r="712" spans="1:16" x14ac:dyDescent="0.3">
      <c r="A712" s="82"/>
      <c r="B712" s="83"/>
      <c r="C712" s="80"/>
      <c r="D712" s="84"/>
      <c r="E712" s="85"/>
      <c r="F712" s="85"/>
      <c r="K712" s="82"/>
      <c r="L712" s="83"/>
      <c r="M712" s="80"/>
      <c r="N712" s="84"/>
      <c r="O712" s="85"/>
      <c r="P712" s="85"/>
    </row>
    <row r="713" spans="1:16" x14ac:dyDescent="0.3">
      <c r="A713" s="82"/>
      <c r="B713" s="83"/>
      <c r="C713" s="80"/>
      <c r="D713" s="84"/>
      <c r="E713" s="85"/>
      <c r="F713" s="85"/>
      <c r="K713" s="82"/>
      <c r="L713" s="83"/>
      <c r="M713" s="80"/>
      <c r="N713" s="84"/>
      <c r="O713" s="85"/>
      <c r="P713" s="85"/>
    </row>
    <row r="714" spans="1:16" x14ac:dyDescent="0.3">
      <c r="A714" s="82"/>
      <c r="B714" s="83"/>
      <c r="C714" s="80"/>
      <c r="D714" s="84"/>
      <c r="E714" s="85"/>
      <c r="F714" s="85"/>
      <c r="K714" s="82"/>
      <c r="L714" s="83"/>
      <c r="M714" s="80"/>
      <c r="N714" s="84"/>
      <c r="O714" s="85"/>
      <c r="P714" s="85"/>
    </row>
    <row r="715" spans="1:16" x14ac:dyDescent="0.3">
      <c r="A715" s="82"/>
      <c r="B715" s="83"/>
      <c r="C715" s="80"/>
      <c r="D715" s="84"/>
      <c r="E715" s="85"/>
      <c r="F715" s="85"/>
      <c r="K715" s="82"/>
      <c r="L715" s="83"/>
      <c r="M715" s="80"/>
      <c r="N715" s="84"/>
      <c r="O715" s="85"/>
      <c r="P715" s="85"/>
    </row>
    <row r="716" spans="1:16" x14ac:dyDescent="0.3">
      <c r="A716" s="82"/>
      <c r="B716" s="83"/>
      <c r="C716" s="80"/>
      <c r="D716" s="84"/>
      <c r="E716" s="85"/>
      <c r="F716" s="85"/>
      <c r="K716" s="82"/>
      <c r="L716" s="83"/>
      <c r="M716" s="80"/>
      <c r="N716" s="84"/>
      <c r="O716" s="85"/>
      <c r="P716" s="85"/>
    </row>
    <row r="717" spans="1:16" x14ac:dyDescent="0.3">
      <c r="A717" s="82"/>
      <c r="B717" s="83"/>
      <c r="C717" s="80"/>
      <c r="D717" s="84"/>
      <c r="E717" s="85"/>
      <c r="F717" s="85"/>
      <c r="K717" s="82"/>
      <c r="L717" s="83"/>
      <c r="M717" s="80"/>
      <c r="N717" s="84"/>
      <c r="O717" s="85"/>
      <c r="P717" s="85"/>
    </row>
    <row r="718" spans="1:16" x14ac:dyDescent="0.3">
      <c r="A718" s="82"/>
      <c r="B718" s="83"/>
      <c r="C718" s="80"/>
      <c r="D718" s="84"/>
      <c r="E718" s="85"/>
      <c r="F718" s="85"/>
      <c r="K718" s="82"/>
      <c r="L718" s="83"/>
      <c r="M718" s="80"/>
      <c r="N718" s="84"/>
      <c r="O718" s="85"/>
      <c r="P718" s="85"/>
    </row>
    <row r="719" spans="1:16" x14ac:dyDescent="0.3">
      <c r="A719" s="82"/>
      <c r="B719" s="83"/>
      <c r="C719" s="80"/>
      <c r="D719" s="84"/>
      <c r="E719" s="85"/>
      <c r="F719" s="85"/>
      <c r="K719" s="82"/>
      <c r="L719" s="83"/>
      <c r="M719" s="80"/>
      <c r="N719" s="84"/>
      <c r="O719" s="85"/>
      <c r="P719" s="85"/>
    </row>
    <row r="720" spans="1:16" x14ac:dyDescent="0.3">
      <c r="A720" s="82"/>
      <c r="B720" s="83"/>
      <c r="C720" s="80"/>
      <c r="D720" s="84"/>
      <c r="E720" s="85"/>
      <c r="F720" s="85"/>
      <c r="K720" s="82"/>
      <c r="L720" s="83"/>
      <c r="M720" s="80"/>
      <c r="N720" s="84"/>
      <c r="O720" s="85"/>
      <c r="P720" s="85"/>
    </row>
    <row r="721" spans="1:16" x14ac:dyDescent="0.3">
      <c r="A721" s="82"/>
      <c r="B721" s="83"/>
      <c r="C721" s="80"/>
      <c r="D721" s="84"/>
      <c r="E721" s="85"/>
      <c r="F721" s="85"/>
      <c r="K721" s="82"/>
      <c r="L721" s="83"/>
      <c r="M721" s="80"/>
      <c r="N721" s="84"/>
      <c r="O721" s="85"/>
      <c r="P721" s="85"/>
    </row>
    <row r="722" spans="1:16" x14ac:dyDescent="0.3">
      <c r="A722" s="82"/>
      <c r="B722" s="83"/>
      <c r="C722" s="80"/>
      <c r="D722" s="84"/>
      <c r="E722" s="85"/>
      <c r="F722" s="85"/>
      <c r="K722" s="82"/>
      <c r="L722" s="83"/>
      <c r="M722" s="80"/>
      <c r="N722" s="84"/>
      <c r="O722" s="85"/>
      <c r="P722" s="85"/>
    </row>
    <row r="723" spans="1:16" x14ac:dyDescent="0.3">
      <c r="A723" s="82"/>
      <c r="B723" s="83"/>
      <c r="C723" s="80"/>
      <c r="D723" s="84"/>
      <c r="E723" s="85"/>
      <c r="F723" s="85"/>
      <c r="K723" s="82"/>
      <c r="L723" s="83"/>
      <c r="M723" s="80"/>
      <c r="N723" s="84"/>
      <c r="O723" s="85"/>
      <c r="P723" s="85"/>
    </row>
    <row r="724" spans="1:16" x14ac:dyDescent="0.3">
      <c r="A724" s="82"/>
      <c r="B724" s="83"/>
      <c r="C724" s="80"/>
      <c r="D724" s="84"/>
      <c r="E724" s="85"/>
      <c r="F724" s="85"/>
      <c r="K724" s="82"/>
      <c r="L724" s="83"/>
      <c r="M724" s="80"/>
      <c r="N724" s="84"/>
      <c r="O724" s="85"/>
      <c r="P724" s="85"/>
    </row>
    <row r="725" spans="1:16" x14ac:dyDescent="0.3">
      <c r="A725" s="82"/>
      <c r="B725" s="83"/>
      <c r="C725" s="80"/>
      <c r="D725" s="84"/>
      <c r="E725" s="85"/>
      <c r="F725" s="85"/>
      <c r="K725" s="82"/>
      <c r="L725" s="83"/>
      <c r="M725" s="80"/>
      <c r="N725" s="84"/>
      <c r="O725" s="85"/>
      <c r="P725" s="85"/>
    </row>
    <row r="726" spans="1:16" x14ac:dyDescent="0.3">
      <c r="A726" s="82"/>
      <c r="B726" s="83"/>
      <c r="C726" s="80"/>
      <c r="D726" s="84"/>
      <c r="E726" s="85"/>
      <c r="F726" s="85"/>
      <c r="K726" s="82"/>
      <c r="L726" s="83"/>
      <c r="M726" s="80"/>
      <c r="N726" s="84"/>
      <c r="O726" s="85"/>
      <c r="P726" s="85"/>
    </row>
    <row r="727" spans="1:16" x14ac:dyDescent="0.3">
      <c r="A727" s="82"/>
      <c r="B727" s="83"/>
      <c r="C727" s="80"/>
      <c r="D727" s="84"/>
      <c r="E727" s="85"/>
      <c r="F727" s="85"/>
      <c r="K727" s="82"/>
      <c r="L727" s="83"/>
      <c r="M727" s="80"/>
      <c r="N727" s="84"/>
      <c r="O727" s="85"/>
      <c r="P727" s="85"/>
    </row>
    <row r="728" spans="1:16" x14ac:dyDescent="0.3">
      <c r="A728" s="82"/>
      <c r="B728" s="83"/>
      <c r="C728" s="80"/>
      <c r="D728" s="84"/>
      <c r="E728" s="85"/>
      <c r="F728" s="85"/>
      <c r="K728" s="82"/>
      <c r="L728" s="83"/>
      <c r="M728" s="80"/>
      <c r="N728" s="84"/>
      <c r="O728" s="85"/>
      <c r="P728" s="85"/>
    </row>
    <row r="729" spans="1:16" x14ac:dyDescent="0.3">
      <c r="A729" s="82"/>
      <c r="B729" s="83"/>
      <c r="C729" s="80"/>
      <c r="D729" s="84"/>
      <c r="E729" s="85"/>
      <c r="F729" s="85"/>
      <c r="K729" s="82"/>
      <c r="L729" s="83"/>
      <c r="M729" s="80"/>
      <c r="N729" s="84"/>
      <c r="O729" s="85"/>
      <c r="P729" s="85"/>
    </row>
    <row r="730" spans="1:16" x14ac:dyDescent="0.3">
      <c r="A730" s="82"/>
      <c r="B730" s="83"/>
      <c r="C730" s="80"/>
      <c r="D730" s="84"/>
      <c r="E730" s="85"/>
      <c r="F730" s="85"/>
      <c r="K730" s="82"/>
      <c r="L730" s="83"/>
      <c r="M730" s="80"/>
      <c r="N730" s="84"/>
      <c r="O730" s="85"/>
      <c r="P730" s="85"/>
    </row>
    <row r="731" spans="1:16" x14ac:dyDescent="0.3">
      <c r="A731" s="82"/>
      <c r="B731" s="83"/>
      <c r="C731" s="80"/>
      <c r="D731" s="84"/>
      <c r="E731" s="85"/>
      <c r="F731" s="85"/>
      <c r="K731" s="82"/>
      <c r="L731" s="83"/>
      <c r="M731" s="80"/>
      <c r="N731" s="84"/>
      <c r="O731" s="85"/>
      <c r="P731" s="85"/>
    </row>
    <row r="732" spans="1:16" x14ac:dyDescent="0.3">
      <c r="A732" s="82"/>
      <c r="B732" s="83"/>
      <c r="C732" s="80"/>
      <c r="D732" s="84"/>
      <c r="E732" s="85"/>
      <c r="F732" s="85"/>
      <c r="K732" s="82"/>
      <c r="L732" s="83"/>
      <c r="M732" s="80"/>
      <c r="N732" s="84"/>
      <c r="O732" s="85"/>
      <c r="P732" s="85"/>
    </row>
    <row r="733" spans="1:16" x14ac:dyDescent="0.3">
      <c r="A733" s="82"/>
      <c r="B733" s="83"/>
      <c r="C733" s="80"/>
      <c r="D733" s="84"/>
      <c r="E733" s="85"/>
      <c r="F733" s="85"/>
      <c r="K733" s="82"/>
      <c r="L733" s="83"/>
      <c r="M733" s="80"/>
      <c r="N733" s="84"/>
      <c r="O733" s="85"/>
      <c r="P733" s="85"/>
    </row>
    <row r="734" spans="1:16" x14ac:dyDescent="0.3">
      <c r="A734" s="82"/>
      <c r="B734" s="83"/>
      <c r="C734" s="80"/>
      <c r="D734" s="84"/>
      <c r="E734" s="85"/>
      <c r="F734" s="85"/>
      <c r="K734" s="82"/>
      <c r="L734" s="83"/>
      <c r="M734" s="80"/>
      <c r="N734" s="84"/>
      <c r="O734" s="85"/>
      <c r="P734" s="85"/>
    </row>
    <row r="735" spans="1:16" x14ac:dyDescent="0.3">
      <c r="A735" s="82"/>
      <c r="B735" s="83"/>
      <c r="C735" s="80"/>
      <c r="D735" s="84"/>
      <c r="E735" s="85"/>
      <c r="F735" s="85"/>
      <c r="K735" s="82"/>
      <c r="L735" s="83"/>
      <c r="M735" s="80"/>
      <c r="N735" s="84"/>
      <c r="O735" s="85"/>
      <c r="P735" s="85"/>
    </row>
    <row r="736" spans="1:16" x14ac:dyDescent="0.3">
      <c r="A736" s="82"/>
      <c r="B736" s="83"/>
      <c r="C736" s="80"/>
      <c r="D736" s="84"/>
      <c r="E736" s="85"/>
      <c r="F736" s="85"/>
      <c r="K736" s="82"/>
      <c r="L736" s="83"/>
      <c r="M736" s="80"/>
      <c r="N736" s="84"/>
      <c r="O736" s="85"/>
      <c r="P736" s="85"/>
    </row>
    <row r="737" spans="1:16" x14ac:dyDescent="0.3">
      <c r="A737" s="82"/>
      <c r="B737" s="83"/>
      <c r="C737" s="80"/>
      <c r="D737" s="84"/>
      <c r="E737" s="85"/>
      <c r="F737" s="85"/>
      <c r="K737" s="82"/>
      <c r="L737" s="83"/>
      <c r="M737" s="80"/>
      <c r="N737" s="84"/>
      <c r="O737" s="85"/>
      <c r="P737" s="85"/>
    </row>
    <row r="738" spans="1:16" x14ac:dyDescent="0.3">
      <c r="A738" s="82"/>
      <c r="B738" s="83"/>
      <c r="C738" s="80"/>
      <c r="D738" s="84"/>
      <c r="E738" s="85"/>
      <c r="F738" s="85"/>
      <c r="K738" s="82"/>
      <c r="L738" s="83"/>
      <c r="M738" s="80"/>
      <c r="N738" s="84"/>
      <c r="O738" s="85"/>
      <c r="P738" s="85"/>
    </row>
    <row r="739" spans="1:16" x14ac:dyDescent="0.3">
      <c r="A739" s="82"/>
      <c r="B739" s="83"/>
      <c r="C739" s="80"/>
      <c r="D739" s="84"/>
      <c r="E739" s="85"/>
      <c r="F739" s="85"/>
      <c r="K739" s="82"/>
      <c r="L739" s="83"/>
      <c r="M739" s="80"/>
      <c r="N739" s="84"/>
      <c r="O739" s="85"/>
      <c r="P739" s="85"/>
    </row>
    <row r="740" spans="1:16" x14ac:dyDescent="0.3">
      <c r="A740" s="82"/>
      <c r="B740" s="83"/>
      <c r="C740" s="80"/>
      <c r="D740" s="84"/>
      <c r="E740" s="85"/>
      <c r="F740" s="85"/>
      <c r="K740" s="82"/>
      <c r="L740" s="83"/>
      <c r="M740" s="80"/>
      <c r="N740" s="84"/>
      <c r="O740" s="85"/>
      <c r="P740" s="85"/>
    </row>
    <row r="741" spans="1:16" x14ac:dyDescent="0.3">
      <c r="A741" s="82"/>
      <c r="B741" s="83"/>
      <c r="C741" s="80"/>
      <c r="D741" s="84"/>
      <c r="E741" s="85"/>
      <c r="F741" s="85"/>
      <c r="K741" s="82"/>
      <c r="L741" s="83"/>
      <c r="M741" s="80"/>
      <c r="N741" s="84"/>
      <c r="O741" s="85"/>
      <c r="P741" s="85"/>
    </row>
    <row r="742" spans="1:16" x14ac:dyDescent="0.3">
      <c r="A742" s="82"/>
      <c r="B742" s="83"/>
      <c r="C742" s="80"/>
      <c r="D742" s="84"/>
      <c r="E742" s="85"/>
      <c r="F742" s="85"/>
      <c r="K742" s="82"/>
      <c r="L742" s="83"/>
      <c r="M742" s="80"/>
      <c r="N742" s="84"/>
      <c r="O742" s="85"/>
      <c r="P742" s="85"/>
    </row>
    <row r="743" spans="1:16" x14ac:dyDescent="0.3">
      <c r="A743" s="82"/>
      <c r="B743" s="83"/>
      <c r="C743" s="80"/>
      <c r="D743" s="84"/>
      <c r="E743" s="85"/>
      <c r="F743" s="85"/>
      <c r="K743" s="82"/>
      <c r="L743" s="83"/>
      <c r="M743" s="80"/>
      <c r="N743" s="84"/>
      <c r="O743" s="85"/>
      <c r="P743" s="85"/>
    </row>
    <row r="744" spans="1:16" x14ac:dyDescent="0.3">
      <c r="A744" s="82"/>
      <c r="B744" s="83"/>
      <c r="C744" s="80"/>
      <c r="D744" s="84"/>
      <c r="E744" s="85"/>
      <c r="F744" s="85"/>
      <c r="K744" s="82"/>
      <c r="L744" s="83"/>
      <c r="M744" s="80"/>
      <c r="N744" s="84"/>
      <c r="O744" s="85"/>
      <c r="P744" s="85"/>
    </row>
    <row r="745" spans="1:16" x14ac:dyDescent="0.3">
      <c r="A745" s="82"/>
      <c r="B745" s="83"/>
      <c r="C745" s="80"/>
      <c r="D745" s="84"/>
      <c r="E745" s="85"/>
      <c r="F745" s="85"/>
      <c r="K745" s="82"/>
      <c r="L745" s="83"/>
      <c r="M745" s="80"/>
      <c r="N745" s="84"/>
      <c r="O745" s="85"/>
      <c r="P745" s="85"/>
    </row>
    <row r="746" spans="1:16" x14ac:dyDescent="0.3">
      <c r="A746" s="82"/>
      <c r="B746" s="83"/>
      <c r="C746" s="80"/>
      <c r="D746" s="84"/>
      <c r="E746" s="85"/>
      <c r="F746" s="85"/>
      <c r="K746" s="82"/>
      <c r="L746" s="83"/>
      <c r="M746" s="80"/>
      <c r="N746" s="84"/>
      <c r="O746" s="85"/>
      <c r="P746" s="85"/>
    </row>
    <row r="747" spans="1:16" x14ac:dyDescent="0.3">
      <c r="A747" s="82"/>
      <c r="B747" s="83"/>
      <c r="C747" s="80"/>
      <c r="D747" s="84"/>
      <c r="E747" s="85"/>
      <c r="F747" s="85"/>
      <c r="K747" s="82"/>
      <c r="L747" s="83"/>
      <c r="M747" s="80"/>
      <c r="N747" s="84"/>
      <c r="O747" s="85"/>
      <c r="P747" s="85"/>
    </row>
    <row r="748" spans="1:16" x14ac:dyDescent="0.3">
      <c r="A748" s="82"/>
      <c r="B748" s="83"/>
      <c r="C748" s="80"/>
      <c r="D748" s="84"/>
      <c r="E748" s="85"/>
      <c r="F748" s="85"/>
      <c r="K748" s="82"/>
      <c r="L748" s="83"/>
      <c r="M748" s="80"/>
      <c r="N748" s="84"/>
      <c r="O748" s="85"/>
      <c r="P748" s="85"/>
    </row>
    <row r="749" spans="1:16" x14ac:dyDescent="0.3">
      <c r="A749" s="82"/>
      <c r="B749" s="83"/>
      <c r="C749" s="80"/>
      <c r="D749" s="84"/>
      <c r="E749" s="85"/>
      <c r="F749" s="85"/>
      <c r="K749" s="82"/>
      <c r="L749" s="83"/>
      <c r="M749" s="80"/>
      <c r="N749" s="84"/>
      <c r="O749" s="85"/>
      <c r="P749" s="85"/>
    </row>
    <row r="750" spans="1:16" x14ac:dyDescent="0.3">
      <c r="A750" s="82"/>
      <c r="B750" s="83"/>
      <c r="C750" s="80"/>
      <c r="D750" s="84"/>
      <c r="E750" s="85"/>
      <c r="F750" s="85"/>
      <c r="K750" s="82"/>
      <c r="L750" s="83"/>
      <c r="M750" s="80"/>
      <c r="N750" s="84"/>
      <c r="O750" s="85"/>
      <c r="P750" s="85"/>
    </row>
    <row r="751" spans="1:16" x14ac:dyDescent="0.3">
      <c r="A751" s="82"/>
      <c r="B751" s="83"/>
      <c r="C751" s="80"/>
      <c r="D751" s="84"/>
      <c r="E751" s="85"/>
      <c r="F751" s="85"/>
      <c r="K751" s="82"/>
      <c r="L751" s="83"/>
      <c r="M751" s="80"/>
      <c r="N751" s="84"/>
      <c r="O751" s="85"/>
      <c r="P751" s="85"/>
    </row>
    <row r="752" spans="1:16" x14ac:dyDescent="0.3">
      <c r="A752" s="82"/>
      <c r="B752" s="83"/>
      <c r="C752" s="80"/>
      <c r="D752" s="84"/>
      <c r="E752" s="85"/>
      <c r="F752" s="85"/>
      <c r="K752" s="82"/>
      <c r="L752" s="83"/>
      <c r="M752" s="80"/>
      <c r="N752" s="84"/>
      <c r="O752" s="85"/>
      <c r="P752" s="85"/>
    </row>
    <row r="753" spans="1:16" x14ac:dyDescent="0.3">
      <c r="A753" s="82"/>
      <c r="B753" s="83"/>
      <c r="C753" s="80"/>
      <c r="D753" s="84"/>
      <c r="E753" s="85"/>
      <c r="F753" s="85"/>
      <c r="K753" s="82"/>
      <c r="L753" s="83"/>
      <c r="M753" s="80"/>
      <c r="N753" s="84"/>
      <c r="O753" s="85"/>
      <c r="P753" s="85"/>
    </row>
    <row r="754" spans="1:16" x14ac:dyDescent="0.3">
      <c r="A754" s="82"/>
      <c r="B754" s="83"/>
      <c r="C754" s="80"/>
      <c r="D754" s="84"/>
      <c r="E754" s="85"/>
      <c r="F754" s="85"/>
      <c r="K754" s="82"/>
      <c r="L754" s="83"/>
      <c r="M754" s="80"/>
      <c r="N754" s="84"/>
      <c r="O754" s="85"/>
      <c r="P754" s="85"/>
    </row>
    <row r="755" spans="1:16" x14ac:dyDescent="0.3">
      <c r="A755" s="82"/>
      <c r="B755" s="83"/>
      <c r="C755" s="80"/>
      <c r="D755" s="84"/>
      <c r="E755" s="85"/>
      <c r="F755" s="85"/>
      <c r="K755" s="82"/>
      <c r="L755" s="83"/>
      <c r="M755" s="80"/>
      <c r="N755" s="84"/>
      <c r="O755" s="85"/>
      <c r="P755" s="85"/>
    </row>
    <row r="756" spans="1:16" x14ac:dyDescent="0.3">
      <c r="A756" s="82"/>
      <c r="B756" s="83"/>
      <c r="C756" s="80"/>
      <c r="D756" s="84"/>
      <c r="E756" s="85"/>
      <c r="F756" s="85"/>
      <c r="K756" s="82"/>
      <c r="L756" s="83"/>
      <c r="M756" s="80"/>
      <c r="N756" s="84"/>
      <c r="O756" s="85"/>
      <c r="P756" s="85"/>
    </row>
    <row r="757" spans="1:16" x14ac:dyDescent="0.3">
      <c r="A757" s="82"/>
      <c r="B757" s="83"/>
      <c r="C757" s="80"/>
      <c r="D757" s="84"/>
      <c r="E757" s="85"/>
      <c r="F757" s="85"/>
      <c r="K757" s="82"/>
      <c r="L757" s="83"/>
      <c r="M757" s="80"/>
      <c r="N757" s="84"/>
      <c r="O757" s="85"/>
      <c r="P757" s="85"/>
    </row>
    <row r="758" spans="1:16" x14ac:dyDescent="0.3">
      <c r="A758" s="82"/>
      <c r="B758" s="83"/>
      <c r="C758" s="80"/>
      <c r="D758" s="84"/>
      <c r="E758" s="85"/>
      <c r="F758" s="85"/>
      <c r="K758" s="82"/>
      <c r="L758" s="83"/>
      <c r="M758" s="80"/>
      <c r="N758" s="84"/>
      <c r="O758" s="85"/>
      <c r="P758" s="85"/>
    </row>
    <row r="759" spans="1:16" x14ac:dyDescent="0.3">
      <c r="A759" s="82"/>
      <c r="B759" s="83"/>
      <c r="C759" s="80"/>
      <c r="D759" s="84"/>
      <c r="E759" s="85"/>
      <c r="F759" s="85"/>
      <c r="K759" s="82"/>
      <c r="L759" s="83"/>
      <c r="M759" s="80"/>
      <c r="N759" s="84"/>
      <c r="O759" s="85"/>
      <c r="P759" s="85"/>
    </row>
    <row r="760" spans="1:16" x14ac:dyDescent="0.3">
      <c r="A760" s="82"/>
      <c r="B760" s="83"/>
      <c r="C760" s="80"/>
      <c r="D760" s="84"/>
      <c r="E760" s="85"/>
      <c r="F760" s="85"/>
      <c r="K760" s="82"/>
      <c r="L760" s="83"/>
      <c r="M760" s="80"/>
      <c r="N760" s="84"/>
      <c r="O760" s="85"/>
      <c r="P760" s="85"/>
    </row>
    <row r="761" spans="1:16" x14ac:dyDescent="0.3">
      <c r="A761" s="82"/>
      <c r="B761" s="83"/>
      <c r="C761" s="80"/>
      <c r="D761" s="84"/>
      <c r="E761" s="85"/>
      <c r="F761" s="85"/>
      <c r="K761" s="82"/>
      <c r="L761" s="83"/>
      <c r="M761" s="80"/>
      <c r="N761" s="84"/>
      <c r="O761" s="85"/>
      <c r="P761" s="85"/>
    </row>
    <row r="762" spans="1:16" x14ac:dyDescent="0.3">
      <c r="A762" s="82"/>
      <c r="B762" s="83"/>
      <c r="C762" s="80"/>
      <c r="D762" s="84"/>
      <c r="E762" s="85"/>
      <c r="F762" s="85"/>
      <c r="K762" s="82"/>
      <c r="L762" s="83"/>
      <c r="M762" s="80"/>
      <c r="N762" s="84"/>
      <c r="O762" s="85"/>
      <c r="P762" s="85"/>
    </row>
    <row r="763" spans="1:16" x14ac:dyDescent="0.3">
      <c r="A763" s="82"/>
      <c r="B763" s="83"/>
      <c r="C763" s="80"/>
      <c r="D763" s="84"/>
      <c r="E763" s="85"/>
      <c r="F763" s="85"/>
      <c r="K763" s="82"/>
      <c r="L763" s="83"/>
      <c r="M763" s="80"/>
      <c r="N763" s="84"/>
      <c r="O763" s="85"/>
      <c r="P763" s="85"/>
    </row>
    <row r="764" spans="1:16" x14ac:dyDescent="0.3">
      <c r="A764" s="82"/>
      <c r="B764" s="83"/>
      <c r="C764" s="80"/>
      <c r="D764" s="84"/>
      <c r="E764" s="85"/>
      <c r="F764" s="85"/>
      <c r="K764" s="82"/>
      <c r="L764" s="83"/>
      <c r="M764" s="80"/>
      <c r="N764" s="84"/>
      <c r="O764" s="85"/>
      <c r="P764" s="85"/>
    </row>
    <row r="765" spans="1:16" x14ac:dyDescent="0.3">
      <c r="A765" s="82"/>
      <c r="B765" s="83"/>
      <c r="C765" s="80"/>
      <c r="D765" s="84"/>
      <c r="E765" s="85"/>
      <c r="F765" s="85"/>
      <c r="K765" s="82"/>
      <c r="L765" s="83"/>
      <c r="M765" s="80"/>
      <c r="N765" s="84"/>
      <c r="O765" s="85"/>
      <c r="P765" s="85"/>
    </row>
    <row r="766" spans="1:16" x14ac:dyDescent="0.3">
      <c r="A766" s="82"/>
      <c r="B766" s="83"/>
      <c r="C766" s="80"/>
      <c r="D766" s="84"/>
      <c r="E766" s="85"/>
      <c r="F766" s="85"/>
      <c r="K766" s="82"/>
      <c r="L766" s="83"/>
      <c r="M766" s="80"/>
      <c r="N766" s="84"/>
      <c r="O766" s="85"/>
      <c r="P766" s="85"/>
    </row>
    <row r="767" spans="1:16" x14ac:dyDescent="0.3">
      <c r="A767" s="82"/>
      <c r="B767" s="83"/>
      <c r="C767" s="80"/>
      <c r="D767" s="84"/>
      <c r="E767" s="85"/>
      <c r="F767" s="85"/>
      <c r="K767" s="82"/>
      <c r="L767" s="83"/>
      <c r="M767" s="80"/>
      <c r="N767" s="84"/>
      <c r="O767" s="85"/>
      <c r="P767" s="85"/>
    </row>
    <row r="768" spans="1:16" x14ac:dyDescent="0.3">
      <c r="A768" s="82"/>
      <c r="B768" s="83"/>
      <c r="C768" s="80"/>
      <c r="D768" s="84"/>
      <c r="E768" s="85"/>
      <c r="F768" s="85"/>
      <c r="K768" s="82"/>
      <c r="L768" s="83"/>
      <c r="M768" s="80"/>
      <c r="N768" s="84"/>
      <c r="O768" s="85"/>
      <c r="P768" s="85"/>
    </row>
    <row r="769" spans="1:16" x14ac:dyDescent="0.3">
      <c r="A769" s="82"/>
      <c r="B769" s="83"/>
      <c r="C769" s="80"/>
      <c r="D769" s="84"/>
      <c r="E769" s="85"/>
      <c r="F769" s="85"/>
      <c r="K769" s="82"/>
      <c r="L769" s="83"/>
      <c r="M769" s="80"/>
      <c r="N769" s="84"/>
      <c r="O769" s="85"/>
      <c r="P769" s="85"/>
    </row>
    <row r="770" spans="1:16" x14ac:dyDescent="0.3">
      <c r="A770" s="82"/>
      <c r="B770" s="83"/>
      <c r="C770" s="80"/>
      <c r="D770" s="84"/>
      <c r="E770" s="85"/>
      <c r="F770" s="85"/>
      <c r="K770" s="82"/>
      <c r="L770" s="83"/>
      <c r="M770" s="80"/>
      <c r="N770" s="84"/>
      <c r="O770" s="85"/>
      <c r="P770" s="85"/>
    </row>
    <row r="771" spans="1:16" x14ac:dyDescent="0.3">
      <c r="A771" s="82"/>
      <c r="B771" s="83"/>
      <c r="C771" s="80"/>
      <c r="D771" s="84"/>
      <c r="E771" s="85"/>
      <c r="F771" s="85"/>
      <c r="K771" s="82"/>
      <c r="L771" s="83"/>
      <c r="M771" s="80"/>
      <c r="N771" s="84"/>
      <c r="O771" s="85"/>
      <c r="P771" s="85"/>
    </row>
    <row r="772" spans="1:16" x14ac:dyDescent="0.3">
      <c r="A772" s="82"/>
      <c r="B772" s="83"/>
      <c r="C772" s="80"/>
      <c r="D772" s="84"/>
      <c r="E772" s="85"/>
      <c r="F772" s="85"/>
      <c r="K772" s="82"/>
      <c r="L772" s="83"/>
      <c r="M772" s="80"/>
      <c r="N772" s="84"/>
      <c r="O772" s="85"/>
      <c r="P772" s="85"/>
    </row>
    <row r="773" spans="1:16" x14ac:dyDescent="0.3">
      <c r="A773" s="82"/>
      <c r="B773" s="83"/>
      <c r="C773" s="80"/>
      <c r="D773" s="84"/>
      <c r="E773" s="85"/>
      <c r="F773" s="85"/>
      <c r="K773" s="82"/>
      <c r="L773" s="83"/>
      <c r="M773" s="80"/>
      <c r="N773" s="84"/>
      <c r="O773" s="85"/>
      <c r="P773" s="85"/>
    </row>
    <row r="774" spans="1:16" x14ac:dyDescent="0.3">
      <c r="A774" s="82"/>
      <c r="B774" s="83"/>
      <c r="C774" s="80"/>
      <c r="D774" s="84"/>
      <c r="E774" s="85"/>
      <c r="F774" s="85"/>
      <c r="K774" s="82"/>
      <c r="L774" s="83"/>
      <c r="M774" s="80"/>
      <c r="N774" s="84"/>
      <c r="O774" s="85"/>
      <c r="P774" s="85"/>
    </row>
    <row r="775" spans="1:16" x14ac:dyDescent="0.3">
      <c r="A775" s="82"/>
      <c r="B775" s="83"/>
      <c r="C775" s="80"/>
      <c r="D775" s="84"/>
      <c r="E775" s="85"/>
      <c r="F775" s="85"/>
      <c r="K775" s="82"/>
      <c r="L775" s="83"/>
      <c r="M775" s="80"/>
      <c r="N775" s="84"/>
      <c r="O775" s="85"/>
      <c r="P775" s="85"/>
    </row>
    <row r="776" spans="1:16" x14ac:dyDescent="0.3">
      <c r="A776" s="82"/>
      <c r="B776" s="83"/>
      <c r="C776" s="80"/>
      <c r="D776" s="84"/>
      <c r="E776" s="85"/>
      <c r="F776" s="85"/>
      <c r="K776" s="82"/>
      <c r="L776" s="83"/>
      <c r="M776" s="80"/>
      <c r="N776" s="84"/>
      <c r="O776" s="85"/>
      <c r="P776" s="85"/>
    </row>
    <row r="777" spans="1:16" x14ac:dyDescent="0.3">
      <c r="A777" s="82"/>
      <c r="B777" s="83"/>
      <c r="C777" s="80"/>
      <c r="D777" s="84"/>
      <c r="E777" s="85"/>
      <c r="F777" s="85"/>
      <c r="K777" s="82"/>
      <c r="L777" s="83"/>
      <c r="M777" s="80"/>
      <c r="N777" s="84"/>
      <c r="O777" s="85"/>
      <c r="P777" s="85"/>
    </row>
    <row r="778" spans="1:16" x14ac:dyDescent="0.3">
      <c r="A778" s="82"/>
      <c r="B778" s="83"/>
      <c r="C778" s="80"/>
      <c r="D778" s="84"/>
      <c r="E778" s="85"/>
      <c r="F778" s="85"/>
      <c r="K778" s="82"/>
      <c r="L778" s="83"/>
      <c r="M778" s="80"/>
      <c r="N778" s="84"/>
      <c r="O778" s="85"/>
      <c r="P778" s="85"/>
    </row>
    <row r="779" spans="1:16" x14ac:dyDescent="0.3">
      <c r="A779" s="82"/>
      <c r="B779" s="83"/>
      <c r="C779" s="80"/>
      <c r="D779" s="84"/>
      <c r="E779" s="85"/>
      <c r="F779" s="85"/>
      <c r="K779" s="82"/>
      <c r="L779" s="83"/>
      <c r="M779" s="80"/>
      <c r="N779" s="84"/>
      <c r="O779" s="85"/>
      <c r="P779" s="85"/>
    </row>
    <row r="780" spans="1:16" x14ac:dyDescent="0.3">
      <c r="A780" s="82"/>
      <c r="B780" s="83"/>
      <c r="C780" s="80"/>
      <c r="D780" s="84"/>
      <c r="E780" s="85"/>
      <c r="F780" s="85"/>
      <c r="K780" s="82"/>
      <c r="L780" s="83"/>
      <c r="M780" s="80"/>
      <c r="N780" s="84"/>
      <c r="O780" s="85"/>
      <c r="P780" s="85"/>
    </row>
    <row r="781" spans="1:16" x14ac:dyDescent="0.3">
      <c r="A781" s="82"/>
      <c r="B781" s="83"/>
      <c r="C781" s="80"/>
      <c r="D781" s="84"/>
      <c r="E781" s="85"/>
      <c r="F781" s="85"/>
      <c r="K781" s="82"/>
      <c r="L781" s="83"/>
      <c r="M781" s="80"/>
      <c r="N781" s="84"/>
      <c r="O781" s="85"/>
      <c r="P781" s="85"/>
    </row>
    <row r="782" spans="1:16" x14ac:dyDescent="0.3">
      <c r="A782" s="82"/>
      <c r="B782" s="83"/>
      <c r="C782" s="80"/>
      <c r="D782" s="84"/>
      <c r="E782" s="85"/>
      <c r="F782" s="85"/>
      <c r="K782" s="82"/>
      <c r="L782" s="83"/>
      <c r="M782" s="80"/>
      <c r="N782" s="84"/>
      <c r="O782" s="85"/>
      <c r="P782" s="85"/>
    </row>
    <row r="783" spans="1:16" x14ac:dyDescent="0.3">
      <c r="A783" s="82"/>
      <c r="B783" s="83"/>
      <c r="C783" s="80"/>
      <c r="D783" s="84"/>
      <c r="E783" s="85"/>
      <c r="F783" s="85"/>
      <c r="K783" s="82"/>
      <c r="L783" s="83"/>
      <c r="M783" s="80"/>
      <c r="N783" s="84"/>
      <c r="O783" s="85"/>
      <c r="P783" s="85"/>
    </row>
    <row r="784" spans="1:16" x14ac:dyDescent="0.3">
      <c r="A784" s="82"/>
      <c r="B784" s="83"/>
      <c r="C784" s="80"/>
      <c r="D784" s="84"/>
      <c r="E784" s="85"/>
      <c r="F784" s="85"/>
      <c r="K784" s="82"/>
      <c r="L784" s="83"/>
      <c r="M784" s="80"/>
      <c r="N784" s="84"/>
      <c r="O784" s="85"/>
      <c r="P784" s="85"/>
    </row>
    <row r="785" spans="1:16" x14ac:dyDescent="0.3">
      <c r="A785" s="82"/>
      <c r="B785" s="83"/>
      <c r="C785" s="80"/>
      <c r="D785" s="84"/>
      <c r="E785" s="85"/>
      <c r="F785" s="85"/>
      <c r="K785" s="82"/>
      <c r="L785" s="83"/>
      <c r="M785" s="80"/>
      <c r="N785" s="84"/>
      <c r="O785" s="85"/>
      <c r="P785" s="85"/>
    </row>
    <row r="786" spans="1:16" x14ac:dyDescent="0.3">
      <c r="A786" s="82"/>
      <c r="B786" s="83"/>
      <c r="C786" s="80"/>
      <c r="D786" s="84"/>
      <c r="E786" s="85"/>
      <c r="F786" s="85"/>
      <c r="K786" s="82"/>
      <c r="L786" s="83"/>
      <c r="M786" s="80"/>
      <c r="N786" s="84"/>
      <c r="O786" s="85"/>
      <c r="P786" s="85"/>
    </row>
    <row r="787" spans="1:16" x14ac:dyDescent="0.3">
      <c r="A787" s="82"/>
      <c r="B787" s="83"/>
      <c r="C787" s="80"/>
      <c r="D787" s="84"/>
      <c r="E787" s="85"/>
      <c r="F787" s="85"/>
      <c r="K787" s="82"/>
      <c r="L787" s="83"/>
      <c r="M787" s="80"/>
      <c r="N787" s="84"/>
      <c r="O787" s="85"/>
      <c r="P787" s="85"/>
    </row>
    <row r="788" spans="1:16" x14ac:dyDescent="0.3">
      <c r="A788" s="82"/>
      <c r="B788" s="83"/>
      <c r="C788" s="80"/>
      <c r="D788" s="84"/>
      <c r="E788" s="85"/>
      <c r="F788" s="85"/>
      <c r="K788" s="82"/>
      <c r="L788" s="83"/>
      <c r="M788" s="80"/>
      <c r="N788" s="84"/>
      <c r="O788" s="85"/>
      <c r="P788" s="85"/>
    </row>
    <row r="789" spans="1:16" x14ac:dyDescent="0.3">
      <c r="A789" s="82"/>
      <c r="B789" s="83"/>
      <c r="C789" s="80"/>
      <c r="D789" s="84"/>
      <c r="E789" s="85"/>
      <c r="F789" s="85"/>
      <c r="K789" s="82"/>
      <c r="L789" s="83"/>
      <c r="M789" s="80"/>
      <c r="N789" s="84"/>
      <c r="O789" s="85"/>
      <c r="P789" s="85"/>
    </row>
    <row r="790" spans="1:16" x14ac:dyDescent="0.3">
      <c r="A790" s="82"/>
      <c r="B790" s="83"/>
      <c r="C790" s="80"/>
      <c r="D790" s="84"/>
      <c r="E790" s="85"/>
      <c r="F790" s="85"/>
      <c r="K790" s="82"/>
      <c r="L790" s="83"/>
      <c r="M790" s="80"/>
      <c r="N790" s="84"/>
      <c r="O790" s="85"/>
      <c r="P790" s="85"/>
    </row>
    <row r="791" spans="1:16" x14ac:dyDescent="0.3">
      <c r="A791" s="82"/>
      <c r="B791" s="83"/>
      <c r="C791" s="80"/>
      <c r="D791" s="84"/>
      <c r="E791" s="85"/>
      <c r="F791" s="85"/>
      <c r="K791" s="82"/>
      <c r="L791" s="83"/>
      <c r="M791" s="80"/>
      <c r="N791" s="84"/>
      <c r="O791" s="85"/>
      <c r="P791" s="85"/>
    </row>
    <row r="792" spans="1:16" x14ac:dyDescent="0.3">
      <c r="A792" s="82"/>
      <c r="B792" s="83"/>
      <c r="C792" s="80"/>
      <c r="D792" s="84"/>
      <c r="E792" s="85"/>
      <c r="F792" s="85"/>
      <c r="K792" s="82"/>
      <c r="L792" s="83"/>
      <c r="M792" s="80"/>
      <c r="N792" s="84"/>
      <c r="O792" s="85"/>
      <c r="P792" s="85"/>
    </row>
    <row r="793" spans="1:16" x14ac:dyDescent="0.3">
      <c r="A793" s="82"/>
      <c r="B793" s="83"/>
      <c r="C793" s="80"/>
      <c r="D793" s="84"/>
      <c r="E793" s="85"/>
      <c r="F793" s="85"/>
      <c r="K793" s="82"/>
      <c r="L793" s="83"/>
      <c r="M793" s="80"/>
      <c r="N793" s="84"/>
      <c r="O793" s="85"/>
      <c r="P793" s="85"/>
    </row>
    <row r="794" spans="1:16" x14ac:dyDescent="0.3">
      <c r="A794" s="82"/>
      <c r="B794" s="83"/>
      <c r="C794" s="80"/>
      <c r="D794" s="84"/>
      <c r="E794" s="85"/>
      <c r="F794" s="85"/>
      <c r="K794" s="82"/>
      <c r="L794" s="83"/>
      <c r="M794" s="80"/>
      <c r="N794" s="84"/>
      <c r="O794" s="85"/>
      <c r="P794" s="85"/>
    </row>
    <row r="795" spans="1:16" x14ac:dyDescent="0.3">
      <c r="A795" s="82"/>
      <c r="B795" s="83"/>
      <c r="C795" s="80"/>
      <c r="D795" s="84"/>
      <c r="E795" s="85"/>
      <c r="F795" s="85"/>
      <c r="K795" s="82"/>
      <c r="L795" s="83"/>
      <c r="M795" s="80"/>
      <c r="N795" s="84"/>
      <c r="O795" s="85"/>
      <c r="P795" s="85"/>
    </row>
    <row r="796" spans="1:16" x14ac:dyDescent="0.3">
      <c r="A796" s="82"/>
      <c r="B796" s="83"/>
      <c r="C796" s="80"/>
      <c r="D796" s="84"/>
      <c r="E796" s="85"/>
      <c r="F796" s="85"/>
      <c r="K796" s="82"/>
      <c r="L796" s="83"/>
      <c r="M796" s="80"/>
      <c r="N796" s="84"/>
      <c r="O796" s="85"/>
      <c r="P796" s="85"/>
    </row>
    <row r="797" spans="1:16" x14ac:dyDescent="0.3">
      <c r="A797" s="82"/>
      <c r="B797" s="83"/>
      <c r="C797" s="80"/>
      <c r="D797" s="84"/>
      <c r="E797" s="85"/>
      <c r="F797" s="85"/>
      <c r="K797" s="82"/>
      <c r="L797" s="83"/>
      <c r="M797" s="80"/>
      <c r="N797" s="84"/>
      <c r="O797" s="85"/>
      <c r="P797" s="85"/>
    </row>
    <row r="798" spans="1:16" x14ac:dyDescent="0.3">
      <c r="A798" s="82"/>
      <c r="B798" s="83"/>
      <c r="C798" s="80"/>
      <c r="D798" s="84"/>
      <c r="E798" s="85"/>
      <c r="F798" s="85"/>
      <c r="K798" s="82"/>
      <c r="L798" s="83"/>
      <c r="M798" s="80"/>
      <c r="N798" s="84"/>
      <c r="O798" s="85"/>
      <c r="P798" s="85"/>
    </row>
    <row r="799" spans="1:16" x14ac:dyDescent="0.3">
      <c r="A799" s="82"/>
      <c r="B799" s="83"/>
      <c r="C799" s="80"/>
      <c r="D799" s="84"/>
      <c r="E799" s="85"/>
      <c r="F799" s="85"/>
      <c r="K799" s="82"/>
      <c r="L799" s="83"/>
      <c r="M799" s="80"/>
      <c r="N799" s="84"/>
      <c r="O799" s="85"/>
      <c r="P799" s="85"/>
    </row>
    <row r="800" spans="1:16" x14ac:dyDescent="0.3">
      <c r="A800" s="82"/>
      <c r="B800" s="83"/>
      <c r="C800" s="80"/>
      <c r="D800" s="84"/>
      <c r="E800" s="85"/>
      <c r="F800" s="85"/>
      <c r="K800" s="82"/>
      <c r="L800" s="83"/>
      <c r="M800" s="80"/>
      <c r="N800" s="84"/>
      <c r="O800" s="85"/>
      <c r="P800" s="85"/>
    </row>
    <row r="801" spans="1:16" x14ac:dyDescent="0.3">
      <c r="A801" s="82"/>
      <c r="B801" s="83"/>
      <c r="C801" s="80"/>
      <c r="D801" s="84"/>
      <c r="E801" s="85"/>
      <c r="F801" s="85"/>
      <c r="K801" s="82"/>
      <c r="L801" s="83"/>
      <c r="M801" s="80"/>
      <c r="N801" s="84"/>
      <c r="O801" s="85"/>
      <c r="P801" s="85"/>
    </row>
    <row r="802" spans="1:16" x14ac:dyDescent="0.3">
      <c r="A802" s="82"/>
      <c r="B802" s="83"/>
      <c r="C802" s="80"/>
      <c r="D802" s="84"/>
      <c r="E802" s="85"/>
      <c r="F802" s="85"/>
      <c r="K802" s="82"/>
      <c r="L802" s="83"/>
      <c r="M802" s="80"/>
      <c r="N802" s="84"/>
      <c r="O802" s="85"/>
      <c r="P802" s="85"/>
    </row>
    <row r="803" spans="1:16" x14ac:dyDescent="0.3">
      <c r="A803" s="82"/>
      <c r="B803" s="83"/>
      <c r="C803" s="80"/>
      <c r="D803" s="84"/>
      <c r="E803" s="85"/>
      <c r="F803" s="85"/>
      <c r="K803" s="82"/>
      <c r="L803" s="83"/>
      <c r="M803" s="80"/>
      <c r="N803" s="84"/>
      <c r="O803" s="85"/>
      <c r="P803" s="85"/>
    </row>
    <row r="804" spans="1:16" x14ac:dyDescent="0.3">
      <c r="A804" s="82"/>
      <c r="B804" s="83"/>
      <c r="C804" s="80"/>
      <c r="D804" s="84"/>
      <c r="E804" s="85"/>
      <c r="F804" s="85"/>
      <c r="K804" s="82"/>
      <c r="L804" s="83"/>
      <c r="M804" s="80"/>
      <c r="N804" s="84"/>
      <c r="O804" s="85"/>
      <c r="P804" s="85"/>
    </row>
    <row r="805" spans="1:16" x14ac:dyDescent="0.3">
      <c r="A805" s="82"/>
      <c r="B805" s="83"/>
      <c r="C805" s="80"/>
      <c r="D805" s="84"/>
      <c r="E805" s="85"/>
      <c r="F805" s="85"/>
      <c r="K805" s="82"/>
      <c r="L805" s="83"/>
      <c r="M805" s="80"/>
      <c r="N805" s="84"/>
      <c r="O805" s="85"/>
      <c r="P805" s="85"/>
    </row>
    <row r="806" spans="1:16" x14ac:dyDescent="0.3">
      <c r="A806" s="82"/>
      <c r="B806" s="83"/>
      <c r="C806" s="80"/>
      <c r="D806" s="84"/>
      <c r="E806" s="85"/>
      <c r="F806" s="85"/>
      <c r="K806" s="82"/>
      <c r="L806" s="83"/>
      <c r="M806" s="80"/>
      <c r="N806" s="84"/>
      <c r="O806" s="85"/>
      <c r="P806" s="85"/>
    </row>
    <row r="807" spans="1:16" x14ac:dyDescent="0.3">
      <c r="A807" s="82"/>
      <c r="B807" s="83"/>
      <c r="C807" s="80"/>
      <c r="D807" s="84"/>
      <c r="E807" s="85"/>
      <c r="F807" s="85"/>
      <c r="K807" s="82"/>
      <c r="L807" s="83"/>
      <c r="M807" s="80"/>
      <c r="N807" s="84"/>
      <c r="O807" s="85"/>
      <c r="P807" s="85"/>
    </row>
    <row r="808" spans="1:16" x14ac:dyDescent="0.3">
      <c r="A808" s="82"/>
      <c r="B808" s="83"/>
      <c r="C808" s="80"/>
      <c r="D808" s="84"/>
      <c r="E808" s="85"/>
      <c r="F808" s="85"/>
      <c r="K808" s="82"/>
      <c r="L808" s="83"/>
      <c r="M808" s="80"/>
      <c r="N808" s="84"/>
      <c r="O808" s="85"/>
      <c r="P808" s="85"/>
    </row>
    <row r="809" spans="1:16" x14ac:dyDescent="0.3">
      <c r="A809" s="82"/>
      <c r="B809" s="83"/>
      <c r="C809" s="80"/>
      <c r="D809" s="84"/>
      <c r="E809" s="85"/>
      <c r="F809" s="85"/>
      <c r="K809" s="82"/>
      <c r="L809" s="83"/>
      <c r="M809" s="80"/>
      <c r="N809" s="84"/>
      <c r="O809" s="85"/>
      <c r="P809" s="85"/>
    </row>
    <row r="810" spans="1:16" x14ac:dyDescent="0.3">
      <c r="A810" s="82"/>
      <c r="B810" s="83"/>
      <c r="C810" s="80"/>
      <c r="D810" s="84"/>
      <c r="E810" s="85"/>
      <c r="F810" s="85"/>
      <c r="K810" s="82"/>
      <c r="L810" s="83"/>
      <c r="M810" s="80"/>
      <c r="N810" s="84"/>
      <c r="O810" s="85"/>
      <c r="P810" s="85"/>
    </row>
    <row r="811" spans="1:16" x14ac:dyDescent="0.3">
      <c r="A811" s="82"/>
      <c r="B811" s="83"/>
      <c r="C811" s="80"/>
      <c r="D811" s="84"/>
      <c r="E811" s="85"/>
      <c r="F811" s="85"/>
      <c r="K811" s="82"/>
      <c r="L811" s="83"/>
      <c r="M811" s="80"/>
      <c r="N811" s="84"/>
      <c r="O811" s="85"/>
      <c r="P811" s="85"/>
    </row>
    <row r="812" spans="1:16" x14ac:dyDescent="0.3">
      <c r="A812" s="82"/>
      <c r="B812" s="83"/>
      <c r="C812" s="80"/>
      <c r="D812" s="84"/>
      <c r="E812" s="85"/>
      <c r="F812" s="85"/>
      <c r="K812" s="82"/>
      <c r="L812" s="83"/>
      <c r="M812" s="80"/>
      <c r="N812" s="84"/>
      <c r="O812" s="85"/>
      <c r="P812" s="85"/>
    </row>
    <row r="813" spans="1:16" x14ac:dyDescent="0.3">
      <c r="A813" s="82"/>
      <c r="B813" s="83"/>
      <c r="C813" s="80"/>
      <c r="D813" s="84"/>
      <c r="E813" s="85"/>
      <c r="F813" s="85"/>
      <c r="K813" s="82"/>
      <c r="L813" s="83"/>
      <c r="M813" s="80"/>
      <c r="N813" s="84"/>
      <c r="O813" s="85"/>
      <c r="P813" s="85"/>
    </row>
    <row r="814" spans="1:16" x14ac:dyDescent="0.3">
      <c r="A814" s="82"/>
      <c r="B814" s="83"/>
      <c r="C814" s="80"/>
      <c r="D814" s="84"/>
      <c r="E814" s="85"/>
      <c r="F814" s="85"/>
      <c r="K814" s="82"/>
      <c r="L814" s="83"/>
      <c r="M814" s="80"/>
      <c r="N814" s="84"/>
      <c r="O814" s="85"/>
      <c r="P814" s="85"/>
    </row>
    <row r="815" spans="1:16" x14ac:dyDescent="0.3">
      <c r="A815" s="82"/>
      <c r="B815" s="83"/>
      <c r="C815" s="80"/>
      <c r="D815" s="84"/>
      <c r="E815" s="85"/>
      <c r="F815" s="85"/>
      <c r="K815" s="82"/>
      <c r="L815" s="83"/>
      <c r="M815" s="80"/>
      <c r="N815" s="84"/>
      <c r="O815" s="85"/>
      <c r="P815" s="85"/>
    </row>
    <row r="816" spans="1:16" x14ac:dyDescent="0.3">
      <c r="A816" s="82"/>
      <c r="B816" s="83"/>
      <c r="C816" s="80"/>
      <c r="D816" s="84"/>
      <c r="E816" s="85"/>
      <c r="F816" s="85"/>
      <c r="K816" s="82"/>
      <c r="L816" s="83"/>
      <c r="M816" s="80"/>
      <c r="N816" s="84"/>
      <c r="O816" s="85"/>
      <c r="P816" s="85"/>
    </row>
    <row r="817" spans="1:16" x14ac:dyDescent="0.3">
      <c r="A817" s="82"/>
      <c r="B817" s="83"/>
      <c r="C817" s="80"/>
      <c r="D817" s="84"/>
      <c r="E817" s="85"/>
      <c r="F817" s="85"/>
      <c r="K817" s="82"/>
      <c r="L817" s="83"/>
      <c r="M817" s="80"/>
      <c r="N817" s="84"/>
      <c r="O817" s="85"/>
      <c r="P817" s="85"/>
    </row>
    <row r="818" spans="1:16" x14ac:dyDescent="0.3">
      <c r="A818" s="82"/>
      <c r="B818" s="83"/>
      <c r="C818" s="80"/>
      <c r="D818" s="84"/>
      <c r="E818" s="85"/>
      <c r="F818" s="85"/>
      <c r="K818" s="82"/>
      <c r="L818" s="83"/>
      <c r="M818" s="80"/>
      <c r="N818" s="84"/>
      <c r="O818" s="85"/>
      <c r="P818" s="85"/>
    </row>
    <row r="819" spans="1:16" x14ac:dyDescent="0.3">
      <c r="A819" s="82"/>
      <c r="B819" s="83"/>
      <c r="C819" s="80"/>
      <c r="D819" s="84"/>
      <c r="E819" s="85"/>
      <c r="F819" s="85"/>
      <c r="K819" s="82"/>
      <c r="L819" s="83"/>
      <c r="M819" s="80"/>
      <c r="N819" s="84"/>
      <c r="O819" s="85"/>
      <c r="P819" s="85"/>
    </row>
    <row r="820" spans="1:16" x14ac:dyDescent="0.3">
      <c r="A820" s="82"/>
      <c r="B820" s="83"/>
      <c r="C820" s="80"/>
      <c r="D820" s="84"/>
      <c r="E820" s="85"/>
      <c r="F820" s="85"/>
      <c r="K820" s="82"/>
      <c r="L820" s="83"/>
      <c r="M820" s="80"/>
      <c r="N820" s="84"/>
      <c r="O820" s="85"/>
      <c r="P820" s="85"/>
    </row>
    <row r="821" spans="1:16" x14ac:dyDescent="0.3">
      <c r="A821" s="82"/>
      <c r="B821" s="83"/>
      <c r="C821" s="80"/>
      <c r="D821" s="84"/>
      <c r="E821" s="85"/>
      <c r="F821" s="85"/>
      <c r="K821" s="82"/>
      <c r="L821" s="83"/>
      <c r="M821" s="80"/>
      <c r="N821" s="84"/>
      <c r="O821" s="85"/>
      <c r="P821" s="85"/>
    </row>
    <row r="822" spans="1:16" x14ac:dyDescent="0.3">
      <c r="A822" s="82"/>
      <c r="B822" s="83"/>
      <c r="C822" s="80"/>
      <c r="D822" s="84"/>
      <c r="E822" s="85"/>
      <c r="F822" s="85"/>
      <c r="K822" s="82"/>
      <c r="L822" s="83"/>
      <c r="M822" s="80"/>
      <c r="N822" s="84"/>
      <c r="O822" s="85"/>
      <c r="P822" s="85"/>
    </row>
    <row r="823" spans="1:16" x14ac:dyDescent="0.3">
      <c r="A823" s="82"/>
      <c r="B823" s="83"/>
      <c r="C823" s="80"/>
      <c r="D823" s="84"/>
      <c r="E823" s="85"/>
      <c r="F823" s="85"/>
      <c r="K823" s="82"/>
      <c r="L823" s="83"/>
      <c r="M823" s="80"/>
      <c r="N823" s="84"/>
      <c r="O823" s="85"/>
      <c r="P823" s="85"/>
    </row>
    <row r="824" spans="1:16" x14ac:dyDescent="0.3">
      <c r="A824" s="82"/>
      <c r="B824" s="83"/>
      <c r="C824" s="80"/>
      <c r="D824" s="84"/>
      <c r="E824" s="85"/>
      <c r="F824" s="85"/>
      <c r="K824" s="82"/>
      <c r="L824" s="83"/>
      <c r="M824" s="80"/>
      <c r="N824" s="84"/>
      <c r="O824" s="85"/>
      <c r="P824" s="85"/>
    </row>
    <row r="825" spans="1:16" x14ac:dyDescent="0.3">
      <c r="A825" s="82"/>
      <c r="B825" s="83"/>
      <c r="C825" s="80"/>
      <c r="D825" s="84"/>
      <c r="E825" s="85"/>
      <c r="F825" s="85"/>
      <c r="K825" s="82"/>
      <c r="L825" s="83"/>
      <c r="M825" s="80"/>
      <c r="N825" s="84"/>
      <c r="O825" s="85"/>
      <c r="P825" s="85"/>
    </row>
    <row r="826" spans="1:16" x14ac:dyDescent="0.3">
      <c r="A826" s="82"/>
      <c r="B826" s="83"/>
      <c r="C826" s="80"/>
      <c r="D826" s="84"/>
      <c r="E826" s="85"/>
      <c r="F826" s="85"/>
      <c r="K826" s="82"/>
      <c r="L826" s="83"/>
      <c r="M826" s="80"/>
      <c r="N826" s="84"/>
      <c r="O826" s="85"/>
      <c r="P826" s="85"/>
    </row>
    <row r="827" spans="1:16" x14ac:dyDescent="0.3">
      <c r="A827" s="82"/>
      <c r="B827" s="83"/>
      <c r="C827" s="80"/>
      <c r="D827" s="84"/>
      <c r="E827" s="85"/>
      <c r="F827" s="85"/>
      <c r="K827" s="82"/>
      <c r="L827" s="83"/>
      <c r="M827" s="80"/>
      <c r="N827" s="84"/>
      <c r="O827" s="85"/>
      <c r="P827" s="85"/>
    </row>
    <row r="828" spans="1:16" x14ac:dyDescent="0.3">
      <c r="A828" s="82"/>
      <c r="B828" s="83"/>
      <c r="C828" s="80"/>
      <c r="D828" s="84"/>
      <c r="E828" s="85"/>
      <c r="F828" s="85"/>
      <c r="K828" s="82"/>
      <c r="L828" s="83"/>
      <c r="M828" s="80"/>
      <c r="N828" s="84"/>
      <c r="O828" s="85"/>
      <c r="P828" s="85"/>
    </row>
    <row r="829" spans="1:16" x14ac:dyDescent="0.3">
      <c r="A829" s="82"/>
      <c r="B829" s="83"/>
      <c r="C829" s="80"/>
      <c r="D829" s="84"/>
      <c r="E829" s="85"/>
      <c r="F829" s="85"/>
      <c r="K829" s="82"/>
      <c r="L829" s="83"/>
      <c r="M829" s="80"/>
      <c r="N829" s="84"/>
      <c r="O829" s="85"/>
      <c r="P829" s="85"/>
    </row>
    <row r="830" spans="1:16" x14ac:dyDescent="0.3">
      <c r="A830" s="82"/>
      <c r="B830" s="83"/>
      <c r="C830" s="80"/>
      <c r="D830" s="84"/>
      <c r="E830" s="85"/>
      <c r="F830" s="85"/>
      <c r="K830" s="82"/>
      <c r="L830" s="83"/>
      <c r="M830" s="80"/>
      <c r="N830" s="84"/>
      <c r="O830" s="85"/>
      <c r="P830" s="85"/>
    </row>
    <row r="831" spans="1:16" x14ac:dyDescent="0.3">
      <c r="A831" s="82"/>
      <c r="B831" s="83"/>
      <c r="C831" s="80"/>
      <c r="D831" s="84"/>
      <c r="E831" s="85"/>
      <c r="F831" s="85"/>
      <c r="K831" s="82"/>
      <c r="L831" s="83"/>
      <c r="M831" s="80"/>
      <c r="N831" s="84"/>
      <c r="O831" s="85"/>
      <c r="P831" s="85"/>
    </row>
    <row r="832" spans="1:16" x14ac:dyDescent="0.3">
      <c r="A832" s="82"/>
      <c r="B832" s="83"/>
      <c r="C832" s="80"/>
      <c r="D832" s="84"/>
      <c r="E832" s="85"/>
      <c r="F832" s="85"/>
      <c r="K832" s="82"/>
      <c r="L832" s="83"/>
      <c r="M832" s="80"/>
      <c r="N832" s="84"/>
      <c r="O832" s="85"/>
      <c r="P832" s="85"/>
    </row>
    <row r="833" spans="1:16" x14ac:dyDescent="0.3">
      <c r="A833" s="82"/>
      <c r="B833" s="83"/>
      <c r="C833" s="80"/>
      <c r="D833" s="84"/>
      <c r="E833" s="85"/>
      <c r="F833" s="85"/>
      <c r="K833" s="82"/>
      <c r="L833" s="83"/>
      <c r="M833" s="80"/>
      <c r="N833" s="84"/>
      <c r="O833" s="85"/>
      <c r="P833" s="85"/>
    </row>
    <row r="834" spans="1:16" x14ac:dyDescent="0.3">
      <c r="A834" s="82"/>
      <c r="B834" s="83"/>
      <c r="C834" s="80"/>
      <c r="D834" s="84"/>
      <c r="E834" s="85"/>
      <c r="F834" s="85"/>
      <c r="K834" s="82"/>
      <c r="L834" s="83"/>
      <c r="M834" s="80"/>
      <c r="N834" s="84"/>
      <c r="O834" s="85"/>
      <c r="P834" s="85"/>
    </row>
    <row r="835" spans="1:16" x14ac:dyDescent="0.3">
      <c r="A835" s="82"/>
      <c r="B835" s="83"/>
      <c r="C835" s="80"/>
      <c r="D835" s="84"/>
      <c r="E835" s="85"/>
      <c r="F835" s="85"/>
      <c r="K835" s="82"/>
      <c r="L835" s="83"/>
      <c r="M835" s="80"/>
      <c r="N835" s="84"/>
      <c r="O835" s="85"/>
      <c r="P835" s="85"/>
    </row>
    <row r="836" spans="1:16" x14ac:dyDescent="0.3">
      <c r="A836" s="82"/>
      <c r="B836" s="83"/>
      <c r="C836" s="80"/>
      <c r="D836" s="84"/>
      <c r="E836" s="85"/>
      <c r="F836" s="85"/>
      <c r="K836" s="82"/>
      <c r="L836" s="83"/>
      <c r="M836" s="80"/>
      <c r="N836" s="84"/>
      <c r="O836" s="85"/>
      <c r="P836" s="85"/>
    </row>
    <row r="837" spans="1:16" x14ac:dyDescent="0.3">
      <c r="A837" s="82"/>
      <c r="B837" s="83"/>
      <c r="C837" s="80"/>
      <c r="D837" s="84"/>
      <c r="E837" s="85"/>
      <c r="F837" s="85"/>
      <c r="K837" s="82"/>
      <c r="L837" s="83"/>
      <c r="M837" s="80"/>
      <c r="N837" s="84"/>
      <c r="O837" s="85"/>
      <c r="P837" s="85"/>
    </row>
    <row r="838" spans="1:16" x14ac:dyDescent="0.3">
      <c r="A838" s="82"/>
      <c r="B838" s="83"/>
      <c r="C838" s="80"/>
      <c r="D838" s="84"/>
      <c r="E838" s="85"/>
      <c r="F838" s="85"/>
      <c r="K838" s="82"/>
      <c r="L838" s="83"/>
      <c r="M838" s="80"/>
      <c r="N838" s="84"/>
      <c r="O838" s="85"/>
      <c r="P838" s="85"/>
    </row>
    <row r="839" spans="1:16" x14ac:dyDescent="0.3">
      <c r="A839" s="82"/>
      <c r="B839" s="83"/>
      <c r="C839" s="80"/>
      <c r="D839" s="84"/>
      <c r="E839" s="85"/>
      <c r="F839" s="85"/>
      <c r="K839" s="82"/>
      <c r="L839" s="83"/>
      <c r="M839" s="80"/>
      <c r="N839" s="84"/>
      <c r="O839" s="85"/>
      <c r="P839" s="85"/>
    </row>
    <row r="840" spans="1:16" x14ac:dyDescent="0.3">
      <c r="A840" s="82"/>
      <c r="B840" s="83"/>
      <c r="C840" s="80"/>
      <c r="D840" s="84"/>
      <c r="E840" s="85"/>
      <c r="F840" s="85"/>
      <c r="K840" s="82"/>
      <c r="L840" s="83"/>
      <c r="M840" s="80"/>
      <c r="N840" s="84"/>
      <c r="O840" s="85"/>
      <c r="P840" s="85"/>
    </row>
    <row r="841" spans="1:16" x14ac:dyDescent="0.3">
      <c r="A841" s="82"/>
      <c r="B841" s="83"/>
      <c r="C841" s="80"/>
      <c r="D841" s="84"/>
      <c r="E841" s="85"/>
      <c r="F841" s="85"/>
      <c r="K841" s="82"/>
      <c r="L841" s="83"/>
      <c r="M841" s="80"/>
      <c r="N841" s="84"/>
      <c r="O841" s="85"/>
      <c r="P841" s="85"/>
    </row>
    <row r="842" spans="1:16" x14ac:dyDescent="0.3">
      <c r="A842" s="82"/>
      <c r="B842" s="83"/>
      <c r="C842" s="80"/>
      <c r="D842" s="84"/>
      <c r="E842" s="85"/>
      <c r="F842" s="85"/>
      <c r="K842" s="82"/>
      <c r="L842" s="83"/>
      <c r="M842" s="80"/>
      <c r="N842" s="84"/>
      <c r="O842" s="85"/>
      <c r="P842" s="85"/>
    </row>
    <row r="843" spans="1:16" x14ac:dyDescent="0.3">
      <c r="A843" s="82"/>
      <c r="B843" s="83"/>
      <c r="C843" s="80"/>
      <c r="D843" s="84"/>
      <c r="E843" s="85"/>
      <c r="F843" s="85"/>
      <c r="K843" s="82"/>
      <c r="L843" s="83"/>
      <c r="M843" s="80"/>
      <c r="N843" s="84"/>
      <c r="O843" s="85"/>
      <c r="P843" s="85"/>
    </row>
    <row r="844" spans="1:16" x14ac:dyDescent="0.3">
      <c r="A844" s="82"/>
      <c r="B844" s="83"/>
      <c r="C844" s="80"/>
      <c r="D844" s="84"/>
      <c r="E844" s="85"/>
      <c r="F844" s="85"/>
      <c r="K844" s="82"/>
      <c r="L844" s="83"/>
      <c r="M844" s="80"/>
      <c r="N844" s="84"/>
      <c r="O844" s="85"/>
      <c r="P844" s="85"/>
    </row>
    <row r="845" spans="1:16" x14ac:dyDescent="0.3">
      <c r="A845" s="82"/>
      <c r="B845" s="83"/>
      <c r="C845" s="80"/>
      <c r="D845" s="84"/>
      <c r="E845" s="85"/>
      <c r="F845" s="85"/>
      <c r="K845" s="82"/>
      <c r="L845" s="83"/>
      <c r="M845" s="80"/>
      <c r="N845" s="84"/>
      <c r="O845" s="85"/>
      <c r="P845" s="85"/>
    </row>
    <row r="846" spans="1:16" x14ac:dyDescent="0.3">
      <c r="A846" s="82"/>
      <c r="B846" s="83"/>
      <c r="C846" s="80"/>
      <c r="D846" s="84"/>
      <c r="E846" s="85"/>
      <c r="F846" s="85"/>
      <c r="K846" s="82"/>
      <c r="L846" s="83"/>
      <c r="M846" s="80"/>
      <c r="N846" s="84"/>
      <c r="O846" s="85"/>
      <c r="P846" s="85"/>
    </row>
    <row r="847" spans="1:16" x14ac:dyDescent="0.3">
      <c r="A847" s="82"/>
      <c r="B847" s="83"/>
      <c r="C847" s="80"/>
      <c r="D847" s="84"/>
      <c r="E847" s="85"/>
      <c r="F847" s="85"/>
      <c r="K847" s="82"/>
      <c r="L847" s="83"/>
      <c r="M847" s="80"/>
      <c r="N847" s="84"/>
      <c r="O847" s="85"/>
      <c r="P847" s="85"/>
    </row>
    <row r="848" spans="1:16" x14ac:dyDescent="0.3">
      <c r="A848" s="82"/>
      <c r="B848" s="83"/>
      <c r="C848" s="80"/>
      <c r="D848" s="84"/>
      <c r="E848" s="85"/>
      <c r="F848" s="85"/>
      <c r="K848" s="82"/>
      <c r="L848" s="83"/>
      <c r="M848" s="80"/>
      <c r="N848" s="84"/>
      <c r="O848" s="85"/>
      <c r="P848" s="85"/>
    </row>
    <row r="849" spans="1:16" x14ac:dyDescent="0.3">
      <c r="A849" s="82"/>
      <c r="B849" s="83"/>
      <c r="C849" s="80"/>
      <c r="D849" s="84"/>
      <c r="E849" s="85"/>
      <c r="F849" s="85"/>
      <c r="K849" s="82"/>
      <c r="L849" s="83"/>
      <c r="M849" s="80"/>
      <c r="N849" s="84"/>
      <c r="O849" s="85"/>
      <c r="P849" s="85"/>
    </row>
    <row r="850" spans="1:16" x14ac:dyDescent="0.3">
      <c r="A850" s="82"/>
      <c r="B850" s="83"/>
      <c r="C850" s="80"/>
      <c r="D850" s="84"/>
      <c r="E850" s="85"/>
      <c r="F850" s="85"/>
      <c r="K850" s="82"/>
      <c r="L850" s="83"/>
      <c r="M850" s="80"/>
      <c r="N850" s="84"/>
      <c r="O850" s="85"/>
      <c r="P850" s="85"/>
    </row>
    <row r="851" spans="1:16" x14ac:dyDescent="0.3">
      <c r="A851" s="82"/>
      <c r="B851" s="83"/>
      <c r="C851" s="80"/>
      <c r="D851" s="84"/>
      <c r="E851" s="85"/>
      <c r="F851" s="85"/>
      <c r="K851" s="82"/>
      <c r="L851" s="83"/>
      <c r="M851" s="80"/>
      <c r="N851" s="84"/>
      <c r="O851" s="85"/>
      <c r="P851" s="85"/>
    </row>
    <row r="852" spans="1:16" x14ac:dyDescent="0.3">
      <c r="A852" s="82"/>
      <c r="B852" s="83"/>
      <c r="C852" s="80"/>
      <c r="D852" s="84"/>
      <c r="E852" s="85"/>
      <c r="F852" s="85"/>
      <c r="K852" s="82"/>
      <c r="L852" s="83"/>
      <c r="M852" s="80"/>
      <c r="N852" s="84"/>
      <c r="O852" s="85"/>
      <c r="P852" s="85"/>
    </row>
    <row r="853" spans="1:16" x14ac:dyDescent="0.3">
      <c r="A853" s="82"/>
      <c r="B853" s="83"/>
      <c r="C853" s="80"/>
      <c r="D853" s="84"/>
      <c r="E853" s="85"/>
      <c r="F853" s="85"/>
      <c r="K853" s="82"/>
      <c r="L853" s="83"/>
      <c r="M853" s="80"/>
      <c r="N853" s="84"/>
      <c r="O853" s="85"/>
      <c r="P853" s="85"/>
    </row>
    <row r="854" spans="1:16" x14ac:dyDescent="0.3">
      <c r="A854" s="82"/>
      <c r="B854" s="83"/>
      <c r="C854" s="80"/>
      <c r="D854" s="84"/>
      <c r="E854" s="85"/>
      <c r="F854" s="85"/>
      <c r="K854" s="82"/>
      <c r="L854" s="83"/>
      <c r="M854" s="80"/>
      <c r="N854" s="84"/>
      <c r="O854" s="85"/>
      <c r="P854" s="85"/>
    </row>
    <row r="855" spans="1:16" x14ac:dyDescent="0.3">
      <c r="A855" s="82"/>
      <c r="B855" s="83"/>
      <c r="C855" s="80"/>
      <c r="D855" s="84"/>
      <c r="E855" s="85"/>
      <c r="F855" s="85"/>
      <c r="K855" s="82"/>
      <c r="L855" s="83"/>
      <c r="M855" s="80"/>
      <c r="N855" s="84"/>
      <c r="O855" s="85"/>
      <c r="P855" s="85"/>
    </row>
    <row r="856" spans="1:16" x14ac:dyDescent="0.3">
      <c r="A856" s="82"/>
      <c r="B856" s="83"/>
      <c r="C856" s="80"/>
      <c r="D856" s="84"/>
      <c r="E856" s="85"/>
      <c r="F856" s="85"/>
      <c r="K856" s="82"/>
      <c r="L856" s="83"/>
      <c r="M856" s="80"/>
      <c r="N856" s="84"/>
      <c r="O856" s="85"/>
      <c r="P856" s="85"/>
    </row>
    <row r="857" spans="1:16" x14ac:dyDescent="0.3">
      <c r="A857" s="82"/>
      <c r="B857" s="83"/>
      <c r="C857" s="80"/>
      <c r="D857" s="84"/>
      <c r="E857" s="85"/>
      <c r="F857" s="85"/>
      <c r="K857" s="82"/>
      <c r="L857" s="83"/>
      <c r="M857" s="80"/>
      <c r="N857" s="84"/>
      <c r="O857" s="85"/>
      <c r="P857" s="85"/>
    </row>
    <row r="858" spans="1:16" x14ac:dyDescent="0.3">
      <c r="A858" s="82"/>
      <c r="B858" s="83"/>
      <c r="C858" s="80"/>
      <c r="D858" s="84"/>
      <c r="E858" s="85"/>
      <c r="F858" s="85"/>
      <c r="K858" s="82"/>
      <c r="L858" s="83"/>
      <c r="M858" s="80"/>
      <c r="N858" s="84"/>
      <c r="O858" s="85"/>
      <c r="P858" s="85"/>
    </row>
    <row r="859" spans="1:16" x14ac:dyDescent="0.3">
      <c r="A859" s="82"/>
      <c r="B859" s="83"/>
      <c r="C859" s="80"/>
      <c r="D859" s="84"/>
      <c r="E859" s="85"/>
      <c r="F859" s="85"/>
      <c r="K859" s="82"/>
      <c r="L859" s="83"/>
      <c r="M859" s="80"/>
      <c r="N859" s="84"/>
      <c r="O859" s="85"/>
      <c r="P859" s="85"/>
    </row>
    <row r="860" spans="1:16" x14ac:dyDescent="0.3">
      <c r="A860" s="82"/>
      <c r="B860" s="83"/>
      <c r="C860" s="80"/>
      <c r="D860" s="84"/>
      <c r="E860" s="85"/>
      <c r="F860" s="85"/>
      <c r="K860" s="82"/>
      <c r="L860" s="83"/>
      <c r="M860" s="80"/>
      <c r="N860" s="84"/>
      <c r="O860" s="85"/>
      <c r="P860" s="85"/>
    </row>
    <row r="861" spans="1:16" x14ac:dyDescent="0.3">
      <c r="A861" s="82"/>
      <c r="B861" s="83"/>
      <c r="C861" s="80"/>
      <c r="D861" s="84"/>
      <c r="E861" s="85"/>
      <c r="F861" s="85"/>
      <c r="K861" s="82"/>
      <c r="L861" s="83"/>
      <c r="M861" s="80"/>
      <c r="N861" s="84"/>
      <c r="O861" s="85"/>
      <c r="P861" s="85"/>
    </row>
    <row r="862" spans="1:16" x14ac:dyDescent="0.3">
      <c r="A862" s="82"/>
      <c r="B862" s="83"/>
      <c r="C862" s="80"/>
      <c r="D862" s="84"/>
      <c r="E862" s="85"/>
      <c r="F862" s="85"/>
      <c r="K862" s="82"/>
      <c r="L862" s="83"/>
      <c r="M862" s="80"/>
      <c r="N862" s="84"/>
      <c r="O862" s="85"/>
      <c r="P862" s="85"/>
    </row>
    <row r="863" spans="1:16" x14ac:dyDescent="0.3">
      <c r="A863" s="82"/>
      <c r="B863" s="83"/>
      <c r="C863" s="80"/>
      <c r="D863" s="84"/>
      <c r="E863" s="85"/>
      <c r="F863" s="85"/>
      <c r="K863" s="82"/>
      <c r="L863" s="83"/>
      <c r="M863" s="80"/>
      <c r="N863" s="84"/>
      <c r="O863" s="85"/>
      <c r="P863" s="85"/>
    </row>
    <row r="864" spans="1:16" x14ac:dyDescent="0.3">
      <c r="A864" s="82"/>
      <c r="B864" s="83"/>
      <c r="C864" s="80"/>
      <c r="D864" s="84"/>
      <c r="E864" s="85"/>
      <c r="F864" s="85"/>
      <c r="K864" s="82"/>
      <c r="L864" s="83"/>
      <c r="M864" s="80"/>
      <c r="N864" s="84"/>
      <c r="O864" s="85"/>
      <c r="P864" s="85"/>
    </row>
    <row r="865" spans="1:16" x14ac:dyDescent="0.3">
      <c r="A865" s="82"/>
      <c r="B865" s="83"/>
      <c r="C865" s="80"/>
      <c r="D865" s="84"/>
      <c r="E865" s="85"/>
      <c r="F865" s="85"/>
      <c r="K865" s="82"/>
      <c r="L865" s="83"/>
      <c r="M865" s="80"/>
      <c r="N865" s="84"/>
      <c r="O865" s="85"/>
      <c r="P865" s="85"/>
    </row>
    <row r="866" spans="1:16" x14ac:dyDescent="0.3">
      <c r="A866" s="82"/>
      <c r="B866" s="83"/>
      <c r="C866" s="80"/>
      <c r="D866" s="84"/>
      <c r="E866" s="85"/>
      <c r="F866" s="85"/>
      <c r="K866" s="82"/>
      <c r="L866" s="83"/>
      <c r="M866" s="80"/>
      <c r="N866" s="84"/>
      <c r="O866" s="85"/>
      <c r="P866" s="85"/>
    </row>
    <row r="867" spans="1:16" x14ac:dyDescent="0.3">
      <c r="A867" s="82"/>
      <c r="B867" s="83"/>
      <c r="C867" s="80"/>
      <c r="D867" s="84"/>
      <c r="E867" s="85"/>
      <c r="F867" s="85"/>
      <c r="K867" s="82"/>
      <c r="L867" s="83"/>
      <c r="M867" s="80"/>
      <c r="N867" s="84"/>
      <c r="O867" s="85"/>
      <c r="P867" s="85"/>
    </row>
    <row r="868" spans="1:16" x14ac:dyDescent="0.3">
      <c r="A868" s="82"/>
      <c r="B868" s="83"/>
      <c r="C868" s="80"/>
      <c r="D868" s="84"/>
      <c r="E868" s="85"/>
      <c r="F868" s="85"/>
      <c r="K868" s="82"/>
      <c r="L868" s="83"/>
      <c r="M868" s="80"/>
      <c r="N868" s="84"/>
      <c r="O868" s="85"/>
      <c r="P868" s="85"/>
    </row>
    <row r="869" spans="1:16" x14ac:dyDescent="0.3">
      <c r="A869" s="82"/>
      <c r="B869" s="83"/>
      <c r="C869" s="80"/>
      <c r="D869" s="84"/>
      <c r="E869" s="85"/>
      <c r="F869" s="85"/>
      <c r="K869" s="82"/>
      <c r="L869" s="83"/>
      <c r="M869" s="80"/>
      <c r="N869" s="84"/>
      <c r="O869" s="85"/>
      <c r="P869" s="85"/>
    </row>
    <row r="870" spans="1:16" x14ac:dyDescent="0.3">
      <c r="A870" s="82"/>
      <c r="B870" s="83"/>
      <c r="C870" s="80"/>
      <c r="D870" s="84"/>
      <c r="E870" s="85"/>
      <c r="F870" s="85"/>
      <c r="K870" s="82"/>
      <c r="L870" s="83"/>
      <c r="M870" s="80"/>
      <c r="N870" s="84"/>
      <c r="O870" s="85"/>
      <c r="P870" s="85"/>
    </row>
    <row r="871" spans="1:16" x14ac:dyDescent="0.3">
      <c r="A871" s="82"/>
      <c r="B871" s="83"/>
      <c r="C871" s="80"/>
      <c r="D871" s="84"/>
      <c r="E871" s="85"/>
      <c r="F871" s="85"/>
      <c r="K871" s="82"/>
      <c r="L871" s="83"/>
      <c r="M871" s="80"/>
      <c r="N871" s="84"/>
      <c r="O871" s="85"/>
      <c r="P871" s="85"/>
    </row>
    <row r="872" spans="1:16" x14ac:dyDescent="0.3">
      <c r="A872" s="82"/>
      <c r="B872" s="83"/>
      <c r="C872" s="80"/>
      <c r="D872" s="84"/>
      <c r="E872" s="85"/>
      <c r="F872" s="85"/>
      <c r="K872" s="82"/>
      <c r="L872" s="83"/>
      <c r="M872" s="80"/>
      <c r="N872" s="84"/>
      <c r="O872" s="85"/>
      <c r="P872" s="85"/>
    </row>
    <row r="873" spans="1:16" x14ac:dyDescent="0.3">
      <c r="A873" s="82"/>
      <c r="B873" s="83"/>
      <c r="C873" s="80"/>
      <c r="D873" s="84"/>
      <c r="E873" s="85"/>
      <c r="F873" s="85"/>
      <c r="K873" s="82"/>
      <c r="L873" s="83"/>
      <c r="M873" s="80"/>
      <c r="N873" s="84"/>
      <c r="O873" s="85"/>
      <c r="P873" s="85"/>
    </row>
    <row r="874" spans="1:16" x14ac:dyDescent="0.3">
      <c r="A874" s="82"/>
      <c r="B874" s="83"/>
      <c r="C874" s="80"/>
      <c r="D874" s="84"/>
      <c r="E874" s="85"/>
      <c r="F874" s="85"/>
      <c r="K874" s="82"/>
      <c r="L874" s="83"/>
      <c r="M874" s="80"/>
      <c r="N874" s="84"/>
      <c r="O874" s="85"/>
      <c r="P874" s="85"/>
    </row>
    <row r="875" spans="1:16" x14ac:dyDescent="0.3">
      <c r="A875" s="82"/>
      <c r="B875" s="83"/>
      <c r="C875" s="80"/>
      <c r="D875" s="84"/>
      <c r="E875" s="85"/>
      <c r="F875" s="85"/>
      <c r="K875" s="82"/>
      <c r="L875" s="83"/>
      <c r="M875" s="80"/>
      <c r="N875" s="84"/>
      <c r="O875" s="85"/>
      <c r="P875" s="85"/>
    </row>
    <row r="876" spans="1:16" x14ac:dyDescent="0.3">
      <c r="A876" s="82"/>
      <c r="B876" s="83"/>
      <c r="C876" s="80"/>
      <c r="D876" s="84"/>
      <c r="E876" s="85"/>
      <c r="F876" s="85"/>
      <c r="K876" s="82"/>
      <c r="L876" s="83"/>
      <c r="M876" s="80"/>
      <c r="N876" s="84"/>
      <c r="O876" s="85"/>
      <c r="P876" s="85"/>
    </row>
    <row r="877" spans="1:16" x14ac:dyDescent="0.3">
      <c r="A877" s="82"/>
      <c r="B877" s="83"/>
      <c r="C877" s="80"/>
      <c r="D877" s="84"/>
      <c r="E877" s="85"/>
      <c r="F877" s="85"/>
      <c r="K877" s="82"/>
      <c r="L877" s="83"/>
      <c r="M877" s="80"/>
      <c r="N877" s="84"/>
      <c r="O877" s="85"/>
      <c r="P877" s="85"/>
    </row>
    <row r="878" spans="1:16" x14ac:dyDescent="0.3">
      <c r="A878" s="82"/>
      <c r="B878" s="83"/>
      <c r="C878" s="80"/>
      <c r="D878" s="84"/>
      <c r="E878" s="85"/>
      <c r="F878" s="85"/>
      <c r="K878" s="82"/>
      <c r="L878" s="83"/>
      <c r="M878" s="80"/>
      <c r="N878" s="84"/>
      <c r="O878" s="85"/>
      <c r="P878" s="85"/>
    </row>
    <row r="879" spans="1:16" x14ac:dyDescent="0.3">
      <c r="A879" s="82"/>
      <c r="B879" s="83"/>
      <c r="C879" s="80"/>
      <c r="D879" s="84"/>
      <c r="E879" s="85"/>
      <c r="F879" s="85"/>
      <c r="K879" s="82"/>
      <c r="L879" s="83"/>
      <c r="M879" s="80"/>
      <c r="N879" s="84"/>
      <c r="O879" s="85"/>
      <c r="P879" s="85"/>
    </row>
    <row r="880" spans="1:16" x14ac:dyDescent="0.3">
      <c r="A880" s="82"/>
      <c r="B880" s="83"/>
      <c r="C880" s="80"/>
      <c r="D880" s="84"/>
      <c r="E880" s="85"/>
      <c r="F880" s="85"/>
      <c r="K880" s="82"/>
      <c r="L880" s="83"/>
      <c r="M880" s="80"/>
      <c r="N880" s="84"/>
      <c r="O880" s="85"/>
      <c r="P880" s="85"/>
    </row>
    <row r="881" spans="1:16" x14ac:dyDescent="0.3">
      <c r="A881" s="82"/>
      <c r="B881" s="83"/>
      <c r="C881" s="80"/>
      <c r="D881" s="84"/>
      <c r="E881" s="85"/>
      <c r="F881" s="85"/>
      <c r="K881" s="82"/>
      <c r="L881" s="83"/>
      <c r="M881" s="80"/>
      <c r="N881" s="84"/>
      <c r="O881" s="85"/>
      <c r="P881" s="85"/>
    </row>
    <row r="882" spans="1:16" x14ac:dyDescent="0.3">
      <c r="A882" s="82"/>
      <c r="B882" s="83"/>
      <c r="C882" s="80"/>
      <c r="D882" s="84"/>
      <c r="E882" s="85"/>
      <c r="F882" s="85"/>
      <c r="K882" s="82"/>
      <c r="L882" s="83"/>
      <c r="M882" s="80"/>
      <c r="N882" s="84"/>
      <c r="O882" s="85"/>
      <c r="P882" s="85"/>
    </row>
    <row r="883" spans="1:16" x14ac:dyDescent="0.3">
      <c r="A883" s="82"/>
      <c r="B883" s="83"/>
      <c r="C883" s="80"/>
      <c r="D883" s="84"/>
      <c r="E883" s="85"/>
      <c r="F883" s="85"/>
      <c r="K883" s="82"/>
      <c r="L883" s="83"/>
      <c r="M883" s="80"/>
      <c r="N883" s="84"/>
      <c r="O883" s="85"/>
      <c r="P883" s="85"/>
    </row>
    <row r="884" spans="1:16" x14ac:dyDescent="0.3">
      <c r="A884" s="82"/>
      <c r="B884" s="83"/>
      <c r="C884" s="80"/>
      <c r="D884" s="84"/>
      <c r="E884" s="85"/>
      <c r="F884" s="85"/>
      <c r="K884" s="82"/>
      <c r="L884" s="83"/>
      <c r="M884" s="80"/>
      <c r="N884" s="84"/>
      <c r="O884" s="85"/>
      <c r="P884" s="85"/>
    </row>
    <row r="885" spans="1:16" x14ac:dyDescent="0.3">
      <c r="A885" s="82"/>
      <c r="B885" s="83"/>
      <c r="C885" s="80"/>
      <c r="D885" s="84"/>
      <c r="E885" s="85"/>
      <c r="F885" s="85"/>
      <c r="K885" s="82"/>
      <c r="L885" s="83"/>
      <c r="M885" s="80"/>
      <c r="N885" s="84"/>
      <c r="O885" s="85"/>
      <c r="P885" s="85"/>
    </row>
    <row r="886" spans="1:16" x14ac:dyDescent="0.3">
      <c r="A886" s="82"/>
      <c r="B886" s="83"/>
      <c r="C886" s="80"/>
      <c r="D886" s="84"/>
      <c r="E886" s="85"/>
      <c r="F886" s="85"/>
      <c r="K886" s="82"/>
      <c r="L886" s="83"/>
      <c r="M886" s="80"/>
      <c r="N886" s="84"/>
      <c r="O886" s="85"/>
      <c r="P886" s="85"/>
    </row>
    <row r="887" spans="1:16" x14ac:dyDescent="0.3">
      <c r="A887" s="82"/>
      <c r="B887" s="83"/>
      <c r="C887" s="80"/>
      <c r="D887" s="84"/>
      <c r="E887" s="85"/>
      <c r="F887" s="85"/>
      <c r="K887" s="82"/>
      <c r="L887" s="83"/>
      <c r="M887" s="80"/>
      <c r="N887" s="84"/>
      <c r="O887" s="85"/>
      <c r="P887" s="85"/>
    </row>
    <row r="888" spans="1:16" x14ac:dyDescent="0.3">
      <c r="A888" s="82"/>
      <c r="B888" s="83"/>
      <c r="C888" s="80"/>
      <c r="D888" s="84"/>
      <c r="E888" s="85"/>
      <c r="F888" s="85"/>
      <c r="K888" s="82"/>
      <c r="L888" s="83"/>
      <c r="M888" s="80"/>
      <c r="N888" s="84"/>
      <c r="O888" s="85"/>
      <c r="P888" s="85"/>
    </row>
    <row r="889" spans="1:16" x14ac:dyDescent="0.3">
      <c r="A889" s="82"/>
      <c r="B889" s="83"/>
      <c r="C889" s="80"/>
      <c r="D889" s="84"/>
      <c r="E889" s="85"/>
      <c r="F889" s="85"/>
      <c r="K889" s="82"/>
      <c r="L889" s="83"/>
      <c r="M889" s="80"/>
      <c r="N889" s="84"/>
      <c r="O889" s="85"/>
      <c r="P889" s="85"/>
    </row>
    <row r="890" spans="1:16" x14ac:dyDescent="0.3">
      <c r="A890" s="82"/>
      <c r="B890" s="83"/>
      <c r="C890" s="80"/>
      <c r="D890" s="84"/>
      <c r="E890" s="85"/>
      <c r="F890" s="85"/>
      <c r="K890" s="82"/>
      <c r="L890" s="83"/>
      <c r="M890" s="80"/>
      <c r="N890" s="84"/>
      <c r="O890" s="85"/>
      <c r="P890" s="85"/>
    </row>
    <row r="891" spans="1:16" x14ac:dyDescent="0.3">
      <c r="A891" s="82"/>
      <c r="B891" s="83"/>
      <c r="C891" s="80"/>
      <c r="D891" s="84"/>
      <c r="E891" s="85"/>
      <c r="F891" s="85"/>
      <c r="K891" s="82"/>
      <c r="L891" s="83"/>
      <c r="M891" s="80"/>
      <c r="N891" s="84"/>
      <c r="O891" s="85"/>
      <c r="P891" s="85"/>
    </row>
    <row r="892" spans="1:16" x14ac:dyDescent="0.3">
      <c r="A892" s="82"/>
      <c r="B892" s="83"/>
      <c r="C892" s="80"/>
      <c r="D892" s="84"/>
      <c r="E892" s="85"/>
      <c r="F892" s="85"/>
      <c r="K892" s="82"/>
      <c r="L892" s="83"/>
      <c r="M892" s="80"/>
      <c r="N892" s="84"/>
      <c r="O892" s="85"/>
      <c r="P892" s="85"/>
    </row>
    <row r="893" spans="1:16" x14ac:dyDescent="0.3">
      <c r="A893" s="82"/>
      <c r="B893" s="83"/>
      <c r="C893" s="80"/>
      <c r="D893" s="84"/>
      <c r="E893" s="85"/>
      <c r="F893" s="85"/>
      <c r="K893" s="82"/>
      <c r="L893" s="83"/>
      <c r="M893" s="80"/>
      <c r="N893" s="84"/>
      <c r="O893" s="85"/>
      <c r="P893" s="85"/>
    </row>
    <row r="894" spans="1:16" x14ac:dyDescent="0.3">
      <c r="A894" s="82"/>
      <c r="B894" s="83"/>
      <c r="C894" s="80"/>
      <c r="D894" s="84"/>
      <c r="E894" s="85"/>
      <c r="F894" s="85"/>
      <c r="K894" s="82"/>
      <c r="L894" s="83"/>
      <c r="M894" s="80"/>
      <c r="N894" s="84"/>
      <c r="O894" s="85"/>
      <c r="P894" s="85"/>
    </row>
    <row r="895" spans="1:16" x14ac:dyDescent="0.3">
      <c r="A895" s="82"/>
      <c r="B895" s="83"/>
      <c r="C895" s="80"/>
      <c r="D895" s="84"/>
      <c r="E895" s="85"/>
      <c r="F895" s="85"/>
      <c r="K895" s="82"/>
      <c r="L895" s="83"/>
      <c r="M895" s="80"/>
      <c r="N895" s="84"/>
      <c r="O895" s="85"/>
      <c r="P895" s="85"/>
    </row>
    <row r="896" spans="1:16" x14ac:dyDescent="0.3">
      <c r="A896" s="82"/>
      <c r="B896" s="83"/>
      <c r="C896" s="80"/>
      <c r="D896" s="84"/>
      <c r="E896" s="85"/>
      <c r="F896" s="85"/>
      <c r="K896" s="82"/>
      <c r="L896" s="83"/>
      <c r="M896" s="80"/>
      <c r="N896" s="84"/>
      <c r="O896" s="85"/>
      <c r="P896" s="85"/>
    </row>
    <row r="897" spans="1:16" x14ac:dyDescent="0.3">
      <c r="A897" s="82"/>
      <c r="B897" s="83"/>
      <c r="C897" s="80"/>
      <c r="D897" s="84"/>
      <c r="E897" s="85"/>
      <c r="F897" s="85"/>
      <c r="K897" s="82"/>
      <c r="L897" s="83"/>
      <c r="M897" s="80"/>
      <c r="N897" s="84"/>
      <c r="O897" s="85"/>
      <c r="P897" s="85"/>
    </row>
    <row r="898" spans="1:16" x14ac:dyDescent="0.3">
      <c r="A898" s="82"/>
      <c r="B898" s="83"/>
      <c r="C898" s="80"/>
      <c r="D898" s="84"/>
      <c r="E898" s="85"/>
      <c r="F898" s="85"/>
      <c r="K898" s="82"/>
      <c r="L898" s="83"/>
      <c r="M898" s="80"/>
      <c r="N898" s="84"/>
      <c r="O898" s="85"/>
      <c r="P898" s="85"/>
    </row>
    <row r="899" spans="1:16" x14ac:dyDescent="0.3">
      <c r="A899" s="82"/>
      <c r="B899" s="83"/>
      <c r="C899" s="80"/>
      <c r="D899" s="84"/>
      <c r="E899" s="85"/>
      <c r="F899" s="85"/>
      <c r="K899" s="82"/>
      <c r="L899" s="83"/>
      <c r="M899" s="80"/>
      <c r="N899" s="84"/>
      <c r="O899" s="85"/>
      <c r="P899" s="85"/>
    </row>
    <row r="900" spans="1:16" x14ac:dyDescent="0.3">
      <c r="A900" s="82"/>
      <c r="B900" s="83"/>
      <c r="C900" s="80"/>
      <c r="D900" s="84"/>
      <c r="E900" s="85"/>
      <c r="F900" s="85"/>
      <c r="K900" s="82"/>
      <c r="L900" s="83"/>
      <c r="M900" s="80"/>
      <c r="N900" s="84"/>
      <c r="O900" s="85"/>
      <c r="P900" s="85"/>
    </row>
    <row r="901" spans="1:16" x14ac:dyDescent="0.3">
      <c r="A901" s="82"/>
      <c r="B901" s="83"/>
      <c r="C901" s="80"/>
      <c r="D901" s="84"/>
      <c r="E901" s="85"/>
      <c r="F901" s="85"/>
      <c r="K901" s="82"/>
      <c r="L901" s="83"/>
      <c r="M901" s="80"/>
      <c r="N901" s="84"/>
      <c r="O901" s="85"/>
      <c r="P901" s="85"/>
    </row>
    <row r="902" spans="1:16" x14ac:dyDescent="0.3">
      <c r="A902" s="82"/>
      <c r="B902" s="83"/>
      <c r="C902" s="80"/>
      <c r="D902" s="84"/>
      <c r="E902" s="85"/>
      <c r="F902" s="85"/>
      <c r="K902" s="82"/>
      <c r="L902" s="83"/>
      <c r="M902" s="80"/>
      <c r="N902" s="84"/>
      <c r="O902" s="85"/>
      <c r="P902" s="85"/>
    </row>
    <row r="903" spans="1:16" x14ac:dyDescent="0.3">
      <c r="A903" s="82"/>
      <c r="B903" s="83"/>
      <c r="C903" s="80"/>
      <c r="D903" s="84"/>
      <c r="E903" s="85"/>
      <c r="F903" s="85"/>
      <c r="K903" s="82"/>
      <c r="L903" s="83"/>
      <c r="M903" s="80"/>
      <c r="N903" s="84"/>
      <c r="O903" s="85"/>
      <c r="P903" s="85"/>
    </row>
    <row r="904" spans="1:16" x14ac:dyDescent="0.3">
      <c r="A904" s="82"/>
      <c r="B904" s="83"/>
      <c r="C904" s="80"/>
      <c r="D904" s="84"/>
      <c r="E904" s="85"/>
      <c r="F904" s="85"/>
      <c r="K904" s="82"/>
      <c r="L904" s="83"/>
      <c r="M904" s="80"/>
      <c r="N904" s="84"/>
      <c r="O904" s="85"/>
      <c r="P904" s="85"/>
    </row>
    <row r="905" spans="1:16" x14ac:dyDescent="0.3">
      <c r="A905" s="82"/>
      <c r="B905" s="83"/>
      <c r="C905" s="80"/>
      <c r="D905" s="84"/>
      <c r="E905" s="85"/>
      <c r="F905" s="85"/>
      <c r="K905" s="82"/>
      <c r="L905" s="83"/>
      <c r="M905" s="80"/>
      <c r="N905" s="84"/>
      <c r="O905" s="85"/>
      <c r="P905" s="85"/>
    </row>
    <row r="906" spans="1:16" x14ac:dyDescent="0.3">
      <c r="A906" s="82"/>
      <c r="B906" s="83"/>
      <c r="C906" s="80"/>
      <c r="D906" s="84"/>
      <c r="E906" s="85"/>
      <c r="F906" s="85"/>
      <c r="K906" s="82"/>
      <c r="L906" s="83"/>
      <c r="M906" s="80"/>
      <c r="N906" s="84"/>
      <c r="O906" s="85"/>
      <c r="P906" s="85"/>
    </row>
    <row r="907" spans="1:16" x14ac:dyDescent="0.3">
      <c r="A907" s="82"/>
      <c r="B907" s="83"/>
      <c r="C907" s="80"/>
      <c r="D907" s="84"/>
      <c r="E907" s="85"/>
      <c r="F907" s="85"/>
      <c r="K907" s="82"/>
      <c r="L907" s="83"/>
      <c r="M907" s="80"/>
      <c r="N907" s="84"/>
      <c r="O907" s="85"/>
      <c r="P907" s="85"/>
    </row>
    <row r="908" spans="1:16" x14ac:dyDescent="0.3">
      <c r="A908" s="82"/>
      <c r="B908" s="83"/>
      <c r="C908" s="80"/>
      <c r="D908" s="84"/>
      <c r="E908" s="85"/>
      <c r="F908" s="85"/>
      <c r="K908" s="82"/>
      <c r="L908" s="83"/>
      <c r="M908" s="80"/>
      <c r="N908" s="84"/>
      <c r="O908" s="85"/>
      <c r="P908" s="85"/>
    </row>
    <row r="909" spans="1:16" x14ac:dyDescent="0.3">
      <c r="A909" s="82"/>
      <c r="B909" s="83"/>
      <c r="C909" s="80"/>
      <c r="D909" s="84"/>
      <c r="E909" s="85"/>
      <c r="F909" s="85"/>
      <c r="K909" s="82"/>
      <c r="L909" s="83"/>
      <c r="M909" s="80"/>
      <c r="N909" s="84"/>
      <c r="O909" s="85"/>
      <c r="P909" s="85"/>
    </row>
    <row r="910" spans="1:16" x14ac:dyDescent="0.3">
      <c r="A910" s="82"/>
      <c r="B910" s="83"/>
      <c r="C910" s="80"/>
      <c r="D910" s="84"/>
      <c r="E910" s="85"/>
      <c r="F910" s="85"/>
      <c r="K910" s="82"/>
      <c r="L910" s="83"/>
      <c r="M910" s="80"/>
      <c r="N910" s="84"/>
      <c r="O910" s="85"/>
      <c r="P910" s="85"/>
    </row>
    <row r="911" spans="1:16" x14ac:dyDescent="0.3">
      <c r="A911" s="82"/>
      <c r="B911" s="83"/>
      <c r="C911" s="80"/>
      <c r="D911" s="84"/>
      <c r="E911" s="85"/>
      <c r="F911" s="85"/>
      <c r="K911" s="82"/>
      <c r="L911" s="83"/>
      <c r="M911" s="80"/>
      <c r="N911" s="84"/>
      <c r="O911" s="85"/>
      <c r="P911" s="85"/>
    </row>
    <row r="912" spans="1:16" x14ac:dyDescent="0.3">
      <c r="A912" s="82"/>
      <c r="B912" s="83"/>
      <c r="C912" s="80"/>
      <c r="D912" s="84"/>
      <c r="E912" s="85"/>
      <c r="F912" s="85"/>
      <c r="K912" s="82"/>
      <c r="L912" s="83"/>
      <c r="M912" s="80"/>
      <c r="N912" s="84"/>
      <c r="O912" s="85"/>
      <c r="P912" s="85"/>
    </row>
    <row r="913" spans="1:16" x14ac:dyDescent="0.3">
      <c r="A913" s="82"/>
      <c r="B913" s="83"/>
      <c r="C913" s="80"/>
      <c r="D913" s="84"/>
      <c r="E913" s="85"/>
      <c r="F913" s="85"/>
      <c r="K913" s="82"/>
      <c r="L913" s="83"/>
      <c r="M913" s="80"/>
      <c r="N913" s="84"/>
      <c r="O913" s="85"/>
      <c r="P913" s="85"/>
    </row>
    <row r="914" spans="1:16" x14ac:dyDescent="0.3">
      <c r="A914" s="82"/>
      <c r="B914" s="83"/>
      <c r="C914" s="80"/>
      <c r="D914" s="84"/>
      <c r="E914" s="85"/>
      <c r="F914" s="85"/>
      <c r="K914" s="82"/>
      <c r="L914" s="83"/>
      <c r="M914" s="80"/>
      <c r="N914" s="84"/>
      <c r="O914" s="85"/>
      <c r="P914" s="85"/>
    </row>
    <row r="915" spans="1:16" x14ac:dyDescent="0.3">
      <c r="A915" s="82"/>
      <c r="B915" s="83"/>
      <c r="C915" s="80"/>
      <c r="D915" s="84"/>
      <c r="E915" s="85"/>
      <c r="F915" s="85"/>
      <c r="K915" s="82"/>
      <c r="L915" s="83"/>
      <c r="M915" s="80"/>
      <c r="N915" s="84"/>
      <c r="O915" s="85"/>
      <c r="P915" s="85"/>
    </row>
    <row r="916" spans="1:16" x14ac:dyDescent="0.3">
      <c r="A916" s="82"/>
      <c r="B916" s="83"/>
      <c r="C916" s="80"/>
      <c r="D916" s="84"/>
      <c r="E916" s="85"/>
      <c r="F916" s="85"/>
      <c r="K916" s="82"/>
      <c r="L916" s="83"/>
      <c r="M916" s="80"/>
      <c r="N916" s="84"/>
      <c r="O916" s="85"/>
      <c r="P916" s="85"/>
    </row>
    <row r="917" spans="1:16" x14ac:dyDescent="0.3">
      <c r="A917" s="82"/>
      <c r="B917" s="83"/>
      <c r="C917" s="80"/>
      <c r="D917" s="84"/>
      <c r="E917" s="85"/>
      <c r="F917" s="85"/>
      <c r="K917" s="82"/>
      <c r="L917" s="83"/>
      <c r="M917" s="80"/>
      <c r="N917" s="84"/>
      <c r="O917" s="85"/>
      <c r="P917" s="85"/>
    </row>
    <row r="918" spans="1:16" x14ac:dyDescent="0.3">
      <c r="A918" s="82"/>
      <c r="B918" s="83"/>
      <c r="C918" s="80"/>
      <c r="D918" s="84"/>
      <c r="E918" s="85"/>
      <c r="F918" s="85"/>
      <c r="K918" s="82"/>
      <c r="L918" s="83"/>
      <c r="M918" s="80"/>
      <c r="N918" s="84"/>
      <c r="O918" s="85"/>
      <c r="P918" s="85"/>
    </row>
    <row r="919" spans="1:16" x14ac:dyDescent="0.3">
      <c r="A919" s="82"/>
      <c r="B919" s="83"/>
      <c r="C919" s="80"/>
      <c r="D919" s="84"/>
      <c r="E919" s="85"/>
      <c r="F919" s="85"/>
      <c r="K919" s="82"/>
      <c r="L919" s="83"/>
      <c r="M919" s="80"/>
      <c r="N919" s="84"/>
      <c r="O919" s="85"/>
      <c r="P919" s="85"/>
    </row>
    <row r="920" spans="1:16" x14ac:dyDescent="0.3">
      <c r="A920" s="82"/>
      <c r="B920" s="83"/>
      <c r="C920" s="80"/>
      <c r="D920" s="84"/>
      <c r="E920" s="85"/>
      <c r="F920" s="85"/>
      <c r="K920" s="82"/>
      <c r="L920" s="83"/>
      <c r="M920" s="80"/>
      <c r="N920" s="84"/>
      <c r="O920" s="85"/>
      <c r="P920" s="85"/>
    </row>
    <row r="921" spans="1:16" x14ac:dyDescent="0.3">
      <c r="A921" s="82"/>
      <c r="B921" s="83"/>
      <c r="C921" s="80"/>
      <c r="D921" s="84"/>
      <c r="E921" s="85"/>
      <c r="F921" s="85"/>
      <c r="K921" s="82"/>
      <c r="L921" s="83"/>
      <c r="M921" s="80"/>
      <c r="N921" s="84"/>
      <c r="O921" s="85"/>
      <c r="P921" s="85"/>
    </row>
    <row r="922" spans="1:16" x14ac:dyDescent="0.3">
      <c r="A922" s="82"/>
      <c r="B922" s="83"/>
      <c r="C922" s="80"/>
      <c r="D922" s="84"/>
      <c r="E922" s="85"/>
      <c r="F922" s="85"/>
      <c r="K922" s="82"/>
      <c r="L922" s="83"/>
      <c r="M922" s="80"/>
      <c r="N922" s="84"/>
      <c r="O922" s="85"/>
      <c r="P922" s="85"/>
    </row>
    <row r="923" spans="1:16" x14ac:dyDescent="0.3">
      <c r="A923" s="82"/>
      <c r="B923" s="83"/>
      <c r="C923" s="80"/>
      <c r="D923" s="84"/>
      <c r="E923" s="85"/>
      <c r="F923" s="85"/>
      <c r="K923" s="82"/>
      <c r="L923" s="83"/>
      <c r="M923" s="80"/>
      <c r="N923" s="84"/>
      <c r="O923" s="85"/>
      <c r="P923" s="85"/>
    </row>
    <row r="924" spans="1:16" x14ac:dyDescent="0.3">
      <c r="A924" s="82"/>
      <c r="B924" s="83"/>
      <c r="C924" s="80"/>
      <c r="D924" s="84"/>
      <c r="E924" s="85"/>
      <c r="F924" s="85"/>
      <c r="K924" s="82"/>
      <c r="L924" s="83"/>
      <c r="M924" s="80"/>
      <c r="N924" s="84"/>
      <c r="O924" s="85"/>
      <c r="P924" s="85"/>
    </row>
    <row r="925" spans="1:16" x14ac:dyDescent="0.3">
      <c r="A925" s="82"/>
      <c r="B925" s="83"/>
      <c r="C925" s="80"/>
      <c r="D925" s="84"/>
      <c r="E925" s="85"/>
      <c r="F925" s="85"/>
      <c r="K925" s="82"/>
      <c r="L925" s="83"/>
      <c r="M925" s="80"/>
      <c r="N925" s="84"/>
      <c r="O925" s="85"/>
      <c r="P925" s="85"/>
    </row>
    <row r="926" spans="1:16" x14ac:dyDescent="0.3">
      <c r="A926" s="82"/>
      <c r="B926" s="83"/>
      <c r="C926" s="80"/>
      <c r="D926" s="84"/>
      <c r="E926" s="85"/>
      <c r="F926" s="85"/>
      <c r="K926" s="82"/>
      <c r="L926" s="83"/>
      <c r="M926" s="80"/>
      <c r="N926" s="84"/>
      <c r="O926" s="85"/>
      <c r="P926" s="85"/>
    </row>
    <row r="927" spans="1:16" x14ac:dyDescent="0.3">
      <c r="A927" s="82"/>
      <c r="B927" s="83"/>
      <c r="C927" s="80"/>
      <c r="D927" s="84"/>
      <c r="E927" s="85"/>
      <c r="F927" s="85"/>
      <c r="K927" s="82"/>
      <c r="L927" s="83"/>
      <c r="M927" s="80"/>
      <c r="N927" s="84"/>
      <c r="O927" s="85"/>
      <c r="P927" s="85"/>
    </row>
    <row r="928" spans="1:16" x14ac:dyDescent="0.3">
      <c r="A928" s="82"/>
      <c r="B928" s="83"/>
      <c r="C928" s="80"/>
      <c r="D928" s="84"/>
      <c r="E928" s="85"/>
      <c r="F928" s="85"/>
      <c r="K928" s="82"/>
      <c r="L928" s="83"/>
      <c r="M928" s="80"/>
      <c r="N928" s="84"/>
      <c r="O928" s="85"/>
      <c r="P928" s="85"/>
    </row>
    <row r="929" spans="1:16" x14ac:dyDescent="0.3">
      <c r="A929" s="82"/>
      <c r="B929" s="83"/>
      <c r="C929" s="80"/>
      <c r="D929" s="84"/>
      <c r="E929" s="85"/>
      <c r="F929" s="85"/>
      <c r="K929" s="82"/>
      <c r="L929" s="83"/>
      <c r="M929" s="80"/>
      <c r="N929" s="84"/>
      <c r="O929" s="85"/>
      <c r="P929" s="85"/>
    </row>
    <row r="930" spans="1:16" x14ac:dyDescent="0.3">
      <c r="A930" s="82"/>
      <c r="B930" s="83"/>
      <c r="C930" s="80"/>
      <c r="D930" s="84"/>
      <c r="E930" s="85"/>
      <c r="F930" s="85"/>
      <c r="K930" s="82"/>
      <c r="L930" s="83"/>
      <c r="M930" s="80"/>
      <c r="N930" s="84"/>
      <c r="O930" s="85"/>
      <c r="P930" s="85"/>
    </row>
    <row r="931" spans="1:16" x14ac:dyDescent="0.3">
      <c r="A931" s="82"/>
      <c r="B931" s="83"/>
      <c r="C931" s="80"/>
      <c r="D931" s="84"/>
      <c r="E931" s="85"/>
      <c r="F931" s="85"/>
      <c r="K931" s="82"/>
      <c r="L931" s="83"/>
      <c r="M931" s="80"/>
      <c r="N931" s="84"/>
      <c r="O931" s="85"/>
      <c r="P931" s="85"/>
    </row>
    <row r="932" spans="1:16" x14ac:dyDescent="0.3">
      <c r="A932" s="82"/>
      <c r="B932" s="83"/>
      <c r="C932" s="80"/>
      <c r="D932" s="84"/>
      <c r="E932" s="85"/>
      <c r="F932" s="85"/>
      <c r="K932" s="82"/>
      <c r="L932" s="83"/>
      <c r="M932" s="80"/>
      <c r="N932" s="84"/>
      <c r="O932" s="85"/>
      <c r="P932" s="85"/>
    </row>
    <row r="933" spans="1:16" x14ac:dyDescent="0.3">
      <c r="A933" s="82"/>
      <c r="B933" s="83"/>
      <c r="C933" s="80"/>
      <c r="D933" s="84"/>
      <c r="E933" s="85"/>
      <c r="F933" s="85"/>
      <c r="K933" s="82"/>
      <c r="L933" s="83"/>
      <c r="M933" s="80"/>
      <c r="N933" s="84"/>
      <c r="O933" s="85"/>
      <c r="P933" s="85"/>
    </row>
    <row r="934" spans="1:16" x14ac:dyDescent="0.3">
      <c r="A934" s="82"/>
      <c r="B934" s="83"/>
      <c r="C934" s="80"/>
      <c r="D934" s="84"/>
      <c r="E934" s="85"/>
      <c r="F934" s="85"/>
      <c r="K934" s="82"/>
      <c r="L934" s="83"/>
      <c r="M934" s="80"/>
      <c r="N934" s="84"/>
      <c r="O934" s="85"/>
      <c r="P934" s="85"/>
    </row>
    <row r="935" spans="1:16" x14ac:dyDescent="0.3">
      <c r="A935" s="82"/>
      <c r="B935" s="83"/>
      <c r="C935" s="80"/>
      <c r="D935" s="84"/>
      <c r="E935" s="85"/>
      <c r="F935" s="85"/>
      <c r="K935" s="82"/>
      <c r="L935" s="83"/>
      <c r="M935" s="80"/>
      <c r="N935" s="84"/>
      <c r="O935" s="85"/>
      <c r="P935" s="85"/>
    </row>
    <row r="936" spans="1:16" x14ac:dyDescent="0.3">
      <c r="A936" s="82"/>
      <c r="B936" s="83"/>
      <c r="C936" s="80"/>
      <c r="D936" s="84"/>
      <c r="E936" s="85"/>
      <c r="F936" s="85"/>
      <c r="K936" s="82"/>
      <c r="L936" s="83"/>
      <c r="M936" s="80"/>
      <c r="N936" s="84"/>
      <c r="O936" s="85"/>
      <c r="P936" s="85"/>
    </row>
    <row r="937" spans="1:16" x14ac:dyDescent="0.3">
      <c r="A937" s="82"/>
      <c r="B937" s="83"/>
      <c r="C937" s="80"/>
      <c r="D937" s="84"/>
      <c r="E937" s="85"/>
      <c r="F937" s="85"/>
      <c r="K937" s="82"/>
      <c r="L937" s="83"/>
      <c r="M937" s="80"/>
      <c r="N937" s="84"/>
      <c r="O937" s="85"/>
      <c r="P937" s="85"/>
    </row>
    <row r="938" spans="1:16" x14ac:dyDescent="0.3">
      <c r="A938" s="82"/>
      <c r="B938" s="83"/>
      <c r="C938" s="80"/>
      <c r="D938" s="84"/>
      <c r="E938" s="85"/>
      <c r="F938" s="85"/>
      <c r="K938" s="82"/>
      <c r="L938" s="83"/>
      <c r="M938" s="80"/>
      <c r="N938" s="84"/>
      <c r="O938" s="85"/>
      <c r="P938" s="85"/>
    </row>
    <row r="939" spans="1:16" x14ac:dyDescent="0.3">
      <c r="A939" s="82"/>
      <c r="B939" s="83"/>
      <c r="C939" s="80"/>
      <c r="D939" s="84"/>
      <c r="E939" s="85"/>
      <c r="F939" s="85"/>
      <c r="K939" s="82"/>
      <c r="L939" s="83"/>
      <c r="M939" s="80"/>
      <c r="N939" s="84"/>
      <c r="O939" s="85"/>
      <c r="P939" s="85"/>
    </row>
    <row r="940" spans="1:16" x14ac:dyDescent="0.3">
      <c r="A940" s="82"/>
      <c r="B940" s="83"/>
      <c r="C940" s="80"/>
      <c r="D940" s="84"/>
      <c r="E940" s="85"/>
      <c r="F940" s="85"/>
      <c r="K940" s="82"/>
      <c r="L940" s="83"/>
      <c r="M940" s="80"/>
      <c r="N940" s="84"/>
      <c r="O940" s="85"/>
      <c r="P940" s="85"/>
    </row>
    <row r="941" spans="1:16" x14ac:dyDescent="0.3">
      <c r="A941" s="82"/>
      <c r="B941" s="83"/>
      <c r="C941" s="80"/>
      <c r="D941" s="84"/>
      <c r="E941" s="85"/>
      <c r="F941" s="85"/>
      <c r="K941" s="82"/>
      <c r="L941" s="83"/>
      <c r="M941" s="80"/>
      <c r="N941" s="84"/>
      <c r="O941" s="85"/>
      <c r="P941" s="85"/>
    </row>
    <row r="942" spans="1:16" x14ac:dyDescent="0.3">
      <c r="A942" s="82"/>
      <c r="B942" s="83"/>
      <c r="C942" s="80"/>
      <c r="D942" s="84"/>
      <c r="E942" s="85"/>
      <c r="F942" s="85"/>
      <c r="K942" s="82"/>
      <c r="L942" s="83"/>
      <c r="M942" s="80"/>
      <c r="N942" s="84"/>
      <c r="O942" s="85"/>
      <c r="P942" s="85"/>
    </row>
    <row r="943" spans="1:16" x14ac:dyDescent="0.3">
      <c r="A943" s="82"/>
      <c r="B943" s="83"/>
      <c r="C943" s="80"/>
      <c r="D943" s="84"/>
      <c r="E943" s="85"/>
      <c r="F943" s="85"/>
      <c r="K943" s="82"/>
      <c r="L943" s="83"/>
      <c r="M943" s="80"/>
      <c r="N943" s="84"/>
      <c r="O943" s="85"/>
      <c r="P943" s="85"/>
    </row>
    <row r="944" spans="1:16" x14ac:dyDescent="0.3">
      <c r="A944" s="82"/>
      <c r="B944" s="83"/>
      <c r="C944" s="80"/>
      <c r="D944" s="84"/>
      <c r="E944" s="85"/>
      <c r="F944" s="85"/>
      <c r="K944" s="82"/>
      <c r="L944" s="83"/>
      <c r="M944" s="80"/>
      <c r="N944" s="84"/>
      <c r="O944" s="85"/>
      <c r="P944" s="85"/>
    </row>
    <row r="945" spans="1:16" x14ac:dyDescent="0.3">
      <c r="A945" s="82"/>
      <c r="B945" s="83"/>
      <c r="C945" s="80"/>
      <c r="D945" s="84"/>
      <c r="E945" s="85"/>
      <c r="F945" s="85"/>
      <c r="K945" s="82"/>
      <c r="L945" s="83"/>
      <c r="M945" s="80"/>
      <c r="N945" s="84"/>
      <c r="O945" s="85"/>
      <c r="P945" s="85"/>
    </row>
    <row r="946" spans="1:16" x14ac:dyDescent="0.3">
      <c r="A946" s="82"/>
      <c r="B946" s="83"/>
      <c r="C946" s="80"/>
      <c r="D946" s="84"/>
      <c r="E946" s="85"/>
      <c r="F946" s="85"/>
      <c r="K946" s="82"/>
      <c r="L946" s="83"/>
      <c r="M946" s="80"/>
      <c r="N946" s="84"/>
      <c r="O946" s="85"/>
      <c r="P946" s="85"/>
    </row>
    <row r="947" spans="1:16" x14ac:dyDescent="0.3">
      <c r="A947" s="82"/>
      <c r="B947" s="83"/>
      <c r="C947" s="80"/>
      <c r="D947" s="84"/>
      <c r="E947" s="85"/>
      <c r="F947" s="85"/>
      <c r="K947" s="82"/>
      <c r="L947" s="83"/>
      <c r="M947" s="80"/>
      <c r="N947" s="84"/>
      <c r="O947" s="85"/>
      <c r="P947" s="85"/>
    </row>
    <row r="948" spans="1:16" x14ac:dyDescent="0.3">
      <c r="A948" s="82"/>
      <c r="B948" s="83"/>
      <c r="C948" s="80"/>
      <c r="D948" s="84"/>
      <c r="E948" s="85"/>
      <c r="F948" s="85"/>
      <c r="K948" s="82"/>
      <c r="L948" s="83"/>
      <c r="M948" s="80"/>
      <c r="N948" s="84"/>
      <c r="O948" s="85"/>
      <c r="P948" s="85"/>
    </row>
    <row r="949" spans="1:16" x14ac:dyDescent="0.3">
      <c r="A949" s="82"/>
      <c r="B949" s="83"/>
      <c r="C949" s="80"/>
      <c r="D949" s="84"/>
      <c r="E949" s="85"/>
      <c r="F949" s="85"/>
      <c r="K949" s="82"/>
      <c r="L949" s="83"/>
      <c r="M949" s="80"/>
      <c r="N949" s="84"/>
      <c r="O949" s="85"/>
      <c r="P949" s="85"/>
    </row>
    <row r="950" spans="1:16" x14ac:dyDescent="0.3">
      <c r="A950" s="82"/>
      <c r="B950" s="83"/>
      <c r="C950" s="80"/>
      <c r="D950" s="84"/>
      <c r="E950" s="85"/>
      <c r="F950" s="85"/>
      <c r="K950" s="82"/>
      <c r="L950" s="83"/>
      <c r="M950" s="80"/>
      <c r="N950" s="84"/>
      <c r="O950" s="85"/>
      <c r="P950" s="85"/>
    </row>
    <row r="951" spans="1:16" x14ac:dyDescent="0.3">
      <c r="A951" s="82"/>
      <c r="B951" s="83"/>
      <c r="C951" s="80"/>
      <c r="D951" s="84"/>
      <c r="E951" s="85"/>
      <c r="F951" s="85"/>
      <c r="K951" s="82"/>
      <c r="L951" s="83"/>
      <c r="M951" s="80"/>
      <c r="N951" s="84"/>
      <c r="O951" s="85"/>
      <c r="P951" s="85"/>
    </row>
    <row r="952" spans="1:16" x14ac:dyDescent="0.3">
      <c r="A952" s="82"/>
      <c r="B952" s="83"/>
      <c r="C952" s="80"/>
      <c r="D952" s="84"/>
      <c r="E952" s="85"/>
      <c r="F952" s="85"/>
      <c r="K952" s="82"/>
      <c r="L952" s="83"/>
      <c r="M952" s="80"/>
      <c r="N952" s="84"/>
      <c r="O952" s="85"/>
      <c r="P952" s="85"/>
    </row>
    <row r="953" spans="1:16" x14ac:dyDescent="0.3">
      <c r="A953" s="82"/>
      <c r="B953" s="83"/>
      <c r="C953" s="80"/>
      <c r="D953" s="84"/>
      <c r="E953" s="85"/>
      <c r="F953" s="85"/>
      <c r="K953" s="82"/>
      <c r="L953" s="83"/>
      <c r="M953" s="80"/>
      <c r="N953" s="84"/>
      <c r="O953" s="85"/>
      <c r="P953" s="85"/>
    </row>
    <row r="954" spans="1:16" x14ac:dyDescent="0.3">
      <c r="A954" s="82"/>
      <c r="B954" s="83"/>
      <c r="C954" s="80"/>
      <c r="D954" s="84"/>
      <c r="E954" s="85"/>
      <c r="F954" s="85"/>
      <c r="K954" s="82"/>
      <c r="L954" s="83"/>
      <c r="M954" s="80"/>
      <c r="N954" s="84"/>
      <c r="O954" s="85"/>
      <c r="P954" s="85"/>
    </row>
    <row r="955" spans="1:16" x14ac:dyDescent="0.3">
      <c r="A955" s="82"/>
      <c r="B955" s="83"/>
      <c r="C955" s="80"/>
      <c r="D955" s="84"/>
      <c r="E955" s="85"/>
      <c r="F955" s="85"/>
      <c r="K955" s="82"/>
      <c r="L955" s="83"/>
      <c r="M955" s="80"/>
      <c r="N955" s="84"/>
      <c r="O955" s="85"/>
      <c r="P955" s="85"/>
    </row>
    <row r="956" spans="1:16" x14ac:dyDescent="0.3">
      <c r="A956" s="82"/>
      <c r="B956" s="83"/>
      <c r="C956" s="80"/>
      <c r="D956" s="84"/>
      <c r="E956" s="85"/>
      <c r="F956" s="85"/>
      <c r="K956" s="82"/>
      <c r="L956" s="83"/>
      <c r="M956" s="80"/>
      <c r="N956" s="84"/>
      <c r="O956" s="85"/>
      <c r="P956" s="85"/>
    </row>
    <row r="957" spans="1:16" x14ac:dyDescent="0.3">
      <c r="A957" s="82"/>
      <c r="B957" s="83"/>
      <c r="C957" s="80"/>
      <c r="D957" s="84"/>
      <c r="E957" s="85"/>
      <c r="F957" s="85"/>
      <c r="K957" s="82"/>
      <c r="L957" s="83"/>
      <c r="M957" s="80"/>
      <c r="N957" s="84"/>
      <c r="O957" s="85"/>
      <c r="P957" s="85"/>
    </row>
    <row r="958" spans="1:16" x14ac:dyDescent="0.3">
      <c r="A958" s="82"/>
      <c r="B958" s="83"/>
      <c r="C958" s="80"/>
      <c r="D958" s="84"/>
      <c r="E958" s="85"/>
      <c r="F958" s="85"/>
      <c r="K958" s="82"/>
      <c r="L958" s="83"/>
      <c r="M958" s="80"/>
      <c r="N958" s="84"/>
      <c r="O958" s="85"/>
      <c r="P958" s="85"/>
    </row>
    <row r="959" spans="1:16" x14ac:dyDescent="0.3">
      <c r="A959" s="82"/>
      <c r="B959" s="83"/>
      <c r="C959" s="80"/>
      <c r="D959" s="84"/>
      <c r="E959" s="85"/>
      <c r="F959" s="85"/>
      <c r="K959" s="82"/>
      <c r="L959" s="83"/>
      <c r="M959" s="80"/>
      <c r="N959" s="84"/>
      <c r="O959" s="85"/>
      <c r="P959" s="85"/>
    </row>
    <row r="960" spans="1:16" x14ac:dyDescent="0.3">
      <c r="A960" s="82"/>
      <c r="B960" s="83"/>
      <c r="C960" s="80"/>
      <c r="D960" s="84"/>
      <c r="E960" s="85"/>
      <c r="F960" s="85"/>
      <c r="K960" s="82"/>
      <c r="L960" s="83"/>
      <c r="M960" s="80"/>
      <c r="N960" s="84"/>
      <c r="O960" s="85"/>
      <c r="P960" s="85"/>
    </row>
    <row r="961" spans="1:16" x14ac:dyDescent="0.3">
      <c r="A961" s="82"/>
      <c r="B961" s="83"/>
      <c r="C961" s="80"/>
      <c r="D961" s="84"/>
      <c r="E961" s="85"/>
      <c r="F961" s="85"/>
      <c r="K961" s="82"/>
      <c r="L961" s="83"/>
      <c r="M961" s="80"/>
      <c r="N961" s="84"/>
      <c r="O961" s="85"/>
      <c r="P961" s="85"/>
    </row>
    <row r="962" spans="1:16" x14ac:dyDescent="0.3">
      <c r="A962" s="82"/>
      <c r="B962" s="83"/>
      <c r="C962" s="80"/>
      <c r="D962" s="84"/>
      <c r="E962" s="85"/>
      <c r="F962" s="85"/>
      <c r="K962" s="82"/>
      <c r="L962" s="83"/>
      <c r="M962" s="80"/>
      <c r="N962" s="84"/>
      <c r="O962" s="85"/>
      <c r="P962" s="85"/>
    </row>
    <row r="963" spans="1:16" x14ac:dyDescent="0.3">
      <c r="A963" s="82"/>
      <c r="B963" s="83"/>
      <c r="C963" s="80"/>
      <c r="D963" s="84"/>
      <c r="E963" s="85"/>
      <c r="F963" s="85"/>
      <c r="K963" s="82"/>
      <c r="L963" s="83"/>
      <c r="M963" s="80"/>
      <c r="N963" s="84"/>
      <c r="O963" s="85"/>
      <c r="P963" s="85"/>
    </row>
    <row r="964" spans="1:16" x14ac:dyDescent="0.3">
      <c r="A964" s="82"/>
      <c r="B964" s="83"/>
      <c r="C964" s="80"/>
      <c r="D964" s="84"/>
      <c r="E964" s="85"/>
      <c r="F964" s="85"/>
      <c r="K964" s="82"/>
      <c r="L964" s="83"/>
      <c r="M964" s="80"/>
      <c r="N964" s="84"/>
      <c r="O964" s="85"/>
      <c r="P964" s="85"/>
    </row>
    <row r="965" spans="1:16" x14ac:dyDescent="0.3">
      <c r="A965" s="82"/>
      <c r="B965" s="83"/>
      <c r="C965" s="80"/>
      <c r="D965" s="84"/>
      <c r="E965" s="85"/>
      <c r="F965" s="85"/>
      <c r="K965" s="82"/>
      <c r="L965" s="83"/>
      <c r="M965" s="80"/>
      <c r="N965" s="84"/>
      <c r="O965" s="85"/>
      <c r="P965" s="85"/>
    </row>
    <row r="966" spans="1:16" x14ac:dyDescent="0.3">
      <c r="A966" s="82"/>
      <c r="B966" s="83"/>
      <c r="C966" s="80"/>
      <c r="D966" s="84"/>
      <c r="E966" s="85"/>
      <c r="F966" s="85"/>
      <c r="K966" s="82"/>
      <c r="L966" s="83"/>
      <c r="M966" s="80"/>
      <c r="N966" s="84"/>
      <c r="O966" s="85"/>
      <c r="P966" s="85"/>
    </row>
    <row r="967" spans="1:16" x14ac:dyDescent="0.3">
      <c r="A967" s="82"/>
      <c r="B967" s="83"/>
      <c r="C967" s="80"/>
      <c r="D967" s="84"/>
      <c r="E967" s="85"/>
      <c r="F967" s="85"/>
      <c r="K967" s="82"/>
      <c r="L967" s="83"/>
      <c r="M967" s="80"/>
      <c r="N967" s="84"/>
      <c r="O967" s="85"/>
      <c r="P967" s="85"/>
    </row>
    <row r="968" spans="1:16" x14ac:dyDescent="0.3">
      <c r="A968" s="82"/>
      <c r="B968" s="83"/>
      <c r="C968" s="80"/>
      <c r="D968" s="84"/>
      <c r="E968" s="85"/>
      <c r="F968" s="85"/>
      <c r="K968" s="82"/>
      <c r="L968" s="83"/>
      <c r="M968" s="80"/>
      <c r="N968" s="84"/>
      <c r="O968" s="85"/>
      <c r="P968" s="85"/>
    </row>
    <row r="969" spans="1:16" x14ac:dyDescent="0.3">
      <c r="A969" s="82"/>
      <c r="B969" s="83"/>
      <c r="C969" s="80"/>
      <c r="D969" s="84"/>
      <c r="E969" s="85"/>
      <c r="F969" s="85"/>
      <c r="K969" s="82"/>
      <c r="L969" s="83"/>
      <c r="M969" s="80"/>
      <c r="N969" s="84"/>
      <c r="O969" s="85"/>
      <c r="P969" s="85"/>
    </row>
    <row r="970" spans="1:16" x14ac:dyDescent="0.3">
      <c r="A970" s="82"/>
      <c r="B970" s="83"/>
      <c r="C970" s="80"/>
      <c r="D970" s="84"/>
      <c r="E970" s="85"/>
      <c r="F970" s="85"/>
      <c r="K970" s="82"/>
      <c r="L970" s="83"/>
      <c r="M970" s="80"/>
      <c r="N970" s="84"/>
      <c r="O970" s="85"/>
      <c r="P970" s="85"/>
    </row>
    <row r="971" spans="1:16" x14ac:dyDescent="0.3">
      <c r="A971" s="82"/>
      <c r="B971" s="83"/>
      <c r="C971" s="80"/>
      <c r="D971" s="84"/>
      <c r="E971" s="85"/>
      <c r="F971" s="85"/>
      <c r="K971" s="82"/>
      <c r="L971" s="83"/>
      <c r="M971" s="80"/>
      <c r="N971" s="84"/>
      <c r="O971" s="85"/>
      <c r="P971" s="85"/>
    </row>
    <row r="972" spans="1:16" x14ac:dyDescent="0.3">
      <c r="A972" s="82"/>
      <c r="B972" s="83"/>
      <c r="C972" s="80"/>
      <c r="D972" s="84"/>
      <c r="E972" s="85"/>
      <c r="F972" s="85"/>
      <c r="K972" s="82"/>
      <c r="L972" s="83"/>
      <c r="M972" s="80"/>
      <c r="N972" s="84"/>
      <c r="O972" s="85"/>
      <c r="P972" s="85"/>
    </row>
    <row r="973" spans="1:16" x14ac:dyDescent="0.3">
      <c r="A973" s="82"/>
      <c r="B973" s="83"/>
      <c r="C973" s="80"/>
      <c r="D973" s="84"/>
      <c r="E973" s="85"/>
      <c r="F973" s="85"/>
      <c r="K973" s="82"/>
      <c r="L973" s="83"/>
      <c r="M973" s="80"/>
      <c r="N973" s="84"/>
      <c r="O973" s="85"/>
      <c r="P973" s="85"/>
    </row>
    <row r="974" spans="1:16" x14ac:dyDescent="0.3">
      <c r="A974" s="82"/>
      <c r="B974" s="83"/>
      <c r="C974" s="80"/>
      <c r="D974" s="84"/>
      <c r="E974" s="85"/>
      <c r="F974" s="85"/>
      <c r="K974" s="82"/>
      <c r="L974" s="83"/>
      <c r="M974" s="80"/>
      <c r="N974" s="84"/>
      <c r="O974" s="85"/>
      <c r="P974" s="85"/>
    </row>
    <row r="975" spans="1:16" x14ac:dyDescent="0.3">
      <c r="A975" s="82"/>
      <c r="B975" s="83"/>
      <c r="C975" s="80"/>
      <c r="D975" s="84"/>
      <c r="E975" s="85"/>
      <c r="F975" s="85"/>
      <c r="K975" s="82"/>
      <c r="L975" s="83"/>
      <c r="M975" s="80"/>
      <c r="N975" s="84"/>
      <c r="O975" s="85"/>
      <c r="P975" s="85"/>
    </row>
    <row r="976" spans="1:16" x14ac:dyDescent="0.3">
      <c r="A976" s="82"/>
      <c r="B976" s="83"/>
      <c r="C976" s="80"/>
      <c r="D976" s="84"/>
      <c r="E976" s="85"/>
      <c r="F976" s="85"/>
      <c r="K976" s="82"/>
      <c r="L976" s="83"/>
      <c r="M976" s="80"/>
      <c r="N976" s="84"/>
      <c r="O976" s="85"/>
      <c r="P976" s="85"/>
    </row>
    <row r="977" spans="1:16" x14ac:dyDescent="0.3">
      <c r="A977" s="82"/>
      <c r="B977" s="83"/>
      <c r="C977" s="80"/>
      <c r="D977" s="84"/>
      <c r="E977" s="85"/>
      <c r="F977" s="85"/>
      <c r="K977" s="82"/>
      <c r="L977" s="83"/>
      <c r="M977" s="80"/>
      <c r="N977" s="84"/>
      <c r="O977" s="85"/>
      <c r="P977" s="85"/>
    </row>
    <row r="978" spans="1:16" x14ac:dyDescent="0.3">
      <c r="A978" s="82"/>
      <c r="B978" s="83"/>
      <c r="C978" s="80"/>
      <c r="D978" s="84"/>
      <c r="E978" s="85"/>
      <c r="F978" s="85"/>
      <c r="K978" s="82"/>
      <c r="L978" s="83"/>
      <c r="M978" s="80"/>
      <c r="N978" s="84"/>
      <c r="O978" s="85"/>
      <c r="P978" s="85"/>
    </row>
    <row r="979" spans="1:16" x14ac:dyDescent="0.3">
      <c r="A979" s="82"/>
      <c r="B979" s="83"/>
      <c r="C979" s="80"/>
      <c r="D979" s="84"/>
      <c r="E979" s="85"/>
      <c r="F979" s="85"/>
      <c r="K979" s="82"/>
      <c r="L979" s="83"/>
      <c r="M979" s="80"/>
      <c r="N979" s="84"/>
      <c r="O979" s="85"/>
      <c r="P979" s="85"/>
    </row>
    <row r="980" spans="1:16" x14ac:dyDescent="0.3">
      <c r="A980" s="82"/>
      <c r="B980" s="83"/>
      <c r="C980" s="80"/>
      <c r="D980" s="84"/>
      <c r="E980" s="85"/>
      <c r="F980" s="85"/>
      <c r="K980" s="82"/>
      <c r="L980" s="83"/>
      <c r="M980" s="80"/>
      <c r="N980" s="84"/>
      <c r="O980" s="85"/>
      <c r="P980" s="85"/>
    </row>
    <row r="981" spans="1:16" x14ac:dyDescent="0.3">
      <c r="A981" s="82"/>
      <c r="B981" s="83"/>
      <c r="C981" s="80"/>
      <c r="D981" s="84"/>
      <c r="E981" s="85"/>
      <c r="F981" s="85"/>
      <c r="K981" s="82"/>
      <c r="L981" s="83"/>
      <c r="M981" s="80"/>
      <c r="N981" s="84"/>
      <c r="O981" s="85"/>
      <c r="P981" s="85"/>
    </row>
    <row r="982" spans="1:16" x14ac:dyDescent="0.3">
      <c r="A982" s="82"/>
      <c r="B982" s="83"/>
      <c r="C982" s="80"/>
      <c r="D982" s="84"/>
      <c r="E982" s="85"/>
      <c r="F982" s="85"/>
      <c r="K982" s="82"/>
      <c r="L982" s="83"/>
      <c r="M982" s="80"/>
      <c r="N982" s="84"/>
      <c r="O982" s="85"/>
      <c r="P982" s="85"/>
    </row>
    <row r="983" spans="1:16" x14ac:dyDescent="0.3">
      <c r="A983" s="82"/>
      <c r="B983" s="83"/>
      <c r="C983" s="80"/>
      <c r="D983" s="84"/>
      <c r="E983" s="85"/>
      <c r="F983" s="85"/>
      <c r="K983" s="82"/>
      <c r="L983" s="83"/>
      <c r="M983" s="80"/>
      <c r="N983" s="84"/>
      <c r="O983" s="85"/>
      <c r="P983" s="85"/>
    </row>
    <row r="984" spans="1:16" x14ac:dyDescent="0.3">
      <c r="A984" s="82"/>
      <c r="B984" s="83"/>
      <c r="C984" s="80"/>
      <c r="D984" s="84"/>
      <c r="E984" s="85"/>
      <c r="F984" s="85"/>
      <c r="K984" s="82"/>
      <c r="L984" s="83"/>
      <c r="M984" s="80"/>
      <c r="N984" s="84"/>
      <c r="O984" s="85"/>
      <c r="P984" s="85"/>
    </row>
    <row r="985" spans="1:16" x14ac:dyDescent="0.3">
      <c r="A985" s="82"/>
      <c r="B985" s="83"/>
      <c r="C985" s="80"/>
      <c r="D985" s="84"/>
      <c r="E985" s="85"/>
      <c r="F985" s="85"/>
      <c r="K985" s="82"/>
      <c r="L985" s="83"/>
      <c r="M985" s="80"/>
      <c r="N985" s="84"/>
      <c r="O985" s="85"/>
      <c r="P985" s="85"/>
    </row>
    <row r="986" spans="1:16" x14ac:dyDescent="0.3">
      <c r="A986" s="82"/>
      <c r="B986" s="83"/>
      <c r="C986" s="80"/>
      <c r="D986" s="84"/>
      <c r="E986" s="85"/>
      <c r="F986" s="85"/>
      <c r="K986" s="82"/>
      <c r="L986" s="83"/>
      <c r="M986" s="80"/>
      <c r="N986" s="84"/>
      <c r="O986" s="85"/>
      <c r="P986" s="85"/>
    </row>
    <row r="987" spans="1:16" x14ac:dyDescent="0.3">
      <c r="A987" s="82"/>
      <c r="B987" s="83"/>
      <c r="C987" s="80"/>
      <c r="D987" s="84"/>
      <c r="E987" s="85"/>
      <c r="F987" s="85"/>
      <c r="K987" s="82"/>
      <c r="L987" s="83"/>
      <c r="M987" s="80"/>
      <c r="N987" s="84"/>
      <c r="O987" s="85"/>
      <c r="P987" s="85"/>
    </row>
    <row r="988" spans="1:16" x14ac:dyDescent="0.3">
      <c r="A988" s="82"/>
      <c r="B988" s="83"/>
      <c r="C988" s="80"/>
      <c r="D988" s="84"/>
      <c r="E988" s="85"/>
      <c r="F988" s="85"/>
      <c r="K988" s="82"/>
      <c r="L988" s="83"/>
      <c r="M988" s="80"/>
      <c r="N988" s="84"/>
      <c r="O988" s="85"/>
      <c r="P988" s="85"/>
    </row>
    <row r="989" spans="1:16" x14ac:dyDescent="0.3">
      <c r="A989" s="82"/>
      <c r="B989" s="83"/>
      <c r="C989" s="80"/>
      <c r="D989" s="84"/>
      <c r="E989" s="85"/>
      <c r="F989" s="85"/>
      <c r="K989" s="82"/>
      <c r="L989" s="83"/>
      <c r="M989" s="80"/>
      <c r="N989" s="84"/>
      <c r="O989" s="85"/>
      <c r="P989" s="85"/>
    </row>
    <row r="990" spans="1:16" x14ac:dyDescent="0.3">
      <c r="A990" s="82"/>
      <c r="B990" s="83"/>
      <c r="C990" s="80"/>
      <c r="D990" s="84"/>
      <c r="E990" s="85"/>
      <c r="F990" s="85"/>
      <c r="K990" s="82"/>
      <c r="L990" s="83"/>
      <c r="M990" s="80"/>
      <c r="N990" s="84"/>
      <c r="O990" s="85"/>
      <c r="P990" s="85"/>
    </row>
    <row r="991" spans="1:16" x14ac:dyDescent="0.3">
      <c r="A991" s="82"/>
      <c r="B991" s="83"/>
      <c r="C991" s="80"/>
      <c r="D991" s="84"/>
      <c r="E991" s="85"/>
      <c r="F991" s="85"/>
      <c r="K991" s="82"/>
      <c r="L991" s="83"/>
      <c r="M991" s="80"/>
      <c r="N991" s="84"/>
      <c r="O991" s="85"/>
      <c r="P991" s="85"/>
    </row>
    <row r="992" spans="1:16" x14ac:dyDescent="0.3">
      <c r="A992" s="82"/>
      <c r="B992" s="83"/>
      <c r="C992" s="80"/>
      <c r="D992" s="84"/>
      <c r="E992" s="85"/>
      <c r="F992" s="85"/>
      <c r="K992" s="82"/>
      <c r="L992" s="83"/>
      <c r="M992" s="80"/>
      <c r="N992" s="84"/>
      <c r="O992" s="85"/>
      <c r="P992" s="85"/>
    </row>
    <row r="993" spans="1:16" x14ac:dyDescent="0.3">
      <c r="A993" s="82"/>
      <c r="B993" s="83"/>
      <c r="C993" s="80"/>
      <c r="D993" s="84"/>
      <c r="E993" s="85"/>
      <c r="F993" s="85"/>
      <c r="K993" s="82"/>
      <c r="L993" s="83"/>
      <c r="M993" s="80"/>
      <c r="N993" s="84"/>
      <c r="O993" s="85"/>
      <c r="P993" s="85"/>
    </row>
    <row r="994" spans="1:16" x14ac:dyDescent="0.3">
      <c r="A994" s="82"/>
      <c r="B994" s="83"/>
      <c r="C994" s="80"/>
      <c r="D994" s="84"/>
      <c r="E994" s="85"/>
      <c r="F994" s="85"/>
      <c r="K994" s="82"/>
      <c r="L994" s="83"/>
      <c r="M994" s="80"/>
      <c r="N994" s="84"/>
      <c r="O994" s="85"/>
      <c r="P994" s="85"/>
    </row>
    <row r="995" spans="1:16" x14ac:dyDescent="0.3">
      <c r="A995" s="82"/>
      <c r="B995" s="83"/>
      <c r="C995" s="80"/>
      <c r="D995" s="84"/>
      <c r="E995" s="85"/>
      <c r="F995" s="85"/>
      <c r="K995" s="82"/>
      <c r="L995" s="83"/>
      <c r="M995" s="80"/>
      <c r="N995" s="84"/>
      <c r="O995" s="85"/>
      <c r="P995" s="85"/>
    </row>
    <row r="996" spans="1:16" x14ac:dyDescent="0.3">
      <c r="A996" s="82"/>
      <c r="B996" s="83"/>
      <c r="C996" s="80"/>
      <c r="D996" s="84"/>
      <c r="E996" s="85"/>
      <c r="F996" s="85"/>
      <c r="K996" s="82"/>
      <c r="L996" s="83"/>
      <c r="M996" s="80"/>
      <c r="N996" s="84"/>
      <c r="O996" s="85"/>
      <c r="P996" s="85"/>
    </row>
    <row r="997" spans="1:16" x14ac:dyDescent="0.3">
      <c r="A997" s="82"/>
      <c r="B997" s="83"/>
      <c r="C997" s="80"/>
      <c r="D997" s="84"/>
      <c r="E997" s="85"/>
      <c r="F997" s="85"/>
      <c r="K997" s="82"/>
      <c r="L997" s="83"/>
      <c r="M997" s="80"/>
      <c r="N997" s="84"/>
      <c r="O997" s="85"/>
      <c r="P997" s="85"/>
    </row>
    <row r="998" spans="1:16" x14ac:dyDescent="0.3">
      <c r="A998" s="82"/>
      <c r="B998" s="83"/>
      <c r="C998" s="80"/>
      <c r="D998" s="84"/>
      <c r="E998" s="85"/>
      <c r="F998" s="85"/>
      <c r="K998" s="82"/>
      <c r="L998" s="83"/>
      <c r="M998" s="80"/>
      <c r="N998" s="84"/>
      <c r="O998" s="85"/>
      <c r="P998" s="85"/>
    </row>
    <row r="999" spans="1:16" x14ac:dyDescent="0.3">
      <c r="A999" s="82"/>
      <c r="B999" s="83"/>
      <c r="C999" s="80"/>
      <c r="D999" s="84"/>
      <c r="E999" s="85"/>
      <c r="F999" s="85"/>
      <c r="K999" s="82"/>
      <c r="L999" s="83"/>
      <c r="M999" s="80"/>
      <c r="N999" s="84"/>
      <c r="O999" s="85"/>
      <c r="P999" s="85"/>
    </row>
    <row r="1000" spans="1:16" x14ac:dyDescent="0.3">
      <c r="A1000" s="82"/>
      <c r="B1000" s="83"/>
      <c r="C1000" s="80"/>
      <c r="D1000" s="84"/>
      <c r="E1000" s="85"/>
      <c r="F1000" s="85"/>
      <c r="K1000" s="82"/>
      <c r="L1000" s="83"/>
      <c r="M1000" s="80"/>
      <c r="N1000" s="84"/>
      <c r="O1000" s="85"/>
      <c r="P1000" s="85"/>
    </row>
    <row r="1001" spans="1:16" x14ac:dyDescent="0.3">
      <c r="A1001" s="82"/>
      <c r="B1001" s="83"/>
      <c r="C1001" s="80"/>
      <c r="D1001" s="84"/>
      <c r="E1001" s="85"/>
      <c r="F1001" s="85"/>
      <c r="K1001" s="82"/>
      <c r="L1001" s="83"/>
      <c r="M1001" s="80"/>
      <c r="N1001" s="84"/>
      <c r="O1001" s="85"/>
      <c r="P1001" s="85"/>
    </row>
    <row r="1002" spans="1:16" x14ac:dyDescent="0.3">
      <c r="A1002" s="82"/>
      <c r="B1002" s="83"/>
      <c r="C1002" s="80"/>
      <c r="D1002" s="84"/>
      <c r="E1002" s="85"/>
      <c r="F1002" s="85"/>
      <c r="K1002" s="82"/>
      <c r="L1002" s="83"/>
      <c r="M1002" s="80"/>
      <c r="N1002" s="84"/>
      <c r="O1002" s="85"/>
      <c r="P1002" s="85"/>
    </row>
    <row r="1003" spans="1:16" x14ac:dyDescent="0.3">
      <c r="A1003" s="82"/>
      <c r="B1003" s="83"/>
      <c r="C1003" s="80"/>
      <c r="D1003" s="84"/>
      <c r="E1003" s="85"/>
      <c r="F1003" s="85"/>
      <c r="K1003" s="82"/>
      <c r="L1003" s="83"/>
      <c r="M1003" s="80"/>
      <c r="N1003" s="84"/>
      <c r="O1003" s="85"/>
      <c r="P1003" s="85"/>
    </row>
    <row r="1004" spans="1:16" x14ac:dyDescent="0.3">
      <c r="A1004" s="82"/>
      <c r="B1004" s="83"/>
      <c r="C1004" s="80"/>
      <c r="D1004" s="84"/>
      <c r="E1004" s="85"/>
      <c r="F1004" s="85"/>
      <c r="K1004" s="82"/>
      <c r="L1004" s="83"/>
      <c r="M1004" s="80"/>
      <c r="N1004" s="84"/>
      <c r="O1004" s="85"/>
      <c r="P1004" s="85"/>
    </row>
    <row r="1005" spans="1:16" x14ac:dyDescent="0.3">
      <c r="A1005" s="82"/>
      <c r="B1005" s="83"/>
      <c r="C1005" s="80"/>
      <c r="D1005" s="84"/>
      <c r="E1005" s="85"/>
      <c r="F1005" s="85"/>
      <c r="K1005" s="82"/>
      <c r="L1005" s="83"/>
      <c r="M1005" s="80"/>
      <c r="N1005" s="84"/>
      <c r="O1005" s="85"/>
      <c r="P1005" s="85"/>
    </row>
    <row r="1006" spans="1:16" x14ac:dyDescent="0.3">
      <c r="A1006" s="82"/>
      <c r="B1006" s="83"/>
      <c r="C1006" s="80"/>
      <c r="D1006" s="84"/>
      <c r="E1006" s="85"/>
      <c r="F1006" s="85"/>
      <c r="K1006" s="82"/>
      <c r="L1006" s="83"/>
      <c r="M1006" s="80"/>
      <c r="N1006" s="84"/>
      <c r="O1006" s="85"/>
      <c r="P1006" s="85"/>
    </row>
    <row r="1007" spans="1:16" x14ac:dyDescent="0.3">
      <c r="A1007" s="82"/>
      <c r="B1007" s="83"/>
      <c r="C1007" s="80"/>
      <c r="D1007" s="84"/>
      <c r="E1007" s="85"/>
      <c r="F1007" s="85"/>
      <c r="K1007" s="82"/>
      <c r="L1007" s="83"/>
      <c r="M1007" s="80"/>
      <c r="N1007" s="84"/>
      <c r="O1007" s="85"/>
      <c r="P1007" s="85"/>
    </row>
    <row r="1008" spans="1:16" x14ac:dyDescent="0.3">
      <c r="A1008" s="82"/>
      <c r="B1008" s="83"/>
      <c r="C1008" s="80"/>
      <c r="D1008" s="84"/>
      <c r="E1008" s="85"/>
      <c r="F1008" s="85"/>
      <c r="K1008" s="82"/>
      <c r="L1008" s="83"/>
      <c r="M1008" s="80"/>
      <c r="N1008" s="84"/>
      <c r="O1008" s="85"/>
      <c r="P1008" s="85"/>
    </row>
    <row r="1009" spans="1:16" x14ac:dyDescent="0.3">
      <c r="A1009" s="82"/>
      <c r="B1009" s="83"/>
      <c r="C1009" s="80"/>
      <c r="D1009" s="84"/>
      <c r="E1009" s="85"/>
      <c r="F1009" s="85"/>
      <c r="K1009" s="82"/>
      <c r="L1009" s="83"/>
      <c r="M1009" s="80"/>
      <c r="N1009" s="84"/>
      <c r="O1009" s="85"/>
      <c r="P1009" s="85"/>
    </row>
    <row r="1010" spans="1:16" x14ac:dyDescent="0.3">
      <c r="A1010" s="82"/>
      <c r="B1010" s="83"/>
      <c r="C1010" s="80"/>
      <c r="D1010" s="84"/>
      <c r="E1010" s="85"/>
      <c r="F1010" s="85"/>
      <c r="K1010" s="82"/>
      <c r="L1010" s="83"/>
      <c r="M1010" s="80"/>
      <c r="N1010" s="84"/>
      <c r="O1010" s="85"/>
      <c r="P1010" s="85"/>
    </row>
    <row r="1011" spans="1:16" x14ac:dyDescent="0.3">
      <c r="A1011" s="82"/>
      <c r="B1011" s="83"/>
      <c r="C1011" s="80"/>
      <c r="D1011" s="84"/>
      <c r="E1011" s="85"/>
      <c r="F1011" s="85"/>
      <c r="K1011" s="82"/>
      <c r="L1011" s="83"/>
      <c r="M1011" s="80"/>
      <c r="N1011" s="84"/>
      <c r="O1011" s="85"/>
      <c r="P1011" s="85"/>
    </row>
    <row r="1012" spans="1:16" x14ac:dyDescent="0.3">
      <c r="A1012" s="82"/>
      <c r="B1012" s="83"/>
      <c r="C1012" s="80"/>
      <c r="D1012" s="84"/>
      <c r="E1012" s="85"/>
      <c r="F1012" s="85"/>
      <c r="K1012" s="82"/>
      <c r="L1012" s="83"/>
      <c r="M1012" s="80"/>
      <c r="N1012" s="84"/>
      <c r="O1012" s="85"/>
      <c r="P1012" s="85"/>
    </row>
    <row r="1013" spans="1:16" x14ac:dyDescent="0.3">
      <c r="A1013" s="82"/>
      <c r="B1013" s="83"/>
      <c r="C1013" s="80"/>
      <c r="D1013" s="84"/>
      <c r="E1013" s="85"/>
      <c r="F1013" s="85"/>
      <c r="K1013" s="82"/>
      <c r="L1013" s="83"/>
      <c r="M1013" s="80"/>
      <c r="N1013" s="84"/>
      <c r="O1013" s="85"/>
      <c r="P1013" s="85"/>
    </row>
    <row r="1014" spans="1:16" x14ac:dyDescent="0.3">
      <c r="A1014" s="82"/>
      <c r="B1014" s="83"/>
      <c r="C1014" s="80"/>
      <c r="D1014" s="84"/>
      <c r="E1014" s="85"/>
      <c r="F1014" s="85"/>
      <c r="K1014" s="82"/>
      <c r="L1014" s="83"/>
      <c r="M1014" s="80"/>
      <c r="N1014" s="84"/>
      <c r="O1014" s="85"/>
      <c r="P1014" s="85"/>
    </row>
    <row r="1015" spans="1:16" x14ac:dyDescent="0.3">
      <c r="A1015" s="82"/>
      <c r="B1015" s="83"/>
      <c r="C1015" s="80"/>
      <c r="D1015" s="84"/>
      <c r="E1015" s="85"/>
      <c r="F1015" s="85"/>
      <c r="K1015" s="82"/>
      <c r="L1015" s="83"/>
      <c r="M1015" s="80"/>
      <c r="N1015" s="84"/>
      <c r="O1015" s="85"/>
      <c r="P1015" s="85"/>
    </row>
    <row r="1016" spans="1:16" x14ac:dyDescent="0.3">
      <c r="A1016" s="82"/>
      <c r="B1016" s="83"/>
      <c r="C1016" s="80"/>
      <c r="D1016" s="84"/>
      <c r="E1016" s="85"/>
      <c r="F1016" s="85"/>
      <c r="K1016" s="82"/>
      <c r="L1016" s="83"/>
      <c r="M1016" s="80"/>
      <c r="N1016" s="84"/>
      <c r="O1016" s="85"/>
      <c r="P1016" s="85"/>
    </row>
    <row r="1017" spans="1:16" x14ac:dyDescent="0.3">
      <c r="A1017" s="82"/>
      <c r="B1017" s="83"/>
      <c r="C1017" s="80"/>
      <c r="D1017" s="84"/>
      <c r="E1017" s="85"/>
      <c r="F1017" s="85"/>
      <c r="K1017" s="82"/>
      <c r="L1017" s="83"/>
      <c r="M1017" s="80"/>
      <c r="N1017" s="84"/>
      <c r="O1017" s="85"/>
      <c r="P1017" s="85"/>
    </row>
    <row r="1018" spans="1:16" x14ac:dyDescent="0.3">
      <c r="A1018" s="82"/>
      <c r="B1018" s="83"/>
      <c r="C1018" s="80"/>
      <c r="D1018" s="84"/>
      <c r="E1018" s="85"/>
      <c r="F1018" s="85"/>
      <c r="K1018" s="82"/>
      <c r="L1018" s="83"/>
      <c r="M1018" s="80"/>
      <c r="N1018" s="84"/>
      <c r="O1018" s="85"/>
      <c r="P1018" s="85"/>
    </row>
    <row r="1019" spans="1:16" x14ac:dyDescent="0.3">
      <c r="A1019" s="82"/>
      <c r="B1019" s="83"/>
      <c r="C1019" s="80"/>
      <c r="D1019" s="84"/>
      <c r="E1019" s="85"/>
      <c r="F1019" s="85"/>
      <c r="K1019" s="82"/>
      <c r="L1019" s="83"/>
      <c r="M1019" s="80"/>
      <c r="N1019" s="84"/>
      <c r="O1019" s="85"/>
      <c r="P1019" s="85"/>
    </row>
    <row r="1020" spans="1:16" x14ac:dyDescent="0.3">
      <c r="A1020" s="82"/>
      <c r="B1020" s="83"/>
      <c r="C1020" s="80"/>
      <c r="D1020" s="84"/>
      <c r="E1020" s="85"/>
      <c r="F1020" s="85"/>
      <c r="K1020" s="82"/>
      <c r="L1020" s="83"/>
      <c r="M1020" s="80"/>
      <c r="N1020" s="84"/>
      <c r="O1020" s="85"/>
      <c r="P1020" s="85"/>
    </row>
    <row r="1021" spans="1:16" x14ac:dyDescent="0.3">
      <c r="A1021" s="82"/>
      <c r="B1021" s="83"/>
      <c r="C1021" s="80"/>
      <c r="D1021" s="84"/>
      <c r="E1021" s="85"/>
      <c r="F1021" s="85"/>
      <c r="K1021" s="82"/>
      <c r="L1021" s="83"/>
      <c r="M1021" s="80"/>
      <c r="N1021" s="84"/>
      <c r="O1021" s="85"/>
      <c r="P1021" s="85"/>
    </row>
    <row r="1022" spans="1:16" x14ac:dyDescent="0.3">
      <c r="A1022" s="82"/>
      <c r="B1022" s="83"/>
      <c r="C1022" s="80"/>
      <c r="D1022" s="84"/>
      <c r="E1022" s="85"/>
      <c r="F1022" s="85"/>
      <c r="K1022" s="82"/>
      <c r="L1022" s="83"/>
      <c r="M1022" s="80"/>
      <c r="N1022" s="84"/>
      <c r="O1022" s="85"/>
      <c r="P1022" s="85"/>
    </row>
    <row r="1023" spans="1:16" x14ac:dyDescent="0.3">
      <c r="A1023" s="82"/>
      <c r="B1023" s="83"/>
      <c r="C1023" s="80"/>
      <c r="D1023" s="84"/>
      <c r="E1023" s="85"/>
      <c r="F1023" s="85"/>
      <c r="K1023" s="82"/>
      <c r="L1023" s="83"/>
      <c r="M1023" s="80"/>
      <c r="N1023" s="84"/>
      <c r="O1023" s="85"/>
      <c r="P1023" s="85"/>
    </row>
    <row r="1024" spans="1:16" x14ac:dyDescent="0.3">
      <c r="A1024" s="82"/>
      <c r="B1024" s="83"/>
      <c r="C1024" s="80"/>
      <c r="D1024" s="84"/>
      <c r="E1024" s="85"/>
      <c r="F1024" s="85"/>
      <c r="K1024" s="82"/>
      <c r="L1024" s="83"/>
      <c r="M1024" s="80"/>
      <c r="N1024" s="84"/>
      <c r="O1024" s="85"/>
      <c r="P1024" s="85"/>
    </row>
    <row r="1025" spans="1:16" x14ac:dyDescent="0.3">
      <c r="A1025" s="82"/>
      <c r="B1025" s="83"/>
      <c r="C1025" s="80"/>
      <c r="D1025" s="84"/>
      <c r="E1025" s="85"/>
      <c r="F1025" s="85"/>
      <c r="K1025" s="82"/>
      <c r="L1025" s="83"/>
      <c r="M1025" s="80"/>
      <c r="N1025" s="84"/>
      <c r="O1025" s="85"/>
      <c r="P1025" s="85"/>
    </row>
    <row r="1026" spans="1:16" x14ac:dyDescent="0.3">
      <c r="A1026" s="82"/>
      <c r="B1026" s="83"/>
      <c r="C1026" s="80"/>
      <c r="D1026" s="84"/>
      <c r="E1026" s="85"/>
      <c r="F1026" s="85"/>
      <c r="K1026" s="82"/>
      <c r="L1026" s="83"/>
      <c r="M1026" s="80"/>
      <c r="N1026" s="84"/>
      <c r="O1026" s="85"/>
      <c r="P1026" s="85"/>
    </row>
    <row r="1027" spans="1:16" x14ac:dyDescent="0.3">
      <c r="A1027" s="82"/>
      <c r="B1027" s="83"/>
      <c r="C1027" s="80"/>
      <c r="D1027" s="84"/>
      <c r="E1027" s="85"/>
      <c r="F1027" s="85"/>
      <c r="K1027" s="82"/>
      <c r="L1027" s="83"/>
      <c r="M1027" s="80"/>
      <c r="N1027" s="84"/>
      <c r="O1027" s="85"/>
      <c r="P1027" s="85"/>
    </row>
    <row r="1028" spans="1:16" x14ac:dyDescent="0.3">
      <c r="A1028" s="82"/>
      <c r="B1028" s="83"/>
      <c r="C1028" s="80"/>
      <c r="D1028" s="84"/>
      <c r="E1028" s="85"/>
      <c r="F1028" s="85"/>
      <c r="K1028" s="82"/>
      <c r="L1028" s="83"/>
      <c r="M1028" s="80"/>
      <c r="N1028" s="84"/>
      <c r="O1028" s="85"/>
      <c r="P1028" s="85"/>
    </row>
    <row r="1029" spans="1:16" x14ac:dyDescent="0.3">
      <c r="A1029" s="82"/>
      <c r="B1029" s="83"/>
      <c r="C1029" s="80"/>
      <c r="D1029" s="84"/>
      <c r="E1029" s="85"/>
      <c r="F1029" s="85"/>
      <c r="K1029" s="82"/>
      <c r="L1029" s="83"/>
      <c r="M1029" s="80"/>
      <c r="N1029" s="84"/>
      <c r="O1029" s="85"/>
      <c r="P1029" s="85"/>
    </row>
    <row r="1030" spans="1:16" x14ac:dyDescent="0.3">
      <c r="A1030" s="82"/>
      <c r="B1030" s="83"/>
      <c r="C1030" s="80"/>
      <c r="D1030" s="84"/>
      <c r="E1030" s="85"/>
      <c r="F1030" s="85"/>
      <c r="K1030" s="82"/>
      <c r="L1030" s="83"/>
      <c r="M1030" s="80"/>
      <c r="N1030" s="84"/>
      <c r="O1030" s="85"/>
      <c r="P1030" s="85"/>
    </row>
    <row r="1031" spans="1:16" x14ac:dyDescent="0.3">
      <c r="A1031" s="82"/>
      <c r="B1031" s="83"/>
      <c r="C1031" s="80"/>
      <c r="D1031" s="84"/>
      <c r="E1031" s="85"/>
      <c r="F1031" s="85"/>
      <c r="K1031" s="82"/>
      <c r="L1031" s="83"/>
      <c r="M1031" s="80"/>
      <c r="N1031" s="84"/>
      <c r="O1031" s="85"/>
      <c r="P1031" s="85"/>
    </row>
    <row r="1032" spans="1:16" x14ac:dyDescent="0.3">
      <c r="A1032" s="82"/>
      <c r="B1032" s="83"/>
      <c r="C1032" s="80"/>
      <c r="D1032" s="84"/>
      <c r="E1032" s="85"/>
      <c r="F1032" s="85"/>
      <c r="K1032" s="82"/>
      <c r="L1032" s="83"/>
      <c r="M1032" s="80"/>
      <c r="N1032" s="84"/>
      <c r="O1032" s="85"/>
      <c r="P1032" s="85"/>
    </row>
    <row r="1033" spans="1:16" x14ac:dyDescent="0.3">
      <c r="A1033" s="82"/>
      <c r="B1033" s="83"/>
      <c r="C1033" s="80"/>
      <c r="D1033" s="84"/>
      <c r="E1033" s="85"/>
      <c r="F1033" s="85"/>
      <c r="K1033" s="82"/>
      <c r="L1033" s="83"/>
      <c r="M1033" s="80"/>
      <c r="N1033" s="84"/>
      <c r="O1033" s="85"/>
      <c r="P1033" s="85"/>
    </row>
    <row r="1034" spans="1:16" x14ac:dyDescent="0.3">
      <c r="A1034" s="82"/>
      <c r="B1034" s="83"/>
      <c r="C1034" s="80"/>
      <c r="D1034" s="84"/>
      <c r="E1034" s="85"/>
      <c r="F1034" s="85"/>
      <c r="K1034" s="82"/>
      <c r="L1034" s="83"/>
      <c r="M1034" s="80"/>
      <c r="N1034" s="84"/>
      <c r="O1034" s="85"/>
      <c r="P1034" s="85"/>
    </row>
    <row r="1035" spans="1:16" x14ac:dyDescent="0.3">
      <c r="A1035" s="82"/>
      <c r="B1035" s="83"/>
      <c r="C1035" s="80"/>
      <c r="D1035" s="84"/>
      <c r="E1035" s="85"/>
      <c r="F1035" s="85"/>
      <c r="K1035" s="82"/>
      <c r="L1035" s="83"/>
      <c r="M1035" s="80"/>
      <c r="N1035" s="84"/>
      <c r="O1035" s="85"/>
      <c r="P1035" s="85"/>
    </row>
    <row r="1036" spans="1:16" x14ac:dyDescent="0.3">
      <c r="A1036" s="82"/>
      <c r="B1036" s="83"/>
      <c r="C1036" s="80"/>
      <c r="D1036" s="84"/>
      <c r="E1036" s="85"/>
      <c r="F1036" s="85"/>
      <c r="K1036" s="82"/>
      <c r="L1036" s="83"/>
      <c r="M1036" s="80"/>
      <c r="N1036" s="84"/>
      <c r="O1036" s="85"/>
      <c r="P1036" s="85"/>
    </row>
    <row r="1037" spans="1:16" x14ac:dyDescent="0.3">
      <c r="A1037" s="82"/>
      <c r="B1037" s="83"/>
      <c r="C1037" s="80"/>
      <c r="D1037" s="84"/>
      <c r="E1037" s="85"/>
      <c r="F1037" s="85"/>
      <c r="K1037" s="82"/>
      <c r="L1037" s="83"/>
      <c r="M1037" s="80"/>
      <c r="N1037" s="84"/>
      <c r="O1037" s="85"/>
      <c r="P1037" s="85"/>
    </row>
    <row r="1038" spans="1:16" x14ac:dyDescent="0.3">
      <c r="A1038" s="82"/>
      <c r="B1038" s="83"/>
      <c r="C1038" s="80"/>
      <c r="D1038" s="84"/>
      <c r="E1038" s="85"/>
      <c r="F1038" s="85"/>
      <c r="K1038" s="82"/>
      <c r="L1038" s="83"/>
      <c r="M1038" s="80"/>
      <c r="N1038" s="84"/>
      <c r="O1038" s="85"/>
      <c r="P1038" s="85"/>
    </row>
    <row r="1039" spans="1:16" x14ac:dyDescent="0.3">
      <c r="A1039" s="82"/>
      <c r="B1039" s="83"/>
      <c r="C1039" s="80"/>
      <c r="D1039" s="84"/>
      <c r="E1039" s="85"/>
      <c r="F1039" s="85"/>
      <c r="K1039" s="82"/>
      <c r="L1039" s="83"/>
      <c r="M1039" s="80"/>
      <c r="N1039" s="84"/>
      <c r="O1039" s="85"/>
      <c r="P1039" s="85"/>
    </row>
    <row r="1040" spans="1:16" x14ac:dyDescent="0.3">
      <c r="A1040" s="82"/>
      <c r="B1040" s="83"/>
      <c r="C1040" s="80"/>
      <c r="D1040" s="84"/>
      <c r="E1040" s="85"/>
      <c r="F1040" s="85"/>
      <c r="K1040" s="82"/>
      <c r="L1040" s="83"/>
      <c r="M1040" s="80"/>
      <c r="N1040" s="84"/>
      <c r="O1040" s="85"/>
      <c r="P1040" s="85"/>
    </row>
    <row r="1041" spans="1:16" x14ac:dyDescent="0.3">
      <c r="A1041" s="82"/>
      <c r="B1041" s="83"/>
      <c r="C1041" s="80"/>
      <c r="D1041" s="84"/>
      <c r="E1041" s="85"/>
      <c r="F1041" s="85"/>
      <c r="K1041" s="82"/>
      <c r="L1041" s="83"/>
      <c r="M1041" s="80"/>
      <c r="N1041" s="84"/>
      <c r="O1041" s="85"/>
      <c r="P1041" s="85"/>
    </row>
    <row r="1042" spans="1:16" x14ac:dyDescent="0.3">
      <c r="A1042" s="82"/>
      <c r="B1042" s="83"/>
      <c r="C1042" s="80"/>
      <c r="D1042" s="84"/>
      <c r="E1042" s="85"/>
      <c r="F1042" s="85"/>
      <c r="K1042" s="82"/>
      <c r="L1042" s="83"/>
      <c r="M1042" s="80"/>
      <c r="N1042" s="84"/>
      <c r="O1042" s="85"/>
      <c r="P1042" s="85"/>
    </row>
    <row r="1043" spans="1:16" x14ac:dyDescent="0.3">
      <c r="A1043" s="82"/>
      <c r="B1043" s="83"/>
      <c r="C1043" s="80"/>
      <c r="D1043" s="84"/>
      <c r="E1043" s="85"/>
      <c r="F1043" s="85"/>
      <c r="K1043" s="82"/>
      <c r="L1043" s="83"/>
      <c r="M1043" s="80"/>
      <c r="N1043" s="84"/>
      <c r="O1043" s="85"/>
      <c r="P1043" s="85"/>
    </row>
    <row r="1044" spans="1:16" x14ac:dyDescent="0.3">
      <c r="A1044" s="82"/>
      <c r="B1044" s="83"/>
      <c r="C1044" s="80"/>
      <c r="D1044" s="84"/>
      <c r="E1044" s="85"/>
      <c r="F1044" s="85"/>
      <c r="K1044" s="82"/>
      <c r="L1044" s="83"/>
      <c r="M1044" s="80"/>
      <c r="N1044" s="84"/>
      <c r="O1044" s="85"/>
      <c r="P1044" s="85"/>
    </row>
    <row r="1045" spans="1:16" x14ac:dyDescent="0.3">
      <c r="A1045" s="82"/>
      <c r="B1045" s="83"/>
      <c r="C1045" s="80"/>
      <c r="D1045" s="84"/>
      <c r="E1045" s="85"/>
      <c r="F1045" s="85"/>
      <c r="K1045" s="82"/>
      <c r="L1045" s="83"/>
      <c r="M1045" s="80"/>
      <c r="N1045" s="84"/>
      <c r="O1045" s="85"/>
      <c r="P1045" s="85"/>
    </row>
    <row r="1046" spans="1:16" x14ac:dyDescent="0.3">
      <c r="A1046" s="82"/>
      <c r="B1046" s="83"/>
      <c r="C1046" s="80"/>
      <c r="D1046" s="84"/>
      <c r="E1046" s="85"/>
      <c r="F1046" s="85"/>
      <c r="K1046" s="82"/>
      <c r="L1046" s="83"/>
      <c r="M1046" s="80"/>
      <c r="N1046" s="84"/>
      <c r="O1046" s="85"/>
      <c r="P1046" s="85"/>
    </row>
    <row r="1047" spans="1:16" x14ac:dyDescent="0.3">
      <c r="A1047" s="82"/>
      <c r="B1047" s="83"/>
      <c r="C1047" s="80"/>
      <c r="D1047" s="84"/>
      <c r="E1047" s="85"/>
      <c r="F1047" s="85"/>
      <c r="K1047" s="82"/>
      <c r="L1047" s="83"/>
      <c r="M1047" s="80"/>
      <c r="N1047" s="84"/>
      <c r="O1047" s="85"/>
      <c r="P1047" s="85"/>
    </row>
    <row r="1048" spans="1:16" x14ac:dyDescent="0.3">
      <c r="A1048" s="82"/>
      <c r="B1048" s="83"/>
      <c r="C1048" s="80"/>
      <c r="D1048" s="84"/>
      <c r="E1048" s="85"/>
      <c r="F1048" s="85"/>
      <c r="K1048" s="82"/>
      <c r="L1048" s="83"/>
      <c r="M1048" s="80"/>
      <c r="N1048" s="84"/>
      <c r="O1048" s="85"/>
      <c r="P1048" s="85"/>
    </row>
    <row r="1049" spans="1:16" x14ac:dyDescent="0.3">
      <c r="A1049" s="82"/>
      <c r="B1049" s="83"/>
      <c r="C1049" s="80"/>
      <c r="D1049" s="84"/>
      <c r="E1049" s="85"/>
      <c r="F1049" s="85"/>
      <c r="K1049" s="82"/>
      <c r="L1049" s="83"/>
      <c r="M1049" s="80"/>
      <c r="N1049" s="84"/>
      <c r="O1049" s="85"/>
      <c r="P1049" s="85"/>
    </row>
    <row r="1050" spans="1:16" x14ac:dyDescent="0.3">
      <c r="A1050" s="82"/>
      <c r="B1050" s="83"/>
      <c r="C1050" s="80"/>
      <c r="D1050" s="84"/>
      <c r="E1050" s="85"/>
      <c r="F1050" s="85"/>
      <c r="K1050" s="82"/>
      <c r="L1050" s="83"/>
      <c r="M1050" s="80"/>
      <c r="N1050" s="84"/>
      <c r="O1050" s="85"/>
      <c r="P1050" s="85"/>
    </row>
    <row r="1051" spans="1:16" x14ac:dyDescent="0.3">
      <c r="A1051" s="82"/>
      <c r="B1051" s="83"/>
      <c r="C1051" s="80"/>
      <c r="D1051" s="84"/>
      <c r="E1051" s="85"/>
      <c r="F1051" s="85"/>
      <c r="K1051" s="82"/>
      <c r="L1051" s="83"/>
      <c r="M1051" s="80"/>
      <c r="N1051" s="84"/>
      <c r="O1051" s="85"/>
      <c r="P1051" s="85"/>
    </row>
    <row r="1052" spans="1:16" x14ac:dyDescent="0.3">
      <c r="A1052" s="82"/>
      <c r="B1052" s="83"/>
      <c r="C1052" s="80"/>
      <c r="D1052" s="84"/>
      <c r="E1052" s="85"/>
      <c r="F1052" s="85"/>
      <c r="K1052" s="82"/>
      <c r="L1052" s="83"/>
      <c r="M1052" s="80"/>
      <c r="N1052" s="84"/>
      <c r="O1052" s="85"/>
      <c r="P1052" s="85"/>
    </row>
    <row r="1053" spans="1:16" x14ac:dyDescent="0.3">
      <c r="A1053" s="82"/>
      <c r="B1053" s="83"/>
      <c r="C1053" s="80"/>
      <c r="D1053" s="84"/>
      <c r="E1053" s="85"/>
      <c r="F1053" s="85"/>
      <c r="K1053" s="82"/>
      <c r="L1053" s="83"/>
      <c r="M1053" s="80"/>
      <c r="N1053" s="84"/>
      <c r="O1053" s="85"/>
      <c r="P1053" s="85"/>
    </row>
    <row r="1054" spans="1:16" x14ac:dyDescent="0.3">
      <c r="A1054" s="82"/>
      <c r="B1054" s="83"/>
      <c r="C1054" s="80"/>
      <c r="D1054" s="84"/>
      <c r="E1054" s="85"/>
      <c r="F1054" s="85"/>
      <c r="K1054" s="82"/>
      <c r="L1054" s="83"/>
      <c r="M1054" s="80"/>
      <c r="N1054" s="84"/>
      <c r="O1054" s="85"/>
      <c r="P1054" s="85"/>
    </row>
    <row r="1055" spans="1:16" x14ac:dyDescent="0.3">
      <c r="A1055" s="82"/>
      <c r="B1055" s="83"/>
      <c r="C1055" s="80"/>
      <c r="D1055" s="84"/>
      <c r="E1055" s="85"/>
      <c r="F1055" s="85"/>
      <c r="K1055" s="82"/>
      <c r="L1055" s="83"/>
      <c r="M1055" s="80"/>
      <c r="N1055" s="84"/>
      <c r="O1055" s="85"/>
      <c r="P1055" s="85"/>
    </row>
    <row r="1056" spans="1:16" x14ac:dyDescent="0.3">
      <c r="A1056" s="82"/>
      <c r="B1056" s="83"/>
      <c r="C1056" s="80"/>
      <c r="D1056" s="84"/>
      <c r="E1056" s="85"/>
      <c r="F1056" s="85"/>
      <c r="K1056" s="82"/>
      <c r="L1056" s="83"/>
      <c r="M1056" s="80"/>
      <c r="N1056" s="84"/>
      <c r="O1056" s="85"/>
      <c r="P1056" s="85"/>
    </row>
    <row r="1057" spans="1:16" x14ac:dyDescent="0.3">
      <c r="A1057" s="82"/>
      <c r="B1057" s="83"/>
      <c r="C1057" s="80"/>
      <c r="D1057" s="84"/>
      <c r="E1057" s="85"/>
      <c r="F1057" s="85"/>
      <c r="K1057" s="82"/>
      <c r="L1057" s="83"/>
      <c r="M1057" s="80"/>
      <c r="N1057" s="84"/>
      <c r="O1057" s="85"/>
      <c r="P1057" s="85"/>
    </row>
    <row r="1058" spans="1:16" x14ac:dyDescent="0.3">
      <c r="A1058" s="82"/>
      <c r="B1058" s="83"/>
      <c r="C1058" s="80"/>
      <c r="D1058" s="84"/>
      <c r="E1058" s="85"/>
      <c r="F1058" s="85"/>
      <c r="K1058" s="82"/>
      <c r="L1058" s="83"/>
      <c r="M1058" s="80"/>
      <c r="N1058" s="84"/>
      <c r="O1058" s="85"/>
      <c r="P1058" s="85"/>
    </row>
    <row r="1059" spans="1:16" x14ac:dyDescent="0.3">
      <c r="A1059" s="82"/>
      <c r="B1059" s="83"/>
      <c r="C1059" s="80"/>
      <c r="D1059" s="84"/>
      <c r="E1059" s="85"/>
      <c r="F1059" s="85"/>
      <c r="K1059" s="82"/>
      <c r="L1059" s="83"/>
      <c r="M1059" s="80"/>
      <c r="N1059" s="84"/>
      <c r="O1059" s="85"/>
      <c r="P1059" s="85"/>
    </row>
    <row r="1060" spans="1:16" x14ac:dyDescent="0.3">
      <c r="A1060" s="82"/>
      <c r="B1060" s="83"/>
      <c r="C1060" s="80"/>
      <c r="D1060" s="84"/>
      <c r="E1060" s="85"/>
      <c r="F1060" s="85"/>
      <c r="K1060" s="82"/>
      <c r="L1060" s="83"/>
      <c r="M1060" s="80"/>
      <c r="N1060" s="84"/>
      <c r="O1060" s="85"/>
      <c r="P1060" s="85"/>
    </row>
    <row r="1061" spans="1:16" x14ac:dyDescent="0.3">
      <c r="A1061" s="82"/>
      <c r="B1061" s="83"/>
      <c r="C1061" s="80"/>
      <c r="D1061" s="84"/>
      <c r="E1061" s="85"/>
      <c r="F1061" s="85"/>
      <c r="K1061" s="82"/>
      <c r="L1061" s="83"/>
      <c r="M1061" s="80"/>
      <c r="N1061" s="84"/>
      <c r="O1061" s="85"/>
      <c r="P1061" s="85"/>
    </row>
    <row r="1062" spans="1:16" x14ac:dyDescent="0.3">
      <c r="A1062" s="82"/>
      <c r="B1062" s="83"/>
      <c r="C1062" s="80"/>
      <c r="D1062" s="84"/>
      <c r="E1062" s="85"/>
      <c r="F1062" s="85"/>
      <c r="K1062" s="82"/>
      <c r="L1062" s="83"/>
      <c r="M1062" s="80"/>
      <c r="N1062" s="84"/>
      <c r="O1062" s="85"/>
      <c r="P1062" s="85"/>
    </row>
    <row r="1063" spans="1:16" x14ac:dyDescent="0.3">
      <c r="A1063" s="82"/>
      <c r="B1063" s="83"/>
      <c r="C1063" s="80"/>
      <c r="D1063" s="84"/>
      <c r="E1063" s="85"/>
      <c r="F1063" s="85"/>
      <c r="K1063" s="82"/>
      <c r="L1063" s="83"/>
      <c r="M1063" s="80"/>
      <c r="N1063" s="84"/>
      <c r="O1063" s="85"/>
      <c r="P1063" s="85"/>
    </row>
    <row r="1064" spans="1:16" x14ac:dyDescent="0.3">
      <c r="A1064" s="82"/>
      <c r="B1064" s="83"/>
      <c r="C1064" s="80"/>
      <c r="D1064" s="84"/>
      <c r="E1064" s="85"/>
      <c r="F1064" s="85"/>
      <c r="K1064" s="82"/>
      <c r="L1064" s="83"/>
      <c r="M1064" s="80"/>
      <c r="N1064" s="84"/>
      <c r="O1064" s="85"/>
      <c r="P1064" s="85"/>
    </row>
    <row r="1065" spans="1:16" x14ac:dyDescent="0.3">
      <c r="A1065" s="82"/>
      <c r="B1065" s="83"/>
      <c r="C1065" s="80"/>
      <c r="D1065" s="84"/>
      <c r="E1065" s="85"/>
      <c r="F1065" s="85"/>
      <c r="K1065" s="82"/>
      <c r="L1065" s="83"/>
      <c r="M1065" s="80"/>
      <c r="N1065" s="84"/>
      <c r="O1065" s="85"/>
      <c r="P1065" s="85"/>
    </row>
    <row r="1066" spans="1:16" x14ac:dyDescent="0.3">
      <c r="A1066" s="82"/>
      <c r="B1066" s="83"/>
      <c r="C1066" s="80"/>
      <c r="D1066" s="84"/>
      <c r="E1066" s="85"/>
      <c r="F1066" s="85"/>
      <c r="K1066" s="82"/>
      <c r="L1066" s="83"/>
      <c r="M1066" s="80"/>
      <c r="N1066" s="84"/>
      <c r="O1066" s="85"/>
      <c r="P1066" s="85"/>
    </row>
    <row r="1067" spans="1:16" x14ac:dyDescent="0.3">
      <c r="A1067" s="82"/>
      <c r="B1067" s="83"/>
      <c r="C1067" s="80"/>
      <c r="D1067" s="84"/>
      <c r="E1067" s="85"/>
      <c r="F1067" s="85"/>
      <c r="K1067" s="82"/>
      <c r="L1067" s="83"/>
      <c r="M1067" s="80"/>
      <c r="N1067" s="84"/>
      <c r="O1067" s="85"/>
      <c r="P1067" s="85"/>
    </row>
    <row r="1068" spans="1:16" x14ac:dyDescent="0.3">
      <c r="A1068" s="82"/>
      <c r="B1068" s="83"/>
      <c r="C1068" s="80"/>
      <c r="D1068" s="84"/>
      <c r="E1068" s="85"/>
      <c r="F1068" s="85"/>
      <c r="K1068" s="82"/>
      <c r="L1068" s="83"/>
      <c r="M1068" s="80"/>
      <c r="N1068" s="84"/>
      <c r="O1068" s="85"/>
      <c r="P1068" s="85"/>
    </row>
    <row r="1069" spans="1:16" x14ac:dyDescent="0.3">
      <c r="A1069" s="82"/>
      <c r="B1069" s="83"/>
      <c r="C1069" s="80"/>
      <c r="D1069" s="84"/>
      <c r="E1069" s="85"/>
      <c r="F1069" s="85"/>
      <c r="K1069" s="82"/>
      <c r="L1069" s="83"/>
      <c r="M1069" s="80"/>
      <c r="N1069" s="84"/>
      <c r="O1069" s="85"/>
      <c r="P1069" s="85"/>
    </row>
    <row r="1070" spans="1:16" x14ac:dyDescent="0.3">
      <c r="A1070" s="82"/>
      <c r="B1070" s="83"/>
      <c r="C1070" s="80"/>
      <c r="D1070" s="84"/>
      <c r="E1070" s="85"/>
      <c r="F1070" s="85"/>
      <c r="K1070" s="82"/>
      <c r="L1070" s="83"/>
      <c r="M1070" s="80"/>
      <c r="N1070" s="84"/>
      <c r="O1070" s="85"/>
      <c r="P1070" s="85"/>
    </row>
    <row r="1071" spans="1:16" x14ac:dyDescent="0.3">
      <c r="A1071" s="82"/>
      <c r="B1071" s="83"/>
      <c r="C1071" s="80"/>
      <c r="D1071" s="84"/>
      <c r="E1071" s="85"/>
      <c r="F1071" s="85"/>
      <c r="K1071" s="82"/>
      <c r="L1071" s="83"/>
      <c r="M1071" s="80"/>
      <c r="N1071" s="84"/>
      <c r="O1071" s="85"/>
      <c r="P1071" s="85"/>
    </row>
    <row r="1072" spans="1:16" x14ac:dyDescent="0.3">
      <c r="A1072" s="82"/>
      <c r="B1072" s="83"/>
      <c r="C1072" s="80"/>
      <c r="D1072" s="84"/>
      <c r="E1072" s="85"/>
      <c r="F1072" s="85"/>
      <c r="K1072" s="82"/>
      <c r="L1072" s="83"/>
      <c r="M1072" s="80"/>
      <c r="N1072" s="84"/>
      <c r="O1072" s="85"/>
      <c r="P1072" s="85"/>
    </row>
    <row r="1073" spans="1:16" x14ac:dyDescent="0.3">
      <c r="A1073" s="82"/>
      <c r="B1073" s="83"/>
      <c r="C1073" s="80"/>
      <c r="D1073" s="84"/>
      <c r="E1073" s="85"/>
      <c r="F1073" s="85"/>
      <c r="K1073" s="82"/>
      <c r="L1073" s="83"/>
      <c r="M1073" s="80"/>
      <c r="N1073" s="84"/>
      <c r="O1073" s="85"/>
      <c r="P1073" s="85"/>
    </row>
    <row r="1074" spans="1:16" x14ac:dyDescent="0.3">
      <c r="A1074" s="82"/>
      <c r="B1074" s="83"/>
      <c r="C1074" s="80"/>
      <c r="D1074" s="84"/>
      <c r="E1074" s="85"/>
      <c r="F1074" s="85"/>
      <c r="K1074" s="82"/>
      <c r="L1074" s="83"/>
      <c r="M1074" s="80"/>
      <c r="N1074" s="84"/>
      <c r="O1074" s="85"/>
      <c r="P1074" s="85"/>
    </row>
    <row r="1075" spans="1:16" x14ac:dyDescent="0.3">
      <c r="A1075" s="82"/>
      <c r="B1075" s="83"/>
      <c r="C1075" s="80"/>
      <c r="D1075" s="84"/>
      <c r="E1075" s="85"/>
      <c r="F1075" s="85"/>
      <c r="K1075" s="82"/>
      <c r="L1075" s="83"/>
      <c r="M1075" s="80"/>
      <c r="N1075" s="84"/>
      <c r="O1075" s="85"/>
      <c r="P1075" s="85"/>
    </row>
    <row r="1076" spans="1:16" x14ac:dyDescent="0.3">
      <c r="A1076" s="82"/>
      <c r="B1076" s="83"/>
      <c r="C1076" s="80"/>
      <c r="D1076" s="84"/>
      <c r="E1076" s="85"/>
      <c r="F1076" s="85"/>
      <c r="K1076" s="82"/>
      <c r="L1076" s="83"/>
      <c r="M1076" s="80"/>
      <c r="N1076" s="84"/>
      <c r="O1076" s="85"/>
      <c r="P1076" s="85"/>
    </row>
    <row r="1077" spans="1:16" x14ac:dyDescent="0.3">
      <c r="A1077" s="82"/>
      <c r="B1077" s="83"/>
      <c r="C1077" s="80"/>
      <c r="D1077" s="84"/>
      <c r="E1077" s="85"/>
      <c r="F1077" s="85"/>
      <c r="K1077" s="82"/>
      <c r="L1077" s="83"/>
      <c r="M1077" s="80"/>
      <c r="N1077" s="84"/>
      <c r="O1077" s="85"/>
      <c r="P1077" s="85"/>
    </row>
    <row r="1078" spans="1:16" x14ac:dyDescent="0.3">
      <c r="A1078" s="82"/>
      <c r="B1078" s="83"/>
      <c r="C1078" s="80"/>
      <c r="D1078" s="84"/>
      <c r="E1078" s="85"/>
      <c r="F1078" s="85"/>
      <c r="K1078" s="82"/>
      <c r="L1078" s="83"/>
      <c r="M1078" s="80"/>
      <c r="N1078" s="84"/>
      <c r="O1078" s="85"/>
      <c r="P1078" s="85"/>
    </row>
    <row r="1079" spans="1:16" x14ac:dyDescent="0.3">
      <c r="A1079" s="82"/>
      <c r="B1079" s="83"/>
      <c r="C1079" s="80"/>
      <c r="D1079" s="84"/>
      <c r="E1079" s="85"/>
      <c r="F1079" s="85"/>
      <c r="K1079" s="82"/>
      <c r="L1079" s="83"/>
      <c r="M1079" s="80"/>
      <c r="N1079" s="84"/>
      <c r="O1079" s="85"/>
      <c r="P1079" s="85"/>
    </row>
    <row r="1080" spans="1:16" x14ac:dyDescent="0.3">
      <c r="A1080" s="82"/>
      <c r="B1080" s="83"/>
      <c r="C1080" s="80"/>
      <c r="D1080" s="84"/>
      <c r="E1080" s="85"/>
      <c r="F1080" s="85"/>
      <c r="K1080" s="82"/>
      <c r="L1080" s="83"/>
      <c r="M1080" s="80"/>
      <c r="N1080" s="84"/>
      <c r="O1080" s="85"/>
      <c r="P1080" s="85"/>
    </row>
    <row r="1081" spans="1:16" x14ac:dyDescent="0.3">
      <c r="A1081" s="82"/>
      <c r="B1081" s="83"/>
      <c r="C1081" s="80"/>
      <c r="D1081" s="84"/>
      <c r="E1081" s="85"/>
      <c r="F1081" s="85"/>
      <c r="K1081" s="82"/>
      <c r="L1081" s="83"/>
      <c r="M1081" s="80"/>
      <c r="N1081" s="84"/>
      <c r="O1081" s="85"/>
      <c r="P1081" s="85"/>
    </row>
    <row r="1082" spans="1:16" x14ac:dyDescent="0.3">
      <c r="A1082" s="82"/>
      <c r="B1082" s="83"/>
      <c r="C1082" s="80"/>
      <c r="D1082" s="84"/>
      <c r="E1082" s="85"/>
      <c r="F1082" s="85"/>
      <c r="K1082" s="82"/>
      <c r="L1082" s="83"/>
      <c r="M1082" s="80"/>
      <c r="N1082" s="84"/>
      <c r="O1082" s="85"/>
      <c r="P1082" s="85"/>
    </row>
    <row r="1083" spans="1:16" x14ac:dyDescent="0.3">
      <c r="A1083" s="82"/>
      <c r="B1083" s="83"/>
      <c r="C1083" s="80"/>
      <c r="D1083" s="84"/>
      <c r="E1083" s="85"/>
      <c r="F1083" s="85"/>
      <c r="K1083" s="82"/>
      <c r="L1083" s="83"/>
      <c r="M1083" s="80"/>
      <c r="N1083" s="84"/>
      <c r="O1083" s="85"/>
      <c r="P1083" s="85"/>
    </row>
    <row r="1084" spans="1:16" x14ac:dyDescent="0.3">
      <c r="A1084" s="82"/>
      <c r="B1084" s="83"/>
      <c r="C1084" s="80"/>
      <c r="D1084" s="84"/>
      <c r="E1084" s="85"/>
      <c r="F1084" s="85"/>
      <c r="K1084" s="82"/>
      <c r="L1084" s="83"/>
      <c r="M1084" s="80"/>
      <c r="N1084" s="84"/>
      <c r="O1084" s="85"/>
      <c r="P1084" s="85"/>
    </row>
    <row r="1085" spans="1:16" x14ac:dyDescent="0.3">
      <c r="A1085" s="82"/>
      <c r="B1085" s="83"/>
      <c r="C1085" s="80"/>
      <c r="D1085" s="84"/>
      <c r="E1085" s="85"/>
      <c r="F1085" s="85"/>
      <c r="K1085" s="82"/>
      <c r="L1085" s="83"/>
      <c r="M1085" s="80"/>
      <c r="N1085" s="84"/>
      <c r="O1085" s="85"/>
      <c r="P1085" s="85"/>
    </row>
    <row r="1086" spans="1:16" x14ac:dyDescent="0.3">
      <c r="A1086" s="82"/>
      <c r="B1086" s="83"/>
      <c r="C1086" s="80"/>
      <c r="D1086" s="84"/>
      <c r="E1086" s="85"/>
      <c r="F1086" s="85"/>
      <c r="K1086" s="82"/>
      <c r="L1086" s="83"/>
      <c r="M1086" s="80"/>
      <c r="N1086" s="84"/>
      <c r="O1086" s="85"/>
      <c r="P1086" s="85"/>
    </row>
    <row r="1087" spans="1:16" x14ac:dyDescent="0.3">
      <c r="A1087" s="82"/>
      <c r="B1087" s="83"/>
      <c r="C1087" s="80"/>
      <c r="D1087" s="84"/>
      <c r="E1087" s="85"/>
      <c r="F1087" s="85"/>
      <c r="K1087" s="82"/>
      <c r="L1087" s="83"/>
      <c r="M1087" s="80"/>
      <c r="N1087" s="84"/>
      <c r="O1087" s="85"/>
      <c r="P1087" s="85"/>
    </row>
    <row r="1088" spans="1:16" x14ac:dyDescent="0.3">
      <c r="A1088" s="82"/>
      <c r="B1088" s="83"/>
      <c r="C1088" s="80"/>
      <c r="D1088" s="84"/>
      <c r="E1088" s="85"/>
      <c r="F1088" s="85"/>
      <c r="K1088" s="82"/>
      <c r="L1088" s="83"/>
      <c r="M1088" s="80"/>
      <c r="N1088" s="84"/>
      <c r="O1088" s="85"/>
      <c r="P1088" s="85"/>
    </row>
    <row r="1089" spans="1:16" x14ac:dyDescent="0.3">
      <c r="A1089" s="82"/>
      <c r="B1089" s="83"/>
      <c r="C1089" s="80"/>
      <c r="D1089" s="84"/>
      <c r="E1089" s="85"/>
      <c r="F1089" s="85"/>
      <c r="K1089" s="82"/>
      <c r="L1089" s="83"/>
      <c r="M1089" s="80"/>
      <c r="N1089" s="84"/>
      <c r="O1089" s="85"/>
      <c r="P1089" s="85"/>
    </row>
    <row r="1090" spans="1:16" x14ac:dyDescent="0.3">
      <c r="A1090" s="82"/>
      <c r="B1090" s="83"/>
      <c r="C1090" s="80"/>
      <c r="D1090" s="84"/>
      <c r="E1090" s="85"/>
      <c r="F1090" s="85"/>
      <c r="K1090" s="82"/>
      <c r="L1090" s="83"/>
      <c r="M1090" s="80"/>
      <c r="N1090" s="84"/>
      <c r="O1090" s="85"/>
      <c r="P1090" s="85"/>
    </row>
    <row r="1091" spans="1:16" x14ac:dyDescent="0.3">
      <c r="A1091" s="82"/>
      <c r="B1091" s="83"/>
      <c r="C1091" s="80"/>
      <c r="D1091" s="84"/>
      <c r="E1091" s="85"/>
      <c r="F1091" s="85"/>
      <c r="K1091" s="82"/>
      <c r="L1091" s="83"/>
      <c r="M1091" s="80"/>
      <c r="N1091" s="84"/>
      <c r="O1091" s="85"/>
      <c r="P1091" s="85"/>
    </row>
    <row r="1092" spans="1:16" x14ac:dyDescent="0.3">
      <c r="A1092" s="82"/>
      <c r="B1092" s="83"/>
      <c r="C1092" s="80"/>
      <c r="D1092" s="84"/>
      <c r="E1092" s="85"/>
      <c r="F1092" s="85"/>
      <c r="K1092" s="82"/>
      <c r="L1092" s="83"/>
      <c r="M1092" s="80"/>
      <c r="N1092" s="84"/>
      <c r="O1092" s="85"/>
      <c r="P1092" s="85"/>
    </row>
    <row r="1093" spans="1:16" x14ac:dyDescent="0.3">
      <c r="A1093" s="82"/>
      <c r="B1093" s="83"/>
      <c r="C1093" s="80"/>
      <c r="D1093" s="84"/>
      <c r="E1093" s="85"/>
      <c r="F1093" s="85"/>
      <c r="K1093" s="82"/>
      <c r="L1093" s="83"/>
      <c r="M1093" s="80"/>
      <c r="N1093" s="84"/>
      <c r="O1093" s="85"/>
      <c r="P1093" s="85"/>
    </row>
    <row r="1094" spans="1:16" x14ac:dyDescent="0.3">
      <c r="A1094" s="82"/>
      <c r="B1094" s="83"/>
      <c r="C1094" s="80"/>
      <c r="D1094" s="84"/>
      <c r="E1094" s="85"/>
      <c r="F1094" s="85"/>
      <c r="K1094" s="82"/>
      <c r="L1094" s="83"/>
      <c r="M1094" s="80"/>
      <c r="N1094" s="84"/>
      <c r="O1094" s="85"/>
      <c r="P1094" s="85"/>
    </row>
    <row r="1095" spans="1:16" x14ac:dyDescent="0.3">
      <c r="A1095" s="82"/>
      <c r="B1095" s="83"/>
      <c r="C1095" s="80"/>
      <c r="D1095" s="84"/>
      <c r="E1095" s="85"/>
      <c r="F1095" s="85"/>
      <c r="K1095" s="82"/>
      <c r="L1095" s="83"/>
      <c r="M1095" s="80"/>
      <c r="N1095" s="84"/>
      <c r="O1095" s="85"/>
      <c r="P1095" s="85"/>
    </row>
    <row r="1096" spans="1:16" x14ac:dyDescent="0.3">
      <c r="A1096" s="82"/>
      <c r="B1096" s="83"/>
      <c r="C1096" s="80"/>
      <c r="D1096" s="84"/>
      <c r="E1096" s="85"/>
      <c r="F1096" s="85"/>
      <c r="K1096" s="82"/>
      <c r="L1096" s="83"/>
      <c r="M1096" s="80"/>
      <c r="N1096" s="84"/>
      <c r="O1096" s="85"/>
      <c r="P1096" s="85"/>
    </row>
    <row r="1097" spans="1:16" x14ac:dyDescent="0.3">
      <c r="A1097" s="82"/>
      <c r="B1097" s="83"/>
      <c r="C1097" s="80"/>
      <c r="D1097" s="84"/>
      <c r="E1097" s="85"/>
      <c r="F1097" s="85"/>
      <c r="K1097" s="82"/>
      <c r="L1097" s="83"/>
      <c r="M1097" s="80"/>
      <c r="N1097" s="84"/>
      <c r="O1097" s="85"/>
      <c r="P1097" s="85"/>
    </row>
    <row r="1098" spans="1:16" x14ac:dyDescent="0.3">
      <c r="A1098" s="82"/>
      <c r="B1098" s="83"/>
      <c r="C1098" s="80"/>
      <c r="D1098" s="84"/>
      <c r="E1098" s="85"/>
      <c r="F1098" s="85"/>
      <c r="K1098" s="82"/>
      <c r="L1098" s="83"/>
      <c r="M1098" s="80"/>
      <c r="N1098" s="84"/>
      <c r="O1098" s="85"/>
      <c r="P1098" s="85"/>
    </row>
    <row r="1099" spans="1:16" x14ac:dyDescent="0.3">
      <c r="A1099" s="82"/>
      <c r="B1099" s="83"/>
      <c r="C1099" s="80"/>
      <c r="D1099" s="84"/>
      <c r="E1099" s="85"/>
      <c r="F1099" s="85"/>
      <c r="K1099" s="82"/>
      <c r="L1099" s="83"/>
      <c r="M1099" s="80"/>
      <c r="N1099" s="84"/>
      <c r="O1099" s="85"/>
      <c r="P1099" s="85"/>
    </row>
    <row r="1100" spans="1:16" x14ac:dyDescent="0.3">
      <c r="A1100" s="82"/>
      <c r="B1100" s="83"/>
      <c r="C1100" s="80"/>
      <c r="D1100" s="84"/>
      <c r="E1100" s="85"/>
      <c r="F1100" s="85"/>
      <c r="K1100" s="82"/>
      <c r="L1100" s="83"/>
      <c r="M1100" s="80"/>
      <c r="N1100" s="84"/>
      <c r="O1100" s="85"/>
      <c r="P1100" s="85"/>
    </row>
    <row r="1101" spans="1:16" x14ac:dyDescent="0.3">
      <c r="A1101" s="82"/>
      <c r="B1101" s="83"/>
      <c r="C1101" s="80"/>
      <c r="D1101" s="84"/>
      <c r="E1101" s="85"/>
      <c r="F1101" s="85"/>
      <c r="K1101" s="82"/>
      <c r="L1101" s="83"/>
      <c r="M1101" s="80"/>
      <c r="N1101" s="84"/>
      <c r="O1101" s="85"/>
      <c r="P1101" s="85"/>
    </row>
    <row r="1102" spans="1:16" x14ac:dyDescent="0.3">
      <c r="A1102" s="82"/>
      <c r="B1102" s="83"/>
      <c r="C1102" s="80"/>
      <c r="D1102" s="84"/>
      <c r="E1102" s="85"/>
      <c r="F1102" s="85"/>
      <c r="K1102" s="82"/>
      <c r="L1102" s="83"/>
      <c r="M1102" s="80"/>
      <c r="N1102" s="84"/>
      <c r="O1102" s="85"/>
      <c r="P1102" s="85"/>
    </row>
    <row r="1103" spans="1:16" x14ac:dyDescent="0.3">
      <c r="A1103" s="82"/>
      <c r="B1103" s="83"/>
      <c r="C1103" s="80"/>
      <c r="D1103" s="84"/>
      <c r="E1103" s="85"/>
      <c r="F1103" s="85"/>
      <c r="K1103" s="82"/>
      <c r="L1103" s="83"/>
      <c r="M1103" s="80"/>
      <c r="N1103" s="84"/>
      <c r="O1103" s="85"/>
      <c r="P1103" s="85"/>
    </row>
    <row r="1104" spans="1:16" x14ac:dyDescent="0.3">
      <c r="A1104" s="82"/>
      <c r="B1104" s="83"/>
      <c r="C1104" s="80"/>
      <c r="D1104" s="84"/>
      <c r="E1104" s="85"/>
      <c r="F1104" s="85"/>
      <c r="K1104" s="82"/>
      <c r="L1104" s="83"/>
      <c r="M1104" s="80"/>
      <c r="N1104" s="84"/>
      <c r="O1104" s="85"/>
      <c r="P1104" s="85"/>
    </row>
    <row r="1105" spans="1:16" x14ac:dyDescent="0.3">
      <c r="A1105" s="82"/>
      <c r="B1105" s="83"/>
      <c r="C1105" s="80"/>
      <c r="D1105" s="84"/>
      <c r="E1105" s="85"/>
      <c r="F1105" s="85"/>
      <c r="K1105" s="82"/>
      <c r="L1105" s="83"/>
      <c r="M1105" s="80"/>
      <c r="N1105" s="84"/>
      <c r="O1105" s="85"/>
      <c r="P1105" s="85"/>
    </row>
    <row r="1106" spans="1:16" x14ac:dyDescent="0.3">
      <c r="A1106" s="82"/>
      <c r="B1106" s="83"/>
      <c r="C1106" s="80"/>
      <c r="D1106" s="84"/>
      <c r="E1106" s="85"/>
      <c r="F1106" s="85"/>
      <c r="K1106" s="82"/>
      <c r="L1106" s="83"/>
      <c r="M1106" s="80"/>
      <c r="N1106" s="84"/>
      <c r="O1106" s="85"/>
      <c r="P1106" s="85"/>
    </row>
    <row r="1107" spans="1:16" x14ac:dyDescent="0.3">
      <c r="A1107" s="82"/>
      <c r="B1107" s="83"/>
      <c r="C1107" s="80"/>
      <c r="D1107" s="84"/>
      <c r="E1107" s="85"/>
      <c r="F1107" s="85"/>
      <c r="K1107" s="82"/>
      <c r="L1107" s="83"/>
      <c r="M1107" s="80"/>
      <c r="N1107" s="84"/>
      <c r="O1107" s="85"/>
      <c r="P1107" s="85"/>
    </row>
    <row r="1108" spans="1:16" x14ac:dyDescent="0.3">
      <c r="A1108" s="82"/>
      <c r="B1108" s="83"/>
      <c r="C1108" s="80"/>
      <c r="D1108" s="84"/>
      <c r="E1108" s="85"/>
      <c r="F1108" s="85"/>
      <c r="K1108" s="82"/>
      <c r="L1108" s="83"/>
      <c r="M1108" s="80"/>
      <c r="N1108" s="84"/>
      <c r="O1108" s="85"/>
      <c r="P1108" s="85"/>
    </row>
    <row r="1109" spans="1:16" x14ac:dyDescent="0.3">
      <c r="A1109" s="82"/>
      <c r="B1109" s="83"/>
      <c r="C1109" s="80"/>
      <c r="D1109" s="84"/>
      <c r="E1109" s="85"/>
      <c r="F1109" s="85"/>
      <c r="K1109" s="82"/>
      <c r="L1109" s="83"/>
      <c r="M1109" s="80"/>
      <c r="N1109" s="84"/>
      <c r="O1109" s="85"/>
      <c r="P1109" s="85"/>
    </row>
    <row r="1110" spans="1:16" x14ac:dyDescent="0.3">
      <c r="A1110" s="82"/>
      <c r="B1110" s="83"/>
      <c r="C1110" s="80"/>
      <c r="D1110" s="84"/>
      <c r="E1110" s="85"/>
      <c r="F1110" s="85"/>
      <c r="K1110" s="82"/>
      <c r="L1110" s="83"/>
      <c r="M1110" s="80"/>
      <c r="N1110" s="84"/>
      <c r="O1110" s="85"/>
      <c r="P1110" s="85"/>
    </row>
    <row r="1111" spans="1:16" x14ac:dyDescent="0.3">
      <c r="A1111" s="82"/>
      <c r="B1111" s="83"/>
      <c r="C1111" s="80"/>
      <c r="D1111" s="84"/>
      <c r="E1111" s="85"/>
      <c r="F1111" s="85"/>
      <c r="K1111" s="82"/>
      <c r="L1111" s="83"/>
      <c r="M1111" s="80"/>
      <c r="N1111" s="84"/>
      <c r="O1111" s="85"/>
      <c r="P1111" s="85"/>
    </row>
    <row r="1112" spans="1:16" x14ac:dyDescent="0.3">
      <c r="A1112" s="82"/>
      <c r="B1112" s="83"/>
      <c r="C1112" s="80"/>
      <c r="D1112" s="84"/>
      <c r="E1112" s="85"/>
      <c r="F1112" s="85"/>
      <c r="K1112" s="82"/>
      <c r="L1112" s="83"/>
      <c r="M1112" s="80"/>
      <c r="N1112" s="84"/>
      <c r="O1112" s="85"/>
      <c r="P1112" s="85"/>
    </row>
    <row r="1113" spans="1:16" x14ac:dyDescent="0.3">
      <c r="A1113" s="82"/>
      <c r="B1113" s="83"/>
      <c r="C1113" s="80"/>
      <c r="D1113" s="84"/>
      <c r="E1113" s="85"/>
      <c r="F1113" s="85"/>
      <c r="K1113" s="82"/>
      <c r="L1113" s="83"/>
      <c r="M1113" s="80"/>
      <c r="N1113" s="84"/>
      <c r="O1113" s="85"/>
      <c r="P1113" s="85"/>
    </row>
    <row r="1114" spans="1:16" x14ac:dyDescent="0.3">
      <c r="A1114" s="82"/>
      <c r="B1114" s="83"/>
      <c r="C1114" s="80"/>
      <c r="D1114" s="84"/>
      <c r="E1114" s="85"/>
      <c r="F1114" s="85"/>
      <c r="K1114" s="82"/>
      <c r="L1114" s="83"/>
      <c r="M1114" s="80"/>
      <c r="N1114" s="84"/>
      <c r="O1114" s="85"/>
      <c r="P1114" s="85"/>
    </row>
    <row r="1115" spans="1:16" x14ac:dyDescent="0.3">
      <c r="A1115" s="82"/>
      <c r="B1115" s="83"/>
      <c r="C1115" s="80"/>
      <c r="D1115" s="84"/>
      <c r="E1115" s="85"/>
      <c r="F1115" s="85"/>
      <c r="K1115" s="82"/>
      <c r="L1115" s="83"/>
      <c r="M1115" s="80"/>
      <c r="N1115" s="84"/>
      <c r="O1115" s="85"/>
      <c r="P1115" s="85"/>
    </row>
    <row r="1116" spans="1:16" x14ac:dyDescent="0.3">
      <c r="A1116" s="82"/>
      <c r="B1116" s="83"/>
      <c r="C1116" s="80"/>
      <c r="D1116" s="84"/>
      <c r="E1116" s="85"/>
      <c r="F1116" s="85"/>
      <c r="K1116" s="82"/>
      <c r="L1116" s="83"/>
      <c r="M1116" s="80"/>
      <c r="N1116" s="84"/>
      <c r="O1116" s="85"/>
      <c r="P1116" s="85"/>
    </row>
    <row r="1117" spans="1:16" x14ac:dyDescent="0.3">
      <c r="A1117" s="82"/>
      <c r="B1117" s="83"/>
      <c r="C1117" s="80"/>
      <c r="D1117" s="84"/>
      <c r="E1117" s="85"/>
      <c r="F1117" s="85"/>
      <c r="K1117" s="82"/>
      <c r="L1117" s="83"/>
      <c r="M1117" s="80"/>
      <c r="N1117" s="84"/>
      <c r="O1117" s="85"/>
      <c r="P1117" s="85"/>
    </row>
    <row r="1118" spans="1:16" x14ac:dyDescent="0.3">
      <c r="A1118" s="82"/>
      <c r="B1118" s="83"/>
      <c r="C1118" s="80"/>
      <c r="D1118" s="84"/>
      <c r="E1118" s="85"/>
      <c r="F1118" s="85"/>
      <c r="K1118" s="82"/>
      <c r="L1118" s="83"/>
      <c r="M1118" s="80"/>
      <c r="N1118" s="84"/>
      <c r="O1118" s="85"/>
      <c r="P1118" s="85"/>
    </row>
    <row r="1119" spans="1:16" x14ac:dyDescent="0.3">
      <c r="A1119" s="82"/>
      <c r="B1119" s="83"/>
      <c r="C1119" s="80"/>
      <c r="D1119" s="84"/>
      <c r="E1119" s="85"/>
      <c r="F1119" s="85"/>
      <c r="K1119" s="82"/>
      <c r="L1119" s="83"/>
      <c r="M1119" s="80"/>
      <c r="N1119" s="84"/>
      <c r="O1119" s="85"/>
      <c r="P1119" s="85"/>
    </row>
    <row r="1120" spans="1:16" x14ac:dyDescent="0.3">
      <c r="A1120" s="82"/>
      <c r="B1120" s="83"/>
      <c r="C1120" s="80"/>
      <c r="D1120" s="84"/>
      <c r="E1120" s="85"/>
      <c r="F1120" s="85"/>
      <c r="K1120" s="82"/>
      <c r="L1120" s="83"/>
      <c r="M1120" s="80"/>
      <c r="N1120" s="84"/>
      <c r="O1120" s="85"/>
      <c r="P1120" s="85"/>
    </row>
    <row r="1121" spans="1:16" x14ac:dyDescent="0.3">
      <c r="A1121" s="82"/>
      <c r="B1121" s="83"/>
      <c r="C1121" s="80"/>
      <c r="D1121" s="84"/>
      <c r="E1121" s="85"/>
      <c r="F1121" s="85"/>
      <c r="K1121" s="82"/>
      <c r="L1121" s="83"/>
      <c r="M1121" s="80"/>
      <c r="N1121" s="84"/>
      <c r="O1121" s="85"/>
      <c r="P1121" s="85"/>
    </row>
    <row r="1122" spans="1:16" x14ac:dyDescent="0.3">
      <c r="A1122" s="82"/>
      <c r="B1122" s="83"/>
      <c r="C1122" s="80"/>
      <c r="D1122" s="84"/>
      <c r="E1122" s="85"/>
      <c r="F1122" s="85"/>
      <c r="K1122" s="82"/>
      <c r="L1122" s="83"/>
      <c r="M1122" s="80"/>
      <c r="N1122" s="84"/>
      <c r="O1122" s="85"/>
      <c r="P1122" s="85"/>
    </row>
    <row r="1123" spans="1:16" x14ac:dyDescent="0.3">
      <c r="A1123" s="82"/>
      <c r="B1123" s="83"/>
      <c r="C1123" s="80"/>
      <c r="D1123" s="84"/>
      <c r="E1123" s="85"/>
      <c r="F1123" s="85"/>
      <c r="K1123" s="82"/>
      <c r="L1123" s="83"/>
      <c r="M1123" s="80"/>
      <c r="N1123" s="84"/>
      <c r="O1123" s="85"/>
      <c r="P1123" s="85"/>
    </row>
    <row r="1124" spans="1:16" x14ac:dyDescent="0.3">
      <c r="A1124" s="82"/>
      <c r="B1124" s="83"/>
      <c r="C1124" s="80"/>
      <c r="D1124" s="84"/>
      <c r="E1124" s="85"/>
      <c r="F1124" s="85"/>
      <c r="K1124" s="82"/>
      <c r="L1124" s="83"/>
      <c r="M1124" s="80"/>
      <c r="N1124" s="84"/>
      <c r="O1124" s="85"/>
      <c r="P1124" s="85"/>
    </row>
    <row r="1125" spans="1:16" x14ac:dyDescent="0.3">
      <c r="A1125" s="82"/>
      <c r="B1125" s="83"/>
      <c r="C1125" s="80"/>
      <c r="D1125" s="84"/>
      <c r="E1125" s="85"/>
      <c r="F1125" s="85"/>
      <c r="K1125" s="82"/>
      <c r="L1125" s="83"/>
      <c r="M1125" s="80"/>
      <c r="N1125" s="84"/>
      <c r="O1125" s="85"/>
      <c r="P1125" s="85"/>
    </row>
    <row r="1126" spans="1:16" x14ac:dyDescent="0.3">
      <c r="A1126" s="82"/>
      <c r="B1126" s="83"/>
      <c r="C1126" s="80"/>
      <c r="D1126" s="84"/>
      <c r="E1126" s="85"/>
      <c r="F1126" s="85"/>
      <c r="K1126" s="82"/>
      <c r="L1126" s="83"/>
      <c r="M1126" s="80"/>
      <c r="N1126" s="84"/>
      <c r="O1126" s="85"/>
      <c r="P1126" s="85"/>
    </row>
    <row r="1127" spans="1:16" x14ac:dyDescent="0.3">
      <c r="A1127" s="82"/>
      <c r="B1127" s="83"/>
      <c r="C1127" s="80"/>
      <c r="D1127" s="84"/>
      <c r="E1127" s="85"/>
      <c r="F1127" s="85"/>
      <c r="K1127" s="82"/>
      <c r="L1127" s="83"/>
      <c r="M1127" s="80"/>
      <c r="N1127" s="84"/>
      <c r="O1127" s="85"/>
      <c r="P1127" s="85"/>
    </row>
    <row r="1128" spans="1:16" x14ac:dyDescent="0.3">
      <c r="A1128" s="82"/>
      <c r="B1128" s="83"/>
      <c r="C1128" s="80"/>
      <c r="D1128" s="84"/>
      <c r="E1128" s="85"/>
      <c r="F1128" s="85"/>
      <c r="K1128" s="82"/>
      <c r="L1128" s="83"/>
      <c r="M1128" s="80"/>
      <c r="N1128" s="84"/>
      <c r="O1128" s="85"/>
      <c r="P1128" s="85"/>
    </row>
    <row r="1129" spans="1:16" x14ac:dyDescent="0.3">
      <c r="A1129" s="82"/>
      <c r="B1129" s="83"/>
      <c r="C1129" s="80"/>
      <c r="D1129" s="84"/>
      <c r="E1129" s="85"/>
      <c r="F1129" s="85"/>
      <c r="K1129" s="82"/>
      <c r="L1129" s="83"/>
      <c r="M1129" s="80"/>
      <c r="N1129" s="84"/>
      <c r="O1129" s="85"/>
      <c r="P1129" s="85"/>
    </row>
    <row r="1130" spans="1:16" x14ac:dyDescent="0.3">
      <c r="A1130" s="82"/>
      <c r="B1130" s="83"/>
      <c r="C1130" s="80"/>
      <c r="D1130" s="84"/>
      <c r="E1130" s="85"/>
      <c r="F1130" s="85"/>
      <c r="K1130" s="82"/>
      <c r="L1130" s="83"/>
      <c r="M1130" s="80"/>
      <c r="N1130" s="84"/>
      <c r="O1130" s="85"/>
      <c r="P1130" s="85"/>
    </row>
    <row r="1131" spans="1:16" x14ac:dyDescent="0.3">
      <c r="A1131" s="82"/>
      <c r="B1131" s="83"/>
      <c r="C1131" s="80"/>
      <c r="D1131" s="84"/>
      <c r="E1131" s="85"/>
      <c r="F1131" s="85"/>
      <c r="K1131" s="82"/>
      <c r="L1131" s="83"/>
      <c r="M1131" s="80"/>
      <c r="N1131" s="84"/>
      <c r="O1131" s="85"/>
      <c r="P1131" s="85"/>
    </row>
    <row r="1132" spans="1:16" x14ac:dyDescent="0.3">
      <c r="A1132" s="82"/>
      <c r="B1132" s="83"/>
      <c r="C1132" s="80"/>
      <c r="D1132" s="84"/>
      <c r="E1132" s="85"/>
      <c r="F1132" s="85"/>
      <c r="K1132" s="82"/>
      <c r="L1132" s="83"/>
      <c r="M1132" s="80"/>
      <c r="N1132" s="84"/>
      <c r="O1132" s="85"/>
      <c r="P1132" s="85"/>
    </row>
    <row r="1133" spans="1:16" x14ac:dyDescent="0.3">
      <c r="A1133" s="82"/>
      <c r="B1133" s="83"/>
      <c r="C1133" s="80"/>
      <c r="D1133" s="84"/>
      <c r="E1133" s="85"/>
      <c r="F1133" s="85"/>
      <c r="K1133" s="82"/>
      <c r="L1133" s="83"/>
      <c r="M1133" s="80"/>
      <c r="N1133" s="84"/>
      <c r="O1133" s="85"/>
      <c r="P1133" s="85"/>
    </row>
    <row r="1134" spans="1:16" x14ac:dyDescent="0.3">
      <c r="A1134" s="82"/>
      <c r="B1134" s="83"/>
      <c r="C1134" s="80"/>
      <c r="D1134" s="84"/>
      <c r="E1134" s="85"/>
      <c r="F1134" s="85"/>
      <c r="K1134" s="82"/>
      <c r="L1134" s="83"/>
      <c r="M1134" s="80"/>
      <c r="N1134" s="84"/>
      <c r="O1134" s="85"/>
      <c r="P1134" s="85"/>
    </row>
    <row r="1135" spans="1:16" x14ac:dyDescent="0.3">
      <c r="A1135" s="82"/>
      <c r="B1135" s="83"/>
      <c r="C1135" s="80"/>
      <c r="D1135" s="84"/>
      <c r="E1135" s="85"/>
      <c r="F1135" s="85"/>
      <c r="K1135" s="82"/>
      <c r="L1135" s="83"/>
      <c r="M1135" s="80"/>
      <c r="N1135" s="84"/>
      <c r="O1135" s="85"/>
      <c r="P1135" s="85"/>
    </row>
    <row r="1136" spans="1:16" x14ac:dyDescent="0.3">
      <c r="A1136" s="82"/>
      <c r="B1136" s="83"/>
      <c r="C1136" s="80"/>
      <c r="D1136" s="84"/>
      <c r="E1136" s="85"/>
      <c r="F1136" s="85"/>
      <c r="K1136" s="82"/>
      <c r="L1136" s="83"/>
      <c r="M1136" s="80"/>
      <c r="N1136" s="84"/>
      <c r="O1136" s="85"/>
      <c r="P1136" s="85"/>
    </row>
    <row r="1137" spans="1:16" x14ac:dyDescent="0.3">
      <c r="A1137" s="82"/>
      <c r="B1137" s="83"/>
      <c r="C1137" s="80"/>
      <c r="D1137" s="84"/>
      <c r="E1137" s="85"/>
      <c r="F1137" s="85"/>
      <c r="K1137" s="82"/>
      <c r="L1137" s="83"/>
      <c r="M1137" s="80"/>
      <c r="N1137" s="84"/>
      <c r="O1137" s="85"/>
      <c r="P1137" s="85"/>
    </row>
    <row r="1138" spans="1:16" x14ac:dyDescent="0.3">
      <c r="A1138" s="82"/>
      <c r="B1138" s="83"/>
      <c r="C1138" s="80"/>
      <c r="D1138" s="84"/>
      <c r="E1138" s="85"/>
      <c r="F1138" s="85"/>
      <c r="K1138" s="82"/>
      <c r="L1138" s="83"/>
      <c r="M1138" s="80"/>
      <c r="N1138" s="84"/>
      <c r="O1138" s="85"/>
      <c r="P1138" s="85"/>
    </row>
    <row r="1139" spans="1:16" x14ac:dyDescent="0.3">
      <c r="A1139" s="82"/>
      <c r="B1139" s="83"/>
      <c r="C1139" s="80"/>
      <c r="D1139" s="84"/>
      <c r="E1139" s="85"/>
      <c r="F1139" s="85"/>
      <c r="K1139" s="82"/>
      <c r="L1139" s="83"/>
      <c r="M1139" s="80"/>
      <c r="N1139" s="84"/>
      <c r="O1139" s="85"/>
      <c r="P1139" s="85"/>
    </row>
    <row r="1140" spans="1:16" x14ac:dyDescent="0.3">
      <c r="A1140" s="82"/>
      <c r="B1140" s="83"/>
      <c r="C1140" s="80"/>
      <c r="D1140" s="84"/>
      <c r="E1140" s="85"/>
      <c r="F1140" s="85"/>
      <c r="K1140" s="82"/>
      <c r="L1140" s="83"/>
      <c r="M1140" s="80"/>
      <c r="N1140" s="84"/>
      <c r="O1140" s="85"/>
      <c r="P1140" s="85"/>
    </row>
    <row r="1141" spans="1:16" x14ac:dyDescent="0.3">
      <c r="A1141" s="82"/>
      <c r="B1141" s="83"/>
      <c r="C1141" s="80"/>
      <c r="D1141" s="84"/>
      <c r="E1141" s="85"/>
      <c r="F1141" s="85"/>
      <c r="K1141" s="82"/>
      <c r="L1141" s="83"/>
      <c r="M1141" s="80"/>
      <c r="N1141" s="84"/>
      <c r="O1141" s="85"/>
      <c r="P1141" s="85"/>
    </row>
    <row r="1142" spans="1:16" x14ac:dyDescent="0.3">
      <c r="A1142" s="82"/>
      <c r="B1142" s="83"/>
      <c r="C1142" s="80"/>
      <c r="D1142" s="84"/>
      <c r="E1142" s="85"/>
      <c r="F1142" s="85"/>
      <c r="K1142" s="82"/>
      <c r="L1142" s="83"/>
      <c r="M1142" s="80"/>
      <c r="N1142" s="84"/>
      <c r="O1142" s="85"/>
      <c r="P1142" s="85"/>
    </row>
    <row r="1143" spans="1:16" x14ac:dyDescent="0.3">
      <c r="A1143" s="82"/>
      <c r="B1143" s="83"/>
      <c r="C1143" s="80"/>
      <c r="D1143" s="84"/>
      <c r="E1143" s="85"/>
      <c r="F1143" s="85"/>
      <c r="K1143" s="82"/>
      <c r="L1143" s="83"/>
      <c r="M1143" s="80"/>
      <c r="N1143" s="84"/>
      <c r="O1143" s="85"/>
      <c r="P1143" s="85"/>
    </row>
    <row r="1144" spans="1:16" x14ac:dyDescent="0.3">
      <c r="A1144" s="82"/>
      <c r="B1144" s="83"/>
      <c r="C1144" s="80"/>
      <c r="D1144" s="84"/>
      <c r="E1144" s="85"/>
      <c r="F1144" s="85"/>
      <c r="K1144" s="82"/>
      <c r="L1144" s="83"/>
      <c r="M1144" s="80"/>
      <c r="N1144" s="84"/>
      <c r="O1144" s="85"/>
      <c r="P1144" s="85"/>
    </row>
    <row r="1145" spans="1:16" x14ac:dyDescent="0.3">
      <c r="A1145" s="82"/>
      <c r="B1145" s="83"/>
      <c r="C1145" s="80"/>
      <c r="D1145" s="84"/>
      <c r="E1145" s="85"/>
      <c r="F1145" s="85"/>
      <c r="K1145" s="82"/>
      <c r="L1145" s="83"/>
      <c r="M1145" s="80"/>
      <c r="N1145" s="84"/>
      <c r="O1145" s="85"/>
      <c r="P1145" s="85"/>
    </row>
    <row r="1146" spans="1:16" x14ac:dyDescent="0.3">
      <c r="A1146" s="82"/>
      <c r="B1146" s="83"/>
      <c r="C1146" s="80"/>
      <c r="D1146" s="84"/>
      <c r="E1146" s="85"/>
      <c r="F1146" s="85"/>
      <c r="K1146" s="82"/>
      <c r="L1146" s="83"/>
      <c r="M1146" s="80"/>
      <c r="N1146" s="84"/>
      <c r="O1146" s="85"/>
      <c r="P1146" s="85"/>
    </row>
    <row r="1147" spans="1:16" x14ac:dyDescent="0.3">
      <c r="A1147" s="82"/>
      <c r="B1147" s="83"/>
      <c r="C1147" s="80"/>
      <c r="D1147" s="84"/>
      <c r="E1147" s="85"/>
      <c r="F1147" s="85"/>
      <c r="K1147" s="82"/>
      <c r="L1147" s="83"/>
      <c r="M1147" s="80"/>
      <c r="N1147" s="84"/>
      <c r="O1147" s="85"/>
      <c r="P1147" s="85"/>
    </row>
    <row r="1148" spans="1:16" x14ac:dyDescent="0.3">
      <c r="A1148" s="82"/>
      <c r="B1148" s="83"/>
      <c r="C1148" s="80"/>
      <c r="D1148" s="84"/>
      <c r="E1148" s="85"/>
      <c r="F1148" s="85"/>
      <c r="K1148" s="82"/>
      <c r="L1148" s="83"/>
      <c r="M1148" s="80"/>
      <c r="N1148" s="84"/>
      <c r="O1148" s="85"/>
      <c r="P1148" s="85"/>
    </row>
    <row r="1149" spans="1:16" x14ac:dyDescent="0.3">
      <c r="A1149" s="82"/>
      <c r="B1149" s="83"/>
      <c r="C1149" s="80"/>
      <c r="D1149" s="84"/>
      <c r="E1149" s="85"/>
      <c r="F1149" s="85"/>
      <c r="K1149" s="82"/>
      <c r="L1149" s="83"/>
      <c r="M1149" s="80"/>
      <c r="N1149" s="84"/>
      <c r="O1149" s="85"/>
      <c r="P1149" s="85"/>
    </row>
    <row r="1150" spans="1:16" x14ac:dyDescent="0.3">
      <c r="A1150" s="82"/>
      <c r="B1150" s="83"/>
      <c r="C1150" s="80"/>
      <c r="D1150" s="84"/>
      <c r="E1150" s="85"/>
      <c r="F1150" s="85"/>
      <c r="K1150" s="82"/>
      <c r="L1150" s="83"/>
      <c r="M1150" s="80"/>
      <c r="N1150" s="84"/>
      <c r="O1150" s="85"/>
      <c r="P1150" s="85"/>
    </row>
    <row r="1151" spans="1:16" x14ac:dyDescent="0.3">
      <c r="A1151" s="82"/>
      <c r="B1151" s="83"/>
      <c r="C1151" s="80"/>
      <c r="D1151" s="84"/>
      <c r="E1151" s="85"/>
      <c r="F1151" s="85"/>
      <c r="K1151" s="82"/>
      <c r="L1151" s="83"/>
      <c r="M1151" s="80"/>
      <c r="N1151" s="84"/>
      <c r="O1151" s="85"/>
      <c r="P1151" s="85"/>
    </row>
    <row r="1152" spans="1:16" x14ac:dyDescent="0.3">
      <c r="A1152" s="82"/>
      <c r="B1152" s="83"/>
      <c r="C1152" s="80"/>
      <c r="D1152" s="84"/>
      <c r="E1152" s="85"/>
      <c r="F1152" s="85"/>
      <c r="K1152" s="82"/>
      <c r="L1152" s="83"/>
      <c r="M1152" s="80"/>
      <c r="N1152" s="84"/>
      <c r="O1152" s="85"/>
      <c r="P1152" s="85"/>
    </row>
    <row r="1153" spans="1:16" x14ac:dyDescent="0.3">
      <c r="A1153" s="82"/>
      <c r="B1153" s="83"/>
      <c r="C1153" s="80"/>
      <c r="D1153" s="84"/>
      <c r="E1153" s="85"/>
      <c r="F1153" s="85"/>
      <c r="K1153" s="82"/>
      <c r="L1153" s="83"/>
      <c r="M1153" s="80"/>
      <c r="N1153" s="84"/>
      <c r="O1153" s="85"/>
      <c r="P1153" s="85"/>
    </row>
    <row r="1154" spans="1:16" x14ac:dyDescent="0.3">
      <c r="A1154" s="82"/>
      <c r="B1154" s="83"/>
      <c r="C1154" s="80"/>
      <c r="D1154" s="84"/>
      <c r="E1154" s="85"/>
      <c r="F1154" s="85"/>
      <c r="K1154" s="82"/>
      <c r="L1154" s="83"/>
      <c r="M1154" s="80"/>
      <c r="N1154" s="84"/>
      <c r="O1154" s="85"/>
      <c r="P1154" s="85"/>
    </row>
    <row r="1155" spans="1:16" x14ac:dyDescent="0.3">
      <c r="A1155" s="82"/>
      <c r="B1155" s="83"/>
      <c r="C1155" s="80"/>
      <c r="D1155" s="84"/>
      <c r="E1155" s="85"/>
      <c r="F1155" s="85"/>
      <c r="K1155" s="82"/>
      <c r="L1155" s="83"/>
      <c r="M1155" s="80"/>
      <c r="N1155" s="84"/>
      <c r="O1155" s="85"/>
      <c r="P1155" s="85"/>
    </row>
    <row r="1156" spans="1:16" x14ac:dyDescent="0.3">
      <c r="A1156" s="82"/>
      <c r="B1156" s="83"/>
      <c r="C1156" s="80"/>
      <c r="D1156" s="84"/>
      <c r="E1156" s="85"/>
      <c r="F1156" s="85"/>
      <c r="K1156" s="82"/>
      <c r="L1156" s="83"/>
      <c r="M1156" s="80"/>
      <c r="N1156" s="84"/>
      <c r="O1156" s="85"/>
      <c r="P1156" s="85"/>
    </row>
    <row r="1157" spans="1:16" x14ac:dyDescent="0.3">
      <c r="A1157" s="82"/>
      <c r="B1157" s="83"/>
      <c r="C1157" s="80"/>
      <c r="D1157" s="84"/>
      <c r="E1157" s="85"/>
      <c r="F1157" s="85"/>
      <c r="K1157" s="82"/>
      <c r="L1157" s="83"/>
      <c r="M1157" s="80"/>
      <c r="N1157" s="84"/>
      <c r="O1157" s="85"/>
      <c r="P1157" s="85"/>
    </row>
    <row r="1158" spans="1:16" x14ac:dyDescent="0.3">
      <c r="A1158" s="82"/>
      <c r="B1158" s="83"/>
      <c r="C1158" s="80"/>
      <c r="D1158" s="84"/>
      <c r="E1158" s="85"/>
      <c r="F1158" s="85"/>
      <c r="K1158" s="82"/>
      <c r="L1158" s="83"/>
      <c r="M1158" s="80"/>
      <c r="N1158" s="84"/>
      <c r="O1158" s="85"/>
      <c r="P1158" s="85"/>
    </row>
    <row r="1159" spans="1:16" x14ac:dyDescent="0.3">
      <c r="A1159" s="82"/>
      <c r="B1159" s="83"/>
      <c r="C1159" s="80"/>
      <c r="D1159" s="84"/>
      <c r="E1159" s="85"/>
      <c r="F1159" s="85"/>
      <c r="K1159" s="82"/>
      <c r="L1159" s="83"/>
      <c r="M1159" s="80"/>
      <c r="N1159" s="84"/>
      <c r="O1159" s="85"/>
      <c r="P1159" s="85"/>
    </row>
    <row r="1160" spans="1:16" x14ac:dyDescent="0.3">
      <c r="A1160" s="82"/>
      <c r="B1160" s="83"/>
      <c r="C1160" s="80"/>
      <c r="D1160" s="84"/>
      <c r="E1160" s="85"/>
      <c r="F1160" s="85"/>
      <c r="K1160" s="82"/>
      <c r="L1160" s="83"/>
      <c r="M1160" s="80"/>
      <c r="N1160" s="84"/>
      <c r="O1160" s="85"/>
      <c r="P1160" s="85"/>
    </row>
    <row r="1161" spans="1:16" x14ac:dyDescent="0.3">
      <c r="A1161" s="82"/>
      <c r="B1161" s="83"/>
      <c r="C1161" s="80"/>
      <c r="D1161" s="84"/>
      <c r="E1161" s="85"/>
      <c r="F1161" s="85"/>
      <c r="K1161" s="82"/>
      <c r="L1161" s="83"/>
      <c r="M1161" s="80"/>
      <c r="N1161" s="84"/>
      <c r="O1161" s="85"/>
      <c r="P1161" s="85"/>
    </row>
    <row r="1162" spans="1:16" x14ac:dyDescent="0.3">
      <c r="A1162" s="82"/>
      <c r="B1162" s="83"/>
      <c r="C1162" s="80"/>
      <c r="D1162" s="84"/>
      <c r="E1162" s="85"/>
      <c r="F1162" s="85"/>
      <c r="K1162" s="82"/>
      <c r="L1162" s="83"/>
      <c r="M1162" s="80"/>
      <c r="N1162" s="84"/>
      <c r="O1162" s="85"/>
      <c r="P1162" s="85"/>
    </row>
    <row r="1163" spans="1:16" x14ac:dyDescent="0.3">
      <c r="A1163" s="82"/>
      <c r="B1163" s="83"/>
      <c r="C1163" s="80"/>
      <c r="D1163" s="84"/>
      <c r="E1163" s="85"/>
      <c r="F1163" s="85"/>
      <c r="K1163" s="82"/>
      <c r="L1163" s="83"/>
      <c r="M1163" s="80"/>
      <c r="N1163" s="84"/>
      <c r="O1163" s="85"/>
      <c r="P1163" s="85"/>
    </row>
    <row r="1164" spans="1:16" x14ac:dyDescent="0.3">
      <c r="A1164" s="82"/>
      <c r="B1164" s="83"/>
      <c r="C1164" s="80"/>
      <c r="D1164" s="84"/>
      <c r="E1164" s="85"/>
      <c r="F1164" s="85"/>
      <c r="K1164" s="82"/>
      <c r="L1164" s="83"/>
      <c r="M1164" s="80"/>
      <c r="N1164" s="84"/>
      <c r="O1164" s="85"/>
      <c r="P1164" s="85"/>
    </row>
    <row r="1165" spans="1:16" x14ac:dyDescent="0.3">
      <c r="A1165" s="82"/>
      <c r="B1165" s="83"/>
      <c r="C1165" s="80"/>
      <c r="D1165" s="84"/>
      <c r="E1165" s="85"/>
      <c r="F1165" s="85"/>
      <c r="K1165" s="82"/>
      <c r="L1165" s="83"/>
      <c r="M1165" s="80"/>
      <c r="N1165" s="84"/>
      <c r="O1165" s="85"/>
      <c r="P1165" s="85"/>
    </row>
    <row r="1166" spans="1:16" x14ac:dyDescent="0.3">
      <c r="A1166" s="82"/>
      <c r="B1166" s="83"/>
      <c r="C1166" s="80"/>
      <c r="D1166" s="84"/>
      <c r="E1166" s="85"/>
      <c r="F1166" s="85"/>
      <c r="K1166" s="82"/>
      <c r="L1166" s="83"/>
      <c r="M1166" s="80"/>
      <c r="N1166" s="84"/>
      <c r="O1166" s="85"/>
      <c r="P1166" s="85"/>
    </row>
    <row r="1167" spans="1:16" x14ac:dyDescent="0.3">
      <c r="A1167" s="82"/>
      <c r="B1167" s="83"/>
      <c r="C1167" s="80"/>
      <c r="D1167" s="84"/>
      <c r="E1167" s="85"/>
      <c r="F1167" s="85"/>
      <c r="K1167" s="82"/>
      <c r="L1167" s="83"/>
      <c r="M1167" s="80"/>
      <c r="N1167" s="84"/>
      <c r="O1167" s="85"/>
      <c r="P1167" s="85"/>
    </row>
    <row r="1168" spans="1:16" x14ac:dyDescent="0.3">
      <c r="A1168" s="82"/>
      <c r="B1168" s="83"/>
      <c r="C1168" s="80"/>
      <c r="D1168" s="84"/>
      <c r="E1168" s="85"/>
      <c r="F1168" s="85"/>
      <c r="K1168" s="82"/>
      <c r="L1168" s="83"/>
      <c r="M1168" s="80"/>
      <c r="N1168" s="84"/>
      <c r="O1168" s="85"/>
      <c r="P1168" s="85"/>
    </row>
    <row r="1169" spans="1:16" x14ac:dyDescent="0.3">
      <c r="A1169" s="82"/>
      <c r="B1169" s="83"/>
      <c r="C1169" s="80"/>
      <c r="D1169" s="84"/>
      <c r="E1169" s="85"/>
      <c r="F1169" s="85"/>
      <c r="K1169" s="82"/>
      <c r="L1169" s="83"/>
      <c r="M1169" s="80"/>
      <c r="N1169" s="84"/>
      <c r="O1169" s="85"/>
      <c r="P1169" s="85"/>
    </row>
    <row r="1170" spans="1:16" x14ac:dyDescent="0.3">
      <c r="A1170" s="82"/>
      <c r="B1170" s="83"/>
      <c r="C1170" s="80"/>
      <c r="D1170" s="84"/>
      <c r="E1170" s="85"/>
      <c r="F1170" s="85"/>
      <c r="K1170" s="82"/>
      <c r="L1170" s="83"/>
      <c r="M1170" s="80"/>
      <c r="N1170" s="84"/>
      <c r="O1170" s="85"/>
      <c r="P1170" s="85"/>
    </row>
    <row r="1171" spans="1:16" x14ac:dyDescent="0.3">
      <c r="A1171" s="82"/>
      <c r="B1171" s="83"/>
      <c r="C1171" s="80"/>
      <c r="D1171" s="84"/>
      <c r="E1171" s="85"/>
      <c r="F1171" s="85"/>
      <c r="K1171" s="82"/>
      <c r="L1171" s="83"/>
      <c r="M1171" s="80"/>
      <c r="N1171" s="84"/>
      <c r="O1171" s="85"/>
      <c r="P1171" s="85"/>
    </row>
    <row r="1172" spans="1:16" x14ac:dyDescent="0.3">
      <c r="A1172" s="82"/>
      <c r="B1172" s="83"/>
      <c r="C1172" s="80"/>
      <c r="D1172" s="84"/>
      <c r="E1172" s="85"/>
      <c r="F1172" s="85"/>
      <c r="K1172" s="82"/>
      <c r="L1172" s="83"/>
      <c r="M1172" s="80"/>
      <c r="N1172" s="84"/>
      <c r="O1172" s="85"/>
      <c r="P1172" s="85"/>
    </row>
    <row r="1173" spans="1:16" x14ac:dyDescent="0.3">
      <c r="A1173" s="82"/>
      <c r="B1173" s="83"/>
      <c r="C1173" s="80"/>
      <c r="D1173" s="84"/>
      <c r="E1173" s="85"/>
      <c r="F1173" s="85"/>
      <c r="K1173" s="82"/>
      <c r="L1173" s="83"/>
      <c r="M1173" s="80"/>
      <c r="N1173" s="84"/>
      <c r="O1173" s="85"/>
      <c r="P1173" s="85"/>
    </row>
    <row r="1174" spans="1:16" x14ac:dyDescent="0.3">
      <c r="A1174" s="82"/>
      <c r="B1174" s="83"/>
      <c r="C1174" s="80"/>
      <c r="D1174" s="84"/>
      <c r="E1174" s="85"/>
      <c r="F1174" s="85"/>
      <c r="K1174" s="82"/>
      <c r="L1174" s="83"/>
      <c r="M1174" s="80"/>
      <c r="N1174" s="84"/>
      <c r="O1174" s="85"/>
      <c r="P1174" s="85"/>
    </row>
    <row r="1175" spans="1:16" x14ac:dyDescent="0.3">
      <c r="A1175" s="82"/>
      <c r="B1175" s="83"/>
      <c r="C1175" s="80"/>
      <c r="D1175" s="84"/>
      <c r="E1175" s="85"/>
      <c r="F1175" s="85"/>
      <c r="K1175" s="82"/>
      <c r="L1175" s="83"/>
      <c r="M1175" s="80"/>
      <c r="N1175" s="84"/>
      <c r="O1175" s="85"/>
      <c r="P1175" s="85"/>
    </row>
    <row r="1176" spans="1:16" x14ac:dyDescent="0.3">
      <c r="A1176" s="82"/>
      <c r="B1176" s="83"/>
      <c r="C1176" s="80"/>
      <c r="D1176" s="84"/>
      <c r="E1176" s="85"/>
      <c r="F1176" s="85"/>
      <c r="K1176" s="82"/>
      <c r="L1176" s="83"/>
      <c r="M1176" s="80"/>
      <c r="N1176" s="84"/>
      <c r="O1176" s="85"/>
      <c r="P1176" s="85"/>
    </row>
    <row r="1177" spans="1:16" x14ac:dyDescent="0.3">
      <c r="A1177" s="82"/>
      <c r="B1177" s="83"/>
      <c r="C1177" s="80"/>
      <c r="D1177" s="84"/>
      <c r="E1177" s="85"/>
      <c r="F1177" s="85"/>
      <c r="K1177" s="82"/>
      <c r="L1177" s="83"/>
      <c r="M1177" s="80"/>
      <c r="N1177" s="84"/>
      <c r="O1177" s="85"/>
      <c r="P1177" s="85"/>
    </row>
    <row r="1178" spans="1:16" x14ac:dyDescent="0.3">
      <c r="A1178" s="82"/>
      <c r="B1178" s="83"/>
      <c r="C1178" s="80"/>
      <c r="D1178" s="84"/>
      <c r="E1178" s="85"/>
      <c r="F1178" s="85"/>
      <c r="K1178" s="82"/>
      <c r="L1178" s="83"/>
      <c r="M1178" s="80"/>
      <c r="N1178" s="84"/>
      <c r="O1178" s="85"/>
      <c r="P1178" s="85"/>
    </row>
    <row r="1179" spans="1:16" x14ac:dyDescent="0.3">
      <c r="A1179" s="82"/>
      <c r="B1179" s="83"/>
      <c r="C1179" s="80"/>
      <c r="D1179" s="84"/>
      <c r="E1179" s="85"/>
      <c r="F1179" s="85"/>
      <c r="K1179" s="82"/>
      <c r="L1179" s="83"/>
      <c r="M1179" s="80"/>
      <c r="N1179" s="84"/>
      <c r="O1179" s="85"/>
      <c r="P1179" s="85"/>
    </row>
    <row r="1180" spans="1:16" x14ac:dyDescent="0.3">
      <c r="A1180" s="82"/>
      <c r="B1180" s="83"/>
      <c r="C1180" s="80"/>
      <c r="D1180" s="84"/>
      <c r="E1180" s="85"/>
      <c r="F1180" s="85"/>
      <c r="K1180" s="82"/>
      <c r="L1180" s="83"/>
      <c r="M1180" s="80"/>
      <c r="N1180" s="84"/>
      <c r="O1180" s="85"/>
      <c r="P1180" s="85"/>
    </row>
    <row r="1181" spans="1:16" x14ac:dyDescent="0.3">
      <c r="A1181" s="82"/>
      <c r="B1181" s="83"/>
      <c r="C1181" s="80"/>
      <c r="D1181" s="84"/>
      <c r="E1181" s="85"/>
      <c r="F1181" s="85"/>
      <c r="K1181" s="82"/>
      <c r="L1181" s="83"/>
      <c r="M1181" s="80"/>
      <c r="N1181" s="84"/>
      <c r="O1181" s="85"/>
      <c r="P1181" s="85"/>
    </row>
    <row r="1182" spans="1:16" x14ac:dyDescent="0.3">
      <c r="A1182" s="82"/>
      <c r="B1182" s="83"/>
      <c r="C1182" s="80"/>
      <c r="D1182" s="84"/>
      <c r="E1182" s="85"/>
      <c r="F1182" s="85"/>
      <c r="K1182" s="82"/>
      <c r="L1182" s="83"/>
      <c r="M1182" s="80"/>
      <c r="N1182" s="84"/>
      <c r="O1182" s="85"/>
      <c r="P1182" s="85"/>
    </row>
    <row r="1183" spans="1:16" x14ac:dyDescent="0.3">
      <c r="A1183" s="82"/>
      <c r="B1183" s="83"/>
      <c r="C1183" s="80"/>
      <c r="D1183" s="84"/>
      <c r="E1183" s="85"/>
      <c r="F1183" s="85"/>
      <c r="K1183" s="82"/>
      <c r="L1183" s="83"/>
      <c r="M1183" s="80"/>
      <c r="N1183" s="84"/>
      <c r="O1183" s="85"/>
      <c r="P1183" s="85"/>
    </row>
    <row r="1184" spans="1:16" x14ac:dyDescent="0.3">
      <c r="A1184" s="82"/>
      <c r="B1184" s="83"/>
      <c r="C1184" s="80"/>
      <c r="D1184" s="84"/>
      <c r="E1184" s="85"/>
      <c r="F1184" s="85"/>
      <c r="K1184" s="82"/>
      <c r="L1184" s="83"/>
      <c r="M1184" s="80"/>
      <c r="N1184" s="84"/>
      <c r="O1184" s="85"/>
      <c r="P1184" s="85"/>
    </row>
    <row r="1185" spans="1:16" x14ac:dyDescent="0.3">
      <c r="A1185" s="82"/>
      <c r="B1185" s="83"/>
      <c r="C1185" s="80"/>
      <c r="D1185" s="84"/>
      <c r="E1185" s="85"/>
      <c r="F1185" s="85"/>
      <c r="K1185" s="82"/>
      <c r="L1185" s="83"/>
      <c r="M1185" s="80"/>
      <c r="N1185" s="84"/>
      <c r="O1185" s="85"/>
      <c r="P1185" s="85"/>
    </row>
    <row r="1186" spans="1:16" x14ac:dyDescent="0.3">
      <c r="A1186" s="82"/>
      <c r="B1186" s="83"/>
      <c r="C1186" s="80"/>
      <c r="D1186" s="84"/>
      <c r="E1186" s="85"/>
      <c r="F1186" s="85"/>
      <c r="K1186" s="82"/>
      <c r="L1186" s="83"/>
      <c r="M1186" s="80"/>
      <c r="N1186" s="84"/>
      <c r="O1186" s="85"/>
      <c r="P1186" s="85"/>
    </row>
    <row r="1187" spans="1:16" x14ac:dyDescent="0.3">
      <c r="A1187" s="82"/>
      <c r="B1187" s="83"/>
      <c r="C1187" s="80"/>
      <c r="D1187" s="84"/>
      <c r="E1187" s="85"/>
      <c r="F1187" s="85"/>
      <c r="K1187" s="82"/>
      <c r="L1187" s="83"/>
      <c r="M1187" s="80"/>
      <c r="N1187" s="84"/>
      <c r="O1187" s="85"/>
      <c r="P1187" s="85"/>
    </row>
    <row r="1188" spans="1:16" x14ac:dyDescent="0.3">
      <c r="A1188" s="82"/>
      <c r="B1188" s="83"/>
      <c r="C1188" s="80"/>
      <c r="D1188" s="84"/>
      <c r="E1188" s="85"/>
      <c r="F1188" s="85"/>
      <c r="K1188" s="82"/>
      <c r="L1188" s="83"/>
      <c r="M1188" s="80"/>
      <c r="N1188" s="84"/>
      <c r="O1188" s="85"/>
      <c r="P1188" s="85"/>
    </row>
    <row r="1189" spans="1:16" x14ac:dyDescent="0.3">
      <c r="A1189" s="82"/>
      <c r="B1189" s="83"/>
      <c r="C1189" s="80"/>
      <c r="D1189" s="84"/>
      <c r="E1189" s="85"/>
      <c r="F1189" s="85"/>
      <c r="K1189" s="82"/>
      <c r="L1189" s="83"/>
      <c r="M1189" s="80"/>
      <c r="N1189" s="84"/>
      <c r="O1189" s="85"/>
      <c r="P1189" s="85"/>
    </row>
    <row r="1190" spans="1:16" x14ac:dyDescent="0.3">
      <c r="A1190" s="82"/>
      <c r="B1190" s="83"/>
      <c r="C1190" s="80"/>
      <c r="D1190" s="84"/>
      <c r="E1190" s="85"/>
      <c r="F1190" s="85"/>
      <c r="K1190" s="82"/>
      <c r="L1190" s="83"/>
      <c r="M1190" s="80"/>
      <c r="N1190" s="84"/>
      <c r="O1190" s="85"/>
      <c r="P1190" s="85"/>
    </row>
    <row r="1191" spans="1:16" x14ac:dyDescent="0.3">
      <c r="A1191" s="82"/>
      <c r="B1191" s="83"/>
      <c r="C1191" s="80"/>
      <c r="D1191" s="84"/>
      <c r="E1191" s="85"/>
      <c r="F1191" s="85"/>
      <c r="K1191" s="82"/>
      <c r="L1191" s="83"/>
      <c r="M1191" s="80"/>
      <c r="N1191" s="84"/>
      <c r="O1191" s="85"/>
      <c r="P1191" s="85"/>
    </row>
    <row r="1192" spans="1:16" x14ac:dyDescent="0.3">
      <c r="A1192" s="82"/>
      <c r="B1192" s="83"/>
      <c r="C1192" s="80"/>
      <c r="D1192" s="84"/>
      <c r="E1192" s="85"/>
      <c r="F1192" s="85"/>
      <c r="K1192" s="82"/>
      <c r="L1192" s="83"/>
      <c r="M1192" s="80"/>
      <c r="N1192" s="84"/>
      <c r="O1192" s="85"/>
      <c r="P1192" s="85"/>
    </row>
    <row r="1193" spans="1:16" x14ac:dyDescent="0.3">
      <c r="A1193" s="82"/>
      <c r="B1193" s="83"/>
      <c r="C1193" s="80"/>
      <c r="D1193" s="84"/>
      <c r="E1193" s="85"/>
      <c r="F1193" s="85"/>
      <c r="K1193" s="82"/>
      <c r="L1193" s="83"/>
      <c r="M1193" s="80"/>
      <c r="N1193" s="84"/>
      <c r="O1193" s="85"/>
      <c r="P1193" s="85"/>
    </row>
    <row r="1194" spans="1:16" x14ac:dyDescent="0.3">
      <c r="A1194" s="82"/>
      <c r="B1194" s="83"/>
      <c r="C1194" s="80"/>
      <c r="D1194" s="84"/>
      <c r="E1194" s="85"/>
      <c r="F1194" s="85"/>
      <c r="K1194" s="82"/>
      <c r="L1194" s="83"/>
      <c r="M1194" s="80"/>
      <c r="N1194" s="84"/>
      <c r="O1194" s="85"/>
      <c r="P1194" s="85"/>
    </row>
    <row r="1195" spans="1:16" x14ac:dyDescent="0.3">
      <c r="A1195" s="82"/>
      <c r="B1195" s="83"/>
      <c r="C1195" s="80"/>
      <c r="D1195" s="84"/>
      <c r="E1195" s="85"/>
      <c r="F1195" s="85"/>
      <c r="K1195" s="82"/>
      <c r="L1195" s="83"/>
      <c r="M1195" s="80"/>
      <c r="N1195" s="84"/>
      <c r="O1195" s="85"/>
      <c r="P1195" s="85"/>
    </row>
    <row r="1196" spans="1:16" x14ac:dyDescent="0.3">
      <c r="A1196" s="82"/>
      <c r="B1196" s="83"/>
      <c r="C1196" s="80"/>
      <c r="D1196" s="84"/>
      <c r="E1196" s="85"/>
      <c r="F1196" s="85"/>
      <c r="K1196" s="82"/>
      <c r="L1196" s="83"/>
      <c r="M1196" s="80"/>
      <c r="N1196" s="84"/>
      <c r="O1196" s="85"/>
      <c r="P1196" s="85"/>
    </row>
    <row r="1197" spans="1:16" x14ac:dyDescent="0.3">
      <c r="A1197" s="82"/>
      <c r="B1197" s="83"/>
      <c r="C1197" s="80"/>
      <c r="D1197" s="84"/>
      <c r="E1197" s="85"/>
      <c r="F1197" s="85"/>
      <c r="K1197" s="82"/>
      <c r="L1197" s="83"/>
      <c r="M1197" s="80"/>
      <c r="N1197" s="84"/>
      <c r="O1197" s="85"/>
      <c r="P1197" s="85"/>
    </row>
    <row r="1198" spans="1:16" x14ac:dyDescent="0.3">
      <c r="A1198" s="82"/>
      <c r="B1198" s="83"/>
      <c r="C1198" s="80"/>
      <c r="D1198" s="84"/>
      <c r="E1198" s="85"/>
      <c r="F1198" s="85"/>
      <c r="K1198" s="82"/>
      <c r="L1198" s="83"/>
      <c r="M1198" s="80"/>
      <c r="N1198" s="84"/>
      <c r="O1198" s="85"/>
      <c r="P1198" s="85"/>
    </row>
    <row r="1199" spans="1:16" x14ac:dyDescent="0.3">
      <c r="A1199" s="82"/>
      <c r="B1199" s="83"/>
      <c r="C1199" s="80"/>
      <c r="D1199" s="84"/>
      <c r="E1199" s="85"/>
      <c r="F1199" s="85"/>
      <c r="K1199" s="82"/>
      <c r="L1199" s="83"/>
      <c r="M1199" s="80"/>
      <c r="N1199" s="84"/>
      <c r="O1199" s="85"/>
      <c r="P1199" s="85"/>
    </row>
    <row r="1200" spans="1:16" x14ac:dyDescent="0.3">
      <c r="A1200" s="82"/>
      <c r="B1200" s="83"/>
      <c r="C1200" s="80"/>
      <c r="D1200" s="84"/>
      <c r="E1200" s="85"/>
      <c r="F1200" s="85"/>
      <c r="K1200" s="82"/>
      <c r="L1200" s="83"/>
      <c r="M1200" s="80"/>
      <c r="N1200" s="84"/>
      <c r="O1200" s="85"/>
      <c r="P1200" s="85"/>
    </row>
    <row r="1201" spans="1:16" x14ac:dyDescent="0.3">
      <c r="A1201" s="82"/>
      <c r="B1201" s="83"/>
      <c r="C1201" s="80"/>
      <c r="D1201" s="84"/>
      <c r="E1201" s="85"/>
      <c r="F1201" s="85"/>
      <c r="K1201" s="82"/>
      <c r="L1201" s="83"/>
      <c r="M1201" s="80"/>
      <c r="N1201" s="84"/>
      <c r="O1201" s="85"/>
      <c r="P1201" s="85"/>
    </row>
    <row r="1202" spans="1:16" x14ac:dyDescent="0.3">
      <c r="A1202" s="82"/>
      <c r="B1202" s="83"/>
      <c r="C1202" s="80"/>
      <c r="D1202" s="84"/>
      <c r="E1202" s="85"/>
      <c r="F1202" s="85"/>
      <c r="K1202" s="82"/>
      <c r="L1202" s="83"/>
      <c r="M1202" s="80"/>
      <c r="N1202" s="84"/>
      <c r="O1202" s="85"/>
      <c r="P1202" s="85"/>
    </row>
    <row r="1203" spans="1:16" x14ac:dyDescent="0.3">
      <c r="A1203" s="82"/>
      <c r="B1203" s="83"/>
      <c r="C1203" s="80"/>
      <c r="D1203" s="84"/>
      <c r="E1203" s="85"/>
      <c r="F1203" s="85"/>
      <c r="K1203" s="82"/>
      <c r="L1203" s="83"/>
      <c r="M1203" s="80"/>
      <c r="N1203" s="84"/>
      <c r="O1203" s="85"/>
      <c r="P1203" s="85"/>
    </row>
    <row r="1204" spans="1:16" x14ac:dyDescent="0.3">
      <c r="A1204" s="82"/>
      <c r="B1204" s="83"/>
      <c r="C1204" s="80"/>
      <c r="D1204" s="84"/>
      <c r="E1204" s="85"/>
      <c r="F1204" s="85"/>
      <c r="K1204" s="82"/>
      <c r="L1204" s="83"/>
      <c r="M1204" s="80"/>
      <c r="N1204" s="84"/>
      <c r="O1204" s="85"/>
      <c r="P1204" s="85"/>
    </row>
    <row r="1205" spans="1:16" x14ac:dyDescent="0.3">
      <c r="A1205" s="82"/>
      <c r="B1205" s="83"/>
      <c r="C1205" s="80"/>
      <c r="D1205" s="84"/>
      <c r="E1205" s="85"/>
      <c r="F1205" s="85"/>
      <c r="K1205" s="82"/>
      <c r="L1205" s="83"/>
      <c r="M1205" s="80"/>
      <c r="N1205" s="84"/>
      <c r="O1205" s="85"/>
      <c r="P1205" s="85"/>
    </row>
    <row r="1206" spans="1:16" x14ac:dyDescent="0.3">
      <c r="A1206" s="82"/>
      <c r="B1206" s="83"/>
      <c r="C1206" s="80"/>
      <c r="D1206" s="84"/>
      <c r="E1206" s="85"/>
      <c r="F1206" s="85"/>
      <c r="K1206" s="82"/>
      <c r="L1206" s="83"/>
      <c r="M1206" s="80"/>
      <c r="N1206" s="84"/>
      <c r="O1206" s="85"/>
      <c r="P1206" s="85"/>
    </row>
    <row r="1207" spans="1:16" x14ac:dyDescent="0.3">
      <c r="A1207" s="82"/>
      <c r="B1207" s="83"/>
      <c r="C1207" s="80"/>
      <c r="D1207" s="84"/>
      <c r="E1207" s="85"/>
      <c r="F1207" s="85"/>
      <c r="K1207" s="82"/>
      <c r="L1207" s="83"/>
      <c r="M1207" s="80"/>
      <c r="N1207" s="84"/>
      <c r="O1207" s="85"/>
      <c r="P1207" s="85"/>
    </row>
    <row r="1208" spans="1:16" x14ac:dyDescent="0.3">
      <c r="A1208" s="82"/>
      <c r="B1208" s="83"/>
      <c r="C1208" s="80"/>
      <c r="D1208" s="84"/>
      <c r="E1208" s="85"/>
      <c r="F1208" s="85"/>
      <c r="K1208" s="82"/>
      <c r="L1208" s="83"/>
      <c r="M1208" s="80"/>
      <c r="N1208" s="84"/>
      <c r="O1208" s="85"/>
      <c r="P1208" s="85"/>
    </row>
    <row r="1209" spans="1:16" x14ac:dyDescent="0.3">
      <c r="A1209" s="82"/>
      <c r="B1209" s="83"/>
      <c r="C1209" s="80"/>
      <c r="D1209" s="84"/>
      <c r="E1209" s="85"/>
      <c r="F1209" s="85"/>
      <c r="K1209" s="82"/>
      <c r="L1209" s="83"/>
      <c r="M1209" s="80"/>
      <c r="N1209" s="84"/>
      <c r="O1209" s="85"/>
      <c r="P1209" s="85"/>
    </row>
    <row r="1210" spans="1:16" x14ac:dyDescent="0.3">
      <c r="A1210" s="82"/>
      <c r="B1210" s="83"/>
      <c r="C1210" s="80"/>
      <c r="D1210" s="84"/>
      <c r="E1210" s="85"/>
      <c r="F1210" s="85"/>
      <c r="K1210" s="82"/>
      <c r="L1210" s="83"/>
      <c r="M1210" s="80"/>
      <c r="N1210" s="84"/>
      <c r="O1210" s="85"/>
      <c r="P1210" s="85"/>
    </row>
    <row r="1211" spans="1:16" x14ac:dyDescent="0.3">
      <c r="A1211" s="82"/>
      <c r="B1211" s="83"/>
      <c r="C1211" s="80"/>
      <c r="D1211" s="84"/>
      <c r="E1211" s="85"/>
      <c r="F1211" s="85"/>
      <c r="K1211" s="82"/>
      <c r="L1211" s="83"/>
      <c r="M1211" s="80"/>
      <c r="N1211" s="84"/>
      <c r="O1211" s="85"/>
      <c r="P1211" s="85"/>
    </row>
    <row r="1212" spans="1:16" x14ac:dyDescent="0.3">
      <c r="A1212" s="82"/>
      <c r="B1212" s="83"/>
      <c r="C1212" s="80"/>
      <c r="D1212" s="84"/>
      <c r="E1212" s="85"/>
      <c r="F1212" s="85"/>
      <c r="K1212" s="82"/>
      <c r="L1212" s="83"/>
      <c r="M1212" s="80"/>
      <c r="N1212" s="84"/>
      <c r="O1212" s="85"/>
      <c r="P1212" s="85"/>
    </row>
    <row r="1213" spans="1:16" x14ac:dyDescent="0.3">
      <c r="A1213" s="82"/>
      <c r="B1213" s="83"/>
      <c r="C1213" s="80"/>
      <c r="D1213" s="84"/>
      <c r="E1213" s="85"/>
      <c r="F1213" s="85"/>
      <c r="K1213" s="82"/>
      <c r="L1213" s="83"/>
      <c r="M1213" s="80"/>
      <c r="N1213" s="84"/>
      <c r="O1213" s="85"/>
      <c r="P1213" s="85"/>
    </row>
    <row r="1214" spans="1:16" x14ac:dyDescent="0.3">
      <c r="A1214" s="82"/>
      <c r="B1214" s="83"/>
      <c r="C1214" s="80"/>
      <c r="D1214" s="84"/>
      <c r="E1214" s="85"/>
      <c r="F1214" s="85"/>
      <c r="K1214" s="82"/>
      <c r="L1214" s="83"/>
      <c r="M1214" s="80"/>
      <c r="N1214" s="84"/>
      <c r="O1214" s="85"/>
      <c r="P1214" s="85"/>
    </row>
    <row r="1215" spans="1:16" x14ac:dyDescent="0.3">
      <c r="A1215" s="82"/>
      <c r="B1215" s="83"/>
      <c r="C1215" s="80"/>
      <c r="D1215" s="84"/>
      <c r="E1215" s="85"/>
      <c r="F1215" s="85"/>
      <c r="K1215" s="82"/>
      <c r="L1215" s="83"/>
      <c r="M1215" s="80"/>
      <c r="N1215" s="84"/>
      <c r="O1215" s="85"/>
      <c r="P1215" s="85"/>
    </row>
    <row r="1216" spans="1:16" x14ac:dyDescent="0.3">
      <c r="A1216" s="82"/>
      <c r="B1216" s="83"/>
      <c r="C1216" s="80"/>
      <c r="D1216" s="84"/>
      <c r="E1216" s="85"/>
      <c r="F1216" s="85"/>
      <c r="K1216" s="82"/>
      <c r="L1216" s="83"/>
      <c r="M1216" s="80"/>
      <c r="N1216" s="84"/>
      <c r="O1216" s="85"/>
      <c r="P1216" s="85"/>
    </row>
    <row r="1217" spans="1:16" x14ac:dyDescent="0.3">
      <c r="A1217" s="82"/>
      <c r="B1217" s="83"/>
      <c r="C1217" s="80"/>
      <c r="D1217" s="84"/>
      <c r="E1217" s="85"/>
      <c r="F1217" s="85"/>
      <c r="K1217" s="82"/>
      <c r="L1217" s="83"/>
      <c r="M1217" s="80"/>
      <c r="N1217" s="84"/>
      <c r="O1217" s="85"/>
      <c r="P1217" s="85"/>
    </row>
    <row r="1218" spans="1:16" x14ac:dyDescent="0.3">
      <c r="A1218" s="82"/>
      <c r="B1218" s="83"/>
      <c r="C1218" s="80"/>
      <c r="D1218" s="84"/>
      <c r="E1218" s="85"/>
      <c r="F1218" s="85"/>
      <c r="K1218" s="82"/>
      <c r="L1218" s="83"/>
      <c r="M1218" s="80"/>
      <c r="N1218" s="84"/>
      <c r="O1218" s="85"/>
      <c r="P1218" s="85"/>
    </row>
    <row r="1219" spans="1:16" x14ac:dyDescent="0.3">
      <c r="A1219" s="82"/>
      <c r="B1219" s="83"/>
      <c r="C1219" s="80"/>
      <c r="D1219" s="84"/>
      <c r="E1219" s="85"/>
      <c r="F1219" s="85"/>
      <c r="K1219" s="82"/>
      <c r="L1219" s="83"/>
      <c r="M1219" s="80"/>
      <c r="N1219" s="84"/>
      <c r="O1219" s="85"/>
      <c r="P1219" s="85"/>
    </row>
    <row r="1220" spans="1:16" x14ac:dyDescent="0.3">
      <c r="A1220" s="82"/>
      <c r="B1220" s="83"/>
      <c r="C1220" s="80"/>
      <c r="D1220" s="84"/>
      <c r="E1220" s="85"/>
      <c r="F1220" s="85"/>
      <c r="K1220" s="82"/>
      <c r="L1220" s="83"/>
      <c r="M1220" s="80"/>
      <c r="N1220" s="84"/>
      <c r="O1220" s="85"/>
      <c r="P1220" s="85"/>
    </row>
    <row r="1221" spans="1:16" x14ac:dyDescent="0.3">
      <c r="A1221" s="82"/>
      <c r="B1221" s="83"/>
      <c r="C1221" s="80"/>
      <c r="D1221" s="84"/>
      <c r="E1221" s="85"/>
      <c r="F1221" s="85"/>
      <c r="K1221" s="82"/>
      <c r="L1221" s="83"/>
      <c r="M1221" s="80"/>
      <c r="N1221" s="84"/>
      <c r="O1221" s="85"/>
      <c r="P1221" s="85"/>
    </row>
    <row r="1222" spans="1:16" x14ac:dyDescent="0.3">
      <c r="A1222" s="82"/>
      <c r="B1222" s="83"/>
      <c r="C1222" s="80"/>
      <c r="D1222" s="84"/>
      <c r="E1222" s="85"/>
      <c r="F1222" s="85"/>
      <c r="K1222" s="82"/>
      <c r="L1222" s="83"/>
      <c r="M1222" s="80"/>
      <c r="N1222" s="84"/>
      <c r="O1222" s="85"/>
      <c r="P1222" s="85"/>
    </row>
    <row r="1223" spans="1:16" x14ac:dyDescent="0.3">
      <c r="A1223" s="82"/>
      <c r="B1223" s="83"/>
      <c r="C1223" s="80"/>
      <c r="D1223" s="84"/>
      <c r="E1223" s="85"/>
      <c r="F1223" s="85"/>
      <c r="K1223" s="82"/>
      <c r="L1223" s="83"/>
      <c r="M1223" s="80"/>
      <c r="N1223" s="84"/>
      <c r="O1223" s="85"/>
      <c r="P1223" s="85"/>
    </row>
    <row r="1224" spans="1:16" x14ac:dyDescent="0.3">
      <c r="A1224" s="82"/>
      <c r="B1224" s="83"/>
      <c r="C1224" s="80"/>
      <c r="D1224" s="84"/>
      <c r="E1224" s="85"/>
      <c r="F1224" s="85"/>
      <c r="K1224" s="82"/>
      <c r="L1224" s="83"/>
      <c r="M1224" s="80"/>
      <c r="N1224" s="84"/>
      <c r="O1224" s="85"/>
      <c r="P1224" s="85"/>
    </row>
    <row r="1225" spans="1:16" x14ac:dyDescent="0.3">
      <c r="A1225" s="82"/>
      <c r="B1225" s="83"/>
      <c r="C1225" s="80"/>
      <c r="D1225" s="84"/>
      <c r="E1225" s="85"/>
      <c r="F1225" s="85"/>
      <c r="K1225" s="82"/>
      <c r="L1225" s="83"/>
      <c r="M1225" s="80"/>
      <c r="N1225" s="84"/>
      <c r="O1225" s="85"/>
      <c r="P1225" s="85"/>
    </row>
    <row r="1226" spans="1:16" x14ac:dyDescent="0.3">
      <c r="A1226" s="82"/>
      <c r="B1226" s="83"/>
      <c r="C1226" s="80"/>
      <c r="D1226" s="84"/>
      <c r="E1226" s="85"/>
      <c r="F1226" s="85"/>
      <c r="K1226" s="82"/>
      <c r="L1226" s="83"/>
      <c r="M1226" s="80"/>
      <c r="N1226" s="84"/>
      <c r="O1226" s="85"/>
      <c r="P1226" s="85"/>
    </row>
    <row r="1227" spans="1:16" x14ac:dyDescent="0.3">
      <c r="A1227" s="82"/>
      <c r="B1227" s="83"/>
      <c r="C1227" s="80"/>
      <c r="D1227" s="84"/>
      <c r="E1227" s="85"/>
      <c r="F1227" s="85"/>
      <c r="K1227" s="82"/>
      <c r="L1227" s="83"/>
      <c r="M1227" s="80"/>
      <c r="N1227" s="84"/>
      <c r="O1227" s="85"/>
      <c r="P1227" s="85"/>
    </row>
    <row r="1228" spans="1:16" x14ac:dyDescent="0.3">
      <c r="A1228" s="82"/>
      <c r="B1228" s="83"/>
      <c r="C1228" s="80"/>
      <c r="D1228" s="84"/>
      <c r="E1228" s="85"/>
      <c r="F1228" s="85"/>
      <c r="K1228" s="82"/>
      <c r="L1228" s="83"/>
      <c r="M1228" s="80"/>
      <c r="N1228" s="84"/>
      <c r="O1228" s="85"/>
      <c r="P1228" s="85"/>
    </row>
    <row r="1229" spans="1:16" x14ac:dyDescent="0.3">
      <c r="A1229" s="82"/>
      <c r="B1229" s="83"/>
      <c r="C1229" s="80"/>
      <c r="D1229" s="84"/>
      <c r="E1229" s="85"/>
      <c r="F1229" s="85"/>
      <c r="K1229" s="82"/>
      <c r="L1229" s="83"/>
      <c r="M1229" s="80"/>
      <c r="N1229" s="84"/>
      <c r="O1229" s="85"/>
      <c r="P1229" s="85"/>
    </row>
    <row r="1230" spans="1:16" x14ac:dyDescent="0.3">
      <c r="A1230" s="82"/>
      <c r="B1230" s="83"/>
      <c r="C1230" s="80"/>
      <c r="D1230" s="84"/>
      <c r="E1230" s="85"/>
      <c r="F1230" s="85"/>
      <c r="K1230" s="82"/>
      <c r="L1230" s="83"/>
      <c r="M1230" s="80"/>
      <c r="N1230" s="84"/>
      <c r="O1230" s="85"/>
      <c r="P1230" s="85"/>
    </row>
    <row r="1231" spans="1:16" x14ac:dyDescent="0.3">
      <c r="A1231" s="82"/>
      <c r="B1231" s="83"/>
      <c r="C1231" s="80"/>
      <c r="D1231" s="84"/>
      <c r="E1231" s="85"/>
      <c r="F1231" s="85"/>
      <c r="K1231" s="82"/>
      <c r="L1231" s="83"/>
      <c r="M1231" s="80"/>
      <c r="N1231" s="84"/>
      <c r="O1231" s="85"/>
      <c r="P1231" s="85"/>
    </row>
    <row r="1232" spans="1:16" x14ac:dyDescent="0.3">
      <c r="A1232" s="82"/>
      <c r="B1232" s="83"/>
      <c r="C1232" s="80"/>
      <c r="D1232" s="84"/>
      <c r="E1232" s="85"/>
      <c r="F1232" s="85"/>
      <c r="K1232" s="82"/>
      <c r="L1232" s="83"/>
      <c r="M1232" s="80"/>
      <c r="N1232" s="84"/>
      <c r="O1232" s="85"/>
      <c r="P1232" s="85"/>
    </row>
    <row r="1233" spans="1:16" x14ac:dyDescent="0.3">
      <c r="A1233" s="82"/>
      <c r="B1233" s="83"/>
      <c r="C1233" s="80"/>
      <c r="D1233" s="84"/>
      <c r="E1233" s="85"/>
      <c r="F1233" s="85"/>
      <c r="K1233" s="82"/>
      <c r="L1233" s="83"/>
      <c r="M1233" s="80"/>
      <c r="N1233" s="84"/>
      <c r="O1233" s="85"/>
      <c r="P1233" s="85"/>
    </row>
    <row r="1234" spans="1:16" x14ac:dyDescent="0.3">
      <c r="A1234" s="82"/>
      <c r="B1234" s="83"/>
      <c r="C1234" s="80"/>
      <c r="D1234" s="84"/>
      <c r="E1234" s="85"/>
      <c r="F1234" s="85"/>
      <c r="K1234" s="82"/>
      <c r="L1234" s="83"/>
      <c r="M1234" s="80"/>
      <c r="N1234" s="84"/>
      <c r="O1234" s="85"/>
      <c r="P1234" s="85"/>
    </row>
    <row r="1235" spans="1:16" x14ac:dyDescent="0.3">
      <c r="A1235" s="82"/>
      <c r="B1235" s="83"/>
      <c r="C1235" s="80"/>
      <c r="D1235" s="84"/>
      <c r="E1235" s="85"/>
      <c r="F1235" s="85"/>
      <c r="K1235" s="82"/>
      <c r="L1235" s="83"/>
      <c r="M1235" s="80"/>
      <c r="N1235" s="84"/>
      <c r="O1235" s="85"/>
      <c r="P1235" s="85"/>
    </row>
    <row r="1236" spans="1:16" x14ac:dyDescent="0.3">
      <c r="A1236" s="82"/>
      <c r="B1236" s="83"/>
      <c r="C1236" s="80"/>
      <c r="D1236" s="84"/>
      <c r="E1236" s="85"/>
      <c r="F1236" s="85"/>
      <c r="K1236" s="82"/>
      <c r="L1236" s="83"/>
      <c r="M1236" s="80"/>
      <c r="N1236" s="84"/>
      <c r="O1236" s="85"/>
      <c r="P1236" s="85"/>
    </row>
    <row r="1237" spans="1:16" x14ac:dyDescent="0.3">
      <c r="A1237" s="82"/>
      <c r="B1237" s="83"/>
      <c r="C1237" s="80"/>
      <c r="D1237" s="84"/>
      <c r="E1237" s="85"/>
      <c r="F1237" s="85"/>
      <c r="K1237" s="82"/>
      <c r="L1237" s="83"/>
      <c r="M1237" s="80"/>
      <c r="N1237" s="84"/>
      <c r="O1237" s="85"/>
      <c r="P1237" s="85"/>
    </row>
    <row r="1238" spans="1:16" x14ac:dyDescent="0.3">
      <c r="A1238" s="82"/>
      <c r="B1238" s="83"/>
      <c r="C1238" s="80"/>
      <c r="D1238" s="84"/>
      <c r="E1238" s="85"/>
      <c r="F1238" s="85"/>
      <c r="K1238" s="82"/>
      <c r="L1238" s="83"/>
      <c r="M1238" s="80"/>
      <c r="N1238" s="84"/>
      <c r="O1238" s="85"/>
      <c r="P1238" s="85"/>
    </row>
    <row r="1239" spans="1:16" x14ac:dyDescent="0.3">
      <c r="A1239" s="82"/>
      <c r="B1239" s="83"/>
      <c r="C1239" s="80"/>
      <c r="D1239" s="84"/>
      <c r="E1239" s="85"/>
      <c r="F1239" s="85"/>
      <c r="K1239" s="82"/>
      <c r="L1239" s="83"/>
      <c r="M1239" s="80"/>
      <c r="N1239" s="84"/>
      <c r="O1239" s="85"/>
      <c r="P1239" s="85"/>
    </row>
    <row r="1240" spans="1:16" x14ac:dyDescent="0.3">
      <c r="A1240" s="82"/>
      <c r="B1240" s="83"/>
      <c r="C1240" s="80"/>
      <c r="D1240" s="84"/>
      <c r="E1240" s="85"/>
      <c r="F1240" s="85"/>
      <c r="K1240" s="82"/>
      <c r="L1240" s="83"/>
      <c r="M1240" s="80"/>
      <c r="N1240" s="84"/>
      <c r="O1240" s="85"/>
      <c r="P1240" s="85"/>
    </row>
    <row r="1241" spans="1:16" x14ac:dyDescent="0.3">
      <c r="A1241" s="82"/>
      <c r="B1241" s="83"/>
      <c r="C1241" s="80"/>
      <c r="D1241" s="84"/>
      <c r="E1241" s="85"/>
      <c r="F1241" s="85"/>
      <c r="K1241" s="82"/>
      <c r="L1241" s="83"/>
      <c r="M1241" s="80"/>
      <c r="N1241" s="84"/>
      <c r="O1241" s="85"/>
      <c r="P1241" s="85"/>
    </row>
    <row r="1242" spans="1:16" x14ac:dyDescent="0.3">
      <c r="A1242" s="82"/>
      <c r="B1242" s="83"/>
      <c r="C1242" s="80"/>
      <c r="D1242" s="84"/>
      <c r="E1242" s="85"/>
      <c r="F1242" s="85"/>
      <c r="K1242" s="82"/>
      <c r="L1242" s="83"/>
      <c r="M1242" s="80"/>
      <c r="N1242" s="84"/>
      <c r="O1242" s="85"/>
      <c r="P1242" s="85"/>
    </row>
    <row r="1243" spans="1:16" x14ac:dyDescent="0.3">
      <c r="A1243" s="82"/>
      <c r="B1243" s="83"/>
      <c r="C1243" s="80"/>
      <c r="D1243" s="84"/>
      <c r="E1243" s="85"/>
      <c r="F1243" s="85"/>
      <c r="K1243" s="82"/>
      <c r="L1243" s="83"/>
      <c r="M1243" s="80"/>
      <c r="N1243" s="84"/>
      <c r="O1243" s="85"/>
      <c r="P1243" s="85"/>
    </row>
    <row r="1244" spans="1:16" x14ac:dyDescent="0.3">
      <c r="A1244" s="82"/>
      <c r="B1244" s="83"/>
      <c r="C1244" s="80"/>
      <c r="D1244" s="84"/>
      <c r="E1244" s="85"/>
      <c r="F1244" s="85"/>
      <c r="K1244" s="82"/>
      <c r="L1244" s="83"/>
      <c r="M1244" s="80"/>
      <c r="N1244" s="84"/>
      <c r="O1244" s="85"/>
      <c r="P1244" s="85"/>
    </row>
    <row r="1245" spans="1:16" x14ac:dyDescent="0.3">
      <c r="A1245" s="82"/>
      <c r="B1245" s="83"/>
      <c r="C1245" s="80"/>
      <c r="D1245" s="84"/>
      <c r="E1245" s="85"/>
      <c r="F1245" s="85"/>
      <c r="K1245" s="82"/>
      <c r="L1245" s="83"/>
      <c r="M1245" s="80"/>
      <c r="N1245" s="84"/>
      <c r="O1245" s="85"/>
      <c r="P1245" s="85"/>
    </row>
    <row r="1246" spans="1:16" x14ac:dyDescent="0.3">
      <c r="A1246" s="82"/>
      <c r="B1246" s="83"/>
      <c r="C1246" s="80"/>
      <c r="D1246" s="84"/>
      <c r="E1246" s="85"/>
      <c r="F1246" s="85"/>
      <c r="K1246" s="82"/>
      <c r="L1246" s="83"/>
      <c r="M1246" s="80"/>
      <c r="N1246" s="84"/>
      <c r="O1246" s="85"/>
      <c r="P1246" s="85"/>
    </row>
    <row r="1247" spans="1:16" x14ac:dyDescent="0.3">
      <c r="A1247" s="82"/>
      <c r="B1247" s="83"/>
      <c r="C1247" s="80"/>
      <c r="D1247" s="84"/>
      <c r="E1247" s="85"/>
      <c r="F1247" s="85"/>
      <c r="K1247" s="82"/>
      <c r="L1247" s="83"/>
      <c r="M1247" s="80"/>
      <c r="N1247" s="84"/>
      <c r="O1247" s="85"/>
      <c r="P1247" s="85"/>
    </row>
    <row r="1248" spans="1:16" x14ac:dyDescent="0.3">
      <c r="A1248" s="82"/>
      <c r="B1248" s="83"/>
      <c r="C1248" s="80"/>
      <c r="D1248" s="84"/>
      <c r="E1248" s="85"/>
      <c r="F1248" s="85"/>
      <c r="K1248" s="82"/>
      <c r="L1248" s="83"/>
      <c r="M1248" s="80"/>
      <c r="N1248" s="84"/>
      <c r="O1248" s="85"/>
      <c r="P1248" s="85"/>
    </row>
    <row r="1249" spans="1:16" x14ac:dyDescent="0.3">
      <c r="A1249" s="82"/>
      <c r="B1249" s="83"/>
      <c r="C1249" s="80"/>
      <c r="D1249" s="84"/>
      <c r="E1249" s="85"/>
      <c r="F1249" s="85"/>
      <c r="K1249" s="82"/>
      <c r="L1249" s="83"/>
      <c r="M1249" s="80"/>
      <c r="N1249" s="84"/>
      <c r="O1249" s="85"/>
      <c r="P1249" s="85"/>
    </row>
    <row r="1250" spans="1:16" x14ac:dyDescent="0.3">
      <c r="A1250" s="82"/>
      <c r="B1250" s="83"/>
      <c r="C1250" s="80"/>
      <c r="D1250" s="84"/>
      <c r="E1250" s="85"/>
      <c r="F1250" s="85"/>
      <c r="K1250" s="82"/>
      <c r="L1250" s="83"/>
      <c r="M1250" s="80"/>
      <c r="N1250" s="84"/>
      <c r="O1250" s="85"/>
      <c r="P1250" s="85"/>
    </row>
    <row r="1251" spans="1:16" x14ac:dyDescent="0.3">
      <c r="A1251" s="82"/>
      <c r="B1251" s="83"/>
      <c r="C1251" s="80"/>
      <c r="D1251" s="84"/>
      <c r="E1251" s="85"/>
      <c r="F1251" s="85"/>
      <c r="K1251" s="82"/>
      <c r="L1251" s="83"/>
      <c r="M1251" s="80"/>
      <c r="N1251" s="84"/>
      <c r="O1251" s="85"/>
      <c r="P1251" s="85"/>
    </row>
    <row r="1252" spans="1:16" x14ac:dyDescent="0.3">
      <c r="A1252" s="82"/>
      <c r="B1252" s="83"/>
      <c r="C1252" s="80"/>
      <c r="D1252" s="84"/>
      <c r="E1252" s="85"/>
      <c r="F1252" s="85"/>
      <c r="K1252" s="82"/>
      <c r="L1252" s="83"/>
      <c r="M1252" s="80"/>
      <c r="N1252" s="84"/>
      <c r="O1252" s="85"/>
      <c r="P1252" s="85"/>
    </row>
    <row r="1253" spans="1:16" x14ac:dyDescent="0.3">
      <c r="A1253" s="82"/>
      <c r="B1253" s="83"/>
      <c r="C1253" s="80"/>
      <c r="D1253" s="84"/>
      <c r="E1253" s="85"/>
      <c r="F1253" s="85"/>
      <c r="K1253" s="82"/>
      <c r="L1253" s="83"/>
      <c r="M1253" s="80"/>
      <c r="N1253" s="84"/>
      <c r="O1253" s="85"/>
      <c r="P1253" s="85"/>
    </row>
    <row r="1254" spans="1:16" x14ac:dyDescent="0.3">
      <c r="A1254" s="82"/>
      <c r="B1254" s="83"/>
      <c r="C1254" s="80"/>
      <c r="D1254" s="84"/>
      <c r="E1254" s="85"/>
      <c r="F1254" s="85"/>
      <c r="K1254" s="82"/>
      <c r="L1254" s="83"/>
      <c r="M1254" s="80"/>
      <c r="N1254" s="84"/>
      <c r="O1254" s="85"/>
      <c r="P1254" s="85"/>
    </row>
    <row r="1255" spans="1:16" x14ac:dyDescent="0.3">
      <c r="A1255" s="82"/>
      <c r="B1255" s="83"/>
      <c r="C1255" s="80"/>
      <c r="D1255" s="84"/>
      <c r="E1255" s="85"/>
      <c r="F1255" s="85"/>
      <c r="K1255" s="82"/>
      <c r="L1255" s="83"/>
      <c r="M1255" s="80"/>
      <c r="N1255" s="84"/>
      <c r="O1255" s="85"/>
      <c r="P1255" s="85"/>
    </row>
    <row r="1256" spans="1:16" x14ac:dyDescent="0.3">
      <c r="A1256" s="82"/>
      <c r="B1256" s="83"/>
      <c r="C1256" s="80"/>
      <c r="D1256" s="84"/>
      <c r="E1256" s="85"/>
      <c r="F1256" s="85"/>
      <c r="K1256" s="82"/>
      <c r="L1256" s="83"/>
      <c r="M1256" s="80"/>
      <c r="N1256" s="84"/>
      <c r="O1256" s="85"/>
      <c r="P1256" s="85"/>
    </row>
    <row r="1257" spans="1:16" x14ac:dyDescent="0.3">
      <c r="A1257" s="82"/>
      <c r="B1257" s="83"/>
      <c r="C1257" s="80"/>
      <c r="D1257" s="84"/>
      <c r="E1257" s="85"/>
      <c r="F1257" s="85"/>
      <c r="K1257" s="82"/>
      <c r="L1257" s="83"/>
      <c r="M1257" s="80"/>
      <c r="N1257" s="84"/>
      <c r="O1257" s="85"/>
      <c r="P1257" s="85"/>
    </row>
    <row r="1258" spans="1:16" x14ac:dyDescent="0.3">
      <c r="A1258" s="82"/>
      <c r="B1258" s="83"/>
      <c r="C1258" s="80"/>
      <c r="D1258" s="84"/>
      <c r="E1258" s="85"/>
      <c r="F1258" s="85"/>
      <c r="K1258" s="82"/>
      <c r="L1258" s="83"/>
      <c r="M1258" s="80"/>
      <c r="N1258" s="84"/>
      <c r="O1258" s="85"/>
      <c r="P1258" s="85"/>
    </row>
    <row r="1259" spans="1:16" x14ac:dyDescent="0.3">
      <c r="A1259" s="82"/>
      <c r="B1259" s="83"/>
      <c r="C1259" s="80"/>
      <c r="D1259" s="84"/>
      <c r="E1259" s="85"/>
      <c r="F1259" s="85"/>
      <c r="K1259" s="82"/>
      <c r="L1259" s="83"/>
      <c r="M1259" s="80"/>
      <c r="N1259" s="84"/>
      <c r="O1259" s="85"/>
      <c r="P1259" s="85"/>
    </row>
    <row r="1260" spans="1:16" x14ac:dyDescent="0.3">
      <c r="A1260" s="82"/>
      <c r="B1260" s="83"/>
      <c r="C1260" s="80"/>
      <c r="D1260" s="84"/>
      <c r="E1260" s="85"/>
      <c r="F1260" s="85"/>
      <c r="K1260" s="82"/>
      <c r="L1260" s="83"/>
      <c r="M1260" s="80"/>
      <c r="N1260" s="84"/>
      <c r="O1260" s="85"/>
      <c r="P1260" s="85"/>
    </row>
    <row r="1261" spans="1:16" x14ac:dyDescent="0.3">
      <c r="A1261" s="82"/>
      <c r="B1261" s="83"/>
      <c r="C1261" s="80"/>
      <c r="D1261" s="84"/>
      <c r="E1261" s="85"/>
      <c r="F1261" s="85"/>
      <c r="K1261" s="82"/>
      <c r="L1261" s="83"/>
      <c r="M1261" s="80"/>
      <c r="N1261" s="84"/>
      <c r="O1261" s="85"/>
      <c r="P1261" s="85"/>
    </row>
    <row r="1262" spans="1:16" x14ac:dyDescent="0.3">
      <c r="A1262" s="82"/>
      <c r="B1262" s="83"/>
      <c r="C1262" s="80"/>
      <c r="D1262" s="84"/>
      <c r="E1262" s="85"/>
      <c r="F1262" s="85"/>
      <c r="K1262" s="82"/>
      <c r="L1262" s="83"/>
      <c r="M1262" s="80"/>
      <c r="N1262" s="84"/>
      <c r="O1262" s="85"/>
      <c r="P1262" s="85"/>
    </row>
    <row r="1263" spans="1:16" x14ac:dyDescent="0.3">
      <c r="A1263" s="82"/>
      <c r="B1263" s="83"/>
      <c r="C1263" s="80"/>
      <c r="D1263" s="84"/>
      <c r="E1263" s="85"/>
      <c r="F1263" s="85"/>
      <c r="K1263" s="82"/>
      <c r="L1263" s="83"/>
      <c r="M1263" s="80"/>
      <c r="N1263" s="84"/>
      <c r="O1263" s="85"/>
      <c r="P1263" s="85"/>
    </row>
    <row r="1264" spans="1:16" x14ac:dyDescent="0.3">
      <c r="A1264" s="82"/>
      <c r="B1264" s="83"/>
      <c r="C1264" s="80"/>
      <c r="D1264" s="84"/>
      <c r="E1264" s="85"/>
      <c r="F1264" s="85"/>
      <c r="K1264" s="82"/>
      <c r="L1264" s="83"/>
      <c r="M1264" s="80"/>
      <c r="N1264" s="84"/>
      <c r="O1264" s="85"/>
      <c r="P1264" s="85"/>
    </row>
    <row r="1265" spans="1:16" x14ac:dyDescent="0.3">
      <c r="A1265" s="82"/>
      <c r="B1265" s="83"/>
      <c r="C1265" s="80"/>
      <c r="D1265" s="84"/>
      <c r="E1265" s="85"/>
      <c r="F1265" s="85"/>
      <c r="K1265" s="82"/>
      <c r="L1265" s="83"/>
      <c r="M1265" s="80"/>
      <c r="N1265" s="84"/>
      <c r="O1265" s="85"/>
      <c r="P1265" s="85"/>
    </row>
    <row r="1266" spans="1:16" x14ac:dyDescent="0.3">
      <c r="A1266" s="82"/>
      <c r="B1266" s="83"/>
      <c r="C1266" s="80"/>
      <c r="D1266" s="84"/>
      <c r="E1266" s="85"/>
      <c r="F1266" s="85"/>
      <c r="K1266" s="82"/>
      <c r="L1266" s="83"/>
      <c r="M1266" s="80"/>
      <c r="N1266" s="84"/>
      <c r="O1266" s="85"/>
      <c r="P1266" s="85"/>
    </row>
    <row r="1267" spans="1:16" x14ac:dyDescent="0.3">
      <c r="A1267" s="82"/>
      <c r="B1267" s="83"/>
      <c r="C1267" s="80"/>
      <c r="D1267" s="84"/>
      <c r="E1267" s="85"/>
      <c r="F1267" s="85"/>
      <c r="K1267" s="82"/>
      <c r="L1267" s="83"/>
      <c r="M1267" s="80"/>
      <c r="N1267" s="84"/>
      <c r="O1267" s="85"/>
      <c r="P1267" s="85"/>
    </row>
    <row r="1268" spans="1:16" x14ac:dyDescent="0.3">
      <c r="A1268" s="82"/>
      <c r="B1268" s="83"/>
      <c r="C1268" s="80"/>
      <c r="D1268" s="84"/>
      <c r="E1268" s="85"/>
      <c r="F1268" s="85"/>
      <c r="K1268" s="82"/>
      <c r="L1268" s="83"/>
      <c r="M1268" s="80"/>
      <c r="N1268" s="84"/>
      <c r="O1268" s="85"/>
      <c r="P1268" s="85"/>
    </row>
    <row r="1269" spans="1:16" x14ac:dyDescent="0.3">
      <c r="A1269" s="82"/>
      <c r="B1269" s="83"/>
      <c r="C1269" s="80"/>
      <c r="D1269" s="84"/>
      <c r="E1269" s="85"/>
      <c r="F1269" s="85"/>
      <c r="K1269" s="82"/>
      <c r="L1269" s="83"/>
      <c r="M1269" s="80"/>
      <c r="N1269" s="84"/>
      <c r="O1269" s="85"/>
      <c r="P1269" s="85"/>
    </row>
    <row r="1270" spans="1:16" x14ac:dyDescent="0.3">
      <c r="A1270" s="82"/>
      <c r="B1270" s="83"/>
      <c r="C1270" s="80"/>
      <c r="D1270" s="84"/>
      <c r="E1270" s="85"/>
      <c r="F1270" s="85"/>
      <c r="K1270" s="82"/>
      <c r="L1270" s="83"/>
      <c r="M1270" s="80"/>
      <c r="N1270" s="84"/>
      <c r="O1270" s="85"/>
      <c r="P1270" s="85"/>
    </row>
    <row r="1271" spans="1:16" x14ac:dyDescent="0.3">
      <c r="A1271" s="82"/>
      <c r="B1271" s="83"/>
      <c r="C1271" s="80"/>
      <c r="D1271" s="84"/>
      <c r="E1271" s="85"/>
      <c r="F1271" s="85"/>
      <c r="K1271" s="82"/>
      <c r="L1271" s="83"/>
      <c r="M1271" s="80"/>
      <c r="N1271" s="84"/>
      <c r="O1271" s="85"/>
      <c r="P1271" s="85"/>
    </row>
    <row r="1272" spans="1:16" x14ac:dyDescent="0.3">
      <c r="A1272" s="82"/>
      <c r="B1272" s="83"/>
      <c r="C1272" s="80"/>
      <c r="D1272" s="84"/>
      <c r="E1272" s="85"/>
      <c r="F1272" s="85"/>
      <c r="K1272" s="82"/>
      <c r="L1272" s="83"/>
      <c r="M1272" s="80"/>
      <c r="N1272" s="84"/>
      <c r="O1272" s="85"/>
      <c r="P1272" s="85"/>
    </row>
    <row r="1273" spans="1:16" x14ac:dyDescent="0.3">
      <c r="A1273" s="82"/>
      <c r="B1273" s="83"/>
      <c r="C1273" s="80"/>
      <c r="D1273" s="84"/>
      <c r="E1273" s="85"/>
      <c r="F1273" s="85"/>
      <c r="K1273" s="82"/>
      <c r="L1273" s="83"/>
      <c r="M1273" s="80"/>
      <c r="N1273" s="84"/>
      <c r="O1273" s="85"/>
      <c r="P1273" s="85"/>
    </row>
    <row r="1274" spans="1:16" x14ac:dyDescent="0.3">
      <c r="A1274" s="82"/>
      <c r="B1274" s="83"/>
      <c r="C1274" s="80"/>
      <c r="D1274" s="84"/>
      <c r="E1274" s="85"/>
      <c r="F1274" s="85"/>
      <c r="K1274" s="82"/>
      <c r="L1274" s="83"/>
      <c r="M1274" s="80"/>
      <c r="N1274" s="84"/>
      <c r="O1274" s="85"/>
      <c r="P1274" s="85"/>
    </row>
    <row r="1275" spans="1:16" x14ac:dyDescent="0.3">
      <c r="A1275" s="82"/>
      <c r="B1275" s="83"/>
      <c r="C1275" s="80"/>
      <c r="D1275" s="84"/>
      <c r="E1275" s="85"/>
      <c r="F1275" s="85"/>
      <c r="K1275" s="82"/>
      <c r="L1275" s="83"/>
      <c r="M1275" s="80"/>
      <c r="N1275" s="84"/>
      <c r="O1275" s="85"/>
      <c r="P1275" s="85"/>
    </row>
    <row r="1276" spans="1:16" x14ac:dyDescent="0.3">
      <c r="A1276" s="82"/>
      <c r="B1276" s="83"/>
      <c r="C1276" s="80"/>
      <c r="D1276" s="84"/>
      <c r="E1276" s="85"/>
      <c r="F1276" s="85"/>
      <c r="K1276" s="82"/>
      <c r="L1276" s="83"/>
      <c r="M1276" s="80"/>
      <c r="N1276" s="84"/>
      <c r="O1276" s="85"/>
      <c r="P1276" s="85"/>
    </row>
    <row r="1277" spans="1:16" x14ac:dyDescent="0.3">
      <c r="A1277" s="82"/>
      <c r="B1277" s="83"/>
      <c r="C1277" s="80"/>
      <c r="D1277" s="84"/>
      <c r="E1277" s="85"/>
      <c r="F1277" s="85"/>
      <c r="K1277" s="82"/>
      <c r="L1277" s="83"/>
      <c r="M1277" s="80"/>
      <c r="N1277" s="84"/>
      <c r="O1277" s="85"/>
      <c r="P1277" s="85"/>
    </row>
    <row r="1278" spans="1:16" x14ac:dyDescent="0.3">
      <c r="A1278" s="82"/>
      <c r="B1278" s="83"/>
      <c r="C1278" s="80"/>
      <c r="D1278" s="84"/>
      <c r="E1278" s="85"/>
      <c r="F1278" s="85"/>
      <c r="K1278" s="82"/>
      <c r="L1278" s="83"/>
      <c r="M1278" s="80"/>
      <c r="N1278" s="84"/>
      <c r="O1278" s="85"/>
      <c r="P1278" s="85"/>
    </row>
    <row r="1279" spans="1:16" x14ac:dyDescent="0.3">
      <c r="A1279" s="82"/>
      <c r="B1279" s="83"/>
      <c r="C1279" s="80"/>
      <c r="D1279" s="84"/>
      <c r="E1279" s="85"/>
      <c r="F1279" s="85"/>
      <c r="K1279" s="82"/>
      <c r="L1279" s="83"/>
      <c r="M1279" s="80"/>
      <c r="N1279" s="84"/>
      <c r="O1279" s="85"/>
      <c r="P1279" s="85"/>
    </row>
    <row r="1280" spans="1:16" x14ac:dyDescent="0.3">
      <c r="A1280" s="82"/>
      <c r="B1280" s="83"/>
      <c r="C1280" s="80"/>
      <c r="D1280" s="84"/>
      <c r="E1280" s="85"/>
      <c r="F1280" s="85"/>
      <c r="K1280" s="82"/>
      <c r="L1280" s="83"/>
      <c r="M1280" s="80"/>
      <c r="N1280" s="84"/>
      <c r="O1280" s="85"/>
      <c r="P1280" s="85"/>
    </row>
    <row r="1281" spans="1:16" x14ac:dyDescent="0.3">
      <c r="A1281" s="82"/>
      <c r="B1281" s="83"/>
      <c r="C1281" s="80"/>
      <c r="D1281" s="84"/>
      <c r="E1281" s="85"/>
      <c r="F1281" s="85"/>
      <c r="K1281" s="82"/>
      <c r="L1281" s="83"/>
      <c r="M1281" s="80"/>
      <c r="N1281" s="84"/>
      <c r="O1281" s="85"/>
      <c r="P1281" s="85"/>
    </row>
    <row r="1282" spans="1:16" x14ac:dyDescent="0.3">
      <c r="A1282" s="82"/>
      <c r="B1282" s="83"/>
      <c r="C1282" s="80"/>
      <c r="D1282" s="84"/>
      <c r="E1282" s="85"/>
      <c r="F1282" s="85"/>
      <c r="K1282" s="82"/>
      <c r="L1282" s="83"/>
      <c r="M1282" s="80"/>
      <c r="N1282" s="84"/>
      <c r="O1282" s="85"/>
      <c r="P1282" s="85"/>
    </row>
    <row r="1283" spans="1:16" x14ac:dyDescent="0.3">
      <c r="A1283" s="82"/>
      <c r="B1283" s="83"/>
      <c r="C1283" s="80"/>
      <c r="D1283" s="84"/>
      <c r="E1283" s="85"/>
      <c r="F1283" s="85"/>
      <c r="K1283" s="82"/>
      <c r="L1283" s="83"/>
      <c r="M1283" s="80"/>
      <c r="N1283" s="84"/>
      <c r="O1283" s="85"/>
      <c r="P1283" s="85"/>
    </row>
    <row r="1284" spans="1:16" x14ac:dyDescent="0.3">
      <c r="A1284" s="82"/>
      <c r="B1284" s="83"/>
      <c r="C1284" s="80"/>
      <c r="D1284" s="84"/>
      <c r="E1284" s="85"/>
      <c r="F1284" s="85"/>
      <c r="K1284" s="82"/>
      <c r="L1284" s="83"/>
      <c r="M1284" s="80"/>
      <c r="N1284" s="84"/>
      <c r="O1284" s="85"/>
      <c r="P1284" s="85"/>
    </row>
    <row r="1285" spans="1:16" x14ac:dyDescent="0.3">
      <c r="A1285" s="82"/>
      <c r="B1285" s="83"/>
      <c r="C1285" s="80"/>
      <c r="D1285" s="84"/>
      <c r="E1285" s="85"/>
      <c r="F1285" s="85"/>
      <c r="K1285" s="82"/>
      <c r="L1285" s="83"/>
      <c r="M1285" s="80"/>
      <c r="N1285" s="84"/>
      <c r="O1285" s="85"/>
      <c r="P1285" s="85"/>
    </row>
    <row r="1286" spans="1:16" x14ac:dyDescent="0.3">
      <c r="A1286" s="82"/>
      <c r="B1286" s="83"/>
      <c r="C1286" s="80"/>
      <c r="D1286" s="84"/>
      <c r="E1286" s="85"/>
      <c r="F1286" s="85"/>
      <c r="K1286" s="82"/>
      <c r="L1286" s="83"/>
      <c r="M1286" s="80"/>
      <c r="N1286" s="84"/>
      <c r="O1286" s="85"/>
      <c r="P1286" s="85"/>
    </row>
    <row r="1287" spans="1:16" x14ac:dyDescent="0.3">
      <c r="A1287" s="82"/>
      <c r="B1287" s="83"/>
      <c r="C1287" s="80"/>
      <c r="D1287" s="84"/>
      <c r="E1287" s="85"/>
      <c r="F1287" s="85"/>
      <c r="K1287" s="82"/>
      <c r="L1287" s="83"/>
      <c r="M1287" s="80"/>
      <c r="N1287" s="84"/>
      <c r="O1287" s="85"/>
      <c r="P1287" s="85"/>
    </row>
    <row r="1288" spans="1:16" x14ac:dyDescent="0.3">
      <c r="A1288" s="82"/>
      <c r="B1288" s="83"/>
      <c r="C1288" s="80"/>
      <c r="D1288" s="84"/>
      <c r="E1288" s="85"/>
      <c r="F1288" s="85"/>
      <c r="K1288" s="82"/>
      <c r="L1288" s="83"/>
      <c r="M1288" s="80"/>
      <c r="N1288" s="84"/>
      <c r="O1288" s="85"/>
      <c r="P1288" s="85"/>
    </row>
    <row r="1289" spans="1:16" x14ac:dyDescent="0.3">
      <c r="A1289" s="82"/>
      <c r="B1289" s="83"/>
      <c r="C1289" s="80"/>
      <c r="D1289" s="84"/>
      <c r="E1289" s="85"/>
      <c r="F1289" s="85"/>
      <c r="K1289" s="82"/>
      <c r="L1289" s="83"/>
      <c r="M1289" s="80"/>
      <c r="N1289" s="84"/>
      <c r="O1289" s="85"/>
      <c r="P1289" s="85"/>
    </row>
    <row r="1290" spans="1:16" x14ac:dyDescent="0.3">
      <c r="A1290" s="82"/>
      <c r="B1290" s="83"/>
      <c r="C1290" s="80"/>
      <c r="D1290" s="84"/>
      <c r="E1290" s="85"/>
      <c r="F1290" s="85"/>
      <c r="K1290" s="82"/>
      <c r="L1290" s="83"/>
      <c r="M1290" s="80"/>
      <c r="N1290" s="84"/>
      <c r="O1290" s="85"/>
      <c r="P1290" s="85"/>
    </row>
    <row r="1291" spans="1:16" x14ac:dyDescent="0.3">
      <c r="A1291" s="82"/>
      <c r="B1291" s="83"/>
      <c r="C1291" s="80"/>
      <c r="D1291" s="84"/>
      <c r="E1291" s="85"/>
      <c r="F1291" s="85"/>
      <c r="K1291" s="82"/>
      <c r="L1291" s="83"/>
      <c r="M1291" s="80"/>
      <c r="N1291" s="84"/>
      <c r="O1291" s="85"/>
      <c r="P1291" s="85"/>
    </row>
    <row r="1292" spans="1:16" x14ac:dyDescent="0.3">
      <c r="A1292" s="82"/>
      <c r="B1292" s="83"/>
      <c r="C1292" s="80"/>
      <c r="D1292" s="84"/>
      <c r="E1292" s="85"/>
      <c r="F1292" s="85"/>
      <c r="K1292" s="82"/>
      <c r="L1292" s="83"/>
      <c r="M1292" s="80"/>
      <c r="N1292" s="84"/>
      <c r="O1292" s="85"/>
      <c r="P1292" s="85"/>
    </row>
    <row r="1293" spans="1:16" x14ac:dyDescent="0.3">
      <c r="A1293" s="82"/>
      <c r="B1293" s="83"/>
      <c r="C1293" s="80"/>
      <c r="D1293" s="84"/>
      <c r="E1293" s="85"/>
      <c r="F1293" s="85"/>
      <c r="K1293" s="82"/>
      <c r="L1293" s="83"/>
      <c r="M1293" s="80"/>
      <c r="N1293" s="84"/>
      <c r="O1293" s="85"/>
      <c r="P1293" s="85"/>
    </row>
    <row r="1294" spans="1:16" x14ac:dyDescent="0.3">
      <c r="A1294" s="82"/>
      <c r="B1294" s="83"/>
      <c r="C1294" s="80"/>
      <c r="D1294" s="84"/>
      <c r="E1294" s="85"/>
      <c r="F1294" s="85"/>
      <c r="K1294" s="82"/>
      <c r="L1294" s="83"/>
      <c r="M1294" s="80"/>
      <c r="N1294" s="84"/>
      <c r="O1294" s="85"/>
      <c r="P1294" s="85"/>
    </row>
    <row r="1295" spans="1:16" x14ac:dyDescent="0.3">
      <c r="A1295" s="82"/>
      <c r="B1295" s="83"/>
      <c r="C1295" s="80"/>
      <c r="D1295" s="84"/>
      <c r="E1295" s="85"/>
      <c r="F1295" s="85"/>
      <c r="K1295" s="82"/>
      <c r="L1295" s="83"/>
      <c r="M1295" s="80"/>
      <c r="N1295" s="84"/>
      <c r="O1295" s="85"/>
      <c r="P1295" s="85"/>
    </row>
    <row r="1296" spans="1:16" x14ac:dyDescent="0.3">
      <c r="A1296" s="82"/>
      <c r="B1296" s="83"/>
      <c r="C1296" s="80"/>
      <c r="D1296" s="84"/>
      <c r="E1296" s="85"/>
      <c r="F1296" s="85"/>
      <c r="K1296" s="82"/>
      <c r="L1296" s="83"/>
      <c r="M1296" s="80"/>
      <c r="N1296" s="84"/>
      <c r="O1296" s="85"/>
      <c r="P1296" s="85"/>
    </row>
    <row r="1297" spans="1:16" x14ac:dyDescent="0.3">
      <c r="A1297" s="82"/>
      <c r="B1297" s="83"/>
      <c r="C1297" s="80"/>
      <c r="D1297" s="84"/>
      <c r="E1297" s="85"/>
      <c r="F1297" s="85"/>
      <c r="K1297" s="82"/>
      <c r="L1297" s="83"/>
      <c r="M1297" s="80"/>
      <c r="N1297" s="84"/>
      <c r="O1297" s="85"/>
      <c r="P1297" s="85"/>
    </row>
    <row r="1298" spans="1:16" x14ac:dyDescent="0.3">
      <c r="A1298" s="82"/>
      <c r="B1298" s="83"/>
      <c r="C1298" s="80"/>
      <c r="D1298" s="84"/>
      <c r="E1298" s="85"/>
      <c r="F1298" s="85"/>
      <c r="K1298" s="82"/>
      <c r="L1298" s="83"/>
      <c r="M1298" s="80"/>
      <c r="N1298" s="84"/>
      <c r="O1298" s="85"/>
      <c r="P1298" s="85"/>
    </row>
    <row r="1299" spans="1:16" x14ac:dyDescent="0.3">
      <c r="A1299" s="82"/>
      <c r="B1299" s="83"/>
      <c r="C1299" s="80"/>
      <c r="D1299" s="84"/>
      <c r="E1299" s="85"/>
      <c r="F1299" s="85"/>
      <c r="K1299" s="82"/>
      <c r="L1299" s="83"/>
      <c r="M1299" s="80"/>
      <c r="N1299" s="84"/>
      <c r="O1299" s="85"/>
      <c r="P1299" s="85"/>
    </row>
    <row r="1300" spans="1:16" x14ac:dyDescent="0.3">
      <c r="A1300" s="82"/>
      <c r="B1300" s="83"/>
      <c r="C1300" s="80"/>
      <c r="D1300" s="84"/>
      <c r="E1300" s="85"/>
      <c r="F1300" s="85"/>
      <c r="K1300" s="82"/>
      <c r="L1300" s="83"/>
      <c r="M1300" s="80"/>
      <c r="N1300" s="84"/>
      <c r="O1300" s="85"/>
      <c r="P1300" s="85"/>
    </row>
    <row r="1301" spans="1:16" x14ac:dyDescent="0.3">
      <c r="A1301" s="82"/>
      <c r="B1301" s="83"/>
      <c r="C1301" s="80"/>
      <c r="D1301" s="84"/>
      <c r="E1301" s="85"/>
      <c r="F1301" s="85"/>
      <c r="K1301" s="82"/>
      <c r="L1301" s="83"/>
      <c r="M1301" s="80"/>
      <c r="N1301" s="84"/>
      <c r="O1301" s="85"/>
      <c r="P1301" s="85"/>
    </row>
    <row r="1302" spans="1:16" x14ac:dyDescent="0.3">
      <c r="A1302" s="82"/>
      <c r="B1302" s="83"/>
      <c r="C1302" s="80"/>
      <c r="D1302" s="84"/>
      <c r="E1302" s="85"/>
      <c r="F1302" s="85"/>
      <c r="K1302" s="82"/>
      <c r="L1302" s="83"/>
      <c r="M1302" s="80"/>
      <c r="N1302" s="84"/>
      <c r="O1302" s="85"/>
      <c r="P1302" s="85"/>
    </row>
    <row r="1303" spans="1:16" x14ac:dyDescent="0.3">
      <c r="A1303" s="82"/>
      <c r="B1303" s="83"/>
      <c r="C1303" s="80"/>
      <c r="D1303" s="84"/>
      <c r="E1303" s="85"/>
      <c r="F1303" s="85"/>
      <c r="K1303" s="82"/>
      <c r="L1303" s="83"/>
      <c r="M1303" s="80"/>
      <c r="N1303" s="84"/>
      <c r="O1303" s="85"/>
      <c r="P1303" s="85"/>
    </row>
    <row r="1304" spans="1:16" x14ac:dyDescent="0.3">
      <c r="A1304" s="82"/>
      <c r="B1304" s="83"/>
      <c r="C1304" s="80"/>
      <c r="D1304" s="84"/>
      <c r="E1304" s="85"/>
      <c r="F1304" s="85"/>
      <c r="K1304" s="82"/>
      <c r="L1304" s="83"/>
      <c r="M1304" s="80"/>
      <c r="N1304" s="84"/>
      <c r="O1304" s="85"/>
      <c r="P1304" s="85"/>
    </row>
    <row r="1305" spans="1:16" x14ac:dyDescent="0.3">
      <c r="A1305" s="82"/>
      <c r="B1305" s="83"/>
      <c r="C1305" s="80"/>
      <c r="D1305" s="84"/>
      <c r="E1305" s="85"/>
      <c r="F1305" s="85"/>
      <c r="K1305" s="82"/>
      <c r="L1305" s="83"/>
      <c r="M1305" s="80"/>
      <c r="N1305" s="84"/>
      <c r="O1305" s="85"/>
      <c r="P1305" s="85"/>
    </row>
    <row r="1306" spans="1:16" x14ac:dyDescent="0.3">
      <c r="A1306" s="82"/>
      <c r="B1306" s="83"/>
      <c r="C1306" s="80"/>
      <c r="D1306" s="84"/>
      <c r="E1306" s="85"/>
      <c r="F1306" s="85"/>
      <c r="K1306" s="82"/>
      <c r="L1306" s="83"/>
      <c r="M1306" s="80"/>
      <c r="N1306" s="84"/>
      <c r="O1306" s="85"/>
      <c r="P1306" s="85"/>
    </row>
    <row r="1307" spans="1:16" x14ac:dyDescent="0.3">
      <c r="A1307" s="82"/>
      <c r="B1307" s="83"/>
      <c r="C1307" s="80"/>
      <c r="D1307" s="84"/>
      <c r="E1307" s="85"/>
      <c r="F1307" s="85"/>
      <c r="K1307" s="82"/>
      <c r="L1307" s="83"/>
      <c r="M1307" s="80"/>
      <c r="N1307" s="84"/>
      <c r="O1307" s="85"/>
      <c r="P1307" s="85"/>
    </row>
    <row r="1308" spans="1:16" x14ac:dyDescent="0.3">
      <c r="A1308" s="82"/>
      <c r="B1308" s="83"/>
      <c r="C1308" s="80"/>
      <c r="D1308" s="84"/>
      <c r="E1308" s="85"/>
      <c r="F1308" s="85"/>
      <c r="K1308" s="82"/>
      <c r="L1308" s="83"/>
      <c r="M1308" s="80"/>
      <c r="N1308" s="84"/>
      <c r="O1308" s="85"/>
      <c r="P1308" s="85"/>
    </row>
    <row r="1309" spans="1:16" x14ac:dyDescent="0.3">
      <c r="A1309" s="82"/>
      <c r="B1309" s="83"/>
      <c r="C1309" s="80"/>
      <c r="D1309" s="84"/>
      <c r="E1309" s="85"/>
      <c r="F1309" s="85"/>
      <c r="K1309" s="82"/>
      <c r="L1309" s="83"/>
      <c r="M1309" s="80"/>
      <c r="N1309" s="84"/>
      <c r="O1309" s="85"/>
      <c r="P1309" s="85"/>
    </row>
    <row r="1310" spans="1:16" x14ac:dyDescent="0.3">
      <c r="A1310" s="82"/>
      <c r="B1310" s="83"/>
      <c r="C1310" s="80"/>
      <c r="D1310" s="84"/>
      <c r="E1310" s="85"/>
      <c r="F1310" s="85"/>
      <c r="K1310" s="82"/>
      <c r="L1310" s="83"/>
      <c r="M1310" s="80"/>
      <c r="N1310" s="84"/>
      <c r="O1310" s="85"/>
      <c r="P1310" s="85"/>
    </row>
    <row r="1311" spans="1:16" x14ac:dyDescent="0.3">
      <c r="A1311" s="82"/>
      <c r="B1311" s="83"/>
      <c r="C1311" s="80"/>
      <c r="D1311" s="84"/>
      <c r="E1311" s="85"/>
      <c r="F1311" s="85"/>
      <c r="K1311" s="82"/>
      <c r="L1311" s="83"/>
      <c r="M1311" s="80"/>
      <c r="N1311" s="84"/>
      <c r="O1311" s="85"/>
      <c r="P1311" s="85"/>
    </row>
    <row r="1312" spans="1:16" x14ac:dyDescent="0.3">
      <c r="A1312" s="82"/>
      <c r="B1312" s="83"/>
      <c r="C1312" s="80"/>
      <c r="D1312" s="84"/>
      <c r="E1312" s="85"/>
      <c r="F1312" s="85"/>
      <c r="K1312" s="82"/>
      <c r="L1312" s="83"/>
      <c r="M1312" s="80"/>
      <c r="N1312" s="84"/>
      <c r="O1312" s="85"/>
      <c r="P1312" s="85"/>
    </row>
    <row r="1313" spans="1:16" x14ac:dyDescent="0.3">
      <c r="A1313" s="82"/>
      <c r="B1313" s="83"/>
      <c r="C1313" s="80"/>
      <c r="D1313" s="84"/>
      <c r="E1313" s="85"/>
      <c r="F1313" s="85"/>
      <c r="K1313" s="82"/>
      <c r="L1313" s="83"/>
      <c r="M1313" s="80"/>
      <c r="N1313" s="84"/>
      <c r="O1313" s="85"/>
      <c r="P1313" s="85"/>
    </row>
    <row r="1314" spans="1:16" x14ac:dyDescent="0.3">
      <c r="A1314" s="82"/>
      <c r="B1314" s="83"/>
      <c r="C1314" s="80"/>
      <c r="D1314" s="84"/>
      <c r="E1314" s="85"/>
      <c r="F1314" s="85"/>
      <c r="K1314" s="82"/>
      <c r="L1314" s="83"/>
      <c r="M1314" s="80"/>
      <c r="N1314" s="84"/>
      <c r="O1314" s="85"/>
      <c r="P1314" s="85"/>
    </row>
    <row r="1315" spans="1:16" x14ac:dyDescent="0.3">
      <c r="A1315" s="82"/>
      <c r="B1315" s="83"/>
      <c r="C1315" s="80"/>
      <c r="D1315" s="84"/>
      <c r="E1315" s="85"/>
      <c r="F1315" s="85"/>
      <c r="K1315" s="82"/>
      <c r="L1315" s="83"/>
      <c r="M1315" s="80"/>
      <c r="N1315" s="84"/>
      <c r="O1315" s="85"/>
      <c r="P1315" s="85"/>
    </row>
    <row r="1316" spans="1:16" x14ac:dyDescent="0.3">
      <c r="A1316" s="82"/>
      <c r="B1316" s="83"/>
      <c r="C1316" s="80"/>
      <c r="D1316" s="84"/>
      <c r="E1316" s="85"/>
      <c r="F1316" s="85"/>
      <c r="K1316" s="82"/>
      <c r="L1316" s="83"/>
      <c r="M1316" s="80"/>
      <c r="N1316" s="84"/>
      <c r="O1316" s="85"/>
      <c r="P1316" s="85"/>
    </row>
    <row r="1317" spans="1:16" x14ac:dyDescent="0.3">
      <c r="A1317" s="82"/>
      <c r="B1317" s="83"/>
      <c r="C1317" s="80"/>
      <c r="D1317" s="84"/>
      <c r="E1317" s="85"/>
      <c r="F1317" s="85"/>
      <c r="K1317" s="82"/>
      <c r="L1317" s="83"/>
      <c r="M1317" s="80"/>
      <c r="N1317" s="84"/>
      <c r="O1317" s="85"/>
      <c r="P1317" s="85"/>
    </row>
    <row r="1318" spans="1:16" x14ac:dyDescent="0.3">
      <c r="A1318" s="82"/>
      <c r="B1318" s="83"/>
      <c r="C1318" s="80"/>
      <c r="D1318" s="84"/>
      <c r="E1318" s="85"/>
      <c r="F1318" s="85"/>
      <c r="K1318" s="82"/>
      <c r="L1318" s="83"/>
      <c r="M1318" s="80"/>
      <c r="N1318" s="84"/>
      <c r="O1318" s="85"/>
      <c r="P1318" s="85"/>
    </row>
    <row r="1319" spans="1:16" x14ac:dyDescent="0.3">
      <c r="A1319" s="82"/>
      <c r="B1319" s="83"/>
      <c r="C1319" s="80"/>
      <c r="D1319" s="84"/>
      <c r="E1319" s="85"/>
      <c r="F1319" s="85"/>
      <c r="K1319" s="82"/>
      <c r="L1319" s="83"/>
      <c r="M1319" s="80"/>
      <c r="N1319" s="84"/>
      <c r="O1319" s="85"/>
      <c r="P1319" s="85"/>
    </row>
    <row r="1320" spans="1:16" x14ac:dyDescent="0.3">
      <c r="A1320" s="82"/>
      <c r="B1320" s="83"/>
      <c r="C1320" s="80"/>
      <c r="D1320" s="84"/>
      <c r="E1320" s="85"/>
      <c r="F1320" s="85"/>
      <c r="K1320" s="82"/>
      <c r="L1320" s="83"/>
      <c r="M1320" s="80"/>
      <c r="N1320" s="84"/>
      <c r="O1320" s="85"/>
      <c r="P1320" s="85"/>
    </row>
    <row r="1321" spans="1:16" x14ac:dyDescent="0.3">
      <c r="A1321" s="82"/>
      <c r="B1321" s="83"/>
      <c r="C1321" s="80"/>
      <c r="D1321" s="84"/>
      <c r="E1321" s="85"/>
      <c r="F1321" s="85"/>
      <c r="K1321" s="82"/>
      <c r="L1321" s="83"/>
      <c r="M1321" s="80"/>
      <c r="N1321" s="84"/>
      <c r="O1321" s="85"/>
      <c r="P1321" s="85"/>
    </row>
    <row r="1322" spans="1:16" x14ac:dyDescent="0.3">
      <c r="A1322" s="82"/>
      <c r="B1322" s="83"/>
      <c r="C1322" s="80"/>
      <c r="D1322" s="84"/>
      <c r="E1322" s="85"/>
      <c r="F1322" s="85"/>
      <c r="K1322" s="82"/>
      <c r="L1322" s="83"/>
      <c r="M1322" s="80"/>
      <c r="N1322" s="84"/>
      <c r="O1322" s="85"/>
      <c r="P1322" s="85"/>
    </row>
    <row r="1323" spans="1:16" x14ac:dyDescent="0.3">
      <c r="A1323" s="82"/>
      <c r="B1323" s="83"/>
      <c r="C1323" s="80"/>
      <c r="D1323" s="84"/>
      <c r="E1323" s="85"/>
      <c r="F1323" s="85"/>
      <c r="K1323" s="82"/>
      <c r="L1323" s="83"/>
      <c r="M1323" s="80"/>
      <c r="N1323" s="84"/>
      <c r="O1323" s="85"/>
      <c r="P1323" s="85"/>
    </row>
    <row r="1324" spans="1:16" x14ac:dyDescent="0.3">
      <c r="A1324" s="82"/>
      <c r="B1324" s="83"/>
      <c r="C1324" s="80"/>
      <c r="D1324" s="84"/>
      <c r="E1324" s="85"/>
      <c r="F1324" s="85"/>
      <c r="K1324" s="82"/>
      <c r="L1324" s="83"/>
      <c r="M1324" s="80"/>
      <c r="N1324" s="84"/>
      <c r="O1324" s="85"/>
      <c r="P1324" s="85"/>
    </row>
    <row r="1325" spans="1:16" x14ac:dyDescent="0.3">
      <c r="A1325" s="82"/>
      <c r="B1325" s="83"/>
      <c r="C1325" s="80"/>
      <c r="D1325" s="84"/>
      <c r="E1325" s="85"/>
      <c r="F1325" s="85"/>
      <c r="K1325" s="82"/>
      <c r="L1325" s="83"/>
      <c r="M1325" s="80"/>
      <c r="N1325" s="84"/>
      <c r="O1325" s="85"/>
      <c r="P1325" s="85"/>
    </row>
    <row r="1326" spans="1:16" x14ac:dyDescent="0.3">
      <c r="A1326" s="82"/>
      <c r="B1326" s="83"/>
      <c r="C1326" s="80"/>
      <c r="D1326" s="84"/>
      <c r="E1326" s="85"/>
      <c r="F1326" s="85"/>
      <c r="K1326" s="82"/>
      <c r="L1326" s="83"/>
      <c r="M1326" s="80"/>
      <c r="N1326" s="84"/>
      <c r="O1326" s="85"/>
      <c r="P1326" s="85"/>
    </row>
    <row r="1327" spans="1:16" x14ac:dyDescent="0.3">
      <c r="A1327" s="82"/>
      <c r="B1327" s="83"/>
      <c r="C1327" s="80"/>
      <c r="D1327" s="84"/>
      <c r="E1327" s="85"/>
      <c r="F1327" s="85"/>
      <c r="K1327" s="82"/>
      <c r="L1327" s="83"/>
      <c r="M1327" s="80"/>
      <c r="N1327" s="84"/>
      <c r="O1327" s="85"/>
      <c r="P1327" s="85"/>
    </row>
    <row r="1328" spans="1:16" x14ac:dyDescent="0.3">
      <c r="A1328" s="82"/>
      <c r="B1328" s="83"/>
      <c r="C1328" s="80"/>
      <c r="D1328" s="84"/>
      <c r="E1328" s="85"/>
      <c r="F1328" s="85"/>
      <c r="K1328" s="82"/>
      <c r="L1328" s="83"/>
      <c r="M1328" s="80"/>
      <c r="N1328" s="84"/>
      <c r="O1328" s="85"/>
      <c r="P1328" s="85"/>
    </row>
    <row r="1329" spans="1:16" x14ac:dyDescent="0.3">
      <c r="A1329" s="82"/>
      <c r="B1329" s="83"/>
      <c r="C1329" s="80"/>
      <c r="D1329" s="84"/>
      <c r="E1329" s="85"/>
      <c r="F1329" s="85"/>
      <c r="K1329" s="82"/>
      <c r="L1329" s="83"/>
      <c r="M1329" s="80"/>
      <c r="N1329" s="84"/>
      <c r="O1329" s="85"/>
      <c r="P1329" s="85"/>
    </row>
    <row r="1330" spans="1:16" x14ac:dyDescent="0.3">
      <c r="A1330" s="82"/>
      <c r="B1330" s="83"/>
      <c r="C1330" s="80"/>
      <c r="D1330" s="84"/>
      <c r="E1330" s="85"/>
      <c r="F1330" s="85"/>
      <c r="K1330" s="82"/>
      <c r="L1330" s="83"/>
      <c r="M1330" s="80"/>
      <c r="N1330" s="84"/>
      <c r="O1330" s="85"/>
      <c r="P1330" s="85"/>
    </row>
    <row r="1331" spans="1:16" x14ac:dyDescent="0.3">
      <c r="A1331" s="82"/>
      <c r="B1331" s="83"/>
      <c r="C1331" s="80"/>
      <c r="D1331" s="84"/>
      <c r="E1331" s="85"/>
      <c r="F1331" s="85"/>
      <c r="K1331" s="82"/>
      <c r="L1331" s="83"/>
      <c r="M1331" s="80"/>
      <c r="N1331" s="84"/>
      <c r="O1331" s="85"/>
      <c r="P1331" s="85"/>
    </row>
    <row r="1332" spans="1:16" x14ac:dyDescent="0.3">
      <c r="A1332" s="82"/>
      <c r="B1332" s="83"/>
      <c r="C1332" s="80"/>
      <c r="D1332" s="84"/>
      <c r="E1332" s="85"/>
      <c r="F1332" s="85"/>
      <c r="K1332" s="82"/>
      <c r="L1332" s="83"/>
      <c r="M1332" s="80"/>
      <c r="N1332" s="84"/>
      <c r="O1332" s="85"/>
      <c r="P1332" s="85"/>
    </row>
    <row r="1333" spans="1:16" x14ac:dyDescent="0.3">
      <c r="A1333" s="82"/>
      <c r="B1333" s="83"/>
      <c r="C1333" s="80"/>
      <c r="D1333" s="84"/>
      <c r="E1333" s="85"/>
      <c r="F1333" s="85"/>
      <c r="K1333" s="82"/>
      <c r="L1333" s="83"/>
      <c r="M1333" s="80"/>
      <c r="N1333" s="84"/>
      <c r="O1333" s="85"/>
      <c r="P1333" s="85"/>
    </row>
    <row r="1334" spans="1:16" x14ac:dyDescent="0.3">
      <c r="A1334" s="82"/>
      <c r="B1334" s="83"/>
      <c r="C1334" s="80"/>
      <c r="D1334" s="84"/>
      <c r="E1334" s="85"/>
      <c r="F1334" s="85"/>
      <c r="K1334" s="82"/>
      <c r="L1334" s="83"/>
      <c r="M1334" s="80"/>
      <c r="N1334" s="84"/>
      <c r="O1334" s="85"/>
      <c r="P1334" s="85"/>
    </row>
    <row r="1335" spans="1:16" x14ac:dyDescent="0.3">
      <c r="A1335" s="82"/>
      <c r="B1335" s="83"/>
      <c r="C1335" s="80"/>
      <c r="D1335" s="84"/>
      <c r="E1335" s="85"/>
      <c r="F1335" s="85"/>
      <c r="K1335" s="82"/>
      <c r="L1335" s="83"/>
      <c r="M1335" s="80"/>
      <c r="N1335" s="84"/>
      <c r="O1335" s="85"/>
      <c r="P1335" s="85"/>
    </row>
    <row r="1336" spans="1:16" x14ac:dyDescent="0.3">
      <c r="A1336" s="82"/>
      <c r="B1336" s="83"/>
      <c r="C1336" s="80"/>
      <c r="D1336" s="84"/>
      <c r="E1336" s="85"/>
      <c r="F1336" s="85"/>
      <c r="K1336" s="82"/>
      <c r="L1336" s="83"/>
      <c r="M1336" s="80"/>
      <c r="N1336" s="84"/>
      <c r="O1336" s="85"/>
      <c r="P1336" s="85"/>
    </row>
    <row r="1337" spans="1:16" x14ac:dyDescent="0.3">
      <c r="A1337" s="82"/>
      <c r="B1337" s="83"/>
      <c r="C1337" s="80"/>
      <c r="D1337" s="84"/>
      <c r="E1337" s="85"/>
      <c r="F1337" s="85"/>
      <c r="K1337" s="82"/>
      <c r="L1337" s="83"/>
      <c r="M1337" s="80"/>
      <c r="N1337" s="84"/>
      <c r="O1337" s="85"/>
      <c r="P1337" s="85"/>
    </row>
    <row r="1338" spans="1:16" x14ac:dyDescent="0.3">
      <c r="A1338" s="82"/>
      <c r="B1338" s="83"/>
      <c r="C1338" s="80"/>
      <c r="D1338" s="84"/>
      <c r="E1338" s="85"/>
      <c r="F1338" s="85"/>
      <c r="K1338" s="82"/>
      <c r="L1338" s="83"/>
      <c r="M1338" s="80"/>
      <c r="N1338" s="84"/>
      <c r="O1338" s="85"/>
      <c r="P1338" s="85"/>
    </row>
    <row r="1339" spans="1:16" x14ac:dyDescent="0.3">
      <c r="A1339" s="82"/>
      <c r="B1339" s="83"/>
      <c r="C1339" s="80"/>
      <c r="D1339" s="84"/>
      <c r="E1339" s="85"/>
      <c r="F1339" s="85"/>
      <c r="K1339" s="82"/>
      <c r="L1339" s="83"/>
      <c r="M1339" s="80"/>
      <c r="N1339" s="84"/>
      <c r="O1339" s="85"/>
      <c r="P1339" s="85"/>
    </row>
    <row r="1340" spans="1:16" x14ac:dyDescent="0.3">
      <c r="A1340" s="82"/>
      <c r="B1340" s="83"/>
      <c r="C1340" s="80"/>
      <c r="D1340" s="84"/>
      <c r="E1340" s="85"/>
      <c r="F1340" s="85"/>
      <c r="K1340" s="82"/>
      <c r="L1340" s="83"/>
      <c r="M1340" s="80"/>
      <c r="N1340" s="84"/>
      <c r="O1340" s="85"/>
      <c r="P1340" s="85"/>
    </row>
    <row r="1341" spans="1:16" x14ac:dyDescent="0.3">
      <c r="A1341" s="82"/>
      <c r="B1341" s="83"/>
      <c r="C1341" s="80"/>
      <c r="D1341" s="84"/>
      <c r="E1341" s="85"/>
      <c r="F1341" s="85"/>
      <c r="K1341" s="82"/>
      <c r="L1341" s="83"/>
      <c r="M1341" s="80"/>
      <c r="N1341" s="84"/>
      <c r="O1341" s="85"/>
      <c r="P1341" s="85"/>
    </row>
    <row r="1342" spans="1:16" x14ac:dyDescent="0.3">
      <c r="A1342" s="82"/>
      <c r="B1342" s="83"/>
      <c r="C1342" s="80"/>
      <c r="D1342" s="84"/>
      <c r="E1342" s="85"/>
      <c r="F1342" s="85"/>
      <c r="K1342" s="82"/>
      <c r="L1342" s="83"/>
      <c r="M1342" s="80"/>
      <c r="N1342" s="84"/>
      <c r="O1342" s="85"/>
      <c r="P1342" s="85"/>
    </row>
    <row r="1343" spans="1:16" x14ac:dyDescent="0.3">
      <c r="A1343" s="82"/>
      <c r="B1343" s="83"/>
      <c r="C1343" s="80"/>
      <c r="D1343" s="84"/>
      <c r="E1343" s="85"/>
      <c r="F1343" s="85"/>
      <c r="K1343" s="82"/>
      <c r="L1343" s="83"/>
      <c r="M1343" s="80"/>
      <c r="N1343" s="84"/>
      <c r="O1343" s="85"/>
      <c r="P1343" s="85"/>
    </row>
    <row r="1344" spans="1:16" x14ac:dyDescent="0.3">
      <c r="A1344" s="82"/>
      <c r="B1344" s="83"/>
      <c r="C1344" s="80"/>
      <c r="D1344" s="84"/>
      <c r="E1344" s="85"/>
      <c r="F1344" s="85"/>
      <c r="K1344" s="82"/>
      <c r="L1344" s="83"/>
      <c r="M1344" s="80"/>
      <c r="N1344" s="84"/>
      <c r="O1344" s="85"/>
      <c r="P1344" s="85"/>
    </row>
    <row r="1345" spans="1:16" x14ac:dyDescent="0.3">
      <c r="A1345" s="82"/>
      <c r="B1345" s="83"/>
      <c r="C1345" s="80"/>
      <c r="D1345" s="84"/>
      <c r="E1345" s="85"/>
      <c r="F1345" s="85"/>
      <c r="K1345" s="82"/>
      <c r="L1345" s="83"/>
      <c r="M1345" s="80"/>
      <c r="N1345" s="84"/>
      <c r="O1345" s="85"/>
      <c r="P1345" s="85"/>
    </row>
    <row r="1346" spans="1:16" x14ac:dyDescent="0.3">
      <c r="A1346" s="82"/>
      <c r="B1346" s="83"/>
      <c r="C1346" s="80"/>
      <c r="D1346" s="84"/>
      <c r="E1346" s="85"/>
      <c r="F1346" s="85"/>
      <c r="K1346" s="82"/>
      <c r="L1346" s="83"/>
      <c r="M1346" s="80"/>
      <c r="N1346" s="84"/>
      <c r="O1346" s="85"/>
      <c r="P1346" s="85"/>
    </row>
    <row r="1347" spans="1:16" x14ac:dyDescent="0.3">
      <c r="A1347" s="82"/>
      <c r="B1347" s="83"/>
      <c r="C1347" s="80"/>
      <c r="D1347" s="84"/>
      <c r="E1347" s="85"/>
      <c r="F1347" s="85"/>
      <c r="K1347" s="82"/>
      <c r="L1347" s="83"/>
      <c r="M1347" s="80"/>
      <c r="N1347" s="84"/>
      <c r="O1347" s="85"/>
      <c r="P1347" s="85"/>
    </row>
    <row r="1348" spans="1:16" x14ac:dyDescent="0.3">
      <c r="A1348" s="82"/>
      <c r="B1348" s="83"/>
      <c r="C1348" s="80"/>
      <c r="D1348" s="84"/>
      <c r="E1348" s="85"/>
      <c r="F1348" s="85"/>
      <c r="K1348" s="82"/>
      <c r="L1348" s="83"/>
      <c r="M1348" s="80"/>
      <c r="N1348" s="84"/>
      <c r="O1348" s="85"/>
      <c r="P1348" s="85"/>
    </row>
    <row r="1349" spans="1:16" x14ac:dyDescent="0.3">
      <c r="A1349" s="82"/>
      <c r="B1349" s="83"/>
      <c r="C1349" s="80"/>
      <c r="D1349" s="84"/>
      <c r="E1349" s="85"/>
      <c r="F1349" s="85"/>
      <c r="K1349" s="82"/>
      <c r="L1349" s="83"/>
      <c r="M1349" s="80"/>
      <c r="N1349" s="84"/>
      <c r="O1349" s="85"/>
      <c r="P1349" s="85"/>
    </row>
    <row r="1350" spans="1:16" x14ac:dyDescent="0.3">
      <c r="A1350" s="82"/>
      <c r="B1350" s="83"/>
      <c r="C1350" s="80"/>
      <c r="D1350" s="84"/>
      <c r="E1350" s="85"/>
      <c r="F1350" s="85"/>
      <c r="K1350" s="82"/>
      <c r="L1350" s="83"/>
      <c r="M1350" s="80"/>
      <c r="N1350" s="84"/>
      <c r="O1350" s="85"/>
      <c r="P1350" s="85"/>
    </row>
    <row r="1351" spans="1:16" x14ac:dyDescent="0.3">
      <c r="A1351" s="82"/>
      <c r="B1351" s="83"/>
      <c r="C1351" s="80"/>
      <c r="D1351" s="84"/>
      <c r="E1351" s="85"/>
      <c r="F1351" s="85"/>
      <c r="K1351" s="82"/>
      <c r="L1351" s="83"/>
      <c r="M1351" s="80"/>
      <c r="N1351" s="84"/>
      <c r="O1351" s="85"/>
      <c r="P1351" s="85"/>
    </row>
    <row r="1352" spans="1:16" x14ac:dyDescent="0.3">
      <c r="A1352" s="82"/>
      <c r="B1352" s="83"/>
      <c r="C1352" s="80"/>
      <c r="D1352" s="84"/>
      <c r="E1352" s="85"/>
      <c r="F1352" s="85"/>
      <c r="K1352" s="82"/>
      <c r="L1352" s="83"/>
      <c r="M1352" s="80"/>
      <c r="N1352" s="84"/>
      <c r="O1352" s="85"/>
      <c r="P1352" s="85"/>
    </row>
    <row r="1353" spans="1:16" x14ac:dyDescent="0.3">
      <c r="A1353" s="82"/>
      <c r="B1353" s="83"/>
      <c r="C1353" s="80"/>
      <c r="D1353" s="84"/>
      <c r="E1353" s="85"/>
      <c r="F1353" s="85"/>
      <c r="K1353" s="82"/>
      <c r="L1353" s="83"/>
      <c r="M1353" s="80"/>
      <c r="N1353" s="84"/>
      <c r="O1353" s="85"/>
      <c r="P1353" s="85"/>
    </row>
    <row r="1354" spans="1:16" x14ac:dyDescent="0.3">
      <c r="A1354" s="82"/>
      <c r="B1354" s="83"/>
      <c r="C1354" s="80"/>
      <c r="D1354" s="84"/>
      <c r="E1354" s="85"/>
      <c r="F1354" s="85"/>
      <c r="K1354" s="82"/>
      <c r="L1354" s="83"/>
      <c r="M1354" s="80"/>
      <c r="N1354" s="84"/>
      <c r="O1354" s="85"/>
      <c r="P1354" s="85"/>
    </row>
    <row r="1355" spans="1:16" x14ac:dyDescent="0.3">
      <c r="A1355" s="82"/>
      <c r="B1355" s="83"/>
      <c r="C1355" s="80"/>
      <c r="D1355" s="84"/>
      <c r="E1355" s="85"/>
      <c r="F1355" s="85"/>
      <c r="K1355" s="82"/>
      <c r="L1355" s="83"/>
      <c r="M1355" s="80"/>
      <c r="N1355" s="84"/>
      <c r="O1355" s="85"/>
      <c r="P1355" s="85"/>
    </row>
    <row r="1356" spans="1:16" x14ac:dyDescent="0.3">
      <c r="A1356" s="82"/>
      <c r="B1356" s="83"/>
      <c r="C1356" s="80"/>
      <c r="D1356" s="84"/>
      <c r="E1356" s="85"/>
      <c r="F1356" s="85"/>
      <c r="K1356" s="82"/>
      <c r="L1356" s="83"/>
      <c r="M1356" s="80"/>
      <c r="N1356" s="84"/>
      <c r="O1356" s="85"/>
      <c r="P1356" s="85"/>
    </row>
    <row r="1357" spans="1:16" x14ac:dyDescent="0.3">
      <c r="A1357" s="82"/>
      <c r="B1357" s="83"/>
      <c r="C1357" s="80"/>
      <c r="D1357" s="84"/>
      <c r="E1357" s="85"/>
      <c r="F1357" s="85"/>
      <c r="K1357" s="82"/>
      <c r="L1357" s="83"/>
      <c r="M1357" s="80"/>
      <c r="N1357" s="84"/>
      <c r="O1357" s="85"/>
      <c r="P1357" s="85"/>
    </row>
    <row r="1358" spans="1:16" x14ac:dyDescent="0.3">
      <c r="A1358" s="82"/>
      <c r="B1358" s="83"/>
      <c r="C1358" s="80"/>
      <c r="D1358" s="84"/>
      <c r="E1358" s="85"/>
      <c r="F1358" s="85"/>
      <c r="K1358" s="82"/>
      <c r="L1358" s="83"/>
      <c r="M1358" s="80"/>
      <c r="N1358" s="84"/>
      <c r="O1358" s="85"/>
      <c r="P1358" s="85"/>
    </row>
    <row r="1359" spans="1:16" x14ac:dyDescent="0.3">
      <c r="A1359" s="82"/>
      <c r="B1359" s="83"/>
      <c r="C1359" s="80"/>
      <c r="D1359" s="84"/>
      <c r="E1359" s="85"/>
      <c r="F1359" s="85"/>
      <c r="K1359" s="82"/>
      <c r="L1359" s="83"/>
      <c r="M1359" s="80"/>
      <c r="N1359" s="84"/>
      <c r="O1359" s="85"/>
      <c r="P1359" s="85"/>
    </row>
    <row r="1360" spans="1:16" x14ac:dyDescent="0.3">
      <c r="A1360" s="82"/>
      <c r="B1360" s="83"/>
      <c r="C1360" s="80"/>
      <c r="D1360" s="84"/>
      <c r="E1360" s="85"/>
      <c r="F1360" s="85"/>
      <c r="K1360" s="82"/>
      <c r="L1360" s="83"/>
      <c r="M1360" s="80"/>
      <c r="N1360" s="84"/>
      <c r="O1360" s="85"/>
      <c r="P1360" s="85"/>
    </row>
    <row r="1361" spans="1:16" x14ac:dyDescent="0.3">
      <c r="A1361" s="82"/>
      <c r="B1361" s="83"/>
      <c r="C1361" s="80"/>
      <c r="D1361" s="84"/>
      <c r="E1361" s="85"/>
      <c r="F1361" s="85"/>
      <c r="K1361" s="82"/>
      <c r="L1361" s="83"/>
      <c r="M1361" s="80"/>
      <c r="N1361" s="84"/>
      <c r="O1361" s="85"/>
      <c r="P1361" s="85"/>
    </row>
    <row r="1362" spans="1:16" x14ac:dyDescent="0.3">
      <c r="A1362" s="82"/>
      <c r="B1362" s="83"/>
      <c r="C1362" s="80"/>
      <c r="D1362" s="84"/>
      <c r="E1362" s="85"/>
      <c r="F1362" s="85"/>
      <c r="K1362" s="82"/>
      <c r="L1362" s="83"/>
      <c r="M1362" s="80"/>
      <c r="N1362" s="84"/>
      <c r="O1362" s="85"/>
      <c r="P1362" s="85"/>
    </row>
    <row r="1363" spans="1:16" x14ac:dyDescent="0.3">
      <c r="A1363" s="82"/>
      <c r="B1363" s="83"/>
      <c r="C1363" s="80"/>
      <c r="D1363" s="84"/>
      <c r="E1363" s="85"/>
      <c r="F1363" s="85"/>
      <c r="K1363" s="82"/>
      <c r="L1363" s="83"/>
      <c r="M1363" s="80"/>
      <c r="N1363" s="84"/>
      <c r="O1363" s="85"/>
      <c r="P1363" s="85"/>
    </row>
    <row r="1364" spans="1:16" x14ac:dyDescent="0.3">
      <c r="A1364" s="82"/>
      <c r="B1364" s="83"/>
      <c r="C1364" s="80"/>
      <c r="D1364" s="84"/>
      <c r="E1364" s="85"/>
      <c r="F1364" s="85"/>
      <c r="K1364" s="82"/>
      <c r="L1364" s="83"/>
      <c r="M1364" s="80"/>
      <c r="N1364" s="84"/>
      <c r="O1364" s="85"/>
      <c r="P1364" s="85"/>
    </row>
    <row r="1365" spans="1:16" x14ac:dyDescent="0.3">
      <c r="A1365" s="82"/>
      <c r="B1365" s="83"/>
      <c r="C1365" s="80"/>
      <c r="D1365" s="84"/>
      <c r="E1365" s="85"/>
      <c r="F1365" s="85"/>
      <c r="K1365" s="82"/>
      <c r="L1365" s="83"/>
      <c r="M1365" s="80"/>
      <c r="N1365" s="84"/>
      <c r="O1365" s="85"/>
      <c r="P1365" s="85"/>
    </row>
    <row r="1366" spans="1:16" x14ac:dyDescent="0.3">
      <c r="A1366" s="82"/>
      <c r="B1366" s="83"/>
      <c r="C1366" s="80"/>
      <c r="D1366" s="84"/>
      <c r="E1366" s="85"/>
      <c r="F1366" s="85"/>
      <c r="K1366" s="82"/>
      <c r="L1366" s="83"/>
      <c r="M1366" s="80"/>
      <c r="N1366" s="84"/>
      <c r="O1366" s="85"/>
      <c r="P1366" s="85"/>
    </row>
    <row r="1367" spans="1:16" x14ac:dyDescent="0.3">
      <c r="A1367" s="82"/>
      <c r="B1367" s="83"/>
      <c r="C1367" s="80"/>
      <c r="D1367" s="84"/>
      <c r="E1367" s="85"/>
      <c r="F1367" s="85"/>
      <c r="K1367" s="82"/>
      <c r="L1367" s="83"/>
      <c r="M1367" s="80"/>
      <c r="N1367" s="84"/>
      <c r="O1367" s="85"/>
      <c r="P1367" s="85"/>
    </row>
    <row r="1368" spans="1:16" x14ac:dyDescent="0.3">
      <c r="A1368" s="82"/>
      <c r="B1368" s="83"/>
      <c r="C1368" s="80"/>
      <c r="D1368" s="84"/>
      <c r="E1368" s="85"/>
      <c r="F1368" s="85"/>
      <c r="K1368" s="82"/>
      <c r="L1368" s="83"/>
      <c r="M1368" s="80"/>
      <c r="N1368" s="84"/>
      <c r="O1368" s="85"/>
      <c r="P1368" s="85"/>
    </row>
    <row r="1369" spans="1:16" x14ac:dyDescent="0.3">
      <c r="A1369" s="82"/>
      <c r="B1369" s="83"/>
      <c r="C1369" s="80"/>
      <c r="D1369" s="84"/>
      <c r="E1369" s="85"/>
      <c r="F1369" s="85"/>
      <c r="K1369" s="82"/>
      <c r="L1369" s="83"/>
      <c r="M1369" s="80"/>
      <c r="N1369" s="84"/>
      <c r="O1369" s="85"/>
      <c r="P1369" s="85"/>
    </row>
    <row r="1370" spans="1:16" x14ac:dyDescent="0.3">
      <c r="A1370" s="82"/>
      <c r="B1370" s="83"/>
      <c r="C1370" s="80"/>
      <c r="D1370" s="84"/>
      <c r="E1370" s="85"/>
      <c r="F1370" s="85"/>
      <c r="K1370" s="82"/>
      <c r="L1370" s="83"/>
      <c r="M1370" s="80"/>
      <c r="N1370" s="84"/>
      <c r="O1370" s="85"/>
      <c r="P1370" s="85"/>
    </row>
    <row r="1371" spans="1:16" x14ac:dyDescent="0.3">
      <c r="A1371" s="82"/>
      <c r="B1371" s="83"/>
      <c r="C1371" s="80"/>
      <c r="D1371" s="84"/>
      <c r="E1371" s="85"/>
      <c r="F1371" s="85"/>
      <c r="K1371" s="82"/>
      <c r="L1371" s="83"/>
      <c r="M1371" s="80"/>
      <c r="N1371" s="84"/>
      <c r="O1371" s="85"/>
      <c r="P1371" s="85"/>
    </row>
    <row r="1372" spans="1:16" x14ac:dyDescent="0.3">
      <c r="A1372" s="82"/>
      <c r="B1372" s="83"/>
      <c r="C1372" s="80"/>
      <c r="D1372" s="84"/>
      <c r="E1372" s="85"/>
      <c r="F1372" s="85"/>
      <c r="K1372" s="82"/>
      <c r="L1372" s="83"/>
      <c r="M1372" s="80"/>
      <c r="N1372" s="84"/>
      <c r="O1372" s="85"/>
      <c r="P1372" s="85"/>
    </row>
    <row r="1373" spans="1:16" x14ac:dyDescent="0.3">
      <c r="A1373" s="82"/>
      <c r="B1373" s="83"/>
      <c r="C1373" s="80"/>
      <c r="D1373" s="84"/>
      <c r="E1373" s="85"/>
      <c r="F1373" s="85"/>
      <c r="K1373" s="82"/>
      <c r="L1373" s="83"/>
      <c r="M1373" s="80"/>
      <c r="N1373" s="84"/>
      <c r="O1373" s="85"/>
      <c r="P1373" s="85"/>
    </row>
    <row r="1374" spans="1:16" x14ac:dyDescent="0.3">
      <c r="A1374" s="82"/>
      <c r="B1374" s="83"/>
      <c r="C1374" s="80"/>
      <c r="D1374" s="84"/>
      <c r="E1374" s="85"/>
      <c r="F1374" s="85"/>
      <c r="K1374" s="82"/>
      <c r="L1374" s="83"/>
      <c r="M1374" s="80"/>
      <c r="N1374" s="84"/>
      <c r="O1374" s="85"/>
      <c r="P1374" s="85"/>
    </row>
    <row r="1375" spans="1:16" x14ac:dyDescent="0.3">
      <c r="A1375" s="82"/>
      <c r="B1375" s="83"/>
      <c r="C1375" s="80"/>
      <c r="D1375" s="84"/>
      <c r="E1375" s="85"/>
      <c r="F1375" s="85"/>
      <c r="K1375" s="82"/>
      <c r="L1375" s="83"/>
      <c r="M1375" s="80"/>
      <c r="N1375" s="84"/>
      <c r="O1375" s="85"/>
      <c r="P1375" s="85"/>
    </row>
    <row r="1376" spans="1:16" x14ac:dyDescent="0.3">
      <c r="A1376" s="82"/>
      <c r="B1376" s="83"/>
      <c r="C1376" s="80"/>
      <c r="D1376" s="84"/>
      <c r="E1376" s="85"/>
      <c r="F1376" s="85"/>
      <c r="K1376" s="82"/>
      <c r="L1376" s="83"/>
      <c r="M1376" s="80"/>
      <c r="N1376" s="84"/>
      <c r="O1376" s="85"/>
      <c r="P1376" s="85"/>
    </row>
    <row r="1377" spans="1:16" x14ac:dyDescent="0.3">
      <c r="A1377" s="82"/>
      <c r="B1377" s="83"/>
      <c r="C1377" s="80"/>
      <c r="D1377" s="84"/>
      <c r="E1377" s="85"/>
      <c r="F1377" s="85"/>
      <c r="K1377" s="82"/>
      <c r="L1377" s="83"/>
      <c r="M1377" s="80"/>
      <c r="N1377" s="84"/>
      <c r="O1377" s="85"/>
      <c r="P1377" s="85"/>
    </row>
    <row r="1378" spans="1:16" x14ac:dyDescent="0.3">
      <c r="A1378" s="82"/>
      <c r="B1378" s="83"/>
      <c r="C1378" s="80"/>
      <c r="D1378" s="84"/>
      <c r="E1378" s="85"/>
      <c r="F1378" s="85"/>
      <c r="K1378" s="82"/>
      <c r="L1378" s="83"/>
      <c r="M1378" s="80"/>
      <c r="N1378" s="84"/>
      <c r="O1378" s="85"/>
      <c r="P1378" s="85"/>
    </row>
    <row r="1379" spans="1:16" x14ac:dyDescent="0.3">
      <c r="A1379" s="82"/>
      <c r="B1379" s="83"/>
      <c r="C1379" s="80"/>
      <c r="D1379" s="84"/>
      <c r="E1379" s="85"/>
      <c r="F1379" s="85"/>
      <c r="K1379" s="82"/>
      <c r="L1379" s="83"/>
      <c r="M1379" s="80"/>
      <c r="N1379" s="84"/>
      <c r="O1379" s="85"/>
      <c r="P1379" s="85"/>
    </row>
    <row r="1380" spans="1:16" x14ac:dyDescent="0.3">
      <c r="A1380" s="82"/>
      <c r="B1380" s="83"/>
      <c r="C1380" s="80"/>
      <c r="D1380" s="84"/>
      <c r="E1380" s="85"/>
      <c r="F1380" s="85"/>
      <c r="K1380" s="82"/>
      <c r="L1380" s="83"/>
      <c r="M1380" s="80"/>
      <c r="N1380" s="84"/>
      <c r="O1380" s="85"/>
      <c r="P1380" s="85"/>
    </row>
    <row r="1381" spans="1:16" x14ac:dyDescent="0.3">
      <c r="A1381" s="82"/>
      <c r="B1381" s="83"/>
      <c r="C1381" s="80"/>
      <c r="D1381" s="84"/>
      <c r="E1381" s="85"/>
      <c r="F1381" s="85"/>
      <c r="K1381" s="82"/>
      <c r="L1381" s="83"/>
      <c r="M1381" s="80"/>
      <c r="N1381" s="84"/>
      <c r="O1381" s="85"/>
      <c r="P1381" s="85"/>
    </row>
    <row r="1382" spans="1:16" x14ac:dyDescent="0.3">
      <c r="A1382" s="82"/>
      <c r="B1382" s="83"/>
      <c r="C1382" s="80"/>
      <c r="D1382" s="84"/>
      <c r="E1382" s="85"/>
      <c r="F1382" s="85"/>
      <c r="K1382" s="82"/>
      <c r="L1382" s="83"/>
      <c r="M1382" s="80"/>
      <c r="N1382" s="84"/>
      <c r="O1382" s="85"/>
      <c r="P1382" s="85"/>
    </row>
    <row r="1383" spans="1:16" x14ac:dyDescent="0.3">
      <c r="A1383" s="82"/>
      <c r="B1383" s="83"/>
      <c r="C1383" s="80"/>
      <c r="D1383" s="84"/>
      <c r="E1383" s="85"/>
      <c r="F1383" s="85"/>
      <c r="K1383" s="82"/>
      <c r="L1383" s="83"/>
      <c r="M1383" s="80"/>
      <c r="N1383" s="84"/>
      <c r="O1383" s="85"/>
      <c r="P1383" s="85"/>
    </row>
    <row r="1384" spans="1:16" x14ac:dyDescent="0.3">
      <c r="A1384" s="82"/>
      <c r="B1384" s="83"/>
      <c r="C1384" s="80"/>
      <c r="D1384" s="84"/>
      <c r="E1384" s="85"/>
      <c r="F1384" s="85"/>
      <c r="K1384" s="82"/>
      <c r="L1384" s="83"/>
      <c r="M1384" s="80"/>
      <c r="N1384" s="84"/>
      <c r="O1384" s="85"/>
      <c r="P1384" s="85"/>
    </row>
    <row r="1385" spans="1:16" x14ac:dyDescent="0.3">
      <c r="A1385" s="82"/>
      <c r="B1385" s="83"/>
      <c r="C1385" s="80"/>
      <c r="D1385" s="84"/>
      <c r="E1385" s="85"/>
      <c r="F1385" s="85"/>
      <c r="K1385" s="82"/>
      <c r="L1385" s="83"/>
      <c r="M1385" s="80"/>
      <c r="N1385" s="84"/>
      <c r="O1385" s="85"/>
      <c r="P1385" s="85"/>
    </row>
    <row r="1386" spans="1:16" x14ac:dyDescent="0.3">
      <c r="A1386" s="82"/>
      <c r="B1386" s="83"/>
      <c r="C1386" s="80"/>
      <c r="D1386" s="84"/>
      <c r="E1386" s="85"/>
      <c r="F1386" s="85"/>
      <c r="K1386" s="82"/>
      <c r="L1386" s="83"/>
      <c r="M1386" s="80"/>
      <c r="N1386" s="84"/>
      <c r="O1386" s="85"/>
      <c r="P1386" s="85"/>
    </row>
    <row r="1387" spans="1:16" x14ac:dyDescent="0.3">
      <c r="A1387" s="82"/>
      <c r="B1387" s="83"/>
      <c r="C1387" s="80"/>
      <c r="D1387" s="84"/>
      <c r="E1387" s="85"/>
      <c r="F1387" s="85"/>
      <c r="K1387" s="82"/>
      <c r="L1387" s="83"/>
      <c r="M1387" s="80"/>
      <c r="N1387" s="84"/>
      <c r="O1387" s="85"/>
      <c r="P1387" s="85"/>
    </row>
    <row r="1388" spans="1:16" x14ac:dyDescent="0.3">
      <c r="A1388" s="82"/>
      <c r="B1388" s="83"/>
      <c r="C1388" s="80"/>
      <c r="D1388" s="84"/>
      <c r="E1388" s="85"/>
      <c r="F1388" s="85"/>
      <c r="K1388" s="82"/>
      <c r="L1388" s="83"/>
      <c r="M1388" s="80"/>
      <c r="N1388" s="84"/>
      <c r="O1388" s="85"/>
      <c r="P1388" s="85"/>
    </row>
    <row r="1389" spans="1:16" x14ac:dyDescent="0.3">
      <c r="A1389" s="82"/>
      <c r="B1389" s="83"/>
      <c r="C1389" s="80"/>
      <c r="D1389" s="84"/>
      <c r="E1389" s="85"/>
      <c r="F1389" s="85"/>
      <c r="K1389" s="82"/>
      <c r="L1389" s="83"/>
      <c r="M1389" s="80"/>
      <c r="N1389" s="84"/>
      <c r="O1389" s="85"/>
      <c r="P1389" s="85"/>
    </row>
    <row r="1390" spans="1:16" x14ac:dyDescent="0.3">
      <c r="A1390" s="82"/>
      <c r="B1390" s="83"/>
      <c r="C1390" s="80"/>
      <c r="D1390" s="84"/>
      <c r="E1390" s="85"/>
      <c r="F1390" s="85"/>
      <c r="K1390" s="82"/>
      <c r="L1390" s="83"/>
      <c r="M1390" s="80"/>
      <c r="N1390" s="84"/>
      <c r="O1390" s="85"/>
      <c r="P1390" s="85"/>
    </row>
    <row r="1391" spans="1:16" x14ac:dyDescent="0.3">
      <c r="A1391" s="82"/>
      <c r="B1391" s="83"/>
      <c r="C1391" s="80"/>
      <c r="D1391" s="84"/>
      <c r="E1391" s="85"/>
      <c r="F1391" s="85"/>
      <c r="K1391" s="82"/>
      <c r="L1391" s="83"/>
      <c r="M1391" s="80"/>
      <c r="N1391" s="84"/>
      <c r="O1391" s="85"/>
      <c r="P1391" s="85"/>
    </row>
    <row r="1392" spans="1:16" x14ac:dyDescent="0.3">
      <c r="A1392" s="82"/>
      <c r="B1392" s="83"/>
      <c r="C1392" s="80"/>
      <c r="D1392" s="84"/>
      <c r="E1392" s="85"/>
      <c r="F1392" s="85"/>
      <c r="K1392" s="82"/>
      <c r="L1392" s="83"/>
      <c r="M1392" s="80"/>
      <c r="N1392" s="84"/>
      <c r="O1392" s="85"/>
      <c r="P1392" s="85"/>
    </row>
    <row r="1393" spans="1:16" x14ac:dyDescent="0.3">
      <c r="A1393" s="82"/>
      <c r="B1393" s="83"/>
      <c r="C1393" s="80"/>
      <c r="D1393" s="84"/>
      <c r="E1393" s="85"/>
      <c r="F1393" s="85"/>
      <c r="K1393" s="82"/>
      <c r="L1393" s="83"/>
      <c r="M1393" s="80"/>
      <c r="N1393" s="84"/>
      <c r="O1393" s="85"/>
      <c r="P1393" s="85"/>
    </row>
    <row r="1394" spans="1:16" x14ac:dyDescent="0.3">
      <c r="A1394" s="82"/>
      <c r="B1394" s="83"/>
      <c r="C1394" s="80"/>
      <c r="D1394" s="84"/>
      <c r="E1394" s="85"/>
      <c r="F1394" s="85"/>
      <c r="K1394" s="82"/>
      <c r="L1394" s="83"/>
      <c r="M1394" s="80"/>
      <c r="N1394" s="84"/>
      <c r="O1394" s="85"/>
      <c r="P1394" s="85"/>
    </row>
    <row r="1395" spans="1:16" x14ac:dyDescent="0.3">
      <c r="A1395" s="82"/>
      <c r="B1395" s="83"/>
      <c r="C1395" s="80"/>
      <c r="D1395" s="84"/>
      <c r="E1395" s="85"/>
      <c r="F1395" s="85"/>
      <c r="K1395" s="82"/>
      <c r="L1395" s="83"/>
      <c r="M1395" s="80"/>
      <c r="N1395" s="84"/>
      <c r="O1395" s="85"/>
      <c r="P1395" s="85"/>
    </row>
    <row r="1396" spans="1:16" x14ac:dyDescent="0.3">
      <c r="A1396" s="82"/>
      <c r="B1396" s="83"/>
      <c r="C1396" s="80"/>
      <c r="D1396" s="84"/>
      <c r="E1396" s="85"/>
      <c r="F1396" s="85"/>
      <c r="K1396" s="82"/>
      <c r="L1396" s="83"/>
      <c r="M1396" s="80"/>
      <c r="N1396" s="84"/>
      <c r="O1396" s="85"/>
      <c r="P1396" s="85"/>
    </row>
    <row r="1397" spans="1:16" x14ac:dyDescent="0.3">
      <c r="A1397" s="82"/>
      <c r="B1397" s="83"/>
      <c r="C1397" s="80"/>
      <c r="D1397" s="84"/>
      <c r="E1397" s="85"/>
      <c r="F1397" s="85"/>
      <c r="K1397" s="82"/>
      <c r="L1397" s="83"/>
      <c r="M1397" s="80"/>
      <c r="N1397" s="84"/>
      <c r="O1397" s="85"/>
      <c r="P1397" s="85"/>
    </row>
    <row r="1398" spans="1:16" x14ac:dyDescent="0.3">
      <c r="A1398" s="82"/>
      <c r="B1398" s="83"/>
      <c r="C1398" s="80"/>
      <c r="D1398" s="84"/>
      <c r="E1398" s="85"/>
      <c r="F1398" s="85"/>
      <c r="K1398" s="82"/>
      <c r="L1398" s="83"/>
      <c r="M1398" s="80"/>
      <c r="N1398" s="84"/>
      <c r="O1398" s="85"/>
      <c r="P1398" s="85"/>
    </row>
    <row r="1399" spans="1:16" x14ac:dyDescent="0.3">
      <c r="A1399" s="82"/>
      <c r="B1399" s="83"/>
      <c r="C1399" s="80"/>
      <c r="D1399" s="84"/>
      <c r="E1399" s="85"/>
      <c r="F1399" s="85"/>
      <c r="K1399" s="82"/>
      <c r="L1399" s="83"/>
      <c r="M1399" s="80"/>
      <c r="N1399" s="84"/>
      <c r="O1399" s="85"/>
      <c r="P1399" s="85"/>
    </row>
    <row r="1400" spans="1:16" x14ac:dyDescent="0.3">
      <c r="A1400" s="82"/>
      <c r="B1400" s="83"/>
      <c r="C1400" s="80"/>
      <c r="D1400" s="84"/>
      <c r="E1400" s="85"/>
      <c r="F1400" s="85"/>
      <c r="K1400" s="82"/>
      <c r="L1400" s="83"/>
      <c r="M1400" s="80"/>
      <c r="N1400" s="84"/>
      <c r="O1400" s="85"/>
      <c r="P1400" s="85"/>
    </row>
    <row r="1401" spans="1:16" x14ac:dyDescent="0.3">
      <c r="A1401" s="82"/>
      <c r="B1401" s="83"/>
      <c r="C1401" s="80"/>
      <c r="D1401" s="84"/>
      <c r="E1401" s="85"/>
      <c r="F1401" s="85"/>
      <c r="K1401" s="82"/>
      <c r="L1401" s="83"/>
      <c r="M1401" s="80"/>
      <c r="N1401" s="84"/>
      <c r="O1401" s="85"/>
      <c r="P1401" s="85"/>
    </row>
    <row r="1402" spans="1:16" x14ac:dyDescent="0.3">
      <c r="A1402" s="82"/>
      <c r="B1402" s="83"/>
      <c r="C1402" s="80"/>
      <c r="D1402" s="84"/>
      <c r="E1402" s="85"/>
      <c r="F1402" s="85"/>
      <c r="K1402" s="82"/>
      <c r="L1402" s="83"/>
      <c r="M1402" s="80"/>
      <c r="N1402" s="84"/>
      <c r="O1402" s="85"/>
      <c r="P1402" s="85"/>
    </row>
    <row r="1403" spans="1:16" x14ac:dyDescent="0.3">
      <c r="A1403" s="82"/>
      <c r="B1403" s="83"/>
      <c r="C1403" s="80"/>
      <c r="D1403" s="84"/>
      <c r="E1403" s="85"/>
      <c r="F1403" s="85"/>
      <c r="K1403" s="82"/>
      <c r="L1403" s="83"/>
      <c r="M1403" s="80"/>
      <c r="N1403" s="84"/>
      <c r="O1403" s="85"/>
      <c r="P1403" s="85"/>
    </row>
    <row r="1404" spans="1:16" x14ac:dyDescent="0.3">
      <c r="A1404" s="82"/>
      <c r="B1404" s="83"/>
      <c r="C1404" s="80"/>
      <c r="D1404" s="84"/>
      <c r="E1404" s="85"/>
      <c r="F1404" s="85"/>
      <c r="K1404" s="82"/>
      <c r="L1404" s="83"/>
      <c r="M1404" s="80"/>
      <c r="N1404" s="84"/>
      <c r="O1404" s="85"/>
      <c r="P1404" s="85"/>
    </row>
    <row r="1405" spans="1:16" x14ac:dyDescent="0.3">
      <c r="A1405" s="82"/>
      <c r="B1405" s="83"/>
      <c r="C1405" s="80"/>
      <c r="D1405" s="84"/>
      <c r="E1405" s="85"/>
      <c r="F1405" s="85"/>
      <c r="K1405" s="82"/>
      <c r="L1405" s="83"/>
      <c r="M1405" s="80"/>
      <c r="N1405" s="84"/>
      <c r="O1405" s="85"/>
      <c r="P1405" s="85"/>
    </row>
    <row r="1406" spans="1:16" x14ac:dyDescent="0.3">
      <c r="A1406" s="82"/>
      <c r="B1406" s="83"/>
      <c r="C1406" s="80"/>
      <c r="D1406" s="84"/>
      <c r="E1406" s="85"/>
      <c r="F1406" s="85"/>
      <c r="K1406" s="82"/>
      <c r="L1406" s="83"/>
      <c r="M1406" s="80"/>
      <c r="N1406" s="84"/>
      <c r="O1406" s="85"/>
      <c r="P1406" s="85"/>
    </row>
    <row r="1407" spans="1:16" x14ac:dyDescent="0.3">
      <c r="A1407" s="82"/>
      <c r="B1407" s="83"/>
      <c r="C1407" s="80"/>
      <c r="D1407" s="84"/>
      <c r="E1407" s="85"/>
      <c r="F1407" s="85"/>
      <c r="K1407" s="82"/>
      <c r="L1407" s="83"/>
      <c r="M1407" s="80"/>
      <c r="N1407" s="84"/>
      <c r="O1407" s="85"/>
      <c r="P1407" s="85"/>
    </row>
    <row r="1408" spans="1:16" x14ac:dyDescent="0.3">
      <c r="A1408" s="82"/>
      <c r="B1408" s="83"/>
      <c r="C1408" s="80"/>
      <c r="D1408" s="84"/>
      <c r="E1408" s="85"/>
      <c r="F1408" s="85"/>
      <c r="K1408" s="82"/>
      <c r="L1408" s="83"/>
      <c r="M1408" s="80"/>
      <c r="N1408" s="84"/>
      <c r="O1408" s="85"/>
      <c r="P1408" s="85"/>
    </row>
    <row r="1409" spans="1:16" x14ac:dyDescent="0.3">
      <c r="A1409" s="82"/>
      <c r="B1409" s="83"/>
      <c r="C1409" s="80"/>
      <c r="D1409" s="84"/>
      <c r="E1409" s="85"/>
      <c r="F1409" s="85"/>
      <c r="K1409" s="82"/>
      <c r="L1409" s="83"/>
      <c r="M1409" s="80"/>
      <c r="N1409" s="84"/>
      <c r="O1409" s="85"/>
      <c r="P1409" s="85"/>
    </row>
    <row r="1410" spans="1:16" x14ac:dyDescent="0.3">
      <c r="A1410" s="82"/>
      <c r="B1410" s="83"/>
      <c r="C1410" s="80"/>
      <c r="D1410" s="84"/>
      <c r="E1410" s="85"/>
      <c r="F1410" s="85"/>
      <c r="K1410" s="82"/>
      <c r="L1410" s="83"/>
      <c r="M1410" s="80"/>
      <c r="N1410" s="84"/>
      <c r="O1410" s="85"/>
      <c r="P1410" s="85"/>
    </row>
    <row r="1411" spans="1:16" x14ac:dyDescent="0.3">
      <c r="A1411" s="82"/>
      <c r="B1411" s="83"/>
      <c r="C1411" s="80"/>
      <c r="D1411" s="84"/>
      <c r="E1411" s="85"/>
      <c r="F1411" s="85"/>
      <c r="K1411" s="82"/>
      <c r="L1411" s="83"/>
      <c r="M1411" s="80"/>
      <c r="N1411" s="84"/>
      <c r="O1411" s="85"/>
      <c r="P1411" s="85"/>
    </row>
    <row r="1412" spans="1:16" x14ac:dyDescent="0.3">
      <c r="A1412" s="82"/>
      <c r="B1412" s="83"/>
      <c r="C1412" s="80"/>
      <c r="D1412" s="84"/>
      <c r="E1412" s="85"/>
      <c r="F1412" s="85"/>
      <c r="K1412" s="82"/>
      <c r="L1412" s="83"/>
      <c r="M1412" s="80"/>
      <c r="N1412" s="84"/>
      <c r="O1412" s="85"/>
      <c r="P1412" s="85"/>
    </row>
    <row r="1413" spans="1:16" x14ac:dyDescent="0.3">
      <c r="A1413" s="82"/>
      <c r="B1413" s="83"/>
      <c r="C1413" s="80"/>
      <c r="D1413" s="84"/>
      <c r="E1413" s="85"/>
      <c r="F1413" s="85"/>
      <c r="K1413" s="82"/>
      <c r="L1413" s="83"/>
      <c r="M1413" s="80"/>
      <c r="N1413" s="84"/>
      <c r="O1413" s="85"/>
      <c r="P1413" s="85"/>
    </row>
    <row r="1414" spans="1:16" x14ac:dyDescent="0.3">
      <c r="A1414" s="82"/>
      <c r="B1414" s="83"/>
      <c r="C1414" s="80"/>
      <c r="D1414" s="84"/>
      <c r="E1414" s="85"/>
      <c r="F1414" s="85"/>
      <c r="K1414" s="82"/>
      <c r="L1414" s="83"/>
      <c r="M1414" s="80"/>
      <c r="N1414" s="84"/>
      <c r="O1414" s="85"/>
      <c r="P1414" s="85"/>
    </row>
    <row r="1415" spans="1:16" x14ac:dyDescent="0.3">
      <c r="A1415" s="82"/>
      <c r="B1415" s="83"/>
      <c r="C1415" s="80"/>
      <c r="D1415" s="84"/>
      <c r="E1415" s="85"/>
      <c r="F1415" s="85"/>
      <c r="K1415" s="82"/>
      <c r="L1415" s="83"/>
      <c r="M1415" s="80"/>
      <c r="N1415" s="84"/>
      <c r="O1415" s="85"/>
      <c r="P1415" s="85"/>
    </row>
    <row r="1416" spans="1:16" x14ac:dyDescent="0.3">
      <c r="A1416" s="82"/>
      <c r="B1416" s="83"/>
      <c r="C1416" s="80"/>
      <c r="D1416" s="84"/>
      <c r="E1416" s="85"/>
      <c r="F1416" s="85"/>
      <c r="K1416" s="82"/>
      <c r="L1416" s="83"/>
      <c r="M1416" s="80"/>
      <c r="N1416" s="84"/>
      <c r="O1416" s="85"/>
      <c r="P1416" s="85"/>
    </row>
    <row r="1417" spans="1:16" x14ac:dyDescent="0.3">
      <c r="A1417" s="82"/>
      <c r="B1417" s="83"/>
      <c r="C1417" s="80"/>
      <c r="D1417" s="84"/>
      <c r="E1417" s="85"/>
      <c r="F1417" s="85"/>
      <c r="K1417" s="82"/>
      <c r="L1417" s="83"/>
      <c r="M1417" s="80"/>
      <c r="N1417" s="84"/>
      <c r="O1417" s="85"/>
      <c r="P1417" s="85"/>
    </row>
    <row r="1418" spans="1:16" x14ac:dyDescent="0.3">
      <c r="A1418" s="82"/>
      <c r="B1418" s="83"/>
      <c r="C1418" s="80"/>
      <c r="D1418" s="84"/>
      <c r="E1418" s="85"/>
      <c r="F1418" s="85"/>
      <c r="K1418" s="82"/>
      <c r="L1418" s="83"/>
      <c r="M1418" s="80"/>
      <c r="N1418" s="84"/>
      <c r="O1418" s="85"/>
      <c r="P1418" s="85"/>
    </row>
    <row r="1419" spans="1:16" x14ac:dyDescent="0.3">
      <c r="A1419" s="82"/>
      <c r="B1419" s="83"/>
      <c r="C1419" s="80"/>
      <c r="D1419" s="84"/>
      <c r="E1419" s="85"/>
      <c r="F1419" s="85"/>
      <c r="K1419" s="82"/>
      <c r="L1419" s="83"/>
      <c r="M1419" s="80"/>
      <c r="N1419" s="84"/>
      <c r="O1419" s="85"/>
      <c r="P1419" s="85"/>
    </row>
    <row r="1420" spans="1:16" x14ac:dyDescent="0.3">
      <c r="A1420" s="82"/>
      <c r="B1420" s="83"/>
      <c r="C1420" s="80"/>
      <c r="D1420" s="84"/>
      <c r="E1420" s="85"/>
      <c r="F1420" s="85"/>
      <c r="K1420" s="82"/>
      <c r="L1420" s="83"/>
      <c r="M1420" s="80"/>
      <c r="N1420" s="84"/>
      <c r="O1420" s="85"/>
      <c r="P1420" s="85"/>
    </row>
    <row r="1421" spans="1:16" x14ac:dyDescent="0.3">
      <c r="A1421" s="82"/>
      <c r="B1421" s="83"/>
      <c r="C1421" s="80"/>
      <c r="D1421" s="84"/>
      <c r="E1421" s="85"/>
      <c r="F1421" s="85"/>
      <c r="K1421" s="82"/>
      <c r="L1421" s="83"/>
      <c r="M1421" s="80"/>
      <c r="N1421" s="84"/>
      <c r="O1421" s="85"/>
      <c r="P1421" s="85"/>
    </row>
    <row r="1422" spans="1:16" x14ac:dyDescent="0.3">
      <c r="A1422" s="82"/>
      <c r="B1422" s="83"/>
      <c r="C1422" s="80"/>
      <c r="D1422" s="84"/>
      <c r="E1422" s="85"/>
      <c r="F1422" s="85"/>
      <c r="K1422" s="82"/>
      <c r="L1422" s="83"/>
      <c r="M1422" s="80"/>
      <c r="N1422" s="84"/>
      <c r="O1422" s="85"/>
      <c r="P1422" s="85"/>
    </row>
    <row r="1423" spans="1:16" x14ac:dyDescent="0.3">
      <c r="A1423" s="82"/>
      <c r="B1423" s="83"/>
      <c r="C1423" s="80"/>
      <c r="D1423" s="84"/>
      <c r="E1423" s="85"/>
      <c r="F1423" s="85"/>
      <c r="K1423" s="82"/>
      <c r="L1423" s="83"/>
      <c r="M1423" s="80"/>
      <c r="N1423" s="84"/>
      <c r="O1423" s="85"/>
      <c r="P1423" s="85"/>
    </row>
    <row r="1424" spans="1:16" x14ac:dyDescent="0.3">
      <c r="A1424" s="82"/>
      <c r="B1424" s="83"/>
      <c r="C1424" s="80"/>
      <c r="D1424" s="84"/>
      <c r="E1424" s="85"/>
      <c r="F1424" s="85"/>
      <c r="K1424" s="82"/>
      <c r="L1424" s="83"/>
      <c r="M1424" s="80"/>
      <c r="N1424" s="84"/>
      <c r="O1424" s="85"/>
      <c r="P1424" s="85"/>
    </row>
    <row r="1425" spans="1:16" x14ac:dyDescent="0.3">
      <c r="A1425" s="82"/>
      <c r="B1425" s="83"/>
      <c r="C1425" s="80"/>
      <c r="D1425" s="84"/>
      <c r="E1425" s="85"/>
      <c r="F1425" s="85"/>
      <c r="K1425" s="82"/>
      <c r="L1425" s="83"/>
      <c r="M1425" s="80"/>
      <c r="N1425" s="84"/>
      <c r="O1425" s="85"/>
      <c r="P1425" s="85"/>
    </row>
    <row r="1426" spans="1:16" x14ac:dyDescent="0.3">
      <c r="A1426" s="82"/>
      <c r="B1426" s="83"/>
      <c r="C1426" s="80"/>
      <c r="D1426" s="84"/>
      <c r="E1426" s="85"/>
      <c r="F1426" s="85"/>
      <c r="K1426" s="82"/>
      <c r="L1426" s="83"/>
      <c r="M1426" s="80"/>
      <c r="N1426" s="84"/>
      <c r="O1426" s="85"/>
      <c r="P1426" s="85"/>
    </row>
    <row r="1427" spans="1:16" x14ac:dyDescent="0.3">
      <c r="A1427" s="82"/>
      <c r="B1427" s="83"/>
      <c r="C1427" s="80"/>
      <c r="D1427" s="84"/>
      <c r="E1427" s="85"/>
      <c r="F1427" s="85"/>
      <c r="K1427" s="82"/>
      <c r="L1427" s="83"/>
      <c r="M1427" s="80"/>
      <c r="N1427" s="84"/>
      <c r="O1427" s="85"/>
      <c r="P1427" s="85"/>
    </row>
    <row r="1428" spans="1:16" x14ac:dyDescent="0.3">
      <c r="A1428" s="82"/>
      <c r="B1428" s="83"/>
      <c r="C1428" s="80"/>
      <c r="D1428" s="84"/>
      <c r="E1428" s="85"/>
      <c r="F1428" s="85"/>
      <c r="K1428" s="82"/>
      <c r="L1428" s="83"/>
      <c r="M1428" s="80"/>
      <c r="N1428" s="84"/>
      <c r="O1428" s="85"/>
      <c r="P1428" s="85"/>
    </row>
    <row r="1429" spans="1:16" x14ac:dyDescent="0.3">
      <c r="A1429" s="82"/>
      <c r="B1429" s="83"/>
      <c r="C1429" s="80"/>
      <c r="D1429" s="84"/>
      <c r="E1429" s="85"/>
      <c r="F1429" s="85"/>
      <c r="K1429" s="82"/>
      <c r="L1429" s="83"/>
      <c r="M1429" s="80"/>
      <c r="N1429" s="84"/>
      <c r="O1429" s="85"/>
      <c r="P1429" s="85"/>
    </row>
    <row r="1430" spans="1:16" x14ac:dyDescent="0.3">
      <c r="A1430" s="82"/>
      <c r="B1430" s="83"/>
      <c r="C1430" s="80"/>
      <c r="D1430" s="84"/>
      <c r="E1430" s="85"/>
      <c r="F1430" s="85"/>
      <c r="K1430" s="82"/>
      <c r="L1430" s="83"/>
      <c r="M1430" s="80"/>
      <c r="N1430" s="84"/>
      <c r="O1430" s="85"/>
      <c r="P1430" s="85"/>
    </row>
    <row r="1431" spans="1:16" x14ac:dyDescent="0.3">
      <c r="A1431" s="82"/>
      <c r="B1431" s="83"/>
      <c r="C1431" s="80"/>
      <c r="D1431" s="84"/>
      <c r="E1431" s="85"/>
      <c r="F1431" s="85"/>
      <c r="K1431" s="82"/>
      <c r="L1431" s="83"/>
      <c r="M1431" s="80"/>
      <c r="N1431" s="84"/>
      <c r="O1431" s="85"/>
      <c r="P1431" s="85"/>
    </row>
    <row r="1432" spans="1:16" x14ac:dyDescent="0.3">
      <c r="A1432" s="82"/>
      <c r="B1432" s="83"/>
      <c r="C1432" s="80"/>
      <c r="D1432" s="84"/>
      <c r="E1432" s="85"/>
      <c r="F1432" s="85"/>
      <c r="K1432" s="82"/>
      <c r="L1432" s="83"/>
      <c r="M1432" s="80"/>
      <c r="N1432" s="84"/>
      <c r="O1432" s="85"/>
      <c r="P1432" s="85"/>
    </row>
    <row r="1433" spans="1:16" x14ac:dyDescent="0.3">
      <c r="A1433" s="82"/>
      <c r="B1433" s="83"/>
      <c r="C1433" s="80"/>
      <c r="D1433" s="84"/>
      <c r="E1433" s="85"/>
      <c r="F1433" s="85"/>
      <c r="K1433" s="82"/>
      <c r="L1433" s="83"/>
      <c r="M1433" s="80"/>
      <c r="N1433" s="84"/>
      <c r="O1433" s="85"/>
      <c r="P1433" s="85"/>
    </row>
    <row r="1434" spans="1:16" x14ac:dyDescent="0.3">
      <c r="A1434" s="82"/>
      <c r="B1434" s="83"/>
      <c r="C1434" s="80"/>
      <c r="D1434" s="84"/>
      <c r="E1434" s="85"/>
      <c r="F1434" s="85"/>
      <c r="K1434" s="82"/>
      <c r="L1434" s="83"/>
      <c r="M1434" s="80"/>
      <c r="N1434" s="84"/>
      <c r="O1434" s="85"/>
      <c r="P1434" s="85"/>
    </row>
    <row r="1435" spans="1:16" x14ac:dyDescent="0.3">
      <c r="A1435" s="82"/>
      <c r="B1435" s="83"/>
      <c r="C1435" s="80"/>
      <c r="D1435" s="84"/>
      <c r="E1435" s="85"/>
      <c r="F1435" s="85"/>
      <c r="K1435" s="82"/>
      <c r="L1435" s="83"/>
      <c r="M1435" s="80"/>
      <c r="N1435" s="84"/>
      <c r="O1435" s="85"/>
      <c r="P1435" s="85"/>
    </row>
    <row r="1436" spans="1:16" x14ac:dyDescent="0.3">
      <c r="A1436" s="82"/>
      <c r="B1436" s="83"/>
      <c r="C1436" s="80"/>
      <c r="D1436" s="84"/>
      <c r="E1436" s="85"/>
      <c r="F1436" s="85"/>
      <c r="K1436" s="82"/>
      <c r="L1436" s="83"/>
      <c r="M1436" s="80"/>
      <c r="N1436" s="84"/>
      <c r="O1436" s="85"/>
      <c r="P1436" s="85"/>
    </row>
    <row r="1437" spans="1:16" x14ac:dyDescent="0.3">
      <c r="A1437" s="82"/>
      <c r="B1437" s="83"/>
      <c r="C1437" s="80"/>
      <c r="D1437" s="84"/>
      <c r="E1437" s="85"/>
      <c r="F1437" s="85"/>
      <c r="K1437" s="82"/>
      <c r="L1437" s="83"/>
      <c r="M1437" s="80"/>
      <c r="N1437" s="84"/>
      <c r="O1437" s="85"/>
      <c r="P1437" s="85"/>
    </row>
    <row r="1438" spans="1:16" x14ac:dyDescent="0.3">
      <c r="A1438" s="82"/>
      <c r="B1438" s="83"/>
      <c r="C1438" s="80"/>
      <c r="D1438" s="84"/>
      <c r="E1438" s="85"/>
      <c r="F1438" s="85"/>
      <c r="K1438" s="82"/>
      <c r="L1438" s="83"/>
      <c r="M1438" s="80"/>
      <c r="N1438" s="84"/>
      <c r="O1438" s="85"/>
      <c r="P1438" s="85"/>
    </row>
    <row r="1439" spans="1:16" x14ac:dyDescent="0.3">
      <c r="A1439" s="82"/>
      <c r="B1439" s="83"/>
      <c r="C1439" s="80"/>
      <c r="D1439" s="84"/>
      <c r="E1439" s="85"/>
      <c r="F1439" s="85"/>
      <c r="K1439" s="82"/>
      <c r="L1439" s="83"/>
      <c r="M1439" s="80"/>
      <c r="N1439" s="84"/>
      <c r="O1439" s="85"/>
      <c r="P1439" s="85"/>
    </row>
    <row r="1440" spans="1:16" x14ac:dyDescent="0.3">
      <c r="A1440" s="82"/>
      <c r="B1440" s="83"/>
      <c r="C1440" s="80"/>
      <c r="D1440" s="84"/>
      <c r="E1440" s="85"/>
      <c r="F1440" s="85"/>
      <c r="K1440" s="82"/>
      <c r="L1440" s="83"/>
      <c r="M1440" s="80"/>
      <c r="N1440" s="84"/>
      <c r="O1440" s="85"/>
      <c r="P1440" s="85"/>
    </row>
    <row r="1441" spans="1:16" x14ac:dyDescent="0.3">
      <c r="A1441" s="82"/>
      <c r="B1441" s="83"/>
      <c r="C1441" s="80"/>
      <c r="D1441" s="84"/>
      <c r="E1441" s="85"/>
      <c r="F1441" s="85"/>
      <c r="K1441" s="82"/>
      <c r="L1441" s="83"/>
      <c r="M1441" s="80"/>
      <c r="N1441" s="84"/>
      <c r="O1441" s="85"/>
      <c r="P1441" s="85"/>
    </row>
    <row r="1442" spans="1:16" x14ac:dyDescent="0.3">
      <c r="A1442" s="82"/>
      <c r="B1442" s="83"/>
      <c r="C1442" s="80"/>
      <c r="D1442" s="84"/>
      <c r="E1442" s="85"/>
      <c r="F1442" s="85"/>
      <c r="K1442" s="82"/>
      <c r="L1442" s="83"/>
      <c r="M1442" s="80"/>
      <c r="N1442" s="84"/>
      <c r="O1442" s="85"/>
      <c r="P1442" s="85"/>
    </row>
    <row r="1443" spans="1:16" x14ac:dyDescent="0.3">
      <c r="A1443" s="82"/>
      <c r="B1443" s="83"/>
      <c r="C1443" s="80"/>
      <c r="D1443" s="84"/>
      <c r="E1443" s="85"/>
      <c r="F1443" s="85"/>
      <c r="K1443" s="82"/>
      <c r="L1443" s="83"/>
      <c r="M1443" s="80"/>
      <c r="N1443" s="84"/>
      <c r="O1443" s="85"/>
      <c r="P1443" s="85"/>
    </row>
    <row r="1444" spans="1:16" x14ac:dyDescent="0.3">
      <c r="A1444" s="82"/>
      <c r="B1444" s="83"/>
      <c r="C1444" s="80"/>
      <c r="D1444" s="84"/>
      <c r="E1444" s="85"/>
      <c r="F1444" s="85"/>
      <c r="K1444" s="82"/>
      <c r="L1444" s="83"/>
      <c r="M1444" s="80"/>
      <c r="N1444" s="84"/>
      <c r="O1444" s="85"/>
      <c r="P1444" s="85"/>
    </row>
    <row r="1445" spans="1:16" x14ac:dyDescent="0.3">
      <c r="A1445" s="82"/>
      <c r="B1445" s="83"/>
      <c r="C1445" s="80"/>
      <c r="D1445" s="84"/>
      <c r="E1445" s="85"/>
      <c r="F1445" s="85"/>
      <c r="K1445" s="82"/>
      <c r="L1445" s="83"/>
      <c r="M1445" s="80"/>
      <c r="N1445" s="84"/>
      <c r="O1445" s="85"/>
      <c r="P1445" s="85"/>
    </row>
    <row r="1446" spans="1:16" x14ac:dyDescent="0.3">
      <c r="A1446" s="82"/>
      <c r="B1446" s="83"/>
      <c r="C1446" s="80"/>
      <c r="D1446" s="84"/>
      <c r="E1446" s="85"/>
      <c r="F1446" s="85"/>
      <c r="K1446" s="82"/>
      <c r="L1446" s="83"/>
      <c r="M1446" s="80"/>
      <c r="N1446" s="84"/>
      <c r="O1446" s="85"/>
      <c r="P1446" s="85"/>
    </row>
    <row r="1447" spans="1:16" x14ac:dyDescent="0.3">
      <c r="A1447" s="82"/>
      <c r="B1447" s="83"/>
      <c r="C1447" s="80"/>
      <c r="D1447" s="84"/>
      <c r="E1447" s="85"/>
      <c r="F1447" s="85"/>
      <c r="K1447" s="82"/>
      <c r="L1447" s="83"/>
      <c r="M1447" s="80"/>
      <c r="N1447" s="84"/>
      <c r="O1447" s="85"/>
      <c r="P1447" s="85"/>
    </row>
    <row r="1448" spans="1:16" x14ac:dyDescent="0.3">
      <c r="A1448" s="82"/>
      <c r="B1448" s="83"/>
      <c r="C1448" s="80"/>
      <c r="D1448" s="84"/>
      <c r="E1448" s="85"/>
      <c r="F1448" s="85"/>
      <c r="K1448" s="82"/>
      <c r="L1448" s="83"/>
      <c r="M1448" s="80"/>
      <c r="N1448" s="84"/>
      <c r="O1448" s="85"/>
      <c r="P1448" s="85"/>
    </row>
    <row r="1449" spans="1:16" x14ac:dyDescent="0.3">
      <c r="A1449" s="82"/>
      <c r="B1449" s="83"/>
      <c r="C1449" s="80"/>
      <c r="D1449" s="84"/>
      <c r="E1449" s="85"/>
      <c r="F1449" s="85"/>
      <c r="K1449" s="82"/>
      <c r="L1449" s="83"/>
      <c r="M1449" s="80"/>
      <c r="N1449" s="84"/>
      <c r="O1449" s="85"/>
      <c r="P1449" s="85"/>
    </row>
    <row r="1450" spans="1:16" x14ac:dyDescent="0.3">
      <c r="A1450" s="82"/>
      <c r="B1450" s="83"/>
      <c r="C1450" s="80"/>
      <c r="D1450" s="84"/>
      <c r="E1450" s="85"/>
      <c r="F1450" s="85"/>
      <c r="K1450" s="82"/>
      <c r="L1450" s="83"/>
      <c r="M1450" s="80"/>
      <c r="N1450" s="84"/>
      <c r="O1450" s="85"/>
      <c r="P1450" s="85"/>
    </row>
    <row r="1451" spans="1:16" x14ac:dyDescent="0.3">
      <c r="A1451" s="82"/>
      <c r="B1451" s="83"/>
      <c r="C1451" s="80"/>
      <c r="D1451" s="84"/>
      <c r="E1451" s="85"/>
      <c r="F1451" s="85"/>
      <c r="K1451" s="82"/>
      <c r="L1451" s="83"/>
      <c r="M1451" s="80"/>
      <c r="N1451" s="84"/>
      <c r="O1451" s="85"/>
      <c r="P1451" s="85"/>
    </row>
    <row r="1452" spans="1:16" x14ac:dyDescent="0.3">
      <c r="A1452" s="82"/>
      <c r="B1452" s="83"/>
      <c r="C1452" s="80"/>
      <c r="D1452" s="84"/>
      <c r="E1452" s="85"/>
      <c r="F1452" s="85"/>
      <c r="K1452" s="82"/>
      <c r="L1452" s="83"/>
      <c r="M1452" s="80"/>
      <c r="N1452" s="84"/>
      <c r="O1452" s="85"/>
      <c r="P1452" s="85"/>
    </row>
    <row r="1453" spans="1:16" x14ac:dyDescent="0.3">
      <c r="A1453" s="82"/>
      <c r="B1453" s="83"/>
      <c r="C1453" s="80"/>
      <c r="D1453" s="84"/>
      <c r="E1453" s="85"/>
      <c r="F1453" s="85"/>
      <c r="K1453" s="82"/>
      <c r="L1453" s="83"/>
      <c r="M1453" s="80"/>
      <c r="N1453" s="84"/>
      <c r="O1453" s="85"/>
      <c r="P1453" s="85"/>
    </row>
    <row r="1454" spans="1:16" x14ac:dyDescent="0.3">
      <c r="A1454" s="82"/>
      <c r="B1454" s="83"/>
      <c r="C1454" s="80"/>
      <c r="D1454" s="84"/>
      <c r="E1454" s="85"/>
      <c r="F1454" s="85"/>
      <c r="K1454" s="82"/>
      <c r="L1454" s="83"/>
      <c r="M1454" s="80"/>
      <c r="N1454" s="84"/>
      <c r="O1454" s="85"/>
      <c r="P1454" s="85"/>
    </row>
    <row r="1455" spans="1:16" x14ac:dyDescent="0.3">
      <c r="A1455" s="82"/>
      <c r="B1455" s="83"/>
      <c r="C1455" s="80"/>
      <c r="D1455" s="84"/>
      <c r="E1455" s="85"/>
      <c r="F1455" s="85"/>
      <c r="K1455" s="82"/>
      <c r="L1455" s="83"/>
      <c r="M1455" s="80"/>
      <c r="N1455" s="84"/>
      <c r="O1455" s="85"/>
      <c r="P1455" s="85"/>
    </row>
    <row r="1456" spans="1:16" x14ac:dyDescent="0.3">
      <c r="A1456" s="82"/>
      <c r="B1456" s="83"/>
      <c r="C1456" s="80"/>
      <c r="D1456" s="84"/>
      <c r="E1456" s="85"/>
      <c r="F1456" s="85"/>
      <c r="K1456" s="82"/>
      <c r="L1456" s="83"/>
      <c r="M1456" s="80"/>
      <c r="N1456" s="84"/>
      <c r="O1456" s="85"/>
      <c r="P1456" s="85"/>
    </row>
    <row r="1457" spans="1:16" x14ac:dyDescent="0.3">
      <c r="A1457" s="82"/>
      <c r="B1457" s="83"/>
      <c r="C1457" s="80"/>
      <c r="D1457" s="84"/>
      <c r="E1457" s="85"/>
      <c r="F1457" s="85"/>
      <c r="K1457" s="82"/>
      <c r="L1457" s="83"/>
      <c r="M1457" s="80"/>
      <c r="N1457" s="84"/>
      <c r="O1457" s="85"/>
      <c r="P1457" s="85"/>
    </row>
    <row r="1458" spans="1:16" x14ac:dyDescent="0.3">
      <c r="A1458" s="82"/>
      <c r="B1458" s="83"/>
      <c r="C1458" s="80"/>
      <c r="D1458" s="84"/>
      <c r="E1458" s="85"/>
      <c r="F1458" s="85"/>
      <c r="K1458" s="82"/>
      <c r="L1458" s="83"/>
      <c r="M1458" s="80"/>
      <c r="N1458" s="84"/>
      <c r="O1458" s="85"/>
      <c r="P1458" s="85"/>
    </row>
    <row r="1459" spans="1:16" x14ac:dyDescent="0.3">
      <c r="A1459" s="82"/>
      <c r="B1459" s="83"/>
      <c r="C1459" s="80"/>
      <c r="D1459" s="84"/>
      <c r="E1459" s="85"/>
      <c r="F1459" s="85"/>
      <c r="K1459" s="82"/>
      <c r="L1459" s="83"/>
      <c r="M1459" s="80"/>
      <c r="N1459" s="84"/>
      <c r="O1459" s="85"/>
      <c r="P1459" s="85"/>
    </row>
    <row r="1460" spans="1:16" x14ac:dyDescent="0.3">
      <c r="A1460" s="82"/>
      <c r="B1460" s="83"/>
      <c r="C1460" s="80"/>
      <c r="D1460" s="84"/>
      <c r="E1460" s="85"/>
      <c r="F1460" s="85"/>
      <c r="K1460" s="82"/>
      <c r="L1460" s="83"/>
      <c r="M1460" s="80"/>
      <c r="N1460" s="84"/>
      <c r="O1460" s="85"/>
      <c r="P1460" s="85"/>
    </row>
    <row r="1461" spans="1:16" x14ac:dyDescent="0.3">
      <c r="A1461" s="82"/>
      <c r="B1461" s="83"/>
      <c r="C1461" s="80"/>
      <c r="D1461" s="84"/>
      <c r="E1461" s="85"/>
      <c r="F1461" s="85"/>
      <c r="K1461" s="82"/>
      <c r="L1461" s="83"/>
      <c r="M1461" s="80"/>
      <c r="N1461" s="84"/>
      <c r="O1461" s="85"/>
      <c r="P1461" s="85"/>
    </row>
    <row r="1462" spans="1:16" x14ac:dyDescent="0.3">
      <c r="A1462" s="82"/>
      <c r="B1462" s="83"/>
      <c r="C1462" s="80"/>
      <c r="D1462" s="84"/>
      <c r="E1462" s="85"/>
      <c r="F1462" s="85"/>
      <c r="K1462" s="82"/>
      <c r="L1462" s="83"/>
      <c r="M1462" s="80"/>
      <c r="N1462" s="84"/>
      <c r="O1462" s="85"/>
      <c r="P1462" s="85"/>
    </row>
    <row r="1463" spans="1:16" x14ac:dyDescent="0.3">
      <c r="A1463" s="82"/>
      <c r="B1463" s="83"/>
      <c r="C1463" s="80"/>
      <c r="D1463" s="84"/>
      <c r="E1463" s="85"/>
      <c r="F1463" s="85"/>
      <c r="K1463" s="82"/>
      <c r="L1463" s="83"/>
      <c r="M1463" s="80"/>
      <c r="N1463" s="84"/>
      <c r="O1463" s="85"/>
      <c r="P1463" s="85"/>
    </row>
    <row r="1464" spans="1:16" x14ac:dyDescent="0.3">
      <c r="A1464" s="82"/>
      <c r="B1464" s="83"/>
      <c r="C1464" s="80"/>
      <c r="D1464" s="84"/>
      <c r="E1464" s="85"/>
      <c r="F1464" s="85"/>
      <c r="K1464" s="82"/>
      <c r="L1464" s="83"/>
      <c r="M1464" s="80"/>
      <c r="N1464" s="84"/>
      <c r="O1464" s="85"/>
      <c r="P1464" s="85"/>
    </row>
    <row r="1465" spans="1:16" x14ac:dyDescent="0.3">
      <c r="A1465" s="82"/>
      <c r="B1465" s="83"/>
      <c r="C1465" s="80"/>
      <c r="D1465" s="84"/>
      <c r="E1465" s="85"/>
      <c r="F1465" s="85"/>
      <c r="K1465" s="82"/>
      <c r="L1465" s="83"/>
      <c r="M1465" s="80"/>
      <c r="N1465" s="84"/>
      <c r="O1465" s="85"/>
      <c r="P1465" s="85"/>
    </row>
    <row r="1466" spans="1:16" x14ac:dyDescent="0.3">
      <c r="A1466" s="82"/>
      <c r="B1466" s="83"/>
      <c r="C1466" s="80"/>
      <c r="D1466" s="84"/>
      <c r="E1466" s="85"/>
      <c r="F1466" s="85"/>
      <c r="K1466" s="82"/>
      <c r="L1466" s="83"/>
      <c r="M1466" s="80"/>
      <c r="N1466" s="84"/>
      <c r="O1466" s="85"/>
      <c r="P1466" s="85"/>
    </row>
    <row r="1467" spans="1:16" x14ac:dyDescent="0.3">
      <c r="A1467" s="82"/>
      <c r="B1467" s="83"/>
      <c r="C1467" s="80"/>
      <c r="D1467" s="84"/>
      <c r="E1467" s="85"/>
      <c r="F1467" s="85"/>
      <c r="K1467" s="82"/>
      <c r="L1467" s="83"/>
      <c r="M1467" s="80"/>
      <c r="N1467" s="84"/>
      <c r="O1467" s="85"/>
      <c r="P1467" s="85"/>
    </row>
    <row r="1468" spans="1:16" x14ac:dyDescent="0.3">
      <c r="A1468" s="82"/>
      <c r="B1468" s="83"/>
      <c r="C1468" s="80"/>
      <c r="D1468" s="84"/>
      <c r="E1468" s="85"/>
      <c r="F1468" s="85"/>
      <c r="K1468" s="82"/>
      <c r="L1468" s="83"/>
      <c r="M1468" s="80"/>
      <c r="N1468" s="84"/>
      <c r="O1468" s="85"/>
      <c r="P1468" s="85"/>
    </row>
    <row r="1469" spans="1:16" x14ac:dyDescent="0.3">
      <c r="A1469" s="82"/>
      <c r="B1469" s="83"/>
      <c r="C1469" s="80"/>
      <c r="D1469" s="84"/>
      <c r="E1469" s="85"/>
      <c r="F1469" s="85"/>
      <c r="K1469" s="82"/>
      <c r="L1469" s="83"/>
      <c r="M1469" s="80"/>
      <c r="N1469" s="84"/>
      <c r="O1469" s="85"/>
      <c r="P1469" s="85"/>
    </row>
    <row r="1470" spans="1:16" x14ac:dyDescent="0.3">
      <c r="A1470" s="82"/>
      <c r="B1470" s="83"/>
      <c r="C1470" s="80"/>
      <c r="D1470" s="84"/>
      <c r="E1470" s="85"/>
      <c r="F1470" s="85"/>
      <c r="K1470" s="82"/>
      <c r="L1470" s="83"/>
      <c r="M1470" s="80"/>
      <c r="N1470" s="84"/>
      <c r="O1470" s="85"/>
      <c r="P1470" s="85"/>
    </row>
    <row r="1471" spans="1:16" x14ac:dyDescent="0.3">
      <c r="A1471" s="82"/>
      <c r="B1471" s="83"/>
      <c r="C1471" s="80"/>
      <c r="D1471" s="84"/>
      <c r="E1471" s="85"/>
      <c r="F1471" s="85"/>
      <c r="K1471" s="82"/>
      <c r="L1471" s="83"/>
      <c r="M1471" s="80"/>
      <c r="N1471" s="84"/>
      <c r="O1471" s="85"/>
      <c r="P1471" s="85"/>
    </row>
    <row r="1472" spans="1:16" x14ac:dyDescent="0.3">
      <c r="A1472" s="82"/>
      <c r="B1472" s="83"/>
      <c r="C1472" s="80"/>
      <c r="D1472" s="84"/>
      <c r="E1472" s="85"/>
      <c r="F1472" s="85"/>
      <c r="K1472" s="82"/>
      <c r="L1472" s="83"/>
      <c r="M1472" s="80"/>
      <c r="N1472" s="84"/>
      <c r="O1472" s="85"/>
      <c r="P1472" s="85"/>
    </row>
    <row r="1473" spans="1:16" x14ac:dyDescent="0.3">
      <c r="A1473" s="82"/>
      <c r="B1473" s="83"/>
      <c r="C1473" s="80"/>
      <c r="D1473" s="84"/>
      <c r="E1473" s="85"/>
      <c r="F1473" s="85"/>
      <c r="K1473" s="82"/>
      <c r="L1473" s="83"/>
      <c r="M1473" s="80"/>
      <c r="N1473" s="84"/>
      <c r="O1473" s="85"/>
      <c r="P1473" s="85"/>
    </row>
    <row r="1474" spans="1:16" x14ac:dyDescent="0.3">
      <c r="A1474" s="82"/>
      <c r="B1474" s="83"/>
      <c r="C1474" s="80"/>
      <c r="D1474" s="84"/>
      <c r="E1474" s="85"/>
      <c r="F1474" s="85"/>
      <c r="K1474" s="82"/>
      <c r="L1474" s="83"/>
      <c r="M1474" s="80"/>
      <c r="N1474" s="84"/>
      <c r="O1474" s="85"/>
      <c r="P1474" s="85"/>
    </row>
    <row r="1475" spans="1:16" x14ac:dyDescent="0.3">
      <c r="A1475" s="82"/>
      <c r="B1475" s="83"/>
      <c r="C1475" s="80"/>
      <c r="D1475" s="84"/>
      <c r="E1475" s="85"/>
      <c r="F1475" s="85"/>
      <c r="K1475" s="82"/>
      <c r="L1475" s="83"/>
      <c r="M1475" s="80"/>
      <c r="N1475" s="84"/>
      <c r="O1475" s="85"/>
      <c r="P1475" s="85"/>
    </row>
    <row r="1476" spans="1:16" x14ac:dyDescent="0.3">
      <c r="A1476" s="82"/>
      <c r="B1476" s="83"/>
      <c r="C1476" s="80"/>
      <c r="D1476" s="84"/>
      <c r="E1476" s="85"/>
      <c r="F1476" s="85"/>
      <c r="K1476" s="82"/>
      <c r="L1476" s="83"/>
      <c r="M1476" s="80"/>
      <c r="N1476" s="84"/>
      <c r="O1476" s="85"/>
      <c r="P1476" s="85"/>
    </row>
    <row r="1477" spans="1:16" x14ac:dyDescent="0.3">
      <c r="A1477" s="82"/>
      <c r="B1477" s="83"/>
      <c r="C1477" s="80"/>
      <c r="D1477" s="84"/>
      <c r="E1477" s="85"/>
      <c r="F1477" s="85"/>
      <c r="K1477" s="82"/>
      <c r="L1477" s="83"/>
      <c r="M1477" s="80"/>
      <c r="N1477" s="84"/>
      <c r="O1477" s="85"/>
      <c r="P1477" s="85"/>
    </row>
    <row r="1478" spans="1:16" x14ac:dyDescent="0.3">
      <c r="A1478" s="82"/>
      <c r="B1478" s="83"/>
      <c r="C1478" s="80"/>
      <c r="D1478" s="84"/>
      <c r="E1478" s="85"/>
      <c r="F1478" s="85"/>
      <c r="K1478" s="82"/>
      <c r="L1478" s="83"/>
      <c r="M1478" s="80"/>
      <c r="N1478" s="84"/>
      <c r="O1478" s="85"/>
      <c r="P1478" s="85"/>
    </row>
    <row r="1479" spans="1:16" x14ac:dyDescent="0.3">
      <c r="A1479" s="82"/>
      <c r="B1479" s="83"/>
      <c r="C1479" s="80"/>
      <c r="D1479" s="84"/>
      <c r="E1479" s="85"/>
      <c r="F1479" s="85"/>
      <c r="K1479" s="82"/>
      <c r="L1479" s="83"/>
      <c r="M1479" s="80"/>
      <c r="N1479" s="84"/>
      <c r="O1479" s="85"/>
      <c r="P1479" s="85"/>
    </row>
    <row r="1480" spans="1:16" x14ac:dyDescent="0.3">
      <c r="A1480" s="82"/>
      <c r="B1480" s="83"/>
      <c r="C1480" s="80"/>
      <c r="D1480" s="84"/>
      <c r="E1480" s="85"/>
      <c r="F1480" s="85"/>
      <c r="K1480" s="82"/>
      <c r="L1480" s="83"/>
      <c r="M1480" s="80"/>
      <c r="N1480" s="84"/>
      <c r="O1480" s="85"/>
      <c r="P1480" s="85"/>
    </row>
    <row r="1481" spans="1:16" x14ac:dyDescent="0.3">
      <c r="A1481" s="82"/>
      <c r="B1481" s="83"/>
      <c r="C1481" s="80"/>
      <c r="D1481" s="84"/>
      <c r="E1481" s="85"/>
      <c r="F1481" s="85"/>
      <c r="K1481" s="82"/>
      <c r="L1481" s="83"/>
      <c r="M1481" s="80"/>
      <c r="N1481" s="84"/>
      <c r="O1481" s="85"/>
      <c r="P1481" s="85"/>
    </row>
    <row r="1482" spans="1:16" x14ac:dyDescent="0.3">
      <c r="A1482" s="82"/>
      <c r="B1482" s="83"/>
      <c r="C1482" s="80"/>
      <c r="D1482" s="84"/>
      <c r="E1482" s="85"/>
      <c r="F1482" s="85"/>
      <c r="K1482" s="82"/>
      <c r="L1482" s="83"/>
      <c r="M1482" s="80"/>
      <c r="N1482" s="84"/>
      <c r="O1482" s="85"/>
      <c r="P1482" s="85"/>
    </row>
    <row r="1483" spans="1:16" x14ac:dyDescent="0.3">
      <c r="A1483" s="82"/>
      <c r="B1483" s="83"/>
      <c r="C1483" s="80"/>
      <c r="D1483" s="84"/>
      <c r="E1483" s="85"/>
      <c r="F1483" s="85"/>
      <c r="K1483" s="82"/>
      <c r="L1483" s="83"/>
      <c r="M1483" s="80"/>
      <c r="N1483" s="84"/>
      <c r="O1483" s="85"/>
      <c r="P1483" s="85"/>
    </row>
    <row r="1484" spans="1:16" x14ac:dyDescent="0.3">
      <c r="A1484" s="82"/>
      <c r="B1484" s="83"/>
      <c r="C1484" s="80"/>
      <c r="D1484" s="84"/>
      <c r="E1484" s="85"/>
      <c r="F1484" s="85"/>
      <c r="K1484" s="82"/>
      <c r="L1484" s="83"/>
      <c r="M1484" s="80"/>
      <c r="N1484" s="84"/>
      <c r="O1484" s="85"/>
      <c r="P1484" s="85"/>
    </row>
    <row r="1485" spans="1:16" x14ac:dyDescent="0.3">
      <c r="A1485" s="82"/>
      <c r="B1485" s="83"/>
      <c r="C1485" s="80"/>
      <c r="D1485" s="84"/>
      <c r="E1485" s="85"/>
      <c r="F1485" s="85"/>
      <c r="K1485" s="82"/>
      <c r="L1485" s="83"/>
      <c r="M1485" s="80"/>
      <c r="N1485" s="84"/>
      <c r="O1485" s="85"/>
      <c r="P1485" s="85"/>
    </row>
    <row r="1486" spans="1:16" x14ac:dyDescent="0.3">
      <c r="A1486" s="82"/>
      <c r="B1486" s="83"/>
      <c r="C1486" s="80"/>
      <c r="D1486" s="84"/>
      <c r="E1486" s="85"/>
      <c r="F1486" s="85"/>
      <c r="K1486" s="82"/>
      <c r="L1486" s="83"/>
      <c r="M1486" s="80"/>
      <c r="N1486" s="84"/>
      <c r="O1486" s="85"/>
      <c r="P1486" s="85"/>
    </row>
    <row r="1487" spans="1:16" x14ac:dyDescent="0.3">
      <c r="A1487" s="82"/>
      <c r="B1487" s="83"/>
      <c r="C1487" s="80"/>
      <c r="D1487" s="84"/>
      <c r="E1487" s="85"/>
      <c r="F1487" s="85"/>
      <c r="K1487" s="82"/>
      <c r="L1487" s="83"/>
      <c r="M1487" s="80"/>
      <c r="N1487" s="84"/>
      <c r="O1487" s="85"/>
      <c r="P1487" s="85"/>
    </row>
    <row r="1488" spans="1:16" x14ac:dyDescent="0.3">
      <c r="A1488" s="82"/>
      <c r="B1488" s="83"/>
      <c r="C1488" s="80"/>
      <c r="D1488" s="84"/>
      <c r="E1488" s="85"/>
      <c r="F1488" s="85"/>
      <c r="K1488" s="82"/>
      <c r="L1488" s="83"/>
      <c r="M1488" s="80"/>
      <c r="N1488" s="84"/>
      <c r="O1488" s="85"/>
      <c r="P1488" s="85"/>
    </row>
    <row r="1489" spans="1:16" x14ac:dyDescent="0.3">
      <c r="A1489" s="82"/>
      <c r="B1489" s="83"/>
      <c r="C1489" s="80"/>
      <c r="D1489" s="84"/>
      <c r="E1489" s="85"/>
      <c r="F1489" s="85"/>
      <c r="K1489" s="82"/>
      <c r="L1489" s="83"/>
      <c r="M1489" s="80"/>
      <c r="N1489" s="84"/>
      <c r="O1489" s="85"/>
      <c r="P1489" s="85"/>
    </row>
    <row r="1490" spans="1:16" x14ac:dyDescent="0.3">
      <c r="A1490" s="82"/>
      <c r="B1490" s="83"/>
      <c r="C1490" s="80"/>
      <c r="D1490" s="84"/>
      <c r="E1490" s="85"/>
      <c r="F1490" s="85"/>
      <c r="K1490" s="82"/>
      <c r="L1490" s="83"/>
      <c r="M1490" s="80"/>
      <c r="N1490" s="84"/>
      <c r="O1490" s="85"/>
      <c r="P1490" s="85"/>
    </row>
    <row r="1491" spans="1:16" x14ac:dyDescent="0.3">
      <c r="A1491" s="82"/>
      <c r="B1491" s="83"/>
      <c r="C1491" s="80"/>
      <c r="D1491" s="84"/>
      <c r="E1491" s="85"/>
      <c r="F1491" s="85"/>
      <c r="K1491" s="82"/>
      <c r="L1491" s="83"/>
      <c r="M1491" s="80"/>
      <c r="N1491" s="84"/>
      <c r="O1491" s="85"/>
      <c r="P1491" s="85"/>
    </row>
    <row r="1492" spans="1:16" x14ac:dyDescent="0.3">
      <c r="A1492" s="82"/>
      <c r="B1492" s="83"/>
      <c r="C1492" s="80"/>
      <c r="D1492" s="84"/>
      <c r="E1492" s="85"/>
      <c r="F1492" s="85"/>
      <c r="K1492" s="82"/>
      <c r="L1492" s="83"/>
      <c r="M1492" s="80"/>
      <c r="N1492" s="84"/>
      <c r="O1492" s="85"/>
      <c r="P1492" s="85"/>
    </row>
    <row r="1493" spans="1:16" x14ac:dyDescent="0.3">
      <c r="A1493" s="82"/>
      <c r="B1493" s="83"/>
      <c r="C1493" s="80"/>
      <c r="D1493" s="84"/>
      <c r="E1493" s="85"/>
      <c r="F1493" s="85"/>
      <c r="K1493" s="82"/>
      <c r="L1493" s="83"/>
      <c r="M1493" s="80"/>
      <c r="N1493" s="84"/>
      <c r="O1493" s="85"/>
      <c r="P1493" s="85"/>
    </row>
    <row r="1494" spans="1:16" x14ac:dyDescent="0.3">
      <c r="A1494" s="82"/>
      <c r="B1494" s="83"/>
      <c r="C1494" s="80"/>
      <c r="D1494" s="84"/>
      <c r="E1494" s="85"/>
      <c r="F1494" s="85"/>
      <c r="K1494" s="82"/>
      <c r="L1494" s="83"/>
      <c r="M1494" s="80"/>
      <c r="N1494" s="84"/>
      <c r="O1494" s="85"/>
      <c r="P1494" s="85"/>
    </row>
    <row r="1495" spans="1:16" x14ac:dyDescent="0.3">
      <c r="A1495" s="82"/>
      <c r="B1495" s="83"/>
      <c r="C1495" s="80"/>
      <c r="D1495" s="84"/>
      <c r="E1495" s="85"/>
      <c r="F1495" s="85"/>
      <c r="K1495" s="82"/>
      <c r="L1495" s="83"/>
      <c r="M1495" s="80"/>
      <c r="N1495" s="84"/>
      <c r="O1495" s="85"/>
      <c r="P1495" s="85"/>
    </row>
    <row r="1496" spans="1:16" x14ac:dyDescent="0.3">
      <c r="A1496" s="82"/>
      <c r="B1496" s="83"/>
      <c r="C1496" s="80"/>
      <c r="D1496" s="84"/>
      <c r="E1496" s="85"/>
      <c r="F1496" s="85"/>
      <c r="K1496" s="82"/>
      <c r="L1496" s="83"/>
      <c r="M1496" s="80"/>
      <c r="N1496" s="84"/>
      <c r="O1496" s="85"/>
      <c r="P1496" s="85"/>
    </row>
    <row r="1497" spans="1:16" x14ac:dyDescent="0.3">
      <c r="A1497" s="82"/>
      <c r="B1497" s="83"/>
      <c r="C1497" s="80"/>
      <c r="D1497" s="84"/>
      <c r="E1497" s="85"/>
      <c r="F1497" s="85"/>
      <c r="K1497" s="82"/>
      <c r="L1497" s="83"/>
      <c r="M1497" s="80"/>
      <c r="N1497" s="84"/>
      <c r="O1497" s="85"/>
      <c r="P1497" s="85"/>
    </row>
    <row r="1498" spans="1:16" x14ac:dyDescent="0.3">
      <c r="A1498" s="82"/>
      <c r="B1498" s="83"/>
      <c r="C1498" s="80"/>
      <c r="D1498" s="84"/>
      <c r="E1498" s="85"/>
      <c r="F1498" s="85"/>
      <c r="K1498" s="82"/>
      <c r="L1498" s="83"/>
      <c r="M1498" s="80"/>
      <c r="N1498" s="84"/>
      <c r="O1498" s="85"/>
      <c r="P1498" s="85"/>
    </row>
    <row r="1499" spans="1:16" x14ac:dyDescent="0.3">
      <c r="A1499" s="82"/>
      <c r="B1499" s="83"/>
      <c r="C1499" s="80"/>
      <c r="D1499" s="84"/>
      <c r="E1499" s="85"/>
      <c r="F1499" s="85"/>
      <c r="K1499" s="82"/>
      <c r="L1499" s="83"/>
      <c r="M1499" s="80"/>
      <c r="N1499" s="84"/>
      <c r="O1499" s="85"/>
      <c r="P1499" s="85"/>
    </row>
    <row r="1500" spans="1:16" x14ac:dyDescent="0.3">
      <c r="A1500" s="82"/>
      <c r="B1500" s="83"/>
      <c r="C1500" s="80"/>
      <c r="D1500" s="84"/>
      <c r="E1500" s="85"/>
      <c r="F1500" s="85"/>
      <c r="K1500" s="82"/>
      <c r="L1500" s="83"/>
      <c r="M1500" s="80"/>
      <c r="N1500" s="84"/>
      <c r="O1500" s="85"/>
      <c r="P1500" s="85"/>
    </row>
    <row r="1501" spans="1:16" x14ac:dyDescent="0.3">
      <c r="A1501" s="82"/>
      <c r="B1501" s="83"/>
      <c r="C1501" s="80"/>
      <c r="D1501" s="84"/>
      <c r="E1501" s="85"/>
      <c r="F1501" s="85"/>
      <c r="K1501" s="82"/>
      <c r="L1501" s="83"/>
      <c r="M1501" s="80"/>
      <c r="N1501" s="84"/>
      <c r="O1501" s="85"/>
      <c r="P1501" s="85"/>
    </row>
    <row r="1502" spans="1:16" x14ac:dyDescent="0.3">
      <c r="A1502" s="82"/>
      <c r="B1502" s="83"/>
      <c r="C1502" s="80"/>
      <c r="D1502" s="84"/>
      <c r="E1502" s="85"/>
      <c r="F1502" s="85"/>
      <c r="K1502" s="82"/>
      <c r="L1502" s="83"/>
      <c r="M1502" s="80"/>
      <c r="N1502" s="84"/>
      <c r="O1502" s="85"/>
      <c r="P1502" s="85"/>
    </row>
    <row r="1503" spans="1:16" x14ac:dyDescent="0.3">
      <c r="A1503" s="82"/>
      <c r="B1503" s="83"/>
      <c r="C1503" s="80"/>
      <c r="D1503" s="84"/>
      <c r="E1503" s="85"/>
      <c r="F1503" s="85"/>
      <c r="K1503" s="82"/>
      <c r="L1503" s="83"/>
      <c r="M1503" s="80"/>
      <c r="N1503" s="84"/>
      <c r="O1503" s="85"/>
      <c r="P1503" s="85"/>
    </row>
    <row r="1504" spans="1:16" x14ac:dyDescent="0.3">
      <c r="A1504" s="82"/>
      <c r="B1504" s="83"/>
      <c r="C1504" s="80"/>
      <c r="D1504" s="84"/>
      <c r="E1504" s="85"/>
      <c r="F1504" s="85"/>
      <c r="K1504" s="82"/>
      <c r="L1504" s="83"/>
      <c r="M1504" s="80"/>
      <c r="N1504" s="84"/>
      <c r="O1504" s="85"/>
      <c r="P1504" s="85"/>
    </row>
    <row r="1505" spans="1:16" x14ac:dyDescent="0.3">
      <c r="A1505" s="82"/>
      <c r="B1505" s="83"/>
      <c r="C1505" s="80"/>
      <c r="D1505" s="84"/>
      <c r="E1505" s="85"/>
      <c r="F1505" s="85"/>
      <c r="K1505" s="82"/>
      <c r="L1505" s="83"/>
      <c r="M1505" s="80"/>
      <c r="N1505" s="84"/>
      <c r="O1505" s="85"/>
      <c r="P1505" s="85"/>
    </row>
    <row r="1506" spans="1:16" x14ac:dyDescent="0.3">
      <c r="A1506" s="82"/>
      <c r="B1506" s="83"/>
      <c r="C1506" s="80"/>
      <c r="D1506" s="84"/>
      <c r="E1506" s="85"/>
      <c r="F1506" s="85"/>
      <c r="K1506" s="82"/>
      <c r="L1506" s="83"/>
      <c r="M1506" s="80"/>
      <c r="N1506" s="84"/>
      <c r="O1506" s="85"/>
      <c r="P1506" s="85"/>
    </row>
    <row r="1507" spans="1:16" x14ac:dyDescent="0.3">
      <c r="A1507" s="82"/>
      <c r="B1507" s="83"/>
      <c r="C1507" s="80"/>
      <c r="D1507" s="84"/>
      <c r="E1507" s="85"/>
      <c r="F1507" s="85"/>
      <c r="K1507" s="82"/>
      <c r="L1507" s="83"/>
      <c r="M1507" s="80"/>
      <c r="N1507" s="84"/>
      <c r="O1507" s="85"/>
      <c r="P1507" s="85"/>
    </row>
    <row r="1508" spans="1:16" x14ac:dyDescent="0.3">
      <c r="A1508" s="82"/>
      <c r="B1508" s="83"/>
      <c r="C1508" s="80"/>
      <c r="D1508" s="84"/>
      <c r="E1508" s="85"/>
      <c r="F1508" s="85"/>
      <c r="K1508" s="82"/>
      <c r="L1508" s="83"/>
      <c r="M1508" s="80"/>
      <c r="N1508" s="84"/>
      <c r="O1508" s="85"/>
      <c r="P1508" s="85"/>
    </row>
    <row r="1509" spans="1:16" x14ac:dyDescent="0.3">
      <c r="A1509" s="82"/>
      <c r="B1509" s="83"/>
      <c r="C1509" s="80"/>
      <c r="D1509" s="84"/>
      <c r="E1509" s="85"/>
      <c r="F1509" s="85"/>
      <c r="K1509" s="82"/>
      <c r="L1509" s="83"/>
      <c r="M1509" s="80"/>
      <c r="N1509" s="84"/>
      <c r="O1509" s="85"/>
      <c r="P1509" s="85"/>
    </row>
    <row r="1510" spans="1:16" x14ac:dyDescent="0.3">
      <c r="A1510" s="82"/>
      <c r="B1510" s="83"/>
      <c r="C1510" s="80"/>
      <c r="D1510" s="84"/>
      <c r="E1510" s="85"/>
      <c r="F1510" s="85"/>
      <c r="K1510" s="82"/>
      <c r="L1510" s="83"/>
      <c r="M1510" s="80"/>
      <c r="N1510" s="84"/>
      <c r="O1510" s="85"/>
      <c r="P1510" s="85"/>
    </row>
    <row r="1511" spans="1:16" x14ac:dyDescent="0.3">
      <c r="A1511" s="82"/>
      <c r="B1511" s="83"/>
      <c r="C1511" s="80"/>
      <c r="D1511" s="84"/>
      <c r="E1511" s="85"/>
      <c r="F1511" s="85"/>
      <c r="K1511" s="82"/>
      <c r="L1511" s="83"/>
      <c r="M1511" s="80"/>
      <c r="N1511" s="84"/>
      <c r="O1511" s="85"/>
      <c r="P1511" s="85"/>
    </row>
    <row r="1512" spans="1:16" x14ac:dyDescent="0.3">
      <c r="A1512" s="82"/>
      <c r="B1512" s="83"/>
      <c r="C1512" s="80"/>
      <c r="D1512" s="84"/>
      <c r="E1512" s="85"/>
      <c r="F1512" s="85"/>
      <c r="K1512" s="82"/>
      <c r="L1512" s="83"/>
      <c r="M1512" s="80"/>
      <c r="N1512" s="84"/>
      <c r="O1512" s="85"/>
      <c r="P1512" s="85"/>
    </row>
    <row r="1513" spans="1:16" x14ac:dyDescent="0.3">
      <c r="A1513" s="82"/>
      <c r="B1513" s="83"/>
      <c r="C1513" s="80"/>
      <c r="D1513" s="84"/>
      <c r="E1513" s="85"/>
      <c r="F1513" s="85"/>
      <c r="K1513" s="82"/>
      <c r="L1513" s="83"/>
      <c r="M1513" s="80"/>
      <c r="N1513" s="84"/>
      <c r="O1513" s="85"/>
      <c r="P1513" s="85"/>
    </row>
    <row r="1514" spans="1:16" x14ac:dyDescent="0.3">
      <c r="A1514" s="82"/>
      <c r="B1514" s="83"/>
      <c r="C1514" s="80"/>
      <c r="D1514" s="84"/>
      <c r="E1514" s="85"/>
      <c r="F1514" s="85"/>
      <c r="K1514" s="82"/>
      <c r="L1514" s="83"/>
      <c r="M1514" s="80"/>
      <c r="N1514" s="84"/>
      <c r="O1514" s="85"/>
      <c r="P1514" s="85"/>
    </row>
    <row r="1515" spans="1:16" x14ac:dyDescent="0.3">
      <c r="A1515" s="82"/>
      <c r="B1515" s="83"/>
      <c r="C1515" s="80"/>
      <c r="D1515" s="84"/>
      <c r="E1515" s="85"/>
      <c r="F1515" s="85"/>
      <c r="K1515" s="82"/>
      <c r="L1515" s="83"/>
      <c r="M1515" s="80"/>
      <c r="N1515" s="84"/>
      <c r="O1515" s="85"/>
      <c r="P1515" s="85"/>
    </row>
    <row r="1516" spans="1:16" x14ac:dyDescent="0.3">
      <c r="A1516" s="82"/>
      <c r="B1516" s="83"/>
      <c r="C1516" s="80"/>
      <c r="D1516" s="84"/>
      <c r="E1516" s="85"/>
      <c r="F1516" s="85"/>
      <c r="K1516" s="82"/>
      <c r="L1516" s="83"/>
      <c r="M1516" s="80"/>
      <c r="N1516" s="84"/>
      <c r="O1516" s="85"/>
      <c r="P1516" s="85"/>
    </row>
    <row r="1517" spans="1:16" x14ac:dyDescent="0.3">
      <c r="A1517" s="82"/>
      <c r="B1517" s="83"/>
      <c r="C1517" s="80"/>
      <c r="D1517" s="84"/>
      <c r="E1517" s="85"/>
      <c r="F1517" s="85"/>
      <c r="K1517" s="82"/>
      <c r="L1517" s="83"/>
      <c r="M1517" s="80"/>
      <c r="N1517" s="84"/>
      <c r="O1517" s="85"/>
      <c r="P1517" s="85"/>
    </row>
    <row r="1518" spans="1:16" x14ac:dyDescent="0.3">
      <c r="A1518" s="82"/>
      <c r="B1518" s="83"/>
      <c r="C1518" s="80"/>
      <c r="D1518" s="84"/>
      <c r="E1518" s="85"/>
      <c r="F1518" s="85"/>
      <c r="K1518" s="82"/>
      <c r="L1518" s="83"/>
      <c r="M1518" s="80"/>
      <c r="N1518" s="84"/>
      <c r="O1518" s="85"/>
      <c r="P1518" s="85"/>
    </row>
    <row r="1519" spans="1:16" x14ac:dyDescent="0.3">
      <c r="A1519" s="82"/>
      <c r="B1519" s="83"/>
      <c r="C1519" s="80"/>
      <c r="D1519" s="84"/>
      <c r="E1519" s="85"/>
      <c r="F1519" s="85"/>
      <c r="K1519" s="82"/>
      <c r="L1519" s="83"/>
      <c r="M1519" s="80"/>
      <c r="N1519" s="84"/>
      <c r="O1519" s="85"/>
      <c r="P1519" s="85"/>
    </row>
    <row r="1520" spans="1:16" x14ac:dyDescent="0.3">
      <c r="A1520" s="82"/>
      <c r="B1520" s="83"/>
      <c r="C1520" s="80"/>
      <c r="D1520" s="84"/>
      <c r="E1520" s="85"/>
      <c r="F1520" s="85"/>
      <c r="K1520" s="82"/>
      <c r="L1520" s="83"/>
      <c r="M1520" s="80"/>
      <c r="N1520" s="84"/>
      <c r="O1520" s="85"/>
      <c r="P1520" s="85"/>
    </row>
    <row r="1521" spans="1:16" x14ac:dyDescent="0.3">
      <c r="A1521" s="82"/>
      <c r="B1521" s="83"/>
      <c r="C1521" s="80"/>
      <c r="D1521" s="84"/>
      <c r="E1521" s="85"/>
      <c r="F1521" s="85"/>
      <c r="K1521" s="82"/>
      <c r="L1521" s="83"/>
      <c r="M1521" s="80"/>
      <c r="N1521" s="84"/>
      <c r="O1521" s="85"/>
      <c r="P1521" s="85"/>
    </row>
    <row r="1522" spans="1:16" x14ac:dyDescent="0.3">
      <c r="A1522" s="82"/>
      <c r="B1522" s="83"/>
      <c r="C1522" s="80"/>
      <c r="D1522" s="84"/>
      <c r="E1522" s="85"/>
      <c r="F1522" s="85"/>
      <c r="K1522" s="82"/>
      <c r="L1522" s="83"/>
      <c r="M1522" s="80"/>
      <c r="N1522" s="84"/>
      <c r="O1522" s="85"/>
      <c r="P1522" s="85"/>
    </row>
    <row r="1523" spans="1:16" x14ac:dyDescent="0.3">
      <c r="A1523" s="82"/>
      <c r="B1523" s="83"/>
      <c r="C1523" s="80"/>
      <c r="D1523" s="84"/>
      <c r="E1523" s="85"/>
      <c r="F1523" s="85"/>
      <c r="K1523" s="82"/>
      <c r="L1523" s="83"/>
      <c r="M1523" s="80"/>
      <c r="N1523" s="84"/>
      <c r="O1523" s="85"/>
      <c r="P1523" s="85"/>
    </row>
    <row r="1524" spans="1:16" x14ac:dyDescent="0.3">
      <c r="A1524" s="82"/>
      <c r="B1524" s="83"/>
      <c r="C1524" s="80"/>
      <c r="D1524" s="84"/>
      <c r="E1524" s="85"/>
      <c r="F1524" s="85"/>
      <c r="K1524" s="82"/>
      <c r="L1524" s="83"/>
      <c r="M1524" s="80"/>
      <c r="N1524" s="84"/>
      <c r="O1524" s="85"/>
      <c r="P1524" s="85"/>
    </row>
    <row r="1525" spans="1:16" x14ac:dyDescent="0.3">
      <c r="A1525" s="82"/>
      <c r="B1525" s="83"/>
      <c r="C1525" s="80"/>
      <c r="D1525" s="84"/>
      <c r="E1525" s="85"/>
      <c r="F1525" s="85"/>
      <c r="K1525" s="82"/>
      <c r="L1525" s="83"/>
      <c r="M1525" s="80"/>
      <c r="N1525" s="84"/>
      <c r="O1525" s="85"/>
      <c r="P1525" s="85"/>
    </row>
    <row r="1526" spans="1:16" x14ac:dyDescent="0.3">
      <c r="A1526" s="82"/>
      <c r="B1526" s="83"/>
      <c r="C1526" s="80"/>
      <c r="D1526" s="84"/>
      <c r="E1526" s="85"/>
      <c r="F1526" s="85"/>
      <c r="K1526" s="82"/>
      <c r="L1526" s="83"/>
      <c r="M1526" s="80"/>
      <c r="N1526" s="84"/>
      <c r="O1526" s="85"/>
      <c r="P1526" s="85"/>
    </row>
    <row r="1527" spans="1:16" x14ac:dyDescent="0.3">
      <c r="A1527" s="82"/>
      <c r="B1527" s="83"/>
      <c r="C1527" s="80"/>
      <c r="D1527" s="84"/>
      <c r="E1527" s="85"/>
      <c r="F1527" s="85"/>
      <c r="K1527" s="82"/>
      <c r="L1527" s="83"/>
      <c r="M1527" s="80"/>
      <c r="N1527" s="84"/>
      <c r="O1527" s="85"/>
      <c r="P1527" s="85"/>
    </row>
    <row r="1528" spans="1:16" x14ac:dyDescent="0.3">
      <c r="A1528" s="82"/>
      <c r="B1528" s="83"/>
      <c r="C1528" s="80"/>
      <c r="D1528" s="84"/>
      <c r="E1528" s="85"/>
      <c r="F1528" s="85"/>
      <c r="K1528" s="82"/>
      <c r="L1528" s="83"/>
      <c r="M1528" s="80"/>
      <c r="N1528" s="84"/>
      <c r="O1528" s="85"/>
      <c r="P1528" s="85"/>
    </row>
    <row r="1529" spans="1:16" x14ac:dyDescent="0.3">
      <c r="A1529" s="82"/>
      <c r="B1529" s="83"/>
      <c r="C1529" s="80"/>
      <c r="D1529" s="84"/>
      <c r="E1529" s="85"/>
      <c r="F1529" s="85"/>
      <c r="K1529" s="82"/>
      <c r="L1529" s="83"/>
      <c r="M1529" s="80"/>
      <c r="N1529" s="84"/>
      <c r="O1529" s="85"/>
      <c r="P1529" s="85"/>
    </row>
    <row r="1530" spans="1:16" x14ac:dyDescent="0.3">
      <c r="A1530" s="82"/>
      <c r="B1530" s="83"/>
      <c r="C1530" s="80"/>
      <c r="D1530" s="84"/>
      <c r="E1530" s="85"/>
      <c r="F1530" s="85"/>
      <c r="K1530" s="82"/>
      <c r="L1530" s="83"/>
      <c r="M1530" s="80"/>
      <c r="N1530" s="84"/>
      <c r="O1530" s="85"/>
      <c r="P1530" s="85"/>
    </row>
    <row r="1531" spans="1:16" x14ac:dyDescent="0.3">
      <c r="A1531" s="82"/>
      <c r="B1531" s="83"/>
      <c r="C1531" s="80"/>
      <c r="D1531" s="84"/>
      <c r="E1531" s="85"/>
      <c r="F1531" s="85"/>
      <c r="K1531" s="82"/>
      <c r="L1531" s="83"/>
      <c r="M1531" s="80"/>
      <c r="N1531" s="84"/>
      <c r="O1531" s="85"/>
      <c r="P1531" s="85"/>
    </row>
    <row r="1532" spans="1:16" x14ac:dyDescent="0.3">
      <c r="A1532" s="82"/>
      <c r="B1532" s="83"/>
      <c r="C1532" s="80"/>
      <c r="D1532" s="84"/>
      <c r="E1532" s="85"/>
      <c r="F1532" s="85"/>
      <c r="K1532" s="82"/>
      <c r="L1532" s="83"/>
      <c r="M1532" s="80"/>
      <c r="N1532" s="84"/>
      <c r="O1532" s="85"/>
      <c r="P1532" s="85"/>
    </row>
    <row r="1533" spans="1:16" x14ac:dyDescent="0.3">
      <c r="A1533" s="82"/>
      <c r="B1533" s="83"/>
      <c r="C1533" s="80"/>
      <c r="D1533" s="84"/>
      <c r="E1533" s="85"/>
      <c r="F1533" s="85"/>
      <c r="K1533" s="82"/>
      <c r="L1533" s="83"/>
      <c r="M1533" s="80"/>
      <c r="N1533" s="84"/>
      <c r="O1533" s="85"/>
      <c r="P1533" s="85"/>
    </row>
    <row r="1534" spans="1:16" x14ac:dyDescent="0.3">
      <c r="A1534" s="82"/>
      <c r="B1534" s="83"/>
      <c r="C1534" s="80"/>
      <c r="D1534" s="84"/>
      <c r="E1534" s="85"/>
      <c r="F1534" s="85"/>
      <c r="K1534" s="82"/>
      <c r="L1534" s="83"/>
      <c r="M1534" s="80"/>
      <c r="N1534" s="84"/>
      <c r="O1534" s="85"/>
      <c r="P1534" s="85"/>
    </row>
    <row r="1535" spans="1:16" x14ac:dyDescent="0.3">
      <c r="A1535" s="82"/>
      <c r="B1535" s="83"/>
      <c r="C1535" s="80"/>
      <c r="D1535" s="84"/>
      <c r="E1535" s="85"/>
      <c r="F1535" s="85"/>
      <c r="K1535" s="82"/>
      <c r="L1535" s="83"/>
      <c r="M1535" s="80"/>
      <c r="N1535" s="84"/>
      <c r="O1535" s="85"/>
      <c r="P1535" s="85"/>
    </row>
    <row r="1536" spans="1:16" x14ac:dyDescent="0.3">
      <c r="A1536" s="82"/>
      <c r="B1536" s="83"/>
      <c r="C1536" s="80"/>
      <c r="D1536" s="84"/>
      <c r="E1536" s="85"/>
      <c r="F1536" s="85"/>
      <c r="K1536" s="82"/>
      <c r="L1536" s="83"/>
      <c r="M1536" s="80"/>
      <c r="N1536" s="84"/>
      <c r="O1536" s="85"/>
      <c r="P1536" s="85"/>
    </row>
    <row r="1537" spans="1:16" x14ac:dyDescent="0.3">
      <c r="A1537" s="82"/>
      <c r="B1537" s="83"/>
      <c r="C1537" s="80"/>
      <c r="D1537" s="84"/>
      <c r="E1537" s="85"/>
      <c r="F1537" s="85"/>
      <c r="K1537" s="82"/>
      <c r="L1537" s="83"/>
      <c r="M1537" s="80"/>
      <c r="N1537" s="84"/>
      <c r="O1537" s="85"/>
      <c r="P1537" s="85"/>
    </row>
    <row r="1538" spans="1:16" x14ac:dyDescent="0.3">
      <c r="A1538" s="82"/>
      <c r="B1538" s="83"/>
      <c r="C1538" s="80"/>
      <c r="D1538" s="84"/>
      <c r="E1538" s="85"/>
      <c r="F1538" s="85"/>
      <c r="K1538" s="82"/>
      <c r="L1538" s="83"/>
      <c r="M1538" s="80"/>
      <c r="N1538" s="84"/>
      <c r="O1538" s="85"/>
      <c r="P1538" s="85"/>
    </row>
    <row r="1539" spans="1:16" x14ac:dyDescent="0.3">
      <c r="A1539" s="82"/>
      <c r="B1539" s="83"/>
      <c r="C1539" s="80"/>
      <c r="D1539" s="84"/>
      <c r="E1539" s="85"/>
      <c r="F1539" s="85"/>
      <c r="K1539" s="82"/>
      <c r="L1539" s="83"/>
      <c r="M1539" s="80"/>
      <c r="N1539" s="84"/>
      <c r="O1539" s="85"/>
      <c r="P1539" s="85"/>
    </row>
    <row r="1540" spans="1:16" x14ac:dyDescent="0.3">
      <c r="A1540" s="82"/>
      <c r="B1540" s="83"/>
      <c r="C1540" s="80"/>
      <c r="D1540" s="84"/>
      <c r="E1540" s="85"/>
      <c r="F1540" s="85"/>
      <c r="K1540" s="82"/>
      <c r="L1540" s="83"/>
      <c r="M1540" s="80"/>
      <c r="N1540" s="84"/>
      <c r="O1540" s="85"/>
      <c r="P1540" s="85"/>
    </row>
    <row r="1541" spans="1:16" x14ac:dyDescent="0.3">
      <c r="A1541" s="82"/>
      <c r="B1541" s="83"/>
      <c r="C1541" s="80"/>
      <c r="D1541" s="84"/>
      <c r="E1541" s="85"/>
      <c r="F1541" s="85"/>
      <c r="K1541" s="82"/>
      <c r="L1541" s="83"/>
      <c r="M1541" s="80"/>
      <c r="N1541" s="84"/>
      <c r="O1541" s="85"/>
      <c r="P1541" s="85"/>
    </row>
    <row r="1542" spans="1:16" x14ac:dyDescent="0.3">
      <c r="A1542" s="82"/>
      <c r="B1542" s="83"/>
      <c r="C1542" s="80"/>
      <c r="D1542" s="84"/>
      <c r="E1542" s="85"/>
      <c r="F1542" s="85"/>
      <c r="K1542" s="82"/>
      <c r="L1542" s="83"/>
      <c r="M1542" s="80"/>
      <c r="N1542" s="84"/>
      <c r="O1542" s="85"/>
      <c r="P1542" s="85"/>
    </row>
    <row r="1543" spans="1:16" x14ac:dyDescent="0.3">
      <c r="A1543" s="82"/>
      <c r="B1543" s="83"/>
      <c r="C1543" s="80"/>
      <c r="D1543" s="84"/>
      <c r="E1543" s="85"/>
      <c r="F1543" s="85"/>
      <c r="K1543" s="82"/>
      <c r="L1543" s="83"/>
      <c r="M1543" s="80"/>
      <c r="N1543" s="84"/>
      <c r="O1543" s="85"/>
      <c r="P1543" s="85"/>
    </row>
    <row r="1544" spans="1:16" x14ac:dyDescent="0.3">
      <c r="A1544" s="82"/>
      <c r="B1544" s="83"/>
      <c r="C1544" s="80"/>
      <c r="D1544" s="84"/>
      <c r="E1544" s="85"/>
      <c r="F1544" s="85"/>
      <c r="K1544" s="82"/>
      <c r="L1544" s="83"/>
      <c r="M1544" s="80"/>
      <c r="N1544" s="84"/>
      <c r="O1544" s="85"/>
      <c r="P1544" s="85"/>
    </row>
    <row r="1545" spans="1:16" x14ac:dyDescent="0.3">
      <c r="A1545" s="82"/>
      <c r="B1545" s="83"/>
      <c r="C1545" s="80"/>
      <c r="D1545" s="84"/>
      <c r="E1545" s="85"/>
      <c r="F1545" s="85"/>
      <c r="K1545" s="82"/>
      <c r="L1545" s="83"/>
      <c r="M1545" s="80"/>
      <c r="N1545" s="84"/>
      <c r="O1545" s="85"/>
      <c r="P1545" s="85"/>
    </row>
    <row r="1546" spans="1:16" x14ac:dyDescent="0.3">
      <c r="A1546" s="82"/>
      <c r="B1546" s="83"/>
      <c r="C1546" s="80"/>
      <c r="D1546" s="84"/>
      <c r="E1546" s="85"/>
      <c r="F1546" s="85"/>
      <c r="K1546" s="82"/>
      <c r="L1546" s="83"/>
      <c r="M1546" s="80"/>
      <c r="N1546" s="84"/>
      <c r="O1546" s="85"/>
      <c r="P1546" s="85"/>
    </row>
    <row r="1547" spans="1:16" x14ac:dyDescent="0.3">
      <c r="A1547" s="82"/>
      <c r="B1547" s="83"/>
      <c r="C1547" s="80"/>
      <c r="D1547" s="84"/>
      <c r="E1547" s="85"/>
      <c r="F1547" s="85"/>
      <c r="K1547" s="82"/>
      <c r="L1547" s="83"/>
      <c r="M1547" s="80"/>
      <c r="N1547" s="84"/>
      <c r="O1547" s="85"/>
      <c r="P1547" s="85"/>
    </row>
    <row r="1548" spans="1:16" x14ac:dyDescent="0.3">
      <c r="A1548" s="82"/>
      <c r="B1548" s="83"/>
      <c r="C1548" s="80"/>
      <c r="D1548" s="84"/>
      <c r="E1548" s="85"/>
      <c r="F1548" s="85"/>
      <c r="K1548" s="82"/>
      <c r="L1548" s="83"/>
      <c r="M1548" s="80"/>
      <c r="N1548" s="84"/>
      <c r="O1548" s="85"/>
      <c r="P1548" s="85"/>
    </row>
    <row r="1549" spans="1:16" x14ac:dyDescent="0.3">
      <c r="A1549" s="82"/>
      <c r="B1549" s="83"/>
      <c r="C1549" s="80"/>
      <c r="D1549" s="84"/>
      <c r="E1549" s="85"/>
      <c r="F1549" s="85"/>
      <c r="K1549" s="82"/>
      <c r="L1549" s="83"/>
      <c r="M1549" s="80"/>
      <c r="N1549" s="84"/>
      <c r="O1549" s="85"/>
      <c r="P1549" s="85"/>
    </row>
    <row r="1550" spans="1:16" x14ac:dyDescent="0.3">
      <c r="A1550" s="82"/>
      <c r="B1550" s="83"/>
      <c r="C1550" s="80"/>
      <c r="D1550" s="84"/>
      <c r="E1550" s="85"/>
      <c r="F1550" s="85"/>
      <c r="K1550" s="82"/>
      <c r="L1550" s="83"/>
      <c r="M1550" s="80"/>
      <c r="N1550" s="84"/>
      <c r="O1550" s="85"/>
      <c r="P1550" s="85"/>
    </row>
    <row r="1551" spans="1:16" x14ac:dyDescent="0.3">
      <c r="A1551" s="82"/>
      <c r="B1551" s="83"/>
      <c r="C1551" s="80"/>
      <c r="D1551" s="84"/>
      <c r="E1551" s="85"/>
      <c r="F1551" s="85"/>
      <c r="K1551" s="82"/>
      <c r="L1551" s="83"/>
      <c r="M1551" s="80"/>
      <c r="N1551" s="84"/>
      <c r="O1551" s="85"/>
      <c r="P1551" s="85"/>
    </row>
    <row r="1552" spans="1:16" x14ac:dyDescent="0.3">
      <c r="A1552" s="82"/>
      <c r="B1552" s="83"/>
      <c r="C1552" s="80"/>
      <c r="D1552" s="84"/>
      <c r="E1552" s="85"/>
      <c r="F1552" s="85"/>
      <c r="K1552" s="82"/>
      <c r="L1552" s="83"/>
      <c r="M1552" s="80"/>
      <c r="N1552" s="84"/>
      <c r="O1552" s="85"/>
      <c r="P1552" s="85"/>
    </row>
    <row r="1553" spans="1:16" x14ac:dyDescent="0.3">
      <c r="A1553" s="82"/>
      <c r="B1553" s="83"/>
      <c r="C1553" s="80"/>
      <c r="D1553" s="84"/>
      <c r="E1553" s="85"/>
      <c r="F1553" s="85"/>
      <c r="K1553" s="82"/>
      <c r="L1553" s="83"/>
      <c r="M1553" s="80"/>
      <c r="N1553" s="84"/>
      <c r="O1553" s="85"/>
      <c r="P1553" s="85"/>
    </row>
    <row r="1554" spans="1:16" x14ac:dyDescent="0.3">
      <c r="A1554" s="82"/>
      <c r="B1554" s="83"/>
      <c r="C1554" s="80"/>
      <c r="D1554" s="84"/>
      <c r="E1554" s="85"/>
      <c r="F1554" s="85"/>
      <c r="K1554" s="82"/>
      <c r="L1554" s="83"/>
      <c r="M1554" s="80"/>
      <c r="N1554" s="84"/>
      <c r="O1554" s="85"/>
      <c r="P1554" s="85"/>
    </row>
    <row r="1555" spans="1:16" x14ac:dyDescent="0.3">
      <c r="A1555" s="82"/>
      <c r="B1555" s="83"/>
      <c r="C1555" s="80"/>
      <c r="D1555" s="84"/>
      <c r="E1555" s="85"/>
      <c r="F1555" s="85"/>
      <c r="K1555" s="82"/>
      <c r="L1555" s="83"/>
      <c r="M1555" s="80"/>
      <c r="N1555" s="84"/>
      <c r="O1555" s="85"/>
      <c r="P1555" s="85"/>
    </row>
    <row r="1556" spans="1:16" x14ac:dyDescent="0.3">
      <c r="A1556" s="82"/>
      <c r="B1556" s="83"/>
      <c r="C1556" s="80"/>
      <c r="D1556" s="84"/>
      <c r="E1556" s="85"/>
      <c r="F1556" s="85"/>
      <c r="K1556" s="82"/>
      <c r="L1556" s="83"/>
      <c r="M1556" s="80"/>
      <c r="N1556" s="84"/>
      <c r="O1556" s="85"/>
      <c r="P1556" s="85"/>
    </row>
    <row r="1557" spans="1:16" x14ac:dyDescent="0.3">
      <c r="A1557" s="82"/>
      <c r="B1557" s="83"/>
      <c r="C1557" s="80"/>
      <c r="D1557" s="84"/>
      <c r="E1557" s="85"/>
      <c r="F1557" s="85"/>
      <c r="K1557" s="82"/>
      <c r="L1557" s="83"/>
      <c r="M1557" s="80"/>
      <c r="N1557" s="84"/>
      <c r="O1557" s="85"/>
      <c r="P1557" s="85"/>
    </row>
    <row r="1558" spans="1:16" x14ac:dyDescent="0.3">
      <c r="A1558" s="82"/>
      <c r="B1558" s="83"/>
      <c r="C1558" s="80"/>
      <c r="D1558" s="84"/>
      <c r="E1558" s="85"/>
      <c r="F1558" s="85"/>
      <c r="K1558" s="82"/>
      <c r="L1558" s="83"/>
      <c r="M1558" s="80"/>
      <c r="N1558" s="84"/>
      <c r="O1558" s="85"/>
      <c r="P1558" s="85"/>
    </row>
    <row r="1559" spans="1:16" x14ac:dyDescent="0.3">
      <c r="A1559" s="82"/>
      <c r="B1559" s="83"/>
      <c r="C1559" s="80"/>
      <c r="D1559" s="84"/>
      <c r="E1559" s="85"/>
      <c r="F1559" s="85"/>
      <c r="K1559" s="82"/>
      <c r="L1559" s="83"/>
      <c r="M1559" s="80"/>
      <c r="N1559" s="84"/>
      <c r="O1559" s="85"/>
      <c r="P1559" s="85"/>
    </row>
    <row r="1560" spans="1:16" x14ac:dyDescent="0.3">
      <c r="A1560" s="82"/>
      <c r="B1560" s="83"/>
      <c r="C1560" s="80"/>
      <c r="D1560" s="84"/>
      <c r="E1560" s="85"/>
      <c r="F1560" s="85"/>
      <c r="K1560" s="82"/>
      <c r="L1560" s="83"/>
      <c r="M1560" s="80"/>
      <c r="N1560" s="84"/>
      <c r="O1560" s="85"/>
      <c r="P1560" s="85"/>
    </row>
    <row r="1561" spans="1:16" x14ac:dyDescent="0.3">
      <c r="A1561" s="82"/>
      <c r="B1561" s="83"/>
      <c r="C1561" s="80"/>
      <c r="D1561" s="84"/>
      <c r="E1561" s="85"/>
      <c r="F1561" s="85"/>
      <c r="K1561" s="82"/>
      <c r="L1561" s="83"/>
      <c r="M1561" s="80"/>
      <c r="N1561" s="84"/>
      <c r="O1561" s="85"/>
      <c r="P1561" s="85"/>
    </row>
    <row r="1562" spans="1:16" x14ac:dyDescent="0.3">
      <c r="A1562" s="82"/>
      <c r="B1562" s="83"/>
      <c r="C1562" s="80"/>
      <c r="D1562" s="84"/>
      <c r="E1562" s="85"/>
      <c r="F1562" s="85"/>
      <c r="K1562" s="82"/>
      <c r="L1562" s="83"/>
      <c r="M1562" s="80"/>
      <c r="N1562" s="84"/>
      <c r="O1562" s="85"/>
      <c r="P1562" s="85"/>
    </row>
    <row r="1563" spans="1:16" x14ac:dyDescent="0.3">
      <c r="A1563" s="82"/>
      <c r="B1563" s="83"/>
      <c r="C1563" s="80"/>
      <c r="D1563" s="84"/>
      <c r="E1563" s="85"/>
      <c r="F1563" s="85"/>
      <c r="K1563" s="82"/>
      <c r="L1563" s="83"/>
      <c r="M1563" s="80"/>
      <c r="N1563" s="84"/>
      <c r="O1563" s="85"/>
      <c r="P1563" s="85"/>
    </row>
    <row r="1564" spans="1:16" x14ac:dyDescent="0.3">
      <c r="A1564" s="82"/>
      <c r="B1564" s="83"/>
      <c r="C1564" s="80"/>
      <c r="D1564" s="84"/>
      <c r="E1564" s="85"/>
      <c r="F1564" s="85"/>
      <c r="K1564" s="82"/>
      <c r="L1564" s="83"/>
      <c r="M1564" s="80"/>
      <c r="N1564" s="84"/>
      <c r="O1564" s="85"/>
      <c r="P1564" s="85"/>
    </row>
    <row r="1565" spans="1:16" x14ac:dyDescent="0.3">
      <c r="A1565" s="82"/>
      <c r="B1565" s="83"/>
      <c r="C1565" s="80"/>
      <c r="D1565" s="84"/>
      <c r="E1565" s="85"/>
      <c r="F1565" s="85"/>
      <c r="K1565" s="82"/>
      <c r="L1565" s="83"/>
      <c r="M1565" s="80"/>
      <c r="N1565" s="84"/>
      <c r="O1565" s="85"/>
      <c r="P1565" s="85"/>
    </row>
    <row r="1566" spans="1:16" x14ac:dyDescent="0.3">
      <c r="A1566" s="82"/>
      <c r="B1566" s="83"/>
      <c r="C1566" s="80"/>
      <c r="D1566" s="84"/>
      <c r="E1566" s="85"/>
      <c r="F1566" s="85"/>
      <c r="K1566" s="82"/>
      <c r="L1566" s="83"/>
      <c r="M1566" s="80"/>
      <c r="N1566" s="84"/>
      <c r="O1566" s="85"/>
      <c r="P1566" s="85"/>
    </row>
    <row r="1567" spans="1:16" x14ac:dyDescent="0.3">
      <c r="A1567" s="82"/>
      <c r="B1567" s="83"/>
      <c r="C1567" s="80"/>
      <c r="D1567" s="84"/>
      <c r="E1567" s="85"/>
      <c r="F1567" s="85"/>
      <c r="K1567" s="82"/>
      <c r="L1567" s="83"/>
      <c r="M1567" s="80"/>
      <c r="N1567" s="84"/>
      <c r="O1567" s="85"/>
      <c r="P1567" s="85"/>
    </row>
    <row r="1568" spans="1:16" x14ac:dyDescent="0.3">
      <c r="A1568" s="82"/>
      <c r="B1568" s="83"/>
      <c r="C1568" s="80"/>
      <c r="D1568" s="84"/>
      <c r="E1568" s="85"/>
      <c r="F1568" s="85"/>
      <c r="K1568" s="82"/>
      <c r="L1568" s="83"/>
      <c r="M1568" s="80"/>
      <c r="N1568" s="84"/>
      <c r="O1568" s="85"/>
      <c r="P1568" s="85"/>
    </row>
    <row r="1569" spans="1:16" x14ac:dyDescent="0.3">
      <c r="A1569" s="82"/>
      <c r="B1569" s="83"/>
      <c r="C1569" s="80"/>
      <c r="D1569" s="84"/>
      <c r="E1569" s="85"/>
      <c r="F1569" s="85"/>
      <c r="K1569" s="82"/>
      <c r="L1569" s="83"/>
      <c r="M1569" s="80"/>
      <c r="N1569" s="84"/>
      <c r="O1569" s="85"/>
      <c r="P1569" s="85"/>
    </row>
    <row r="1570" spans="1:16" x14ac:dyDescent="0.3">
      <c r="A1570" s="82"/>
      <c r="B1570" s="83"/>
      <c r="C1570" s="80"/>
      <c r="D1570" s="84"/>
      <c r="E1570" s="85"/>
      <c r="F1570" s="85"/>
      <c r="K1570" s="82"/>
      <c r="L1570" s="83"/>
      <c r="M1570" s="80"/>
      <c r="N1570" s="84"/>
      <c r="O1570" s="85"/>
      <c r="P1570" s="85"/>
    </row>
    <row r="1571" spans="1:16" x14ac:dyDescent="0.3">
      <c r="A1571" s="82"/>
      <c r="B1571" s="83"/>
      <c r="C1571" s="80"/>
      <c r="D1571" s="84"/>
      <c r="E1571" s="85"/>
      <c r="F1571" s="85"/>
      <c r="K1571" s="82"/>
      <c r="L1571" s="83"/>
      <c r="M1571" s="80"/>
      <c r="N1571" s="84"/>
      <c r="O1571" s="85"/>
      <c r="P1571" s="85"/>
    </row>
    <row r="1572" spans="1:16" x14ac:dyDescent="0.3">
      <c r="A1572" s="82"/>
      <c r="B1572" s="83"/>
      <c r="C1572" s="80"/>
      <c r="D1572" s="84"/>
      <c r="E1572" s="85"/>
      <c r="F1572" s="85"/>
      <c r="K1572" s="82"/>
      <c r="L1572" s="83"/>
      <c r="M1572" s="80"/>
      <c r="N1572" s="84"/>
      <c r="O1572" s="85"/>
      <c r="P1572" s="85"/>
    </row>
    <row r="1573" spans="1:16" x14ac:dyDescent="0.3">
      <c r="A1573" s="82"/>
      <c r="B1573" s="83"/>
      <c r="C1573" s="80"/>
      <c r="D1573" s="84"/>
      <c r="E1573" s="85"/>
      <c r="F1573" s="85"/>
      <c r="K1573" s="82"/>
      <c r="L1573" s="83"/>
      <c r="M1573" s="80"/>
      <c r="N1573" s="84"/>
      <c r="O1573" s="85"/>
      <c r="P1573" s="85"/>
    </row>
    <row r="1574" spans="1:16" x14ac:dyDescent="0.3">
      <c r="A1574" s="82"/>
      <c r="B1574" s="83"/>
      <c r="C1574" s="80"/>
      <c r="D1574" s="84"/>
      <c r="E1574" s="85"/>
      <c r="F1574" s="85"/>
      <c r="K1574" s="82"/>
      <c r="L1574" s="83"/>
      <c r="M1574" s="80"/>
      <c r="N1574" s="84"/>
      <c r="O1574" s="85"/>
      <c r="P1574" s="85"/>
    </row>
    <row r="1575" spans="1:16" x14ac:dyDescent="0.3">
      <c r="A1575" s="82"/>
      <c r="B1575" s="83"/>
      <c r="C1575" s="80"/>
      <c r="D1575" s="84"/>
      <c r="E1575" s="85"/>
      <c r="F1575" s="85"/>
      <c r="K1575" s="82"/>
      <c r="L1575" s="83"/>
      <c r="M1575" s="80"/>
      <c r="N1575" s="84"/>
      <c r="O1575" s="85"/>
      <c r="P1575" s="85"/>
    </row>
    <row r="1576" spans="1:16" x14ac:dyDescent="0.3">
      <c r="A1576" s="82"/>
      <c r="B1576" s="83"/>
      <c r="C1576" s="80"/>
      <c r="D1576" s="84"/>
      <c r="E1576" s="85"/>
      <c r="F1576" s="85"/>
      <c r="K1576" s="82"/>
      <c r="L1576" s="83"/>
      <c r="M1576" s="80"/>
      <c r="N1576" s="84"/>
      <c r="O1576" s="85"/>
      <c r="P1576" s="85"/>
    </row>
    <row r="1577" spans="1:16" x14ac:dyDescent="0.3">
      <c r="A1577" s="82"/>
      <c r="B1577" s="83"/>
      <c r="C1577" s="80"/>
      <c r="D1577" s="84"/>
      <c r="E1577" s="85"/>
      <c r="F1577" s="85"/>
      <c r="K1577" s="82"/>
      <c r="L1577" s="83"/>
      <c r="M1577" s="80"/>
      <c r="N1577" s="84"/>
      <c r="O1577" s="85"/>
      <c r="P1577" s="85"/>
    </row>
    <row r="1578" spans="1:16" x14ac:dyDescent="0.3">
      <c r="A1578" s="82"/>
      <c r="B1578" s="83"/>
      <c r="C1578" s="80"/>
      <c r="D1578" s="84"/>
      <c r="E1578" s="85"/>
      <c r="F1578" s="85"/>
      <c r="K1578" s="82"/>
      <c r="L1578" s="83"/>
      <c r="M1578" s="80"/>
      <c r="N1578" s="84"/>
      <c r="O1578" s="85"/>
      <c r="P1578" s="85"/>
    </row>
    <row r="1579" spans="1:16" x14ac:dyDescent="0.3">
      <c r="A1579" s="82"/>
      <c r="B1579" s="83"/>
      <c r="C1579" s="80"/>
      <c r="D1579" s="84"/>
      <c r="E1579" s="85"/>
      <c r="F1579" s="85"/>
      <c r="K1579" s="82"/>
      <c r="L1579" s="83"/>
      <c r="M1579" s="80"/>
      <c r="N1579" s="84"/>
      <c r="O1579" s="85"/>
      <c r="P1579" s="85"/>
    </row>
    <row r="1580" spans="1:16" x14ac:dyDescent="0.3">
      <c r="A1580" s="82"/>
      <c r="B1580" s="83"/>
      <c r="C1580" s="80"/>
      <c r="D1580" s="84"/>
      <c r="E1580" s="85"/>
      <c r="F1580" s="85"/>
      <c r="K1580" s="82"/>
      <c r="L1580" s="83"/>
      <c r="M1580" s="80"/>
      <c r="N1580" s="84"/>
      <c r="O1580" s="85"/>
      <c r="P1580" s="85"/>
    </row>
    <row r="1581" spans="1:16" x14ac:dyDescent="0.3">
      <c r="A1581" s="82"/>
      <c r="B1581" s="83"/>
      <c r="C1581" s="80"/>
      <c r="D1581" s="84"/>
      <c r="E1581" s="85"/>
      <c r="F1581" s="85"/>
      <c r="K1581" s="82"/>
      <c r="L1581" s="83"/>
      <c r="M1581" s="80"/>
      <c r="N1581" s="84"/>
      <c r="O1581" s="85"/>
      <c r="P1581" s="85"/>
    </row>
    <row r="1582" spans="1:16" x14ac:dyDescent="0.3">
      <c r="A1582" s="82"/>
      <c r="B1582" s="83"/>
      <c r="C1582" s="80"/>
      <c r="D1582" s="84"/>
      <c r="E1582" s="85"/>
      <c r="F1582" s="85"/>
      <c r="K1582" s="82"/>
      <c r="L1582" s="83"/>
      <c r="M1582" s="80"/>
      <c r="N1582" s="84"/>
      <c r="O1582" s="85"/>
      <c r="P1582" s="85"/>
    </row>
    <row r="1583" spans="1:16" x14ac:dyDescent="0.3">
      <c r="A1583" s="82"/>
      <c r="B1583" s="83"/>
      <c r="C1583" s="80"/>
      <c r="D1583" s="84"/>
      <c r="E1583" s="85"/>
      <c r="F1583" s="85"/>
      <c r="K1583" s="82"/>
      <c r="L1583" s="83"/>
      <c r="M1583" s="80"/>
      <c r="N1583" s="84"/>
      <c r="O1583" s="85"/>
      <c r="P1583" s="85"/>
    </row>
    <row r="1584" spans="1:16" x14ac:dyDescent="0.3">
      <c r="A1584" s="82"/>
      <c r="B1584" s="83"/>
      <c r="C1584" s="80"/>
      <c r="D1584" s="84"/>
      <c r="E1584" s="85"/>
      <c r="F1584" s="85"/>
      <c r="K1584" s="82"/>
      <c r="L1584" s="83"/>
      <c r="M1584" s="80"/>
      <c r="N1584" s="84"/>
      <c r="O1584" s="85"/>
      <c r="P1584" s="85"/>
    </row>
    <row r="1585" spans="1:16" x14ac:dyDescent="0.3">
      <c r="A1585" s="82"/>
      <c r="B1585" s="83"/>
      <c r="C1585" s="80"/>
      <c r="D1585" s="84"/>
      <c r="E1585" s="85"/>
      <c r="F1585" s="85"/>
      <c r="K1585" s="82"/>
      <c r="L1585" s="83"/>
      <c r="M1585" s="80"/>
      <c r="N1585" s="84"/>
      <c r="O1585" s="85"/>
      <c r="P1585" s="85"/>
    </row>
    <row r="1586" spans="1:16" x14ac:dyDescent="0.3">
      <c r="A1586" s="82"/>
      <c r="B1586" s="83"/>
      <c r="C1586" s="80"/>
      <c r="D1586" s="84"/>
      <c r="E1586" s="85"/>
      <c r="F1586" s="85"/>
      <c r="K1586" s="82"/>
      <c r="L1586" s="83"/>
      <c r="M1586" s="80"/>
      <c r="N1586" s="84"/>
      <c r="O1586" s="85"/>
      <c r="P1586" s="85"/>
    </row>
    <row r="1587" spans="1:16" x14ac:dyDescent="0.3">
      <c r="A1587" s="82"/>
      <c r="B1587" s="83"/>
      <c r="C1587" s="80"/>
      <c r="D1587" s="84"/>
      <c r="E1587" s="85"/>
      <c r="F1587" s="85"/>
      <c r="K1587" s="82"/>
      <c r="L1587" s="83"/>
      <c r="M1587" s="80"/>
      <c r="N1587" s="84"/>
      <c r="O1587" s="85"/>
      <c r="P1587" s="85"/>
    </row>
    <row r="1588" spans="1:16" x14ac:dyDescent="0.3">
      <c r="A1588" s="82"/>
      <c r="B1588" s="83"/>
      <c r="C1588" s="80"/>
      <c r="D1588" s="84"/>
      <c r="E1588" s="85"/>
      <c r="F1588" s="85"/>
      <c r="K1588" s="82"/>
      <c r="L1588" s="83"/>
      <c r="M1588" s="80"/>
      <c r="N1588" s="84"/>
      <c r="O1588" s="85"/>
      <c r="P1588" s="85"/>
    </row>
    <row r="1589" spans="1:16" x14ac:dyDescent="0.3">
      <c r="A1589" s="82"/>
      <c r="B1589" s="83"/>
      <c r="C1589" s="80"/>
      <c r="D1589" s="84"/>
      <c r="E1589" s="85"/>
      <c r="F1589" s="85"/>
      <c r="K1589" s="82"/>
      <c r="L1589" s="83"/>
      <c r="M1589" s="80"/>
      <c r="N1589" s="84"/>
      <c r="O1589" s="85"/>
      <c r="P1589" s="85"/>
    </row>
    <row r="1590" spans="1:16" x14ac:dyDescent="0.3">
      <c r="A1590" s="82"/>
      <c r="B1590" s="83"/>
      <c r="C1590" s="80"/>
      <c r="D1590" s="84"/>
      <c r="E1590" s="85"/>
      <c r="F1590" s="85"/>
      <c r="K1590" s="82"/>
      <c r="L1590" s="83"/>
      <c r="M1590" s="80"/>
      <c r="N1590" s="84"/>
      <c r="O1590" s="85"/>
      <c r="P1590" s="85"/>
    </row>
    <row r="1591" spans="1:16" x14ac:dyDescent="0.3">
      <c r="A1591" s="82"/>
      <c r="B1591" s="83"/>
      <c r="C1591" s="80"/>
      <c r="D1591" s="84"/>
      <c r="E1591" s="85"/>
      <c r="F1591" s="85"/>
      <c r="K1591" s="82"/>
      <c r="L1591" s="83"/>
      <c r="M1591" s="80"/>
      <c r="N1591" s="84"/>
      <c r="O1591" s="85"/>
      <c r="P1591" s="85"/>
    </row>
    <row r="1592" spans="1:16" x14ac:dyDescent="0.3">
      <c r="A1592" s="82"/>
      <c r="B1592" s="83"/>
      <c r="C1592" s="80"/>
      <c r="D1592" s="84"/>
      <c r="E1592" s="85"/>
      <c r="F1592" s="85"/>
      <c r="K1592" s="82"/>
      <c r="L1592" s="83"/>
      <c r="M1592" s="80"/>
      <c r="N1592" s="84"/>
      <c r="O1592" s="85"/>
      <c r="P1592" s="85"/>
    </row>
    <row r="1593" spans="1:16" x14ac:dyDescent="0.3">
      <c r="A1593" s="82"/>
      <c r="B1593" s="83"/>
      <c r="C1593" s="80"/>
      <c r="D1593" s="84"/>
      <c r="E1593" s="85"/>
      <c r="F1593" s="85"/>
      <c r="K1593" s="82"/>
      <c r="L1593" s="83"/>
      <c r="M1593" s="80"/>
      <c r="N1593" s="84"/>
      <c r="O1593" s="85"/>
      <c r="P1593" s="85"/>
    </row>
    <row r="1594" spans="1:16" x14ac:dyDescent="0.3">
      <c r="A1594" s="82"/>
      <c r="B1594" s="83"/>
      <c r="C1594" s="80"/>
      <c r="D1594" s="84"/>
      <c r="E1594" s="85"/>
      <c r="F1594" s="85"/>
      <c r="K1594" s="82"/>
      <c r="L1594" s="83"/>
      <c r="M1594" s="80"/>
      <c r="N1594" s="84"/>
      <c r="O1594" s="85"/>
      <c r="P1594" s="85"/>
    </row>
    <row r="1595" spans="1:16" x14ac:dyDescent="0.3">
      <c r="A1595" s="82"/>
      <c r="B1595" s="83"/>
      <c r="C1595" s="80"/>
      <c r="D1595" s="84"/>
      <c r="E1595" s="85"/>
      <c r="F1595" s="85"/>
      <c r="K1595" s="82"/>
      <c r="L1595" s="83"/>
      <c r="M1595" s="80"/>
      <c r="N1595" s="84"/>
      <c r="O1595" s="85"/>
      <c r="P1595" s="85"/>
    </row>
    <row r="1596" spans="1:16" x14ac:dyDescent="0.3">
      <c r="A1596" s="82"/>
      <c r="B1596" s="83"/>
      <c r="C1596" s="80"/>
      <c r="D1596" s="84"/>
      <c r="E1596" s="85"/>
      <c r="F1596" s="85"/>
      <c r="K1596" s="82"/>
      <c r="L1596" s="83"/>
      <c r="M1596" s="80"/>
      <c r="N1596" s="84"/>
      <c r="O1596" s="85"/>
      <c r="P1596" s="85"/>
    </row>
    <row r="1597" spans="1:16" x14ac:dyDescent="0.3">
      <c r="A1597" s="82"/>
      <c r="B1597" s="83"/>
      <c r="C1597" s="80"/>
      <c r="D1597" s="84"/>
      <c r="E1597" s="85"/>
      <c r="F1597" s="85"/>
      <c r="K1597" s="82"/>
      <c r="L1597" s="83"/>
      <c r="M1597" s="80"/>
      <c r="N1597" s="84"/>
      <c r="O1597" s="85"/>
      <c r="P1597" s="85"/>
    </row>
    <row r="1598" spans="1:16" x14ac:dyDescent="0.3">
      <c r="A1598" s="82"/>
      <c r="B1598" s="83"/>
      <c r="C1598" s="80"/>
      <c r="D1598" s="84"/>
      <c r="E1598" s="85"/>
      <c r="F1598" s="85"/>
      <c r="K1598" s="82"/>
      <c r="L1598" s="83"/>
      <c r="M1598" s="80"/>
      <c r="N1598" s="84"/>
      <c r="O1598" s="85"/>
      <c r="P1598" s="85"/>
    </row>
    <row r="1599" spans="1:16" x14ac:dyDescent="0.3">
      <c r="A1599" s="82"/>
      <c r="B1599" s="83"/>
      <c r="C1599" s="80"/>
      <c r="D1599" s="84"/>
      <c r="E1599" s="85"/>
      <c r="F1599" s="85"/>
      <c r="K1599" s="82"/>
      <c r="L1599" s="83"/>
      <c r="M1599" s="80"/>
      <c r="N1599" s="84"/>
      <c r="O1599" s="85"/>
      <c r="P1599" s="85"/>
    </row>
    <row r="1600" spans="1:16" x14ac:dyDescent="0.3">
      <c r="A1600" s="82"/>
      <c r="B1600" s="83"/>
      <c r="C1600" s="80"/>
      <c r="D1600" s="84"/>
      <c r="E1600" s="85"/>
      <c r="F1600" s="85"/>
      <c r="K1600" s="82"/>
      <c r="L1600" s="83"/>
      <c r="M1600" s="80"/>
      <c r="N1600" s="84"/>
      <c r="O1600" s="85"/>
      <c r="P1600" s="85"/>
    </row>
    <row r="1601" spans="1:16" x14ac:dyDescent="0.3">
      <c r="A1601" s="82"/>
      <c r="B1601" s="83"/>
      <c r="C1601" s="80"/>
      <c r="D1601" s="84"/>
      <c r="E1601" s="85"/>
      <c r="F1601" s="85"/>
      <c r="K1601" s="82"/>
      <c r="L1601" s="83"/>
      <c r="M1601" s="80"/>
      <c r="N1601" s="84"/>
      <c r="O1601" s="85"/>
      <c r="P1601" s="85"/>
    </row>
    <row r="1602" spans="1:16" x14ac:dyDescent="0.3">
      <c r="A1602" s="82"/>
      <c r="B1602" s="83"/>
      <c r="C1602" s="80"/>
      <c r="D1602" s="84"/>
      <c r="E1602" s="85"/>
      <c r="F1602" s="85"/>
      <c r="K1602" s="82"/>
      <c r="L1602" s="83"/>
      <c r="M1602" s="80"/>
      <c r="N1602" s="84"/>
      <c r="O1602" s="85"/>
      <c r="P1602" s="85"/>
    </row>
    <row r="1603" spans="1:16" x14ac:dyDescent="0.3">
      <c r="A1603" s="82"/>
      <c r="B1603" s="83"/>
      <c r="C1603" s="80"/>
      <c r="D1603" s="84"/>
      <c r="E1603" s="85"/>
      <c r="F1603" s="85"/>
      <c r="K1603" s="82"/>
      <c r="L1603" s="83"/>
      <c r="M1603" s="80"/>
      <c r="N1603" s="84"/>
      <c r="O1603" s="85"/>
      <c r="P1603" s="85"/>
    </row>
    <row r="1604" spans="1:16" x14ac:dyDescent="0.3">
      <c r="A1604" s="82"/>
      <c r="B1604" s="83"/>
      <c r="C1604" s="80"/>
      <c r="D1604" s="84"/>
      <c r="E1604" s="85"/>
      <c r="F1604" s="85"/>
      <c r="K1604" s="82"/>
      <c r="L1604" s="83"/>
      <c r="M1604" s="80"/>
      <c r="N1604" s="84"/>
      <c r="O1604" s="85"/>
      <c r="P1604" s="85"/>
    </row>
    <row r="1605" spans="1:16" x14ac:dyDescent="0.3">
      <c r="A1605" s="82"/>
      <c r="B1605" s="83"/>
      <c r="C1605" s="80"/>
      <c r="D1605" s="84"/>
      <c r="E1605" s="85"/>
      <c r="F1605" s="85"/>
      <c r="K1605" s="82"/>
      <c r="L1605" s="83"/>
      <c r="M1605" s="80"/>
      <c r="N1605" s="84"/>
      <c r="O1605" s="85"/>
      <c r="P1605" s="85"/>
    </row>
    <row r="1606" spans="1:16" x14ac:dyDescent="0.3">
      <c r="A1606" s="82"/>
      <c r="B1606" s="83"/>
      <c r="C1606" s="80"/>
      <c r="D1606" s="84"/>
      <c r="E1606" s="85"/>
      <c r="F1606" s="85"/>
      <c r="K1606" s="82"/>
      <c r="L1606" s="83"/>
      <c r="M1606" s="80"/>
      <c r="N1606" s="84"/>
      <c r="O1606" s="85"/>
      <c r="P1606" s="85"/>
    </row>
    <row r="1607" spans="1:16" x14ac:dyDescent="0.3">
      <c r="A1607" s="82"/>
      <c r="B1607" s="83"/>
      <c r="C1607" s="80"/>
      <c r="D1607" s="84"/>
      <c r="E1607" s="85"/>
      <c r="F1607" s="85"/>
      <c r="K1607" s="82"/>
      <c r="L1607" s="83"/>
      <c r="M1607" s="80"/>
      <c r="N1607" s="84"/>
      <c r="O1607" s="85"/>
      <c r="P1607" s="85"/>
    </row>
    <row r="1608" spans="1:16" x14ac:dyDescent="0.3">
      <c r="A1608" s="82"/>
      <c r="B1608" s="83"/>
      <c r="C1608" s="80"/>
      <c r="D1608" s="84"/>
      <c r="E1608" s="85"/>
      <c r="F1608" s="85"/>
      <c r="K1608" s="82"/>
      <c r="L1608" s="83"/>
      <c r="M1608" s="80"/>
      <c r="N1608" s="84"/>
      <c r="O1608" s="85"/>
      <c r="P1608" s="85"/>
    </row>
    <row r="1609" spans="1:16" x14ac:dyDescent="0.3">
      <c r="A1609" s="82"/>
      <c r="B1609" s="83"/>
      <c r="C1609" s="80"/>
      <c r="D1609" s="84"/>
      <c r="E1609" s="85"/>
      <c r="F1609" s="85"/>
      <c r="K1609" s="82"/>
      <c r="L1609" s="83"/>
      <c r="M1609" s="80"/>
      <c r="N1609" s="84"/>
      <c r="O1609" s="85"/>
      <c r="P1609" s="85"/>
    </row>
    <row r="1610" spans="1:16" x14ac:dyDescent="0.3">
      <c r="A1610" s="82"/>
      <c r="B1610" s="83"/>
      <c r="C1610" s="80"/>
      <c r="D1610" s="84"/>
      <c r="E1610" s="85"/>
      <c r="F1610" s="85"/>
      <c r="K1610" s="82"/>
      <c r="L1610" s="83"/>
      <c r="M1610" s="80"/>
      <c r="N1610" s="84"/>
      <c r="O1610" s="85"/>
      <c r="P1610" s="85"/>
    </row>
    <row r="1611" spans="1:16" x14ac:dyDescent="0.3">
      <c r="A1611" s="82"/>
      <c r="B1611" s="83"/>
      <c r="C1611" s="80"/>
      <c r="D1611" s="84"/>
      <c r="E1611" s="85"/>
      <c r="F1611" s="85"/>
      <c r="K1611" s="82"/>
      <c r="L1611" s="83"/>
      <c r="M1611" s="80"/>
      <c r="N1611" s="84"/>
      <c r="O1611" s="85"/>
      <c r="P1611" s="85"/>
    </row>
    <row r="1612" spans="1:16" x14ac:dyDescent="0.3">
      <c r="A1612" s="82"/>
      <c r="B1612" s="83"/>
      <c r="C1612" s="80"/>
      <c r="D1612" s="84"/>
      <c r="E1612" s="85"/>
      <c r="F1612" s="85"/>
      <c r="K1612" s="82"/>
      <c r="L1612" s="83"/>
      <c r="M1612" s="80"/>
      <c r="N1612" s="84"/>
      <c r="O1612" s="85"/>
      <c r="P1612" s="85"/>
    </row>
    <row r="1613" spans="1:16" x14ac:dyDescent="0.3">
      <c r="A1613" s="82"/>
      <c r="B1613" s="83"/>
      <c r="C1613" s="80"/>
      <c r="D1613" s="84"/>
      <c r="E1613" s="85"/>
      <c r="F1613" s="85"/>
      <c r="K1613" s="82"/>
      <c r="L1613" s="83"/>
      <c r="M1613" s="80"/>
      <c r="N1613" s="84"/>
      <c r="O1613" s="85"/>
      <c r="P1613" s="85"/>
    </row>
    <row r="1614" spans="1:16" x14ac:dyDescent="0.3">
      <c r="A1614" s="82"/>
      <c r="B1614" s="83"/>
      <c r="C1614" s="80"/>
      <c r="D1614" s="84"/>
      <c r="E1614" s="85"/>
      <c r="F1614" s="85"/>
      <c r="K1614" s="82"/>
      <c r="L1614" s="83"/>
      <c r="M1614" s="80"/>
      <c r="N1614" s="84"/>
      <c r="O1614" s="85"/>
      <c r="P1614" s="85"/>
    </row>
    <row r="1615" spans="1:16" x14ac:dyDescent="0.3">
      <c r="A1615" s="82"/>
      <c r="B1615" s="83"/>
      <c r="C1615" s="80"/>
      <c r="D1615" s="84"/>
      <c r="E1615" s="85"/>
      <c r="F1615" s="85"/>
      <c r="K1615" s="82"/>
      <c r="L1615" s="83"/>
      <c r="M1615" s="80"/>
      <c r="N1615" s="84"/>
      <c r="O1615" s="85"/>
      <c r="P1615" s="85"/>
    </row>
    <row r="1616" spans="1:16" x14ac:dyDescent="0.3">
      <c r="A1616" s="82"/>
      <c r="B1616" s="83"/>
      <c r="C1616" s="80"/>
      <c r="D1616" s="84"/>
      <c r="E1616" s="85"/>
      <c r="F1616" s="85"/>
      <c r="K1616" s="82"/>
      <c r="L1616" s="83"/>
      <c r="M1616" s="80"/>
      <c r="N1616" s="84"/>
      <c r="O1616" s="85"/>
      <c r="P1616" s="85"/>
    </row>
    <row r="1617" spans="1:16" x14ac:dyDescent="0.3">
      <c r="A1617" s="82"/>
      <c r="B1617" s="83"/>
      <c r="C1617" s="80"/>
      <c r="D1617" s="84"/>
      <c r="E1617" s="85"/>
      <c r="F1617" s="85"/>
      <c r="K1617" s="82"/>
      <c r="L1617" s="83"/>
      <c r="M1617" s="80"/>
      <c r="N1617" s="84"/>
      <c r="O1617" s="85"/>
      <c r="P1617" s="85"/>
    </row>
    <row r="1618" spans="1:16" x14ac:dyDescent="0.3">
      <c r="A1618" s="82"/>
      <c r="B1618" s="83"/>
      <c r="C1618" s="80"/>
      <c r="D1618" s="84"/>
      <c r="E1618" s="85"/>
      <c r="F1618" s="85"/>
      <c r="K1618" s="82"/>
      <c r="L1618" s="83"/>
      <c r="M1618" s="80"/>
      <c r="N1618" s="84"/>
      <c r="O1618" s="85"/>
      <c r="P1618" s="85"/>
    </row>
    <row r="1619" spans="1:16" x14ac:dyDescent="0.3">
      <c r="A1619" s="82"/>
      <c r="B1619" s="83"/>
      <c r="C1619" s="80"/>
      <c r="D1619" s="84"/>
      <c r="E1619" s="85"/>
      <c r="F1619" s="85"/>
      <c r="K1619" s="82"/>
      <c r="L1619" s="83"/>
      <c r="M1619" s="80"/>
      <c r="N1619" s="84"/>
      <c r="O1619" s="85"/>
      <c r="P1619" s="85"/>
    </row>
    <row r="1620" spans="1:16" x14ac:dyDescent="0.3">
      <c r="A1620" s="82"/>
      <c r="B1620" s="83"/>
      <c r="C1620" s="80"/>
      <c r="D1620" s="84"/>
      <c r="E1620" s="85"/>
      <c r="F1620" s="85"/>
      <c r="K1620" s="82"/>
      <c r="L1620" s="83"/>
      <c r="M1620" s="80"/>
      <c r="N1620" s="84"/>
      <c r="O1620" s="85"/>
      <c r="P1620" s="85"/>
    </row>
    <row r="1621" spans="1:16" x14ac:dyDescent="0.3">
      <c r="A1621" s="82"/>
      <c r="B1621" s="83"/>
      <c r="C1621" s="80"/>
      <c r="D1621" s="84"/>
      <c r="E1621" s="85"/>
      <c r="F1621" s="85"/>
      <c r="K1621" s="82"/>
      <c r="L1621" s="83"/>
      <c r="M1621" s="80"/>
      <c r="N1621" s="84"/>
      <c r="O1621" s="85"/>
      <c r="P1621" s="85"/>
    </row>
    <row r="1622" spans="1:16" x14ac:dyDescent="0.3">
      <c r="A1622" s="82"/>
      <c r="B1622" s="83"/>
      <c r="C1622" s="80"/>
      <c r="D1622" s="84"/>
      <c r="E1622" s="85"/>
      <c r="F1622" s="85"/>
      <c r="K1622" s="82"/>
      <c r="L1622" s="83"/>
      <c r="M1622" s="80"/>
      <c r="N1622" s="84"/>
      <c r="O1622" s="85"/>
      <c r="P1622" s="85"/>
    </row>
    <row r="1623" spans="1:16" x14ac:dyDescent="0.3">
      <c r="A1623" s="82"/>
      <c r="B1623" s="83"/>
      <c r="C1623" s="80"/>
      <c r="D1623" s="84"/>
      <c r="E1623" s="85"/>
      <c r="F1623" s="85"/>
      <c r="K1623" s="82"/>
      <c r="L1623" s="83"/>
      <c r="M1623" s="80"/>
      <c r="N1623" s="84"/>
      <c r="O1623" s="85"/>
      <c r="P1623" s="85"/>
    </row>
    <row r="1624" spans="1:16" x14ac:dyDescent="0.3">
      <c r="A1624" s="82"/>
      <c r="B1624" s="83"/>
      <c r="C1624" s="80"/>
      <c r="D1624" s="84"/>
      <c r="E1624" s="85"/>
      <c r="F1624" s="85"/>
      <c r="K1624" s="82"/>
      <c r="L1624" s="83"/>
      <c r="M1624" s="80"/>
      <c r="N1624" s="84"/>
      <c r="O1624" s="85"/>
      <c r="P1624" s="85"/>
    </row>
    <row r="1625" spans="1:16" x14ac:dyDescent="0.3">
      <c r="A1625" s="82"/>
      <c r="B1625" s="83"/>
      <c r="C1625" s="80"/>
      <c r="D1625" s="84"/>
      <c r="E1625" s="85"/>
      <c r="F1625" s="85"/>
      <c r="K1625" s="82"/>
      <c r="L1625" s="83"/>
      <c r="M1625" s="80"/>
      <c r="N1625" s="84"/>
      <c r="O1625" s="85"/>
      <c r="P1625" s="85"/>
    </row>
    <row r="1626" spans="1:16" x14ac:dyDescent="0.3">
      <c r="A1626" s="82"/>
      <c r="B1626" s="83"/>
      <c r="C1626" s="80"/>
      <c r="D1626" s="84"/>
      <c r="E1626" s="85"/>
      <c r="F1626" s="85"/>
      <c r="K1626" s="82"/>
      <c r="L1626" s="83"/>
      <c r="M1626" s="80"/>
      <c r="N1626" s="84"/>
      <c r="O1626" s="85"/>
      <c r="P1626" s="85"/>
    </row>
    <row r="1627" spans="1:16" x14ac:dyDescent="0.3">
      <c r="A1627" s="82"/>
      <c r="B1627" s="83"/>
      <c r="C1627" s="80"/>
      <c r="D1627" s="84"/>
      <c r="E1627" s="85"/>
      <c r="F1627" s="85"/>
      <c r="K1627" s="82"/>
      <c r="L1627" s="83"/>
      <c r="M1627" s="80"/>
      <c r="N1627" s="84"/>
      <c r="O1627" s="85"/>
      <c r="P1627" s="85"/>
    </row>
    <row r="1628" spans="1:16" x14ac:dyDescent="0.3">
      <c r="A1628" s="82"/>
      <c r="B1628" s="83"/>
      <c r="C1628" s="80"/>
      <c r="D1628" s="84"/>
      <c r="E1628" s="85"/>
      <c r="F1628" s="85"/>
      <c r="K1628" s="82"/>
      <c r="L1628" s="83"/>
      <c r="M1628" s="80"/>
      <c r="N1628" s="84"/>
      <c r="O1628" s="85"/>
      <c r="P1628" s="85"/>
    </row>
    <row r="1629" spans="1:16" x14ac:dyDescent="0.3">
      <c r="A1629" s="82"/>
      <c r="B1629" s="83"/>
      <c r="C1629" s="80"/>
      <c r="D1629" s="84"/>
      <c r="E1629" s="85"/>
      <c r="F1629" s="85"/>
      <c r="K1629" s="82"/>
      <c r="L1629" s="83"/>
      <c r="M1629" s="80"/>
      <c r="N1629" s="84"/>
      <c r="O1629" s="85"/>
      <c r="P1629" s="85"/>
    </row>
    <row r="1630" spans="1:16" x14ac:dyDescent="0.3">
      <c r="A1630" s="82"/>
      <c r="B1630" s="83"/>
      <c r="C1630" s="80"/>
      <c r="D1630" s="84"/>
      <c r="E1630" s="85"/>
      <c r="F1630" s="85"/>
      <c r="K1630" s="82"/>
      <c r="L1630" s="83"/>
      <c r="M1630" s="80"/>
      <c r="N1630" s="84"/>
      <c r="O1630" s="85"/>
      <c r="P1630" s="85"/>
    </row>
    <row r="1631" spans="1:16" x14ac:dyDescent="0.3">
      <c r="A1631" s="82"/>
      <c r="B1631" s="83"/>
      <c r="C1631" s="80"/>
      <c r="D1631" s="84"/>
      <c r="E1631" s="85"/>
      <c r="F1631" s="85"/>
      <c r="K1631" s="82"/>
      <c r="L1631" s="83"/>
      <c r="M1631" s="80"/>
      <c r="N1631" s="84"/>
      <c r="O1631" s="85"/>
      <c r="P1631" s="85"/>
    </row>
    <row r="1632" spans="1:16" x14ac:dyDescent="0.3">
      <c r="A1632" s="82"/>
      <c r="B1632" s="83"/>
      <c r="C1632" s="80"/>
      <c r="D1632" s="84"/>
      <c r="E1632" s="85"/>
      <c r="F1632" s="85"/>
      <c r="K1632" s="82"/>
      <c r="L1632" s="83"/>
      <c r="M1632" s="80"/>
      <c r="N1632" s="84"/>
      <c r="O1632" s="85"/>
      <c r="P1632" s="85"/>
    </row>
    <row r="1633" spans="1:16" x14ac:dyDescent="0.3">
      <c r="A1633" s="82"/>
      <c r="B1633" s="83"/>
      <c r="C1633" s="80"/>
      <c r="D1633" s="84"/>
      <c r="E1633" s="85"/>
      <c r="F1633" s="85"/>
      <c r="K1633" s="82"/>
      <c r="L1633" s="83"/>
      <c r="M1633" s="80"/>
      <c r="N1633" s="84"/>
      <c r="O1633" s="85"/>
      <c r="P1633" s="85"/>
    </row>
    <row r="1634" spans="1:16" x14ac:dyDescent="0.3">
      <c r="A1634" s="82"/>
      <c r="B1634" s="83"/>
      <c r="C1634" s="80"/>
      <c r="D1634" s="84"/>
      <c r="E1634" s="85"/>
      <c r="F1634" s="85"/>
      <c r="K1634" s="82"/>
      <c r="L1634" s="83"/>
      <c r="M1634" s="80"/>
      <c r="N1634" s="84"/>
      <c r="O1634" s="85"/>
      <c r="P1634" s="85"/>
    </row>
    <row r="1635" spans="1:16" x14ac:dyDescent="0.3">
      <c r="A1635" s="82"/>
      <c r="B1635" s="83"/>
      <c r="C1635" s="80"/>
      <c r="D1635" s="84"/>
      <c r="E1635" s="85"/>
      <c r="F1635" s="85"/>
      <c r="K1635" s="82"/>
      <c r="L1635" s="83"/>
      <c r="M1635" s="80"/>
      <c r="N1635" s="84"/>
      <c r="O1635" s="85"/>
      <c r="P1635" s="85"/>
    </row>
    <row r="1636" spans="1:16" x14ac:dyDescent="0.3">
      <c r="A1636" s="82"/>
      <c r="B1636" s="83"/>
      <c r="C1636" s="80"/>
      <c r="D1636" s="84"/>
      <c r="E1636" s="85"/>
      <c r="F1636" s="85"/>
      <c r="K1636" s="82"/>
      <c r="L1636" s="83"/>
      <c r="M1636" s="80"/>
      <c r="N1636" s="84"/>
      <c r="O1636" s="85"/>
      <c r="P1636" s="85"/>
    </row>
    <row r="1637" spans="1:16" x14ac:dyDescent="0.3">
      <c r="A1637" s="82"/>
      <c r="B1637" s="83"/>
      <c r="C1637" s="80"/>
      <c r="D1637" s="84"/>
      <c r="E1637" s="85"/>
      <c r="F1637" s="85"/>
      <c r="K1637" s="82"/>
      <c r="L1637" s="83"/>
      <c r="M1637" s="80"/>
      <c r="N1637" s="84"/>
      <c r="O1637" s="85"/>
      <c r="P1637" s="85"/>
    </row>
    <row r="1638" spans="1:16" x14ac:dyDescent="0.3">
      <c r="A1638" s="82"/>
      <c r="B1638" s="83"/>
      <c r="C1638" s="80"/>
      <c r="D1638" s="84"/>
      <c r="E1638" s="85"/>
      <c r="F1638" s="85"/>
      <c r="K1638" s="82"/>
      <c r="L1638" s="83"/>
      <c r="M1638" s="80"/>
      <c r="N1638" s="84"/>
      <c r="O1638" s="85"/>
      <c r="P1638" s="85"/>
    </row>
    <row r="1639" spans="1:16" x14ac:dyDescent="0.3">
      <c r="A1639" s="82"/>
      <c r="B1639" s="83"/>
      <c r="C1639" s="80"/>
      <c r="D1639" s="84"/>
      <c r="E1639" s="85"/>
      <c r="F1639" s="85"/>
      <c r="K1639" s="82"/>
      <c r="L1639" s="83"/>
      <c r="M1639" s="80"/>
      <c r="N1639" s="84"/>
      <c r="O1639" s="85"/>
      <c r="P1639" s="85"/>
    </row>
    <row r="1640" spans="1:16" x14ac:dyDescent="0.3">
      <c r="A1640" s="82"/>
      <c r="B1640" s="83"/>
      <c r="C1640" s="80"/>
      <c r="D1640" s="84"/>
      <c r="E1640" s="85"/>
      <c r="F1640" s="85"/>
      <c r="K1640" s="82"/>
      <c r="L1640" s="83"/>
      <c r="M1640" s="80"/>
      <c r="N1640" s="84"/>
      <c r="O1640" s="85"/>
      <c r="P1640" s="85"/>
    </row>
    <row r="1641" spans="1:16" x14ac:dyDescent="0.3">
      <c r="A1641" s="82"/>
      <c r="B1641" s="83"/>
      <c r="C1641" s="80"/>
      <c r="D1641" s="84"/>
      <c r="E1641" s="85"/>
      <c r="F1641" s="85"/>
      <c r="K1641" s="82"/>
      <c r="L1641" s="83"/>
      <c r="M1641" s="80"/>
      <c r="N1641" s="84"/>
      <c r="O1641" s="85"/>
      <c r="P1641" s="85"/>
    </row>
    <row r="1642" spans="1:16" x14ac:dyDescent="0.3">
      <c r="A1642" s="82"/>
      <c r="B1642" s="83"/>
      <c r="C1642" s="80"/>
      <c r="D1642" s="84"/>
      <c r="E1642" s="85"/>
      <c r="F1642" s="85"/>
      <c r="K1642" s="82"/>
      <c r="L1642" s="83"/>
      <c r="M1642" s="80"/>
      <c r="N1642" s="84"/>
      <c r="O1642" s="85"/>
      <c r="P1642" s="85"/>
    </row>
    <row r="1643" spans="1:16" x14ac:dyDescent="0.3">
      <c r="A1643" s="82"/>
      <c r="B1643" s="83"/>
      <c r="C1643" s="80"/>
      <c r="D1643" s="84"/>
      <c r="E1643" s="85"/>
      <c r="F1643" s="85"/>
      <c r="K1643" s="82"/>
      <c r="L1643" s="83"/>
      <c r="M1643" s="80"/>
      <c r="N1643" s="84"/>
      <c r="O1643" s="85"/>
      <c r="P1643" s="85"/>
    </row>
    <row r="1644" spans="1:16" x14ac:dyDescent="0.3">
      <c r="A1644" s="82"/>
      <c r="B1644" s="83"/>
      <c r="C1644" s="80"/>
      <c r="D1644" s="84"/>
      <c r="E1644" s="85"/>
      <c r="F1644" s="85"/>
      <c r="K1644" s="82"/>
      <c r="L1644" s="83"/>
      <c r="M1644" s="80"/>
      <c r="N1644" s="84"/>
      <c r="O1644" s="85"/>
      <c r="P1644" s="85"/>
    </row>
    <row r="1645" spans="1:16" x14ac:dyDescent="0.3">
      <c r="A1645" s="82"/>
      <c r="B1645" s="83"/>
      <c r="C1645" s="80"/>
      <c r="D1645" s="84"/>
      <c r="E1645" s="85"/>
      <c r="F1645" s="85"/>
      <c r="K1645" s="82"/>
      <c r="L1645" s="83"/>
      <c r="M1645" s="80"/>
      <c r="N1645" s="84"/>
      <c r="O1645" s="85"/>
      <c r="P1645" s="85"/>
    </row>
    <row r="1646" spans="1:16" x14ac:dyDescent="0.3">
      <c r="A1646" s="82"/>
      <c r="B1646" s="83"/>
      <c r="C1646" s="80"/>
      <c r="D1646" s="84"/>
      <c r="E1646" s="85"/>
      <c r="F1646" s="85"/>
      <c r="K1646" s="82"/>
      <c r="L1646" s="83"/>
      <c r="M1646" s="80"/>
      <c r="N1646" s="84"/>
      <c r="O1646" s="85"/>
      <c r="P1646" s="85"/>
    </row>
    <row r="1647" spans="1:16" x14ac:dyDescent="0.3">
      <c r="A1647" s="82"/>
      <c r="B1647" s="83"/>
      <c r="C1647" s="80"/>
      <c r="D1647" s="84"/>
      <c r="E1647" s="85"/>
      <c r="F1647" s="85"/>
      <c r="K1647" s="82"/>
      <c r="L1647" s="83"/>
      <c r="M1647" s="80"/>
      <c r="N1647" s="84"/>
      <c r="O1647" s="85"/>
      <c r="P1647" s="85"/>
    </row>
    <row r="1648" spans="1:16" x14ac:dyDescent="0.3">
      <c r="A1648" s="82"/>
      <c r="B1648" s="83"/>
      <c r="C1648" s="80"/>
      <c r="D1648" s="84"/>
      <c r="E1648" s="85"/>
      <c r="F1648" s="85"/>
      <c r="K1648" s="82"/>
      <c r="L1648" s="83"/>
      <c r="M1648" s="80"/>
      <c r="N1648" s="84"/>
      <c r="O1648" s="85"/>
      <c r="P1648" s="85"/>
    </row>
    <row r="1649" spans="1:16" x14ac:dyDescent="0.3">
      <c r="A1649" s="82"/>
      <c r="B1649" s="83"/>
      <c r="C1649" s="80"/>
      <c r="D1649" s="84"/>
      <c r="E1649" s="85"/>
      <c r="F1649" s="85"/>
      <c r="K1649" s="82"/>
      <c r="L1649" s="83"/>
      <c r="M1649" s="80"/>
      <c r="N1649" s="84"/>
      <c r="O1649" s="85"/>
      <c r="P1649" s="85"/>
    </row>
    <row r="1650" spans="1:16" x14ac:dyDescent="0.3">
      <c r="A1650" s="82"/>
      <c r="B1650" s="83"/>
      <c r="C1650" s="80"/>
      <c r="D1650" s="84"/>
      <c r="E1650" s="85"/>
      <c r="F1650" s="85"/>
      <c r="K1650" s="82"/>
      <c r="L1650" s="83"/>
      <c r="M1650" s="80"/>
      <c r="N1650" s="84"/>
      <c r="O1650" s="85"/>
      <c r="P1650" s="85"/>
    </row>
    <row r="1651" spans="1:16" x14ac:dyDescent="0.3">
      <c r="A1651" s="82"/>
      <c r="B1651" s="83"/>
      <c r="C1651" s="80"/>
      <c r="D1651" s="84"/>
      <c r="E1651" s="85"/>
      <c r="F1651" s="85"/>
      <c r="K1651" s="82"/>
      <c r="L1651" s="83"/>
      <c r="M1651" s="80"/>
      <c r="N1651" s="84"/>
      <c r="O1651" s="85"/>
      <c r="P1651" s="85"/>
    </row>
    <row r="1652" spans="1:16" x14ac:dyDescent="0.3">
      <c r="A1652" s="82"/>
      <c r="B1652" s="83"/>
      <c r="C1652" s="80"/>
      <c r="D1652" s="84"/>
      <c r="E1652" s="85"/>
      <c r="F1652" s="85"/>
      <c r="K1652" s="82"/>
      <c r="L1652" s="83"/>
      <c r="M1652" s="80"/>
      <c r="N1652" s="84"/>
      <c r="O1652" s="85"/>
      <c r="P1652" s="85"/>
    </row>
    <row r="1653" spans="1:16" x14ac:dyDescent="0.3">
      <c r="A1653" s="82"/>
      <c r="B1653" s="83"/>
      <c r="C1653" s="80"/>
      <c r="D1653" s="84"/>
      <c r="E1653" s="85"/>
      <c r="F1653" s="85"/>
      <c r="K1653" s="82"/>
      <c r="L1653" s="83"/>
      <c r="M1653" s="80"/>
      <c r="N1653" s="84"/>
      <c r="O1653" s="85"/>
      <c r="P1653" s="85"/>
    </row>
    <row r="1654" spans="1:16" x14ac:dyDescent="0.3">
      <c r="A1654" s="82"/>
      <c r="B1654" s="83"/>
      <c r="C1654" s="80"/>
      <c r="D1654" s="84"/>
      <c r="E1654" s="85"/>
      <c r="F1654" s="85"/>
      <c r="K1654" s="82"/>
      <c r="L1654" s="83"/>
      <c r="M1654" s="80"/>
      <c r="N1654" s="84"/>
      <c r="O1654" s="85"/>
      <c r="P1654" s="85"/>
    </row>
    <row r="1655" spans="1:16" x14ac:dyDescent="0.3">
      <c r="A1655" s="82"/>
      <c r="B1655" s="83"/>
      <c r="C1655" s="80"/>
      <c r="D1655" s="84"/>
      <c r="E1655" s="85"/>
      <c r="F1655" s="85"/>
      <c r="K1655" s="82"/>
      <c r="L1655" s="83"/>
      <c r="M1655" s="80"/>
      <c r="N1655" s="84"/>
      <c r="O1655" s="85"/>
      <c r="P1655" s="85"/>
    </row>
    <row r="1656" spans="1:16" x14ac:dyDescent="0.3">
      <c r="A1656" s="82"/>
      <c r="B1656" s="83"/>
      <c r="C1656" s="80"/>
      <c r="D1656" s="84"/>
      <c r="E1656" s="85"/>
      <c r="F1656" s="85"/>
      <c r="K1656" s="82"/>
      <c r="L1656" s="83"/>
      <c r="M1656" s="80"/>
      <c r="N1656" s="84"/>
      <c r="O1656" s="85"/>
      <c r="P1656" s="85"/>
    </row>
    <row r="1657" spans="1:16" x14ac:dyDescent="0.3">
      <c r="A1657" s="82"/>
      <c r="B1657" s="83"/>
      <c r="C1657" s="80"/>
      <c r="D1657" s="84"/>
      <c r="E1657" s="85"/>
      <c r="F1657" s="85"/>
      <c r="K1657" s="82"/>
      <c r="L1657" s="83"/>
      <c r="M1657" s="80"/>
      <c r="N1657" s="84"/>
      <c r="O1657" s="85"/>
      <c r="P1657" s="85"/>
    </row>
    <row r="1658" spans="1:16" x14ac:dyDescent="0.3">
      <c r="A1658" s="82"/>
      <c r="B1658" s="83"/>
      <c r="C1658" s="80"/>
      <c r="D1658" s="84"/>
      <c r="E1658" s="85"/>
      <c r="F1658" s="85"/>
      <c r="K1658" s="82"/>
      <c r="L1658" s="83"/>
      <c r="M1658" s="80"/>
      <c r="N1658" s="84"/>
      <c r="O1658" s="85"/>
      <c r="P1658" s="85"/>
    </row>
    <row r="1659" spans="1:16" x14ac:dyDescent="0.3">
      <c r="A1659" s="82"/>
      <c r="B1659" s="83"/>
      <c r="C1659" s="80"/>
      <c r="D1659" s="84"/>
      <c r="E1659" s="85"/>
      <c r="F1659" s="85"/>
      <c r="K1659" s="82"/>
      <c r="L1659" s="83"/>
      <c r="M1659" s="80"/>
      <c r="N1659" s="84"/>
      <c r="O1659" s="85"/>
      <c r="P1659" s="85"/>
    </row>
    <row r="1660" spans="1:16" x14ac:dyDescent="0.3">
      <c r="A1660" s="82"/>
      <c r="B1660" s="83"/>
      <c r="C1660" s="80"/>
      <c r="D1660" s="84"/>
      <c r="E1660" s="85"/>
      <c r="F1660" s="85"/>
      <c r="K1660" s="82"/>
      <c r="L1660" s="83"/>
      <c r="M1660" s="80"/>
      <c r="N1660" s="84"/>
      <c r="O1660" s="85"/>
      <c r="P1660" s="85"/>
    </row>
    <row r="1661" spans="1:16" x14ac:dyDescent="0.3">
      <c r="A1661" s="82"/>
      <c r="B1661" s="83"/>
      <c r="C1661" s="80"/>
      <c r="D1661" s="84"/>
      <c r="E1661" s="85"/>
      <c r="F1661" s="85"/>
      <c r="K1661" s="82"/>
      <c r="L1661" s="83"/>
      <c r="M1661" s="80"/>
      <c r="N1661" s="84"/>
      <c r="O1661" s="85"/>
      <c r="P1661" s="85"/>
    </row>
    <row r="1662" spans="1:16" x14ac:dyDescent="0.3">
      <c r="A1662" s="82"/>
      <c r="B1662" s="83"/>
      <c r="C1662" s="80"/>
      <c r="D1662" s="84"/>
      <c r="E1662" s="85"/>
      <c r="F1662" s="85"/>
      <c r="K1662" s="82"/>
      <c r="L1662" s="83"/>
      <c r="M1662" s="80"/>
      <c r="N1662" s="84"/>
      <c r="O1662" s="85"/>
      <c r="P1662" s="85"/>
    </row>
    <row r="1663" spans="1:16" x14ac:dyDescent="0.3">
      <c r="A1663" s="82"/>
      <c r="B1663" s="83"/>
      <c r="C1663" s="80"/>
      <c r="D1663" s="84"/>
      <c r="E1663" s="85"/>
      <c r="F1663" s="85"/>
      <c r="K1663" s="82"/>
      <c r="L1663" s="83"/>
      <c r="M1663" s="80"/>
      <c r="N1663" s="84"/>
      <c r="O1663" s="85"/>
      <c r="P1663" s="85"/>
    </row>
    <row r="1664" spans="1:16" x14ac:dyDescent="0.3">
      <c r="A1664" s="82"/>
      <c r="B1664" s="83"/>
      <c r="C1664" s="80"/>
      <c r="D1664" s="84"/>
      <c r="E1664" s="85"/>
      <c r="F1664" s="85"/>
      <c r="K1664" s="82"/>
      <c r="L1664" s="83"/>
      <c r="M1664" s="80"/>
      <c r="N1664" s="84"/>
      <c r="O1664" s="85"/>
      <c r="P1664" s="85"/>
    </row>
    <row r="1665" spans="1:16" x14ac:dyDescent="0.3">
      <c r="A1665" s="82"/>
      <c r="B1665" s="83"/>
      <c r="C1665" s="80"/>
      <c r="D1665" s="84"/>
      <c r="E1665" s="85"/>
      <c r="F1665" s="85"/>
      <c r="K1665" s="82"/>
      <c r="L1665" s="83"/>
      <c r="M1665" s="80"/>
      <c r="N1665" s="84"/>
      <c r="O1665" s="85"/>
      <c r="P1665" s="85"/>
    </row>
    <row r="1666" spans="1:16" x14ac:dyDescent="0.3">
      <c r="A1666" s="82"/>
      <c r="B1666" s="83"/>
      <c r="C1666" s="80"/>
      <c r="D1666" s="84"/>
      <c r="E1666" s="85"/>
      <c r="F1666" s="85"/>
      <c r="K1666" s="82"/>
      <c r="L1666" s="83"/>
      <c r="M1666" s="80"/>
      <c r="N1666" s="84"/>
      <c r="O1666" s="85"/>
      <c r="P1666" s="85"/>
    </row>
    <row r="1667" spans="1:16" x14ac:dyDescent="0.3">
      <c r="A1667" s="82"/>
      <c r="B1667" s="83"/>
      <c r="C1667" s="80"/>
      <c r="D1667" s="84"/>
      <c r="E1667" s="85"/>
      <c r="F1667" s="85"/>
      <c r="K1667" s="82"/>
      <c r="L1667" s="83"/>
      <c r="M1667" s="80"/>
      <c r="N1667" s="84"/>
      <c r="O1667" s="85"/>
      <c r="P1667" s="85"/>
    </row>
    <row r="1668" spans="1:16" x14ac:dyDescent="0.3">
      <c r="A1668" s="82"/>
      <c r="B1668" s="83"/>
      <c r="C1668" s="80"/>
      <c r="D1668" s="84"/>
      <c r="E1668" s="85"/>
      <c r="F1668" s="85"/>
      <c r="K1668" s="82"/>
      <c r="L1668" s="83"/>
      <c r="M1668" s="80"/>
      <c r="N1668" s="84"/>
      <c r="O1668" s="85"/>
      <c r="P1668" s="85"/>
    </row>
    <row r="1669" spans="1:16" x14ac:dyDescent="0.3">
      <c r="A1669" s="82"/>
      <c r="B1669" s="83"/>
      <c r="C1669" s="80"/>
      <c r="D1669" s="84"/>
      <c r="E1669" s="85"/>
      <c r="F1669" s="85"/>
      <c r="K1669" s="82"/>
      <c r="L1669" s="83"/>
      <c r="M1669" s="80"/>
      <c r="N1669" s="84"/>
      <c r="O1669" s="85"/>
      <c r="P1669" s="85"/>
    </row>
    <row r="1670" spans="1:16" x14ac:dyDescent="0.3">
      <c r="A1670" s="82"/>
      <c r="B1670" s="83"/>
      <c r="C1670" s="80"/>
      <c r="D1670" s="84"/>
      <c r="E1670" s="85"/>
      <c r="F1670" s="85"/>
      <c r="K1670" s="82"/>
      <c r="L1670" s="83"/>
      <c r="M1670" s="80"/>
      <c r="N1670" s="84"/>
      <c r="O1670" s="85"/>
      <c r="P1670" s="85"/>
    </row>
    <row r="1671" spans="1:16" x14ac:dyDescent="0.3">
      <c r="A1671" s="82"/>
      <c r="B1671" s="83"/>
      <c r="C1671" s="80"/>
      <c r="D1671" s="84"/>
      <c r="E1671" s="85"/>
      <c r="F1671" s="85"/>
      <c r="K1671" s="82"/>
      <c r="L1671" s="83"/>
      <c r="M1671" s="80"/>
      <c r="N1671" s="84"/>
      <c r="O1671" s="85"/>
      <c r="P1671" s="85"/>
    </row>
    <row r="1672" spans="1:16" x14ac:dyDescent="0.3">
      <c r="A1672" s="82"/>
      <c r="B1672" s="83"/>
      <c r="C1672" s="80"/>
      <c r="D1672" s="84"/>
      <c r="E1672" s="85"/>
      <c r="F1672" s="85"/>
      <c r="K1672" s="82"/>
      <c r="L1672" s="83"/>
      <c r="M1672" s="80"/>
      <c r="N1672" s="84"/>
      <c r="O1672" s="85"/>
      <c r="P1672" s="85"/>
    </row>
    <row r="1673" spans="1:16" x14ac:dyDescent="0.3">
      <c r="A1673" s="82"/>
      <c r="B1673" s="83"/>
      <c r="C1673" s="80"/>
      <c r="D1673" s="84"/>
      <c r="E1673" s="85"/>
      <c r="F1673" s="85"/>
      <c r="K1673" s="82"/>
      <c r="L1673" s="83"/>
      <c r="M1673" s="80"/>
      <c r="N1673" s="84"/>
      <c r="O1673" s="85"/>
      <c r="P1673" s="85"/>
    </row>
    <row r="1674" spans="1:16" x14ac:dyDescent="0.3">
      <c r="A1674" s="82"/>
      <c r="B1674" s="83"/>
      <c r="C1674" s="80"/>
      <c r="D1674" s="84"/>
      <c r="E1674" s="85"/>
      <c r="F1674" s="85"/>
      <c r="K1674" s="82"/>
      <c r="L1674" s="83"/>
      <c r="M1674" s="80"/>
      <c r="N1674" s="84"/>
      <c r="O1674" s="85"/>
      <c r="P1674" s="85"/>
    </row>
    <row r="1675" spans="1:16" x14ac:dyDescent="0.3">
      <c r="A1675" s="82"/>
      <c r="B1675" s="83"/>
      <c r="C1675" s="80"/>
      <c r="D1675" s="84"/>
      <c r="E1675" s="85"/>
      <c r="F1675" s="85"/>
      <c r="K1675" s="82"/>
      <c r="L1675" s="83"/>
      <c r="M1675" s="80"/>
      <c r="N1675" s="84"/>
      <c r="O1675" s="85"/>
      <c r="P1675" s="85"/>
    </row>
    <row r="1676" spans="1:16" x14ac:dyDescent="0.3">
      <c r="A1676" s="82"/>
      <c r="B1676" s="83"/>
      <c r="C1676" s="80"/>
      <c r="D1676" s="84"/>
      <c r="E1676" s="85"/>
      <c r="F1676" s="85"/>
      <c r="K1676" s="82"/>
      <c r="L1676" s="83"/>
      <c r="M1676" s="80"/>
      <c r="N1676" s="84"/>
      <c r="O1676" s="85"/>
      <c r="P1676" s="85"/>
    </row>
    <row r="1677" spans="1:16" x14ac:dyDescent="0.3">
      <c r="A1677" s="82"/>
      <c r="B1677" s="83"/>
      <c r="C1677" s="80"/>
      <c r="D1677" s="84"/>
      <c r="E1677" s="85"/>
      <c r="F1677" s="85"/>
      <c r="K1677" s="82"/>
      <c r="L1677" s="83"/>
      <c r="M1677" s="80"/>
      <c r="N1677" s="84"/>
      <c r="O1677" s="85"/>
      <c r="P1677" s="85"/>
    </row>
    <row r="1678" spans="1:16" x14ac:dyDescent="0.3">
      <c r="A1678" s="82"/>
      <c r="B1678" s="83"/>
      <c r="C1678" s="80"/>
      <c r="D1678" s="84"/>
      <c r="E1678" s="85"/>
      <c r="F1678" s="85"/>
      <c r="K1678" s="82"/>
      <c r="L1678" s="83"/>
      <c r="M1678" s="80"/>
      <c r="N1678" s="84"/>
      <c r="O1678" s="85"/>
      <c r="P1678" s="85"/>
    </row>
    <row r="1679" spans="1:16" x14ac:dyDescent="0.3">
      <c r="A1679" s="82"/>
      <c r="B1679" s="83"/>
      <c r="C1679" s="80"/>
      <c r="D1679" s="84"/>
      <c r="E1679" s="85"/>
      <c r="F1679" s="85"/>
      <c r="K1679" s="82"/>
      <c r="L1679" s="83"/>
      <c r="M1679" s="80"/>
      <c r="N1679" s="84"/>
      <c r="O1679" s="85"/>
      <c r="P1679" s="85"/>
    </row>
    <row r="1680" spans="1:16" x14ac:dyDescent="0.3">
      <c r="A1680" s="82"/>
      <c r="B1680" s="83"/>
      <c r="C1680" s="80"/>
      <c r="D1680" s="84"/>
      <c r="E1680" s="85"/>
      <c r="F1680" s="85"/>
      <c r="K1680" s="82"/>
      <c r="L1680" s="83"/>
      <c r="M1680" s="80"/>
      <c r="N1680" s="84"/>
      <c r="O1680" s="85"/>
      <c r="P1680" s="85"/>
    </row>
    <row r="1681" spans="1:16" x14ac:dyDescent="0.3">
      <c r="A1681" s="82"/>
      <c r="B1681" s="83"/>
      <c r="C1681" s="80"/>
      <c r="D1681" s="84"/>
      <c r="E1681" s="85"/>
      <c r="F1681" s="85"/>
      <c r="K1681" s="82"/>
      <c r="L1681" s="83"/>
      <c r="M1681" s="80"/>
      <c r="N1681" s="84"/>
      <c r="O1681" s="85"/>
      <c r="P1681" s="85"/>
    </row>
    <row r="1682" spans="1:16" x14ac:dyDescent="0.3">
      <c r="A1682" s="82"/>
      <c r="B1682" s="83"/>
      <c r="C1682" s="80"/>
      <c r="D1682" s="84"/>
      <c r="E1682" s="85"/>
      <c r="F1682" s="85"/>
      <c r="K1682" s="82"/>
      <c r="L1682" s="83"/>
      <c r="M1682" s="80"/>
      <c r="N1682" s="84"/>
      <c r="O1682" s="85"/>
      <c r="P1682" s="85"/>
    </row>
    <row r="1683" spans="1:16" x14ac:dyDescent="0.3">
      <c r="A1683" s="82"/>
      <c r="B1683" s="83"/>
      <c r="C1683" s="80"/>
      <c r="D1683" s="84"/>
      <c r="E1683" s="85"/>
      <c r="F1683" s="85"/>
      <c r="K1683" s="82"/>
      <c r="L1683" s="83"/>
      <c r="M1683" s="80"/>
      <c r="N1683" s="84"/>
      <c r="O1683" s="85"/>
      <c r="P1683" s="85"/>
    </row>
    <row r="1684" spans="1:16" x14ac:dyDescent="0.3">
      <c r="A1684" s="82"/>
      <c r="B1684" s="83"/>
      <c r="C1684" s="80"/>
      <c r="D1684" s="84"/>
      <c r="E1684" s="85"/>
      <c r="F1684" s="85"/>
      <c r="K1684" s="82"/>
      <c r="L1684" s="83"/>
      <c r="M1684" s="80"/>
      <c r="N1684" s="84"/>
      <c r="O1684" s="85"/>
      <c r="P1684" s="85"/>
    </row>
    <row r="1685" spans="1:16" x14ac:dyDescent="0.3">
      <c r="A1685" s="82"/>
      <c r="B1685" s="83"/>
      <c r="C1685" s="80"/>
      <c r="D1685" s="84"/>
      <c r="E1685" s="85"/>
      <c r="F1685" s="85"/>
      <c r="K1685" s="82"/>
      <c r="L1685" s="83"/>
      <c r="M1685" s="80"/>
      <c r="N1685" s="84"/>
      <c r="O1685" s="85"/>
      <c r="P1685" s="85"/>
    </row>
    <row r="1686" spans="1:16" x14ac:dyDescent="0.3">
      <c r="A1686" s="82"/>
      <c r="B1686" s="83"/>
      <c r="C1686" s="80"/>
      <c r="D1686" s="84"/>
      <c r="E1686" s="85"/>
      <c r="F1686" s="85"/>
      <c r="K1686" s="82"/>
      <c r="L1686" s="83"/>
      <c r="M1686" s="80"/>
      <c r="N1686" s="84"/>
      <c r="O1686" s="85"/>
      <c r="P1686" s="85"/>
    </row>
    <row r="1687" spans="1:16" x14ac:dyDescent="0.3">
      <c r="A1687" s="82"/>
      <c r="B1687" s="83"/>
      <c r="C1687" s="80"/>
      <c r="D1687" s="84"/>
      <c r="E1687" s="85"/>
      <c r="F1687" s="85"/>
      <c r="K1687" s="82"/>
      <c r="L1687" s="83"/>
      <c r="M1687" s="80"/>
      <c r="N1687" s="84"/>
      <c r="O1687" s="85"/>
      <c r="P1687" s="85"/>
    </row>
    <row r="1688" spans="1:16" x14ac:dyDescent="0.3">
      <c r="A1688" s="82"/>
      <c r="B1688" s="83"/>
      <c r="C1688" s="80"/>
      <c r="D1688" s="84"/>
      <c r="E1688" s="85"/>
      <c r="F1688" s="85"/>
      <c r="K1688" s="82"/>
      <c r="L1688" s="83"/>
      <c r="M1688" s="80"/>
      <c r="N1688" s="84"/>
      <c r="O1688" s="85"/>
      <c r="P1688" s="85"/>
    </row>
    <row r="1689" spans="1:16" x14ac:dyDescent="0.3">
      <c r="A1689" s="82"/>
      <c r="B1689" s="83"/>
      <c r="C1689" s="80"/>
      <c r="D1689" s="84"/>
      <c r="E1689" s="85"/>
      <c r="F1689" s="85"/>
      <c r="K1689" s="82"/>
      <c r="L1689" s="83"/>
      <c r="M1689" s="80"/>
      <c r="N1689" s="84"/>
      <c r="O1689" s="85"/>
      <c r="P1689" s="85"/>
    </row>
    <row r="1690" spans="1:16" x14ac:dyDescent="0.3">
      <c r="A1690" s="82"/>
      <c r="B1690" s="83"/>
      <c r="C1690" s="80"/>
      <c r="D1690" s="84"/>
      <c r="E1690" s="85"/>
      <c r="F1690" s="85"/>
      <c r="K1690" s="82"/>
      <c r="L1690" s="83"/>
      <c r="M1690" s="80"/>
      <c r="N1690" s="84"/>
      <c r="O1690" s="85"/>
      <c r="P1690" s="85"/>
    </row>
    <row r="1691" spans="1:16" x14ac:dyDescent="0.3">
      <c r="A1691" s="82"/>
      <c r="B1691" s="83"/>
      <c r="C1691" s="80"/>
      <c r="D1691" s="84"/>
      <c r="E1691" s="85"/>
      <c r="F1691" s="85"/>
      <c r="K1691" s="82"/>
      <c r="L1691" s="83"/>
      <c r="M1691" s="80"/>
      <c r="N1691" s="84"/>
      <c r="O1691" s="85"/>
      <c r="P1691" s="85"/>
    </row>
    <row r="1692" spans="1:16" x14ac:dyDescent="0.3">
      <c r="A1692" s="82"/>
      <c r="B1692" s="83"/>
      <c r="C1692" s="80"/>
      <c r="D1692" s="84"/>
      <c r="E1692" s="85"/>
      <c r="F1692" s="85"/>
      <c r="K1692" s="82"/>
      <c r="L1692" s="83"/>
      <c r="M1692" s="80"/>
      <c r="N1692" s="84"/>
      <c r="O1692" s="85"/>
      <c r="P1692" s="85"/>
    </row>
    <row r="1693" spans="1:16" x14ac:dyDescent="0.3">
      <c r="A1693" s="82"/>
      <c r="B1693" s="83"/>
      <c r="C1693" s="80"/>
      <c r="D1693" s="84"/>
      <c r="E1693" s="85"/>
      <c r="F1693" s="85"/>
      <c r="K1693" s="82"/>
      <c r="L1693" s="83"/>
      <c r="M1693" s="80"/>
      <c r="N1693" s="84"/>
      <c r="O1693" s="85"/>
      <c r="P1693" s="85"/>
    </row>
    <row r="1694" spans="1:16" x14ac:dyDescent="0.3">
      <c r="A1694" s="82"/>
      <c r="B1694" s="83"/>
      <c r="C1694" s="80"/>
      <c r="D1694" s="84"/>
      <c r="E1694" s="85"/>
      <c r="F1694" s="85"/>
      <c r="K1694" s="82"/>
      <c r="L1694" s="83"/>
      <c r="M1694" s="80"/>
      <c r="N1694" s="84"/>
      <c r="O1694" s="85"/>
      <c r="P1694" s="85"/>
    </row>
    <row r="1695" spans="1:16" x14ac:dyDescent="0.3">
      <c r="A1695" s="82"/>
      <c r="B1695" s="83"/>
      <c r="C1695" s="80"/>
      <c r="D1695" s="84"/>
      <c r="E1695" s="85"/>
      <c r="F1695" s="85"/>
      <c r="K1695" s="82"/>
      <c r="L1695" s="83"/>
      <c r="M1695" s="80"/>
      <c r="N1695" s="84"/>
      <c r="O1695" s="85"/>
      <c r="P1695" s="85"/>
    </row>
    <row r="1696" spans="1:16" x14ac:dyDescent="0.3">
      <c r="A1696" s="82"/>
      <c r="B1696" s="83"/>
      <c r="C1696" s="80"/>
      <c r="D1696" s="84"/>
      <c r="E1696" s="85"/>
      <c r="F1696" s="85"/>
      <c r="K1696" s="82"/>
      <c r="L1696" s="83"/>
      <c r="M1696" s="80"/>
      <c r="N1696" s="84"/>
      <c r="O1696" s="85"/>
      <c r="P1696" s="85"/>
    </row>
    <row r="1697" spans="1:16" x14ac:dyDescent="0.3">
      <c r="A1697" s="82"/>
      <c r="B1697" s="83"/>
      <c r="C1697" s="80"/>
      <c r="D1697" s="84"/>
      <c r="E1697" s="85"/>
      <c r="F1697" s="85"/>
      <c r="K1697" s="82"/>
      <c r="L1697" s="83"/>
      <c r="M1697" s="80"/>
      <c r="N1697" s="84"/>
      <c r="O1697" s="85"/>
      <c r="P1697" s="85"/>
    </row>
    <row r="1698" spans="1:16" x14ac:dyDescent="0.3">
      <c r="A1698" s="82"/>
      <c r="B1698" s="83"/>
      <c r="C1698" s="80"/>
      <c r="D1698" s="84"/>
      <c r="E1698" s="85"/>
      <c r="F1698" s="85"/>
      <c r="K1698" s="82"/>
      <c r="L1698" s="83"/>
      <c r="M1698" s="80"/>
      <c r="N1698" s="84"/>
      <c r="O1698" s="85"/>
      <c r="P1698" s="85"/>
    </row>
    <row r="1699" spans="1:16" x14ac:dyDescent="0.3">
      <c r="A1699" s="82"/>
      <c r="B1699" s="83"/>
      <c r="C1699" s="80"/>
      <c r="D1699" s="84"/>
      <c r="E1699" s="85"/>
      <c r="F1699" s="85"/>
      <c r="K1699" s="82"/>
      <c r="L1699" s="83"/>
      <c r="M1699" s="80"/>
      <c r="N1699" s="84"/>
      <c r="O1699" s="85"/>
      <c r="P1699" s="85"/>
    </row>
    <row r="1700" spans="1:16" x14ac:dyDescent="0.3">
      <c r="A1700" s="82"/>
      <c r="B1700" s="83"/>
      <c r="C1700" s="80"/>
      <c r="D1700" s="84"/>
      <c r="E1700" s="85"/>
      <c r="F1700" s="85"/>
      <c r="K1700" s="82"/>
      <c r="L1700" s="83"/>
      <c r="M1700" s="80"/>
      <c r="N1700" s="84"/>
      <c r="O1700" s="85"/>
      <c r="P1700" s="85"/>
    </row>
    <row r="1701" spans="1:16" x14ac:dyDescent="0.3">
      <c r="A1701" s="82"/>
      <c r="B1701" s="83"/>
      <c r="C1701" s="80"/>
      <c r="D1701" s="84"/>
      <c r="E1701" s="85"/>
      <c r="F1701" s="85"/>
      <c r="K1701" s="82"/>
      <c r="L1701" s="83"/>
      <c r="M1701" s="80"/>
      <c r="N1701" s="84"/>
      <c r="O1701" s="85"/>
      <c r="P1701" s="85"/>
    </row>
    <row r="1702" spans="1:16" x14ac:dyDescent="0.3">
      <c r="A1702" s="82"/>
      <c r="B1702" s="83"/>
      <c r="C1702" s="80"/>
      <c r="D1702" s="84"/>
      <c r="E1702" s="85"/>
      <c r="F1702" s="85"/>
      <c r="K1702" s="82"/>
      <c r="L1702" s="83"/>
      <c r="M1702" s="80"/>
      <c r="N1702" s="84"/>
      <c r="O1702" s="85"/>
      <c r="P1702" s="85"/>
    </row>
    <row r="1703" spans="1:16" x14ac:dyDescent="0.3">
      <c r="A1703" s="82"/>
      <c r="B1703" s="83"/>
      <c r="C1703" s="80"/>
      <c r="D1703" s="84"/>
      <c r="E1703" s="85"/>
      <c r="F1703" s="85"/>
      <c r="K1703" s="82"/>
      <c r="L1703" s="83"/>
      <c r="M1703" s="80"/>
      <c r="N1703" s="84"/>
      <c r="O1703" s="85"/>
      <c r="P1703" s="85"/>
    </row>
    <row r="1704" spans="1:16" x14ac:dyDescent="0.3">
      <c r="A1704" s="82"/>
      <c r="B1704" s="83"/>
      <c r="C1704" s="80"/>
      <c r="D1704" s="84"/>
      <c r="E1704" s="85"/>
      <c r="F1704" s="85"/>
      <c r="K1704" s="82"/>
      <c r="L1704" s="83"/>
      <c r="M1704" s="80"/>
      <c r="N1704" s="84"/>
      <c r="O1704" s="85"/>
      <c r="P1704" s="85"/>
    </row>
    <row r="1705" spans="1:16" x14ac:dyDescent="0.3">
      <c r="A1705" s="82"/>
      <c r="B1705" s="83"/>
      <c r="C1705" s="80"/>
      <c r="D1705" s="84"/>
      <c r="E1705" s="85"/>
      <c r="F1705" s="85"/>
      <c r="K1705" s="82"/>
      <c r="L1705" s="83"/>
      <c r="M1705" s="80"/>
      <c r="N1705" s="84"/>
      <c r="O1705" s="85"/>
      <c r="P1705" s="85"/>
    </row>
    <row r="1706" spans="1:16" x14ac:dyDescent="0.3">
      <c r="A1706" s="82"/>
      <c r="B1706" s="83"/>
      <c r="C1706" s="80"/>
      <c r="D1706" s="84"/>
      <c r="E1706" s="85"/>
      <c r="F1706" s="85"/>
      <c r="K1706" s="82"/>
      <c r="L1706" s="83"/>
      <c r="M1706" s="80"/>
      <c r="N1706" s="84"/>
      <c r="O1706" s="85"/>
      <c r="P1706" s="85"/>
    </row>
    <row r="1707" spans="1:16" x14ac:dyDescent="0.3">
      <c r="A1707" s="82"/>
      <c r="B1707" s="83"/>
      <c r="C1707" s="80"/>
      <c r="D1707" s="84"/>
      <c r="E1707" s="85"/>
      <c r="F1707" s="85"/>
      <c r="K1707" s="82"/>
      <c r="L1707" s="83"/>
      <c r="M1707" s="80"/>
      <c r="N1707" s="84"/>
      <c r="O1707" s="85"/>
      <c r="P1707" s="85"/>
    </row>
    <row r="1708" spans="1:16" x14ac:dyDescent="0.3">
      <c r="A1708" s="82"/>
      <c r="B1708" s="83"/>
      <c r="C1708" s="80"/>
      <c r="D1708" s="84"/>
      <c r="E1708" s="85"/>
      <c r="F1708" s="85"/>
      <c r="K1708" s="82"/>
      <c r="L1708" s="83"/>
      <c r="M1708" s="80"/>
      <c r="N1708" s="84"/>
      <c r="O1708" s="85"/>
      <c r="P1708" s="85"/>
    </row>
    <row r="1709" spans="1:16" x14ac:dyDescent="0.3">
      <c r="A1709" s="82"/>
      <c r="B1709" s="83"/>
      <c r="C1709" s="80"/>
      <c r="D1709" s="84"/>
      <c r="E1709" s="85"/>
      <c r="F1709" s="85"/>
      <c r="K1709" s="82"/>
      <c r="L1709" s="83"/>
      <c r="M1709" s="80"/>
      <c r="N1709" s="84"/>
      <c r="O1709" s="85"/>
      <c r="P1709" s="85"/>
    </row>
    <row r="1710" spans="1:16" x14ac:dyDescent="0.3">
      <c r="A1710" s="82"/>
      <c r="B1710" s="83"/>
      <c r="C1710" s="80"/>
      <c r="D1710" s="84"/>
      <c r="E1710" s="85"/>
      <c r="F1710" s="85"/>
      <c r="K1710" s="82"/>
      <c r="L1710" s="83"/>
      <c r="M1710" s="80"/>
      <c r="N1710" s="84"/>
      <c r="O1710" s="85"/>
      <c r="P1710" s="85"/>
    </row>
    <row r="1711" spans="1:16" x14ac:dyDescent="0.3">
      <c r="A1711" s="82"/>
      <c r="B1711" s="83"/>
      <c r="C1711" s="80"/>
      <c r="D1711" s="84"/>
      <c r="E1711" s="85"/>
      <c r="F1711" s="85"/>
      <c r="K1711" s="82"/>
      <c r="L1711" s="83"/>
      <c r="M1711" s="80"/>
      <c r="N1711" s="84"/>
      <c r="O1711" s="85"/>
      <c r="P1711" s="85"/>
    </row>
    <row r="1712" spans="1:16" x14ac:dyDescent="0.3">
      <c r="A1712" s="82"/>
      <c r="B1712" s="83"/>
      <c r="C1712" s="80"/>
      <c r="D1712" s="84"/>
      <c r="E1712" s="85"/>
      <c r="F1712" s="85"/>
      <c r="K1712" s="82"/>
      <c r="L1712" s="83"/>
      <c r="M1712" s="80"/>
      <c r="N1712" s="84"/>
      <c r="O1712" s="85"/>
      <c r="P1712" s="85"/>
    </row>
    <row r="1713" spans="1:16" x14ac:dyDescent="0.3">
      <c r="A1713" s="82"/>
      <c r="B1713" s="83"/>
      <c r="C1713" s="80"/>
      <c r="D1713" s="84"/>
      <c r="E1713" s="85"/>
      <c r="F1713" s="85"/>
      <c r="K1713" s="82"/>
      <c r="L1713" s="83"/>
      <c r="M1713" s="80"/>
      <c r="N1713" s="84"/>
      <c r="O1713" s="85"/>
      <c r="P1713" s="85"/>
    </row>
    <row r="1714" spans="1:16" x14ac:dyDescent="0.3">
      <c r="A1714" s="82"/>
      <c r="B1714" s="83"/>
      <c r="C1714" s="80"/>
      <c r="D1714" s="84"/>
      <c r="E1714" s="85"/>
      <c r="F1714" s="85"/>
      <c r="K1714" s="82"/>
      <c r="L1714" s="83"/>
      <c r="M1714" s="80"/>
      <c r="N1714" s="84"/>
      <c r="O1714" s="85"/>
      <c r="P1714" s="85"/>
    </row>
    <row r="1715" spans="1:16" x14ac:dyDescent="0.3">
      <c r="A1715" s="82"/>
      <c r="B1715" s="83"/>
      <c r="C1715" s="80"/>
      <c r="D1715" s="84"/>
      <c r="E1715" s="85"/>
      <c r="F1715" s="85"/>
      <c r="K1715" s="82"/>
      <c r="L1715" s="83"/>
      <c r="M1715" s="80"/>
      <c r="N1715" s="84"/>
      <c r="O1715" s="85"/>
      <c r="P1715" s="85"/>
    </row>
    <row r="1716" spans="1:16" x14ac:dyDescent="0.3">
      <c r="A1716" s="82"/>
      <c r="B1716" s="83"/>
      <c r="C1716" s="80"/>
      <c r="D1716" s="84"/>
      <c r="E1716" s="85"/>
      <c r="F1716" s="85"/>
      <c r="K1716" s="82"/>
      <c r="L1716" s="83"/>
      <c r="M1716" s="80"/>
      <c r="N1716" s="84"/>
      <c r="O1716" s="85"/>
      <c r="P1716" s="85"/>
    </row>
    <row r="1717" spans="1:16" x14ac:dyDescent="0.3">
      <c r="A1717" s="82"/>
      <c r="B1717" s="83"/>
      <c r="C1717" s="80"/>
      <c r="D1717" s="84"/>
      <c r="E1717" s="85"/>
      <c r="F1717" s="85"/>
      <c r="K1717" s="82"/>
      <c r="L1717" s="83"/>
      <c r="M1717" s="80"/>
      <c r="N1717" s="84"/>
      <c r="O1717" s="85"/>
      <c r="P1717" s="85"/>
    </row>
    <row r="1718" spans="1:16" x14ac:dyDescent="0.3">
      <c r="A1718" s="82"/>
      <c r="B1718" s="83"/>
      <c r="C1718" s="80"/>
      <c r="D1718" s="84"/>
      <c r="E1718" s="85"/>
      <c r="F1718" s="85"/>
      <c r="K1718" s="82"/>
      <c r="L1718" s="83"/>
      <c r="M1718" s="80"/>
      <c r="N1718" s="84"/>
      <c r="O1718" s="85"/>
      <c r="P1718" s="85"/>
    </row>
    <row r="1719" spans="1:16" x14ac:dyDescent="0.3">
      <c r="A1719" s="82"/>
      <c r="B1719" s="83"/>
      <c r="C1719" s="80"/>
      <c r="D1719" s="84"/>
      <c r="E1719" s="85"/>
      <c r="F1719" s="85"/>
      <c r="K1719" s="82"/>
      <c r="L1719" s="83"/>
      <c r="M1719" s="80"/>
      <c r="N1719" s="84"/>
      <c r="O1719" s="85"/>
      <c r="P1719" s="85"/>
    </row>
    <row r="1720" spans="1:16" x14ac:dyDescent="0.3">
      <c r="A1720" s="82"/>
      <c r="B1720" s="83"/>
      <c r="C1720" s="80"/>
      <c r="D1720" s="84"/>
      <c r="E1720" s="85"/>
      <c r="F1720" s="85"/>
      <c r="K1720" s="82"/>
      <c r="L1720" s="83"/>
      <c r="M1720" s="80"/>
      <c r="N1720" s="84"/>
      <c r="O1720" s="85"/>
      <c r="P1720" s="85"/>
    </row>
    <row r="1721" spans="1:16" x14ac:dyDescent="0.3">
      <c r="A1721" s="82"/>
      <c r="B1721" s="83"/>
      <c r="C1721" s="80"/>
      <c r="D1721" s="84"/>
      <c r="E1721" s="85"/>
      <c r="F1721" s="85"/>
      <c r="K1721" s="82"/>
      <c r="L1721" s="83"/>
      <c r="M1721" s="80"/>
      <c r="N1721" s="84"/>
      <c r="O1721" s="85"/>
      <c r="P1721" s="85"/>
    </row>
    <row r="1722" spans="1:16" x14ac:dyDescent="0.3">
      <c r="A1722" s="82"/>
      <c r="B1722" s="83"/>
      <c r="C1722" s="80"/>
      <c r="D1722" s="84"/>
      <c r="E1722" s="85"/>
      <c r="F1722" s="85"/>
      <c r="K1722" s="82"/>
      <c r="L1722" s="83"/>
      <c r="M1722" s="80"/>
      <c r="N1722" s="84"/>
      <c r="O1722" s="85"/>
      <c r="P1722" s="85"/>
    </row>
    <row r="1723" spans="1:16" x14ac:dyDescent="0.3">
      <c r="A1723" s="82"/>
      <c r="B1723" s="83"/>
      <c r="C1723" s="80"/>
      <c r="D1723" s="84"/>
      <c r="E1723" s="85"/>
      <c r="F1723" s="85"/>
      <c r="K1723" s="82"/>
      <c r="L1723" s="83"/>
      <c r="M1723" s="80"/>
      <c r="N1723" s="84"/>
      <c r="O1723" s="85"/>
      <c r="P1723" s="85"/>
    </row>
    <row r="1724" spans="1:16" x14ac:dyDescent="0.3">
      <c r="A1724" s="82"/>
      <c r="B1724" s="83"/>
      <c r="C1724" s="80"/>
      <c r="D1724" s="84"/>
      <c r="E1724" s="85"/>
      <c r="F1724" s="85"/>
      <c r="K1724" s="82"/>
      <c r="L1724" s="83"/>
      <c r="M1724" s="80"/>
      <c r="N1724" s="84"/>
      <c r="O1724" s="85"/>
      <c r="P1724" s="85"/>
    </row>
    <row r="1725" spans="1:16" x14ac:dyDescent="0.3">
      <c r="A1725" s="82"/>
      <c r="B1725" s="83"/>
      <c r="C1725" s="80"/>
      <c r="D1725" s="84"/>
      <c r="E1725" s="85"/>
      <c r="F1725" s="85"/>
      <c r="K1725" s="82"/>
      <c r="L1725" s="83"/>
      <c r="M1725" s="80"/>
      <c r="N1725" s="84"/>
      <c r="O1725" s="85"/>
      <c r="P1725" s="85"/>
    </row>
    <row r="1726" spans="1:16" x14ac:dyDescent="0.3">
      <c r="A1726" s="82"/>
      <c r="B1726" s="83"/>
      <c r="C1726" s="80"/>
      <c r="D1726" s="84"/>
      <c r="E1726" s="85"/>
      <c r="F1726" s="85"/>
      <c r="K1726" s="82"/>
      <c r="L1726" s="83"/>
      <c r="M1726" s="80"/>
      <c r="N1726" s="84"/>
      <c r="O1726" s="85"/>
      <c r="P1726" s="85"/>
    </row>
    <row r="1727" spans="1:16" x14ac:dyDescent="0.3">
      <c r="A1727" s="82"/>
      <c r="B1727" s="83"/>
      <c r="C1727" s="80"/>
      <c r="D1727" s="84"/>
      <c r="E1727" s="85"/>
      <c r="F1727" s="85"/>
      <c r="K1727" s="82"/>
      <c r="L1727" s="83"/>
      <c r="M1727" s="80"/>
      <c r="N1727" s="84"/>
      <c r="O1727" s="85"/>
      <c r="P1727" s="85"/>
    </row>
    <row r="1728" spans="1:16" x14ac:dyDescent="0.3">
      <c r="A1728" s="82"/>
      <c r="B1728" s="83"/>
      <c r="C1728" s="80"/>
      <c r="D1728" s="84"/>
      <c r="E1728" s="85"/>
      <c r="F1728" s="85"/>
      <c r="K1728" s="82"/>
      <c r="L1728" s="83"/>
      <c r="M1728" s="80"/>
      <c r="N1728" s="84"/>
      <c r="O1728" s="85"/>
      <c r="P1728" s="85"/>
    </row>
    <row r="1729" spans="1:16" x14ac:dyDescent="0.3">
      <c r="A1729" s="82"/>
      <c r="B1729" s="83"/>
      <c r="C1729" s="80"/>
      <c r="D1729" s="84"/>
      <c r="E1729" s="85"/>
      <c r="F1729" s="85"/>
      <c r="K1729" s="82"/>
      <c r="L1729" s="83"/>
      <c r="M1729" s="80"/>
      <c r="N1729" s="84"/>
      <c r="O1729" s="85"/>
      <c r="P1729" s="85"/>
    </row>
    <row r="1730" spans="1:16" x14ac:dyDescent="0.3">
      <c r="A1730" s="82"/>
      <c r="B1730" s="83"/>
      <c r="C1730" s="80"/>
      <c r="D1730" s="84"/>
      <c r="E1730" s="85"/>
      <c r="F1730" s="85"/>
      <c r="K1730" s="82"/>
      <c r="L1730" s="83"/>
      <c r="M1730" s="80"/>
      <c r="N1730" s="84"/>
      <c r="O1730" s="85"/>
      <c r="P1730" s="85"/>
    </row>
    <row r="1731" spans="1:16" x14ac:dyDescent="0.3">
      <c r="A1731" s="82"/>
      <c r="B1731" s="83"/>
      <c r="C1731" s="80"/>
      <c r="D1731" s="84"/>
      <c r="E1731" s="85"/>
      <c r="F1731" s="85"/>
      <c r="K1731" s="82"/>
      <c r="L1731" s="83"/>
      <c r="M1731" s="80"/>
      <c r="N1731" s="84"/>
      <c r="O1731" s="85"/>
      <c r="P1731" s="85"/>
    </row>
    <row r="1732" spans="1:16" x14ac:dyDescent="0.3">
      <c r="A1732" s="82"/>
      <c r="B1732" s="83"/>
      <c r="C1732" s="80"/>
      <c r="D1732" s="84"/>
      <c r="E1732" s="85"/>
      <c r="F1732" s="85"/>
      <c r="K1732" s="82"/>
      <c r="L1732" s="83"/>
      <c r="M1732" s="80"/>
      <c r="N1732" s="84"/>
      <c r="O1732" s="85"/>
      <c r="P1732" s="85"/>
    </row>
    <row r="1733" spans="1:16" x14ac:dyDescent="0.3">
      <c r="A1733" s="82"/>
      <c r="B1733" s="83"/>
      <c r="C1733" s="80"/>
      <c r="D1733" s="84"/>
      <c r="E1733" s="85"/>
      <c r="F1733" s="85"/>
      <c r="K1733" s="82"/>
      <c r="L1733" s="83"/>
      <c r="M1733" s="80"/>
      <c r="N1733" s="84"/>
      <c r="O1733" s="85"/>
      <c r="P1733" s="85"/>
    </row>
    <row r="1734" spans="1:16" x14ac:dyDescent="0.3">
      <c r="A1734" s="82"/>
      <c r="B1734" s="83"/>
      <c r="C1734" s="80"/>
      <c r="D1734" s="84"/>
      <c r="E1734" s="85"/>
      <c r="F1734" s="85"/>
      <c r="K1734" s="82"/>
      <c r="L1734" s="83"/>
      <c r="M1734" s="80"/>
      <c r="N1734" s="84"/>
      <c r="O1734" s="85"/>
      <c r="P1734" s="85"/>
    </row>
    <row r="1735" spans="1:16" x14ac:dyDescent="0.3">
      <c r="A1735" s="82"/>
      <c r="B1735" s="83"/>
      <c r="C1735" s="80"/>
      <c r="D1735" s="84"/>
      <c r="E1735" s="85"/>
      <c r="F1735" s="85"/>
      <c r="K1735" s="82"/>
      <c r="L1735" s="83"/>
      <c r="M1735" s="80"/>
      <c r="N1735" s="84"/>
      <c r="O1735" s="85"/>
      <c r="P1735" s="85"/>
    </row>
    <row r="1736" spans="1:16" x14ac:dyDescent="0.3">
      <c r="A1736" s="82"/>
      <c r="B1736" s="83"/>
      <c r="C1736" s="80"/>
      <c r="D1736" s="84"/>
      <c r="E1736" s="85"/>
      <c r="F1736" s="85"/>
      <c r="K1736" s="82"/>
      <c r="L1736" s="83"/>
      <c r="M1736" s="80"/>
      <c r="N1736" s="84"/>
      <c r="O1736" s="85"/>
      <c r="P1736" s="85"/>
    </row>
    <row r="1737" spans="1:16" x14ac:dyDescent="0.3">
      <c r="A1737" s="82"/>
      <c r="B1737" s="83"/>
      <c r="C1737" s="80"/>
      <c r="D1737" s="84"/>
      <c r="E1737" s="85"/>
      <c r="F1737" s="85"/>
      <c r="K1737" s="82"/>
      <c r="L1737" s="83"/>
      <c r="M1737" s="80"/>
      <c r="N1737" s="84"/>
      <c r="O1737" s="85"/>
      <c r="P1737" s="85"/>
    </row>
    <row r="1738" spans="1:16" x14ac:dyDescent="0.3">
      <c r="A1738" s="82"/>
      <c r="B1738" s="83"/>
      <c r="C1738" s="80"/>
      <c r="D1738" s="84"/>
      <c r="E1738" s="85"/>
      <c r="F1738" s="85"/>
      <c r="K1738" s="82"/>
      <c r="L1738" s="83"/>
      <c r="M1738" s="80"/>
      <c r="N1738" s="84"/>
      <c r="O1738" s="85"/>
      <c r="P1738" s="85"/>
    </row>
    <row r="1739" spans="1:16" x14ac:dyDescent="0.3">
      <c r="A1739" s="82"/>
      <c r="B1739" s="83"/>
      <c r="C1739" s="80"/>
      <c r="D1739" s="84"/>
      <c r="E1739" s="85"/>
      <c r="F1739" s="85"/>
      <c r="K1739" s="82"/>
      <c r="L1739" s="83"/>
      <c r="M1739" s="80"/>
      <c r="N1739" s="84"/>
      <c r="O1739" s="85"/>
      <c r="P1739" s="85"/>
    </row>
    <row r="1740" spans="1:16" x14ac:dyDescent="0.3">
      <c r="A1740" s="82"/>
      <c r="B1740" s="83"/>
      <c r="C1740" s="80"/>
      <c r="D1740" s="84"/>
      <c r="E1740" s="85"/>
      <c r="F1740" s="85"/>
      <c r="K1740" s="82"/>
      <c r="L1740" s="83"/>
      <c r="M1740" s="80"/>
      <c r="N1740" s="84"/>
      <c r="O1740" s="85"/>
      <c r="P1740" s="85"/>
    </row>
    <row r="1741" spans="1:16" x14ac:dyDescent="0.3">
      <c r="A1741" s="82"/>
      <c r="B1741" s="83"/>
      <c r="C1741" s="80"/>
      <c r="D1741" s="84"/>
      <c r="E1741" s="85"/>
      <c r="F1741" s="85"/>
      <c r="K1741" s="82"/>
      <c r="L1741" s="83"/>
      <c r="M1741" s="80"/>
      <c r="N1741" s="84"/>
      <c r="O1741" s="85"/>
      <c r="P1741" s="85"/>
    </row>
    <row r="1742" spans="1:16" x14ac:dyDescent="0.3">
      <c r="A1742" s="82"/>
      <c r="B1742" s="83"/>
      <c r="C1742" s="80"/>
      <c r="D1742" s="84"/>
      <c r="E1742" s="85"/>
      <c r="F1742" s="85"/>
      <c r="K1742" s="82"/>
      <c r="L1742" s="83"/>
      <c r="M1742" s="80"/>
      <c r="N1742" s="84"/>
      <c r="O1742" s="85"/>
      <c r="P1742" s="85"/>
    </row>
    <row r="1743" spans="1:16" x14ac:dyDescent="0.3">
      <c r="A1743" s="82"/>
      <c r="B1743" s="83"/>
      <c r="C1743" s="80"/>
      <c r="D1743" s="84"/>
      <c r="E1743" s="85"/>
      <c r="F1743" s="85"/>
      <c r="K1743" s="82"/>
      <c r="L1743" s="83"/>
      <c r="M1743" s="80"/>
      <c r="N1743" s="84"/>
      <c r="O1743" s="85"/>
      <c r="P1743" s="85"/>
    </row>
    <row r="1744" spans="1:16" x14ac:dyDescent="0.3">
      <c r="A1744" s="82"/>
      <c r="B1744" s="83"/>
      <c r="C1744" s="80"/>
      <c r="D1744" s="84"/>
      <c r="E1744" s="85"/>
      <c r="F1744" s="85"/>
      <c r="K1744" s="82"/>
      <c r="L1744" s="83"/>
      <c r="M1744" s="80"/>
      <c r="N1744" s="84"/>
      <c r="O1744" s="85"/>
      <c r="P1744" s="85"/>
    </row>
    <row r="1745" spans="1:16" x14ac:dyDescent="0.3">
      <c r="A1745" s="82"/>
      <c r="B1745" s="83"/>
      <c r="C1745" s="80"/>
      <c r="D1745" s="84"/>
      <c r="E1745" s="85"/>
      <c r="F1745" s="85"/>
      <c r="K1745" s="82"/>
      <c r="L1745" s="83"/>
      <c r="M1745" s="80"/>
      <c r="N1745" s="84"/>
      <c r="O1745" s="85"/>
      <c r="P1745" s="85"/>
    </row>
    <row r="1746" spans="1:16" x14ac:dyDescent="0.3">
      <c r="A1746" s="82"/>
      <c r="B1746" s="83"/>
      <c r="C1746" s="80"/>
      <c r="D1746" s="84"/>
      <c r="E1746" s="85"/>
      <c r="F1746" s="85"/>
      <c r="K1746" s="82"/>
      <c r="L1746" s="83"/>
      <c r="M1746" s="80"/>
      <c r="N1746" s="84"/>
      <c r="O1746" s="85"/>
      <c r="P1746" s="85"/>
    </row>
    <row r="1747" spans="1:16" x14ac:dyDescent="0.3">
      <c r="A1747" s="82"/>
      <c r="B1747" s="83"/>
      <c r="C1747" s="80"/>
      <c r="D1747" s="84"/>
      <c r="E1747" s="85"/>
      <c r="F1747" s="85"/>
      <c r="K1747" s="82"/>
      <c r="L1747" s="83"/>
      <c r="M1747" s="80"/>
      <c r="N1747" s="84"/>
      <c r="O1747" s="85"/>
      <c r="P1747" s="85"/>
    </row>
    <row r="1748" spans="1:16" x14ac:dyDescent="0.3">
      <c r="A1748" s="82"/>
      <c r="B1748" s="83"/>
      <c r="C1748" s="80"/>
      <c r="D1748" s="84"/>
      <c r="E1748" s="85"/>
      <c r="F1748" s="85"/>
      <c r="K1748" s="82"/>
      <c r="L1748" s="83"/>
      <c r="M1748" s="80"/>
      <c r="N1748" s="84"/>
      <c r="O1748" s="85"/>
      <c r="P1748" s="85"/>
    </row>
    <row r="1749" spans="1:16" x14ac:dyDescent="0.3">
      <c r="A1749" s="82"/>
      <c r="B1749" s="83"/>
      <c r="C1749" s="80"/>
      <c r="D1749" s="84"/>
      <c r="E1749" s="85"/>
      <c r="F1749" s="85"/>
      <c r="K1749" s="82"/>
      <c r="L1749" s="83"/>
      <c r="M1749" s="80"/>
      <c r="N1749" s="84"/>
      <c r="O1749" s="85"/>
      <c r="P1749" s="85"/>
    </row>
    <row r="1750" spans="1:16" x14ac:dyDescent="0.3">
      <c r="A1750" s="82"/>
      <c r="B1750" s="83"/>
      <c r="C1750" s="80"/>
      <c r="D1750" s="84"/>
      <c r="E1750" s="85"/>
      <c r="F1750" s="85"/>
      <c r="K1750" s="82"/>
      <c r="L1750" s="83"/>
      <c r="M1750" s="80"/>
      <c r="N1750" s="84"/>
      <c r="O1750" s="85"/>
      <c r="P1750" s="85"/>
    </row>
    <row r="1751" spans="1:16" x14ac:dyDescent="0.3">
      <c r="A1751" s="82"/>
      <c r="B1751" s="83"/>
      <c r="C1751" s="80"/>
      <c r="D1751" s="84"/>
      <c r="E1751" s="85"/>
      <c r="F1751" s="85"/>
      <c r="K1751" s="82"/>
      <c r="L1751" s="83"/>
      <c r="M1751" s="80"/>
      <c r="N1751" s="84"/>
      <c r="O1751" s="85"/>
      <c r="P1751" s="85"/>
    </row>
    <row r="1752" spans="1:16" x14ac:dyDescent="0.3">
      <c r="A1752" s="82"/>
      <c r="B1752" s="83"/>
      <c r="C1752" s="80"/>
      <c r="D1752" s="84"/>
      <c r="E1752" s="85"/>
      <c r="F1752" s="85"/>
      <c r="K1752" s="82"/>
      <c r="L1752" s="83"/>
      <c r="M1752" s="80"/>
      <c r="N1752" s="84"/>
      <c r="O1752" s="85"/>
      <c r="P1752" s="85"/>
    </row>
    <row r="1753" spans="1:16" x14ac:dyDescent="0.3">
      <c r="A1753" s="82"/>
      <c r="B1753" s="83"/>
      <c r="C1753" s="80"/>
      <c r="D1753" s="84"/>
      <c r="E1753" s="85"/>
      <c r="F1753" s="85"/>
      <c r="K1753" s="82"/>
      <c r="L1753" s="83"/>
      <c r="M1753" s="80"/>
      <c r="N1753" s="84"/>
      <c r="O1753" s="85"/>
      <c r="P1753" s="85"/>
    </row>
    <row r="1754" spans="1:16" x14ac:dyDescent="0.3">
      <c r="A1754" s="82"/>
      <c r="B1754" s="83"/>
      <c r="C1754" s="80"/>
      <c r="D1754" s="84"/>
      <c r="E1754" s="85"/>
      <c r="F1754" s="85"/>
      <c r="K1754" s="82"/>
      <c r="L1754" s="83"/>
      <c r="M1754" s="80"/>
      <c r="N1754" s="84"/>
      <c r="O1754" s="85"/>
      <c r="P1754" s="85"/>
    </row>
    <row r="1755" spans="1:16" x14ac:dyDescent="0.3">
      <c r="A1755" s="82"/>
      <c r="B1755" s="83"/>
      <c r="C1755" s="80"/>
      <c r="D1755" s="84"/>
      <c r="E1755" s="85"/>
      <c r="F1755" s="85"/>
      <c r="K1755" s="82"/>
      <c r="L1755" s="83"/>
      <c r="M1755" s="80"/>
      <c r="N1755" s="84"/>
      <c r="O1755" s="85"/>
      <c r="P1755" s="85"/>
    </row>
    <row r="1756" spans="1:16" x14ac:dyDescent="0.3">
      <c r="A1756" s="82"/>
      <c r="B1756" s="83"/>
      <c r="C1756" s="80"/>
      <c r="D1756" s="84"/>
      <c r="E1756" s="85"/>
      <c r="F1756" s="85"/>
      <c r="K1756" s="82"/>
      <c r="L1756" s="83"/>
      <c r="M1756" s="80"/>
      <c r="N1756" s="84"/>
      <c r="O1756" s="85"/>
      <c r="P1756" s="85"/>
    </row>
    <row r="1757" spans="1:16" x14ac:dyDescent="0.3">
      <c r="A1757" s="82"/>
      <c r="B1757" s="83"/>
      <c r="C1757" s="80"/>
      <c r="D1757" s="84"/>
      <c r="E1757" s="85"/>
      <c r="F1757" s="85"/>
      <c r="K1757" s="82"/>
      <c r="L1757" s="83"/>
      <c r="M1757" s="80"/>
      <c r="N1757" s="84"/>
      <c r="O1757" s="85"/>
      <c r="P1757" s="85"/>
    </row>
    <row r="1758" spans="1:16" x14ac:dyDescent="0.3">
      <c r="A1758" s="82"/>
      <c r="B1758" s="83"/>
      <c r="C1758" s="80"/>
      <c r="D1758" s="84"/>
      <c r="E1758" s="85"/>
      <c r="F1758" s="85"/>
      <c r="K1758" s="82"/>
      <c r="L1758" s="83"/>
      <c r="M1758" s="80"/>
      <c r="N1758" s="84"/>
      <c r="O1758" s="85"/>
      <c r="P1758" s="85"/>
    </row>
    <row r="1759" spans="1:16" x14ac:dyDescent="0.3">
      <c r="A1759" s="82"/>
      <c r="B1759" s="83"/>
      <c r="C1759" s="80"/>
      <c r="D1759" s="84"/>
      <c r="E1759" s="85"/>
      <c r="F1759" s="85"/>
      <c r="K1759" s="82"/>
      <c r="L1759" s="83"/>
      <c r="M1759" s="80"/>
      <c r="N1759" s="84"/>
      <c r="O1759" s="85"/>
      <c r="P1759" s="85"/>
    </row>
    <row r="1760" spans="1:16" x14ac:dyDescent="0.3">
      <c r="A1760" s="82"/>
      <c r="B1760" s="83"/>
      <c r="C1760" s="80"/>
      <c r="D1760" s="84"/>
      <c r="E1760" s="85"/>
      <c r="F1760" s="85"/>
      <c r="K1760" s="82"/>
      <c r="L1760" s="83"/>
      <c r="M1760" s="80"/>
      <c r="N1760" s="84"/>
      <c r="O1760" s="85"/>
      <c r="P1760" s="85"/>
    </row>
    <row r="1761" spans="1:16" x14ac:dyDescent="0.3">
      <c r="A1761" s="82"/>
      <c r="B1761" s="83"/>
      <c r="C1761" s="80"/>
      <c r="D1761" s="84"/>
      <c r="E1761" s="85"/>
      <c r="F1761" s="85"/>
      <c r="K1761" s="82"/>
      <c r="L1761" s="83"/>
      <c r="M1761" s="80"/>
      <c r="N1761" s="84"/>
      <c r="O1761" s="85"/>
      <c r="P1761" s="85"/>
    </row>
    <row r="1762" spans="1:16" x14ac:dyDescent="0.3">
      <c r="A1762" s="82"/>
      <c r="B1762" s="83"/>
      <c r="C1762" s="80"/>
      <c r="D1762" s="84"/>
      <c r="E1762" s="85"/>
      <c r="F1762" s="85"/>
      <c r="K1762" s="82"/>
      <c r="L1762" s="83"/>
      <c r="M1762" s="80"/>
      <c r="N1762" s="84"/>
      <c r="O1762" s="85"/>
      <c r="P1762" s="85"/>
    </row>
    <row r="1763" spans="1:16" x14ac:dyDescent="0.3">
      <c r="A1763" s="82"/>
      <c r="B1763" s="83"/>
      <c r="C1763" s="80"/>
      <c r="D1763" s="84"/>
      <c r="E1763" s="85"/>
      <c r="F1763" s="85"/>
      <c r="K1763" s="82"/>
      <c r="L1763" s="83"/>
      <c r="M1763" s="80"/>
      <c r="N1763" s="84"/>
      <c r="O1763" s="85"/>
      <c r="P1763" s="85"/>
    </row>
    <row r="1764" spans="1:16" x14ac:dyDescent="0.3">
      <c r="A1764" s="82"/>
      <c r="B1764" s="83"/>
      <c r="C1764" s="80"/>
      <c r="D1764" s="84"/>
      <c r="E1764" s="85"/>
      <c r="F1764" s="85"/>
      <c r="K1764" s="82"/>
      <c r="L1764" s="83"/>
      <c r="M1764" s="80"/>
      <c r="N1764" s="84"/>
      <c r="O1764" s="85"/>
      <c r="P1764" s="85"/>
    </row>
    <row r="1765" spans="1:16" x14ac:dyDescent="0.3">
      <c r="A1765" s="82"/>
      <c r="B1765" s="83"/>
      <c r="C1765" s="80"/>
      <c r="D1765" s="84"/>
      <c r="E1765" s="85"/>
      <c r="F1765" s="85"/>
      <c r="K1765" s="82"/>
      <c r="L1765" s="83"/>
      <c r="M1765" s="80"/>
      <c r="N1765" s="84"/>
      <c r="O1765" s="85"/>
      <c r="P1765" s="85"/>
    </row>
    <row r="1766" spans="1:16" x14ac:dyDescent="0.3">
      <c r="A1766" s="82"/>
      <c r="B1766" s="83"/>
      <c r="C1766" s="80"/>
      <c r="D1766" s="84"/>
      <c r="E1766" s="85"/>
      <c r="F1766" s="85"/>
      <c r="K1766" s="82"/>
      <c r="L1766" s="83"/>
      <c r="M1766" s="80"/>
      <c r="N1766" s="84"/>
      <c r="O1766" s="85"/>
      <c r="P1766" s="85"/>
    </row>
    <row r="1767" spans="1:16" x14ac:dyDescent="0.3">
      <c r="A1767" s="82"/>
      <c r="B1767" s="83"/>
      <c r="C1767" s="80"/>
      <c r="D1767" s="84"/>
      <c r="E1767" s="85"/>
      <c r="F1767" s="85"/>
      <c r="K1767" s="82"/>
      <c r="L1767" s="83"/>
      <c r="M1767" s="80"/>
      <c r="N1767" s="84"/>
      <c r="O1767" s="85"/>
      <c r="P1767" s="85"/>
    </row>
    <row r="1768" spans="1:16" x14ac:dyDescent="0.3">
      <c r="A1768" s="82"/>
      <c r="B1768" s="83"/>
      <c r="C1768" s="80"/>
      <c r="D1768" s="84"/>
      <c r="E1768" s="85"/>
      <c r="F1768" s="85"/>
      <c r="K1768" s="82"/>
      <c r="L1768" s="83"/>
      <c r="M1768" s="80"/>
      <c r="N1768" s="84"/>
      <c r="O1768" s="85"/>
      <c r="P1768" s="85"/>
    </row>
    <row r="1769" spans="1:16" x14ac:dyDescent="0.3">
      <c r="A1769" s="82"/>
      <c r="B1769" s="83"/>
      <c r="C1769" s="80"/>
      <c r="D1769" s="84"/>
      <c r="E1769" s="85"/>
      <c r="F1769" s="85"/>
      <c r="K1769" s="82"/>
      <c r="L1769" s="83"/>
      <c r="M1769" s="80"/>
      <c r="N1769" s="84"/>
      <c r="O1769" s="85"/>
      <c r="P1769" s="85"/>
    </row>
    <row r="1770" spans="1:16" x14ac:dyDescent="0.3">
      <c r="A1770" s="82"/>
      <c r="B1770" s="83"/>
      <c r="C1770" s="80"/>
      <c r="D1770" s="84"/>
      <c r="E1770" s="85"/>
      <c r="F1770" s="85"/>
      <c r="K1770" s="82"/>
      <c r="L1770" s="83"/>
      <c r="M1770" s="80"/>
      <c r="N1770" s="84"/>
      <c r="O1770" s="85"/>
      <c r="P1770" s="85"/>
    </row>
    <row r="1771" spans="1:16" x14ac:dyDescent="0.3">
      <c r="A1771" s="82"/>
      <c r="B1771" s="83"/>
      <c r="C1771" s="80"/>
      <c r="D1771" s="84"/>
      <c r="E1771" s="85"/>
      <c r="F1771" s="85"/>
      <c r="K1771" s="82"/>
      <c r="L1771" s="83"/>
      <c r="M1771" s="80"/>
      <c r="N1771" s="84"/>
      <c r="O1771" s="85"/>
      <c r="P1771" s="85"/>
    </row>
    <row r="1772" spans="1:16" x14ac:dyDescent="0.3">
      <c r="A1772" s="82"/>
      <c r="B1772" s="83"/>
      <c r="C1772" s="80"/>
      <c r="D1772" s="84"/>
      <c r="E1772" s="85"/>
      <c r="F1772" s="85"/>
      <c r="K1772" s="82"/>
      <c r="L1772" s="83"/>
      <c r="M1772" s="80"/>
      <c r="N1772" s="84"/>
      <c r="O1772" s="85"/>
      <c r="P1772" s="85"/>
    </row>
    <row r="1773" spans="1:16" x14ac:dyDescent="0.3">
      <c r="A1773" s="82"/>
      <c r="B1773" s="83"/>
      <c r="C1773" s="80"/>
      <c r="D1773" s="84"/>
      <c r="E1773" s="85"/>
      <c r="F1773" s="85"/>
      <c r="K1773" s="82"/>
      <c r="L1773" s="83"/>
      <c r="M1773" s="80"/>
      <c r="N1773" s="84"/>
      <c r="O1773" s="85"/>
      <c r="P1773" s="85"/>
    </row>
    <row r="1774" spans="1:16" x14ac:dyDescent="0.3">
      <c r="A1774" s="82"/>
      <c r="B1774" s="83"/>
      <c r="C1774" s="80"/>
      <c r="D1774" s="84"/>
      <c r="E1774" s="85"/>
      <c r="F1774" s="85"/>
      <c r="K1774" s="82"/>
      <c r="L1774" s="83"/>
      <c r="M1774" s="80"/>
      <c r="N1774" s="84"/>
      <c r="O1774" s="85"/>
      <c r="P1774" s="85"/>
    </row>
    <row r="1775" spans="1:16" x14ac:dyDescent="0.3">
      <c r="A1775" s="82"/>
      <c r="B1775" s="83"/>
      <c r="C1775" s="80"/>
      <c r="D1775" s="84"/>
      <c r="E1775" s="85"/>
      <c r="F1775" s="85"/>
      <c r="K1775" s="82"/>
      <c r="L1775" s="83"/>
      <c r="M1775" s="80"/>
      <c r="N1775" s="84"/>
      <c r="O1775" s="85"/>
      <c r="P1775" s="85"/>
    </row>
    <row r="1776" spans="1:16" x14ac:dyDescent="0.3">
      <c r="A1776" s="82"/>
      <c r="B1776" s="83"/>
      <c r="C1776" s="80"/>
      <c r="D1776" s="84"/>
      <c r="E1776" s="85"/>
      <c r="F1776" s="85"/>
      <c r="K1776" s="82"/>
      <c r="L1776" s="83"/>
      <c r="M1776" s="80"/>
      <c r="N1776" s="84"/>
      <c r="O1776" s="85"/>
      <c r="P1776" s="85"/>
    </row>
    <row r="1777" spans="1:16" x14ac:dyDescent="0.3">
      <c r="A1777" s="82"/>
      <c r="B1777" s="83"/>
      <c r="C1777" s="80"/>
      <c r="D1777" s="84"/>
      <c r="E1777" s="85"/>
      <c r="F1777" s="85"/>
      <c r="K1777" s="82"/>
      <c r="L1777" s="83"/>
      <c r="M1777" s="80"/>
      <c r="N1777" s="84"/>
      <c r="O1777" s="85"/>
      <c r="P1777" s="85"/>
    </row>
    <row r="1778" spans="1:16" x14ac:dyDescent="0.3">
      <c r="A1778" s="82"/>
      <c r="B1778" s="83"/>
      <c r="C1778" s="80"/>
      <c r="D1778" s="84"/>
      <c r="E1778" s="85"/>
      <c r="F1778" s="85"/>
      <c r="K1778" s="82"/>
      <c r="L1778" s="83"/>
      <c r="M1778" s="80"/>
      <c r="N1778" s="84"/>
      <c r="O1778" s="85"/>
      <c r="P1778" s="85"/>
    </row>
    <row r="1779" spans="1:16" x14ac:dyDescent="0.3">
      <c r="A1779" s="82"/>
      <c r="B1779" s="83"/>
      <c r="C1779" s="80"/>
      <c r="D1779" s="84"/>
      <c r="E1779" s="85"/>
      <c r="F1779" s="85"/>
      <c r="K1779" s="82"/>
      <c r="L1779" s="83"/>
      <c r="M1779" s="80"/>
      <c r="N1779" s="84"/>
      <c r="O1779" s="85"/>
      <c r="P1779" s="85"/>
    </row>
    <row r="1780" spans="1:16" x14ac:dyDescent="0.3">
      <c r="A1780" s="82"/>
      <c r="B1780" s="83"/>
      <c r="C1780" s="80"/>
      <c r="D1780" s="84"/>
      <c r="E1780" s="85"/>
      <c r="F1780" s="85"/>
      <c r="K1780" s="82"/>
      <c r="L1780" s="83"/>
      <c r="M1780" s="80"/>
      <c r="N1780" s="84"/>
      <c r="O1780" s="85"/>
      <c r="P1780" s="85"/>
    </row>
    <row r="1781" spans="1:16" x14ac:dyDescent="0.3">
      <c r="A1781" s="82"/>
      <c r="B1781" s="83"/>
      <c r="C1781" s="80"/>
      <c r="D1781" s="84"/>
      <c r="E1781" s="85"/>
      <c r="F1781" s="85"/>
      <c r="K1781" s="82"/>
      <c r="L1781" s="83"/>
      <c r="M1781" s="80"/>
      <c r="N1781" s="84"/>
      <c r="O1781" s="85"/>
      <c r="P1781" s="85"/>
    </row>
    <row r="1782" spans="1:16" x14ac:dyDescent="0.3">
      <c r="A1782" s="82"/>
      <c r="B1782" s="83"/>
      <c r="C1782" s="80"/>
      <c r="D1782" s="84"/>
      <c r="E1782" s="85"/>
      <c r="F1782" s="85"/>
      <c r="K1782" s="82"/>
      <c r="L1782" s="83"/>
      <c r="M1782" s="80"/>
      <c r="N1782" s="84"/>
      <c r="O1782" s="85"/>
      <c r="P1782" s="85"/>
    </row>
    <row r="1783" spans="1:16" x14ac:dyDescent="0.3">
      <c r="A1783" s="82"/>
      <c r="B1783" s="83"/>
      <c r="C1783" s="80"/>
      <c r="D1783" s="84"/>
      <c r="E1783" s="85"/>
      <c r="F1783" s="85"/>
      <c r="K1783" s="82"/>
      <c r="L1783" s="83"/>
      <c r="M1783" s="80"/>
      <c r="N1783" s="84"/>
      <c r="O1783" s="85"/>
      <c r="P1783" s="85"/>
    </row>
    <row r="1784" spans="1:16" x14ac:dyDescent="0.3">
      <c r="A1784" s="82"/>
      <c r="B1784" s="83"/>
      <c r="C1784" s="80"/>
      <c r="D1784" s="84"/>
      <c r="E1784" s="85"/>
      <c r="F1784" s="85"/>
      <c r="K1784" s="82"/>
      <c r="L1784" s="83"/>
      <c r="M1784" s="80"/>
      <c r="N1784" s="84"/>
      <c r="O1784" s="85"/>
      <c r="P1784" s="85"/>
    </row>
    <row r="1785" spans="1:16" x14ac:dyDescent="0.3">
      <c r="A1785" s="82"/>
      <c r="B1785" s="83"/>
      <c r="C1785" s="80"/>
      <c r="D1785" s="84"/>
      <c r="E1785" s="85"/>
      <c r="F1785" s="85"/>
      <c r="K1785" s="82"/>
      <c r="L1785" s="83"/>
      <c r="M1785" s="80"/>
      <c r="N1785" s="84"/>
      <c r="O1785" s="85"/>
      <c r="P1785" s="85"/>
    </row>
    <row r="1786" spans="1:16" x14ac:dyDescent="0.3">
      <c r="A1786" s="82"/>
      <c r="B1786" s="83"/>
      <c r="C1786" s="80"/>
      <c r="D1786" s="84"/>
      <c r="E1786" s="85"/>
      <c r="F1786" s="85"/>
      <c r="K1786" s="82"/>
      <c r="L1786" s="83"/>
      <c r="M1786" s="80"/>
      <c r="N1786" s="84"/>
      <c r="O1786" s="85"/>
      <c r="P1786" s="85"/>
    </row>
    <row r="1787" spans="1:16" x14ac:dyDescent="0.3">
      <c r="A1787" s="82"/>
      <c r="B1787" s="83"/>
      <c r="C1787" s="80"/>
      <c r="D1787" s="84"/>
      <c r="E1787" s="85"/>
      <c r="F1787" s="85"/>
      <c r="K1787" s="82"/>
      <c r="L1787" s="83"/>
      <c r="M1787" s="80"/>
      <c r="N1787" s="84"/>
      <c r="O1787" s="85"/>
      <c r="P1787" s="85"/>
    </row>
    <row r="1788" spans="1:16" x14ac:dyDescent="0.3">
      <c r="A1788" s="82"/>
      <c r="B1788" s="83"/>
      <c r="C1788" s="80"/>
      <c r="D1788" s="84"/>
      <c r="E1788" s="85"/>
      <c r="F1788" s="85"/>
      <c r="K1788" s="82"/>
      <c r="L1788" s="83"/>
      <c r="M1788" s="80"/>
      <c r="N1788" s="84"/>
      <c r="O1788" s="85"/>
      <c r="P1788" s="85"/>
    </row>
    <row r="1789" spans="1:16" x14ac:dyDescent="0.3">
      <c r="A1789" s="82"/>
      <c r="B1789" s="83"/>
      <c r="C1789" s="80"/>
      <c r="D1789" s="84"/>
      <c r="E1789" s="85"/>
      <c r="F1789" s="85"/>
      <c r="K1789" s="82"/>
      <c r="L1789" s="83"/>
      <c r="M1789" s="80"/>
      <c r="N1789" s="84"/>
      <c r="O1789" s="85"/>
      <c r="P1789" s="85"/>
    </row>
    <row r="1790" spans="1:16" x14ac:dyDescent="0.3">
      <c r="A1790" s="82"/>
      <c r="B1790" s="83"/>
      <c r="C1790" s="80"/>
      <c r="D1790" s="84"/>
      <c r="E1790" s="85"/>
      <c r="F1790" s="85"/>
      <c r="K1790" s="82"/>
      <c r="L1790" s="83"/>
      <c r="M1790" s="80"/>
      <c r="N1790" s="84"/>
      <c r="O1790" s="85"/>
      <c r="P1790" s="85"/>
    </row>
    <row r="1791" spans="1:16" x14ac:dyDescent="0.3">
      <c r="A1791" s="82"/>
      <c r="B1791" s="83"/>
      <c r="C1791" s="80"/>
      <c r="D1791" s="84"/>
      <c r="E1791" s="85"/>
      <c r="F1791" s="85"/>
      <c r="K1791" s="82"/>
      <c r="L1791" s="83"/>
      <c r="M1791" s="80"/>
      <c r="N1791" s="84"/>
      <c r="O1791" s="85"/>
      <c r="P1791" s="85"/>
    </row>
    <row r="1792" spans="1:16" x14ac:dyDescent="0.3">
      <c r="A1792" s="82"/>
      <c r="B1792" s="83"/>
      <c r="C1792" s="80"/>
      <c r="D1792" s="84"/>
      <c r="E1792" s="85"/>
      <c r="F1792" s="85"/>
      <c r="K1792" s="82"/>
      <c r="L1792" s="83"/>
      <c r="M1792" s="80"/>
      <c r="N1792" s="84"/>
      <c r="O1792" s="85"/>
      <c r="P1792" s="85"/>
    </row>
    <row r="1793" spans="1:16" x14ac:dyDescent="0.3">
      <c r="A1793" s="82"/>
      <c r="B1793" s="83"/>
      <c r="C1793" s="80"/>
      <c r="D1793" s="84"/>
      <c r="E1793" s="85"/>
      <c r="F1793" s="85"/>
      <c r="K1793" s="82"/>
      <c r="L1793" s="83"/>
      <c r="M1793" s="80"/>
      <c r="N1793" s="84"/>
      <c r="O1793" s="85"/>
      <c r="P1793" s="85"/>
    </row>
    <row r="1794" spans="1:16" x14ac:dyDescent="0.3">
      <c r="A1794" s="82"/>
      <c r="B1794" s="83"/>
      <c r="C1794" s="80"/>
      <c r="D1794" s="84"/>
      <c r="E1794" s="85"/>
      <c r="F1794" s="85"/>
      <c r="K1794" s="82"/>
      <c r="L1794" s="83"/>
      <c r="M1794" s="80"/>
      <c r="N1794" s="84"/>
      <c r="O1794" s="85"/>
      <c r="P1794" s="85"/>
    </row>
    <row r="1795" spans="1:16" x14ac:dyDescent="0.3">
      <c r="A1795" s="82"/>
      <c r="B1795" s="83"/>
      <c r="C1795" s="80"/>
      <c r="D1795" s="84"/>
      <c r="E1795" s="85"/>
      <c r="F1795" s="85"/>
      <c r="K1795" s="82"/>
      <c r="L1795" s="83"/>
      <c r="M1795" s="80"/>
      <c r="N1795" s="84"/>
      <c r="O1795" s="85"/>
      <c r="P1795" s="85"/>
    </row>
    <row r="1796" spans="1:16" x14ac:dyDescent="0.3">
      <c r="A1796" s="82"/>
      <c r="B1796" s="83"/>
      <c r="C1796" s="80"/>
      <c r="D1796" s="84"/>
      <c r="E1796" s="85"/>
      <c r="F1796" s="85"/>
      <c r="K1796" s="82"/>
      <c r="L1796" s="83"/>
      <c r="M1796" s="80"/>
      <c r="N1796" s="84"/>
      <c r="O1796" s="85"/>
      <c r="P1796" s="85"/>
    </row>
    <row r="1797" spans="1:16" x14ac:dyDescent="0.3">
      <c r="A1797" s="82"/>
      <c r="B1797" s="83"/>
      <c r="C1797" s="80"/>
      <c r="D1797" s="84"/>
      <c r="E1797" s="85"/>
      <c r="F1797" s="85"/>
      <c r="K1797" s="82"/>
      <c r="L1797" s="83"/>
      <c r="M1797" s="80"/>
      <c r="N1797" s="84"/>
      <c r="O1797" s="85"/>
      <c r="P1797" s="85"/>
    </row>
    <row r="1798" spans="1:16" x14ac:dyDescent="0.3">
      <c r="A1798" s="82"/>
      <c r="B1798" s="83"/>
      <c r="C1798" s="80"/>
      <c r="D1798" s="84"/>
      <c r="E1798" s="85"/>
      <c r="F1798" s="85"/>
      <c r="K1798" s="82"/>
      <c r="L1798" s="83"/>
      <c r="M1798" s="80"/>
      <c r="N1798" s="84"/>
      <c r="O1798" s="85"/>
      <c r="P1798" s="85"/>
    </row>
    <row r="1799" spans="1:16" x14ac:dyDescent="0.3">
      <c r="A1799" s="82"/>
      <c r="B1799" s="83"/>
      <c r="C1799" s="80"/>
      <c r="D1799" s="84"/>
      <c r="E1799" s="85"/>
      <c r="F1799" s="85"/>
      <c r="K1799" s="82"/>
      <c r="L1799" s="83"/>
      <c r="M1799" s="80"/>
      <c r="N1799" s="84"/>
      <c r="O1799" s="85"/>
      <c r="P1799" s="85"/>
    </row>
    <row r="1800" spans="1:16" x14ac:dyDescent="0.3">
      <c r="A1800" s="82"/>
      <c r="B1800" s="83"/>
      <c r="C1800" s="80"/>
      <c r="D1800" s="84"/>
      <c r="E1800" s="85"/>
      <c r="F1800" s="85"/>
      <c r="K1800" s="82"/>
      <c r="L1800" s="83"/>
      <c r="M1800" s="80"/>
      <c r="N1800" s="84"/>
      <c r="O1800" s="85"/>
      <c r="P1800" s="85"/>
    </row>
    <row r="1801" spans="1:16" x14ac:dyDescent="0.3">
      <c r="A1801" s="82"/>
      <c r="B1801" s="83"/>
      <c r="C1801" s="80"/>
      <c r="D1801" s="84"/>
      <c r="E1801" s="85"/>
      <c r="F1801" s="85"/>
      <c r="K1801" s="82"/>
      <c r="L1801" s="83"/>
      <c r="M1801" s="80"/>
      <c r="N1801" s="84"/>
      <c r="O1801" s="85"/>
      <c r="P1801" s="85"/>
    </row>
    <row r="1802" spans="1:16" x14ac:dyDescent="0.3">
      <c r="A1802" s="82"/>
      <c r="B1802" s="83"/>
      <c r="C1802" s="80"/>
      <c r="D1802" s="84"/>
      <c r="E1802" s="85"/>
      <c r="F1802" s="85"/>
      <c r="K1802" s="82"/>
      <c r="L1802" s="83"/>
      <c r="M1802" s="80"/>
      <c r="N1802" s="84"/>
      <c r="O1802" s="85"/>
      <c r="P1802" s="85"/>
    </row>
    <row r="1803" spans="1:16" x14ac:dyDescent="0.3">
      <c r="A1803" s="82"/>
      <c r="B1803" s="83"/>
      <c r="C1803" s="80"/>
      <c r="D1803" s="84"/>
      <c r="E1803" s="85"/>
      <c r="F1803" s="85"/>
      <c r="K1803" s="82"/>
      <c r="L1803" s="83"/>
      <c r="M1803" s="80"/>
      <c r="N1803" s="84"/>
      <c r="O1803" s="85"/>
      <c r="P1803" s="85"/>
    </row>
    <row r="1804" spans="1:16" x14ac:dyDescent="0.3">
      <c r="A1804" s="82"/>
      <c r="B1804" s="83"/>
      <c r="C1804" s="80"/>
      <c r="D1804" s="84"/>
      <c r="E1804" s="85"/>
      <c r="F1804" s="85"/>
      <c r="K1804" s="82"/>
      <c r="L1804" s="83"/>
      <c r="M1804" s="80"/>
      <c r="N1804" s="84"/>
      <c r="O1804" s="85"/>
      <c r="P1804" s="85"/>
    </row>
    <row r="1805" spans="1:16" x14ac:dyDescent="0.3">
      <c r="A1805" s="82"/>
      <c r="B1805" s="83"/>
      <c r="C1805" s="80"/>
      <c r="D1805" s="84"/>
      <c r="E1805" s="85"/>
      <c r="F1805" s="85"/>
      <c r="K1805" s="82"/>
      <c r="L1805" s="83"/>
      <c r="M1805" s="80"/>
      <c r="N1805" s="84"/>
      <c r="O1805" s="85"/>
      <c r="P1805" s="85"/>
    </row>
    <row r="1806" spans="1:16" x14ac:dyDescent="0.3">
      <c r="A1806" s="82"/>
      <c r="B1806" s="83"/>
      <c r="C1806" s="80"/>
      <c r="D1806" s="84"/>
      <c r="E1806" s="85"/>
      <c r="F1806" s="85"/>
      <c r="K1806" s="82"/>
      <c r="L1806" s="83"/>
      <c r="M1806" s="80"/>
      <c r="N1806" s="84"/>
      <c r="O1806" s="85"/>
      <c r="P1806" s="85"/>
    </row>
    <row r="1807" spans="1:16" x14ac:dyDescent="0.3">
      <c r="A1807" s="82"/>
      <c r="B1807" s="83"/>
      <c r="C1807" s="80"/>
      <c r="D1807" s="84"/>
      <c r="E1807" s="85"/>
      <c r="F1807" s="85"/>
      <c r="K1807" s="82"/>
      <c r="L1807" s="83"/>
      <c r="M1807" s="80"/>
      <c r="N1807" s="84"/>
      <c r="O1807" s="85"/>
      <c r="P1807" s="85"/>
    </row>
    <row r="1808" spans="1:16" x14ac:dyDescent="0.3">
      <c r="A1808" s="82"/>
      <c r="B1808" s="83"/>
      <c r="C1808" s="80"/>
      <c r="D1808" s="84"/>
      <c r="E1808" s="85"/>
      <c r="F1808" s="85"/>
      <c r="K1808" s="82"/>
      <c r="L1808" s="83"/>
      <c r="M1808" s="80"/>
      <c r="N1808" s="84"/>
      <c r="O1808" s="85"/>
      <c r="P1808" s="85"/>
    </row>
    <row r="1809" spans="1:16" x14ac:dyDescent="0.3">
      <c r="A1809" s="82"/>
      <c r="B1809" s="83"/>
      <c r="C1809" s="80"/>
      <c r="D1809" s="84"/>
      <c r="E1809" s="85"/>
      <c r="F1809" s="85"/>
      <c r="K1809" s="82"/>
      <c r="L1809" s="83"/>
      <c r="M1809" s="80"/>
      <c r="N1809" s="84"/>
      <c r="O1809" s="85"/>
      <c r="P1809" s="85"/>
    </row>
    <row r="1810" spans="1:16" x14ac:dyDescent="0.3">
      <c r="A1810" s="82"/>
      <c r="B1810" s="83"/>
      <c r="C1810" s="80"/>
      <c r="D1810" s="84"/>
      <c r="E1810" s="85"/>
      <c r="F1810" s="85"/>
      <c r="K1810" s="82"/>
      <c r="L1810" s="83"/>
      <c r="M1810" s="80"/>
      <c r="N1810" s="84"/>
      <c r="O1810" s="85"/>
      <c r="P1810" s="85"/>
    </row>
    <row r="1811" spans="1:16" x14ac:dyDescent="0.3">
      <c r="A1811" s="82"/>
      <c r="B1811" s="83"/>
      <c r="C1811" s="80"/>
      <c r="D1811" s="84"/>
      <c r="E1811" s="85"/>
      <c r="F1811" s="85"/>
      <c r="K1811" s="82"/>
      <c r="L1811" s="83"/>
      <c r="M1811" s="80"/>
      <c r="N1811" s="84"/>
      <c r="O1811" s="85"/>
      <c r="P1811" s="85"/>
    </row>
    <row r="1812" spans="1:16" x14ac:dyDescent="0.3">
      <c r="A1812" s="82"/>
      <c r="B1812" s="83"/>
      <c r="C1812" s="80"/>
      <c r="D1812" s="84"/>
      <c r="E1812" s="85"/>
      <c r="F1812" s="85"/>
      <c r="K1812" s="82"/>
      <c r="L1812" s="83"/>
      <c r="M1812" s="80"/>
      <c r="N1812" s="84"/>
      <c r="O1812" s="85"/>
      <c r="P1812" s="85"/>
    </row>
    <row r="1813" spans="1:16" x14ac:dyDescent="0.3">
      <c r="A1813" s="82"/>
      <c r="B1813" s="83"/>
      <c r="C1813" s="80"/>
      <c r="D1813" s="84"/>
      <c r="E1813" s="85"/>
      <c r="F1813" s="85"/>
      <c r="K1813" s="82"/>
      <c r="L1813" s="83"/>
      <c r="M1813" s="80"/>
      <c r="N1813" s="84"/>
      <c r="O1813" s="85"/>
      <c r="P1813" s="85"/>
    </row>
    <row r="1814" spans="1:16" x14ac:dyDescent="0.3">
      <c r="A1814" s="82"/>
      <c r="B1814" s="83"/>
      <c r="C1814" s="80"/>
      <c r="D1814" s="84"/>
      <c r="E1814" s="85"/>
      <c r="F1814" s="85"/>
      <c r="K1814" s="82"/>
      <c r="L1814" s="83"/>
      <c r="M1814" s="80"/>
      <c r="N1814" s="84"/>
      <c r="O1814" s="85"/>
      <c r="P1814" s="85"/>
    </row>
    <row r="1815" spans="1:16" x14ac:dyDescent="0.3">
      <c r="A1815" s="82"/>
      <c r="B1815" s="83"/>
      <c r="C1815" s="80"/>
      <c r="D1815" s="84"/>
      <c r="E1815" s="85"/>
      <c r="F1815" s="85"/>
      <c r="K1815" s="82"/>
      <c r="L1815" s="83"/>
      <c r="M1815" s="80"/>
      <c r="N1815" s="84"/>
      <c r="O1815" s="85"/>
      <c r="P1815" s="85"/>
    </row>
    <row r="1816" spans="1:16" x14ac:dyDescent="0.3">
      <c r="A1816" s="82"/>
      <c r="B1816" s="83"/>
      <c r="C1816" s="80"/>
      <c r="D1816" s="84"/>
      <c r="E1816" s="85"/>
      <c r="F1816" s="85"/>
      <c r="K1816" s="82"/>
      <c r="L1816" s="83"/>
      <c r="M1816" s="80"/>
      <c r="N1816" s="84"/>
      <c r="O1816" s="85"/>
      <c r="P1816" s="85"/>
    </row>
    <row r="1817" spans="1:16" x14ac:dyDescent="0.3">
      <c r="A1817" s="82"/>
      <c r="B1817" s="83"/>
      <c r="C1817" s="80"/>
      <c r="D1817" s="84"/>
      <c r="E1817" s="85"/>
      <c r="F1817" s="85"/>
      <c r="K1817" s="82"/>
      <c r="L1817" s="83"/>
      <c r="M1817" s="80"/>
      <c r="N1817" s="84"/>
      <c r="O1817" s="85"/>
      <c r="P1817" s="85"/>
    </row>
    <row r="1818" spans="1:16" x14ac:dyDescent="0.3">
      <c r="A1818" s="82"/>
      <c r="B1818" s="83"/>
      <c r="C1818" s="80"/>
      <c r="D1818" s="84"/>
      <c r="E1818" s="85"/>
      <c r="F1818" s="85"/>
      <c r="K1818" s="82"/>
      <c r="L1818" s="83"/>
      <c r="M1818" s="80"/>
      <c r="N1818" s="84"/>
      <c r="O1818" s="85"/>
      <c r="P1818" s="85"/>
    </row>
    <row r="1819" spans="1:16" x14ac:dyDescent="0.3">
      <c r="A1819" s="82"/>
      <c r="B1819" s="83"/>
      <c r="C1819" s="80"/>
      <c r="D1819" s="84"/>
      <c r="E1819" s="85"/>
      <c r="F1819" s="85"/>
      <c r="K1819" s="82"/>
      <c r="L1819" s="83"/>
      <c r="M1819" s="80"/>
      <c r="N1819" s="84"/>
      <c r="O1819" s="85"/>
      <c r="P1819" s="85"/>
    </row>
    <row r="1820" spans="1:16" x14ac:dyDescent="0.3">
      <c r="A1820" s="82"/>
      <c r="B1820" s="83"/>
      <c r="C1820" s="80"/>
      <c r="D1820" s="84"/>
      <c r="E1820" s="85"/>
      <c r="F1820" s="85"/>
      <c r="K1820" s="82"/>
      <c r="L1820" s="83"/>
      <c r="M1820" s="80"/>
      <c r="N1820" s="84"/>
      <c r="O1820" s="85"/>
      <c r="P1820" s="85"/>
    </row>
    <row r="1821" spans="1:16" x14ac:dyDescent="0.3">
      <c r="A1821" s="82"/>
      <c r="B1821" s="83"/>
      <c r="C1821" s="80"/>
      <c r="D1821" s="84"/>
      <c r="E1821" s="85"/>
      <c r="F1821" s="85"/>
      <c r="K1821" s="82"/>
      <c r="L1821" s="83"/>
      <c r="M1821" s="80"/>
      <c r="N1821" s="84"/>
      <c r="O1821" s="85"/>
      <c r="P1821" s="85"/>
    </row>
    <row r="1822" spans="1:16" x14ac:dyDescent="0.3">
      <c r="A1822" s="82"/>
      <c r="B1822" s="83"/>
      <c r="C1822" s="80"/>
      <c r="D1822" s="84"/>
      <c r="E1822" s="85"/>
      <c r="F1822" s="85"/>
      <c r="K1822" s="82"/>
      <c r="L1822" s="83"/>
      <c r="M1822" s="80"/>
      <c r="N1822" s="84"/>
      <c r="O1822" s="85"/>
      <c r="P1822" s="85"/>
    </row>
    <row r="1823" spans="1:16" x14ac:dyDescent="0.3">
      <c r="A1823" s="82"/>
      <c r="B1823" s="83"/>
      <c r="C1823" s="80"/>
      <c r="D1823" s="84"/>
      <c r="E1823" s="85"/>
      <c r="F1823" s="85"/>
      <c r="K1823" s="82"/>
      <c r="L1823" s="83"/>
      <c r="M1823" s="80"/>
      <c r="N1823" s="84"/>
      <c r="O1823" s="85"/>
      <c r="P1823" s="85"/>
    </row>
    <row r="1824" spans="1:16" x14ac:dyDescent="0.3">
      <c r="A1824" s="82"/>
      <c r="B1824" s="83"/>
      <c r="C1824" s="80"/>
      <c r="D1824" s="84"/>
      <c r="E1824" s="85"/>
      <c r="F1824" s="85"/>
      <c r="K1824" s="82"/>
      <c r="L1824" s="83"/>
      <c r="M1824" s="80"/>
      <c r="N1824" s="84"/>
      <c r="O1824" s="85"/>
      <c r="P1824" s="85"/>
    </row>
    <row r="1825" spans="1:16" x14ac:dyDescent="0.3">
      <c r="A1825" s="82"/>
      <c r="B1825" s="83"/>
      <c r="C1825" s="80"/>
      <c r="D1825" s="84"/>
      <c r="E1825" s="85"/>
      <c r="F1825" s="85"/>
      <c r="K1825" s="82"/>
      <c r="L1825" s="83"/>
      <c r="M1825" s="80"/>
      <c r="N1825" s="84"/>
      <c r="O1825" s="85"/>
      <c r="P1825" s="85"/>
    </row>
    <row r="1826" spans="1:16" x14ac:dyDescent="0.3">
      <c r="A1826" s="82"/>
      <c r="B1826" s="83"/>
      <c r="C1826" s="80"/>
      <c r="D1826" s="84"/>
      <c r="E1826" s="85"/>
      <c r="F1826" s="85"/>
      <c r="K1826" s="82"/>
      <c r="L1826" s="83"/>
      <c r="M1826" s="80"/>
      <c r="N1826" s="84"/>
      <c r="O1826" s="85"/>
      <c r="P1826" s="85"/>
    </row>
    <row r="1827" spans="1:16" x14ac:dyDescent="0.3">
      <c r="A1827" s="82"/>
      <c r="B1827" s="83"/>
      <c r="C1827" s="80"/>
      <c r="D1827" s="84"/>
      <c r="E1827" s="85"/>
      <c r="F1827" s="85"/>
      <c r="K1827" s="82"/>
      <c r="L1827" s="83"/>
      <c r="M1827" s="80"/>
      <c r="N1827" s="84"/>
      <c r="O1827" s="85"/>
      <c r="P1827" s="85"/>
    </row>
    <row r="1828" spans="1:16" x14ac:dyDescent="0.3">
      <c r="A1828" s="82"/>
      <c r="B1828" s="83"/>
      <c r="C1828" s="80"/>
      <c r="D1828" s="84"/>
      <c r="E1828" s="85"/>
      <c r="F1828" s="85"/>
      <c r="K1828" s="82"/>
      <c r="L1828" s="83"/>
      <c r="M1828" s="80"/>
      <c r="N1828" s="84"/>
      <c r="O1828" s="85"/>
      <c r="P1828" s="85"/>
    </row>
    <row r="1829" spans="1:16" x14ac:dyDescent="0.3">
      <c r="A1829" s="82"/>
      <c r="B1829" s="83"/>
      <c r="C1829" s="80"/>
      <c r="D1829" s="84"/>
      <c r="E1829" s="85"/>
      <c r="F1829" s="85"/>
      <c r="K1829" s="82"/>
      <c r="L1829" s="83"/>
      <c r="M1829" s="80"/>
      <c r="N1829" s="84"/>
      <c r="O1829" s="85"/>
      <c r="P1829" s="85"/>
    </row>
    <row r="1830" spans="1:16" x14ac:dyDescent="0.3">
      <c r="A1830" s="82"/>
      <c r="B1830" s="83"/>
      <c r="C1830" s="80"/>
      <c r="D1830" s="84"/>
      <c r="E1830" s="85"/>
      <c r="F1830" s="85"/>
      <c r="K1830" s="82"/>
      <c r="L1830" s="83"/>
      <c r="M1830" s="80"/>
      <c r="N1830" s="84"/>
      <c r="O1830" s="85"/>
      <c r="P1830" s="85"/>
    </row>
    <row r="1831" spans="1:16" x14ac:dyDescent="0.3">
      <c r="A1831" s="82"/>
      <c r="B1831" s="83"/>
      <c r="C1831" s="80"/>
      <c r="D1831" s="84"/>
      <c r="E1831" s="85"/>
      <c r="F1831" s="85"/>
      <c r="K1831" s="82"/>
      <c r="L1831" s="83"/>
      <c r="M1831" s="80"/>
      <c r="N1831" s="84"/>
      <c r="O1831" s="85"/>
      <c r="P1831" s="85"/>
    </row>
    <row r="1832" spans="1:16" x14ac:dyDescent="0.3">
      <c r="A1832" s="82"/>
      <c r="B1832" s="83"/>
      <c r="C1832" s="80"/>
      <c r="D1832" s="84"/>
      <c r="E1832" s="85"/>
      <c r="F1832" s="85"/>
      <c r="K1832" s="82"/>
      <c r="L1832" s="83"/>
      <c r="M1832" s="80"/>
      <c r="N1832" s="84"/>
      <c r="O1832" s="85"/>
      <c r="P1832" s="85"/>
    </row>
    <row r="1833" spans="1:16" x14ac:dyDescent="0.3">
      <c r="A1833" s="82"/>
      <c r="B1833" s="83"/>
      <c r="C1833" s="80"/>
      <c r="D1833" s="84"/>
      <c r="E1833" s="85"/>
      <c r="F1833" s="85"/>
      <c r="K1833" s="82"/>
      <c r="L1833" s="83"/>
      <c r="M1833" s="80"/>
      <c r="N1833" s="84"/>
      <c r="O1833" s="85"/>
      <c r="P1833" s="85"/>
    </row>
    <row r="1834" spans="1:16" x14ac:dyDescent="0.3">
      <c r="A1834" s="82"/>
      <c r="B1834" s="83"/>
      <c r="C1834" s="80"/>
      <c r="D1834" s="84"/>
      <c r="E1834" s="85"/>
      <c r="F1834" s="85"/>
      <c r="K1834" s="82"/>
      <c r="L1834" s="83"/>
      <c r="M1834" s="80"/>
      <c r="N1834" s="84"/>
      <c r="O1834" s="85"/>
      <c r="P1834" s="85"/>
    </row>
    <row r="1835" spans="1:16" x14ac:dyDescent="0.3">
      <c r="A1835" s="82"/>
      <c r="B1835" s="83"/>
      <c r="C1835" s="80"/>
      <c r="D1835" s="84"/>
      <c r="E1835" s="85"/>
      <c r="F1835" s="85"/>
      <c r="K1835" s="82"/>
      <c r="L1835" s="83"/>
      <c r="M1835" s="80"/>
      <c r="N1835" s="84"/>
      <c r="O1835" s="85"/>
      <c r="P1835" s="85"/>
    </row>
    <row r="1836" spans="1:16" x14ac:dyDescent="0.3">
      <c r="A1836" s="82"/>
      <c r="B1836" s="83"/>
      <c r="C1836" s="80"/>
      <c r="D1836" s="84"/>
      <c r="E1836" s="85"/>
      <c r="F1836" s="85"/>
      <c r="K1836" s="82"/>
      <c r="L1836" s="83"/>
      <c r="M1836" s="80"/>
      <c r="N1836" s="84"/>
      <c r="O1836" s="85"/>
      <c r="P1836" s="85"/>
    </row>
    <row r="1837" spans="1:16" x14ac:dyDescent="0.3">
      <c r="A1837" s="82"/>
      <c r="B1837" s="83"/>
      <c r="C1837" s="80"/>
      <c r="D1837" s="84"/>
      <c r="E1837" s="85"/>
      <c r="F1837" s="85"/>
      <c r="K1837" s="82"/>
      <c r="L1837" s="83"/>
      <c r="M1837" s="80"/>
      <c r="N1837" s="84"/>
      <c r="O1837" s="85"/>
      <c r="P1837" s="85"/>
    </row>
    <row r="1838" spans="1:16" x14ac:dyDescent="0.3">
      <c r="A1838" s="82"/>
      <c r="B1838" s="83"/>
      <c r="C1838" s="80"/>
      <c r="D1838" s="84"/>
      <c r="E1838" s="85"/>
      <c r="F1838" s="85"/>
      <c r="K1838" s="82"/>
      <c r="L1838" s="83"/>
      <c r="M1838" s="80"/>
      <c r="N1838" s="84"/>
      <c r="O1838" s="85"/>
      <c r="P1838" s="85"/>
    </row>
    <row r="1839" spans="1:16" x14ac:dyDescent="0.3">
      <c r="A1839" s="82"/>
      <c r="B1839" s="83"/>
      <c r="C1839" s="80"/>
      <c r="D1839" s="84"/>
      <c r="E1839" s="85"/>
      <c r="F1839" s="85"/>
      <c r="K1839" s="82"/>
      <c r="L1839" s="83"/>
      <c r="M1839" s="80"/>
      <c r="N1839" s="84"/>
      <c r="O1839" s="85"/>
      <c r="P1839" s="85"/>
    </row>
    <row r="1840" spans="1:16" x14ac:dyDescent="0.3">
      <c r="A1840" s="82"/>
      <c r="B1840" s="83"/>
      <c r="C1840" s="80"/>
      <c r="D1840" s="84"/>
      <c r="E1840" s="85"/>
      <c r="F1840" s="85"/>
      <c r="K1840" s="82"/>
      <c r="L1840" s="83"/>
      <c r="M1840" s="80"/>
      <c r="N1840" s="84"/>
      <c r="O1840" s="85"/>
      <c r="P1840" s="85"/>
    </row>
    <row r="1841" spans="1:16" x14ac:dyDescent="0.3">
      <c r="A1841" s="82"/>
      <c r="B1841" s="83"/>
      <c r="C1841" s="80"/>
      <c r="D1841" s="84"/>
      <c r="E1841" s="85"/>
      <c r="F1841" s="85"/>
      <c r="K1841" s="82"/>
      <c r="L1841" s="83"/>
      <c r="M1841" s="80"/>
      <c r="N1841" s="84"/>
      <c r="O1841" s="85"/>
      <c r="P1841" s="85"/>
    </row>
    <row r="1842" spans="1:16" x14ac:dyDescent="0.3">
      <c r="A1842" s="82"/>
      <c r="B1842" s="83"/>
      <c r="C1842" s="80"/>
      <c r="D1842" s="84"/>
      <c r="E1842" s="85"/>
      <c r="F1842" s="85"/>
      <c r="K1842" s="82"/>
      <c r="L1842" s="83"/>
      <c r="M1842" s="80"/>
      <c r="N1842" s="84"/>
      <c r="O1842" s="85"/>
      <c r="P1842" s="85"/>
    </row>
    <row r="1843" spans="1:16" x14ac:dyDescent="0.3">
      <c r="A1843" s="82"/>
      <c r="B1843" s="83"/>
      <c r="C1843" s="80"/>
      <c r="D1843" s="84"/>
      <c r="E1843" s="85"/>
      <c r="F1843" s="85"/>
      <c r="K1843" s="82"/>
      <c r="L1843" s="83"/>
      <c r="M1843" s="80"/>
      <c r="N1843" s="84"/>
      <c r="O1843" s="85"/>
      <c r="P1843" s="85"/>
    </row>
    <row r="1844" spans="1:16" x14ac:dyDescent="0.3">
      <c r="A1844" s="82"/>
      <c r="B1844" s="83"/>
      <c r="C1844" s="80"/>
      <c r="D1844" s="84"/>
      <c r="E1844" s="85"/>
      <c r="F1844" s="85"/>
      <c r="K1844" s="82"/>
      <c r="L1844" s="83"/>
      <c r="M1844" s="80"/>
      <c r="N1844" s="84"/>
      <c r="O1844" s="85"/>
      <c r="P1844" s="85"/>
    </row>
    <row r="1845" spans="1:16" x14ac:dyDescent="0.3">
      <c r="A1845" s="82"/>
      <c r="B1845" s="83"/>
      <c r="C1845" s="80"/>
      <c r="D1845" s="84"/>
      <c r="E1845" s="85"/>
      <c r="F1845" s="85"/>
      <c r="K1845" s="82"/>
      <c r="L1845" s="83"/>
      <c r="M1845" s="80"/>
      <c r="N1845" s="84"/>
      <c r="O1845" s="85"/>
      <c r="P1845" s="85"/>
    </row>
    <row r="1846" spans="1:16" x14ac:dyDescent="0.3">
      <c r="A1846" s="82"/>
      <c r="B1846" s="83"/>
      <c r="C1846" s="80"/>
      <c r="D1846" s="84"/>
      <c r="E1846" s="85"/>
      <c r="F1846" s="85"/>
      <c r="K1846" s="82"/>
      <c r="L1846" s="83"/>
      <c r="M1846" s="80"/>
      <c r="N1846" s="84"/>
      <c r="O1846" s="85"/>
      <c r="P1846" s="85"/>
    </row>
    <row r="1847" spans="1:16" x14ac:dyDescent="0.3">
      <c r="A1847" s="82"/>
      <c r="B1847" s="83"/>
      <c r="C1847" s="80"/>
      <c r="D1847" s="84"/>
      <c r="E1847" s="85"/>
      <c r="F1847" s="85"/>
      <c r="K1847" s="82"/>
      <c r="L1847" s="83"/>
      <c r="M1847" s="80"/>
      <c r="N1847" s="84"/>
      <c r="O1847" s="85"/>
      <c r="P1847" s="85"/>
    </row>
    <row r="1848" spans="1:16" x14ac:dyDescent="0.3">
      <c r="A1848" s="82"/>
      <c r="B1848" s="83"/>
      <c r="C1848" s="80"/>
      <c r="D1848" s="84"/>
      <c r="E1848" s="85"/>
      <c r="F1848" s="85"/>
      <c r="K1848" s="82"/>
      <c r="L1848" s="83"/>
      <c r="M1848" s="80"/>
      <c r="N1848" s="84"/>
      <c r="O1848" s="85"/>
      <c r="P1848" s="85"/>
    </row>
    <row r="1849" spans="1:16" x14ac:dyDescent="0.3">
      <c r="A1849" s="82"/>
      <c r="B1849" s="83"/>
      <c r="C1849" s="80"/>
      <c r="D1849" s="84"/>
      <c r="E1849" s="85"/>
      <c r="F1849" s="85"/>
      <c r="K1849" s="82"/>
      <c r="L1849" s="83"/>
      <c r="M1849" s="80"/>
      <c r="N1849" s="84"/>
      <c r="O1849" s="85"/>
      <c r="P1849" s="85"/>
    </row>
    <row r="1850" spans="1:16" x14ac:dyDescent="0.3">
      <c r="A1850" s="82"/>
      <c r="B1850" s="83"/>
      <c r="C1850" s="80"/>
      <c r="D1850" s="84"/>
      <c r="E1850" s="85"/>
      <c r="F1850" s="85"/>
      <c r="K1850" s="82"/>
      <c r="L1850" s="83"/>
      <c r="M1850" s="80"/>
      <c r="N1850" s="84"/>
      <c r="O1850" s="85"/>
      <c r="P1850" s="85"/>
    </row>
    <row r="1851" spans="1:16" x14ac:dyDescent="0.3">
      <c r="A1851" s="82"/>
      <c r="B1851" s="83"/>
      <c r="C1851" s="80"/>
      <c r="D1851" s="84"/>
      <c r="E1851" s="85"/>
      <c r="F1851" s="85"/>
      <c r="K1851" s="82"/>
      <c r="L1851" s="83"/>
      <c r="M1851" s="80"/>
      <c r="N1851" s="84"/>
      <c r="O1851" s="85"/>
      <c r="P1851" s="85"/>
    </row>
    <row r="1852" spans="1:16" x14ac:dyDescent="0.3">
      <c r="A1852" s="82"/>
      <c r="B1852" s="83"/>
      <c r="C1852" s="80"/>
      <c r="D1852" s="84"/>
      <c r="E1852" s="85"/>
      <c r="F1852" s="85"/>
      <c r="K1852" s="82"/>
      <c r="L1852" s="83"/>
      <c r="M1852" s="80"/>
      <c r="N1852" s="84"/>
      <c r="O1852" s="85"/>
      <c r="P1852" s="85"/>
    </row>
    <row r="1853" spans="1:16" x14ac:dyDescent="0.3">
      <c r="A1853" s="82"/>
      <c r="B1853" s="83"/>
      <c r="C1853" s="80"/>
      <c r="D1853" s="84"/>
      <c r="E1853" s="85"/>
      <c r="F1853" s="85"/>
      <c r="K1853" s="82"/>
      <c r="L1853" s="83"/>
      <c r="M1853" s="80"/>
      <c r="N1853" s="84"/>
      <c r="O1853" s="85"/>
      <c r="P1853" s="85"/>
    </row>
    <row r="1854" spans="1:16" x14ac:dyDescent="0.3">
      <c r="A1854" s="82"/>
      <c r="B1854" s="83"/>
      <c r="C1854" s="80"/>
      <c r="D1854" s="84"/>
      <c r="E1854" s="85"/>
      <c r="F1854" s="85"/>
      <c r="K1854" s="82"/>
      <c r="L1854" s="83"/>
      <c r="M1854" s="80"/>
      <c r="N1854" s="84"/>
      <c r="O1854" s="85"/>
      <c r="P1854" s="85"/>
    </row>
    <row r="1855" spans="1:16" x14ac:dyDescent="0.3">
      <c r="A1855" s="82"/>
      <c r="B1855" s="83"/>
      <c r="C1855" s="80"/>
      <c r="D1855" s="84"/>
      <c r="E1855" s="85"/>
      <c r="F1855" s="85"/>
      <c r="K1855" s="82"/>
      <c r="L1855" s="83"/>
      <c r="M1855" s="80"/>
      <c r="N1855" s="84"/>
      <c r="O1855" s="85"/>
      <c r="P1855" s="85"/>
    </row>
    <row r="1856" spans="1:16" x14ac:dyDescent="0.3">
      <c r="A1856" s="82"/>
      <c r="B1856" s="83"/>
      <c r="C1856" s="80"/>
      <c r="D1856" s="84"/>
      <c r="E1856" s="85"/>
      <c r="F1856" s="85"/>
      <c r="K1856" s="82"/>
      <c r="L1856" s="83"/>
      <c r="M1856" s="80"/>
      <c r="N1856" s="84"/>
      <c r="O1856" s="85"/>
      <c r="P1856" s="85"/>
    </row>
    <row r="1857" spans="1:16" x14ac:dyDescent="0.3">
      <c r="A1857" s="82"/>
      <c r="B1857" s="83"/>
      <c r="C1857" s="80"/>
      <c r="D1857" s="84"/>
      <c r="E1857" s="85"/>
      <c r="F1857" s="85"/>
      <c r="K1857" s="82"/>
      <c r="L1857" s="83"/>
      <c r="M1857" s="80"/>
      <c r="N1857" s="84"/>
      <c r="O1857" s="85"/>
      <c r="P1857" s="85"/>
    </row>
    <row r="1858" spans="1:16" x14ac:dyDescent="0.3">
      <c r="A1858" s="82"/>
      <c r="B1858" s="83"/>
      <c r="C1858" s="80"/>
      <c r="D1858" s="84"/>
      <c r="E1858" s="85"/>
      <c r="F1858" s="85"/>
      <c r="K1858" s="82"/>
      <c r="L1858" s="83"/>
      <c r="M1858" s="80"/>
      <c r="N1858" s="84"/>
      <c r="O1858" s="85"/>
      <c r="P1858" s="85"/>
    </row>
    <row r="1859" spans="1:16" x14ac:dyDescent="0.3">
      <c r="A1859" s="82"/>
      <c r="B1859" s="83"/>
      <c r="C1859" s="80"/>
      <c r="D1859" s="84"/>
      <c r="E1859" s="85"/>
      <c r="F1859" s="85"/>
      <c r="K1859" s="82"/>
      <c r="L1859" s="83"/>
      <c r="M1859" s="80"/>
      <c r="N1859" s="84"/>
      <c r="O1859" s="85"/>
      <c r="P1859" s="85"/>
    </row>
    <row r="1860" spans="1:16" x14ac:dyDescent="0.3">
      <c r="A1860" s="82"/>
      <c r="B1860" s="83"/>
      <c r="C1860" s="80"/>
      <c r="D1860" s="84"/>
      <c r="E1860" s="85"/>
      <c r="F1860" s="85"/>
      <c r="K1860" s="82"/>
      <c r="L1860" s="83"/>
      <c r="M1860" s="80"/>
      <c r="N1860" s="84"/>
      <c r="O1860" s="85"/>
      <c r="P1860" s="85"/>
    </row>
    <row r="1861" spans="1:16" x14ac:dyDescent="0.3">
      <c r="A1861" s="82"/>
      <c r="B1861" s="83"/>
      <c r="C1861" s="80"/>
      <c r="D1861" s="84"/>
      <c r="E1861" s="85"/>
      <c r="F1861" s="85"/>
      <c r="K1861" s="82"/>
      <c r="L1861" s="83"/>
      <c r="M1861" s="80"/>
      <c r="N1861" s="84"/>
      <c r="O1861" s="85"/>
      <c r="P1861" s="85"/>
    </row>
    <row r="1862" spans="1:16" x14ac:dyDescent="0.3">
      <c r="A1862" s="82"/>
      <c r="B1862" s="83"/>
      <c r="C1862" s="80"/>
      <c r="D1862" s="84"/>
      <c r="E1862" s="85"/>
      <c r="F1862" s="85"/>
      <c r="K1862" s="82"/>
      <c r="L1862" s="83"/>
      <c r="M1862" s="80"/>
      <c r="N1862" s="84"/>
      <c r="O1862" s="85"/>
      <c r="P1862" s="85"/>
    </row>
    <row r="1863" spans="1:16" x14ac:dyDescent="0.3">
      <c r="A1863" s="82"/>
      <c r="B1863" s="83"/>
      <c r="C1863" s="80"/>
      <c r="D1863" s="84"/>
      <c r="E1863" s="85"/>
      <c r="F1863" s="85"/>
      <c r="K1863" s="82"/>
      <c r="L1863" s="83"/>
      <c r="M1863" s="80"/>
      <c r="N1863" s="84"/>
      <c r="O1863" s="85"/>
      <c r="P1863" s="85"/>
    </row>
    <row r="1864" spans="1:16" x14ac:dyDescent="0.3">
      <c r="A1864" s="82"/>
      <c r="B1864" s="83"/>
      <c r="C1864" s="80"/>
      <c r="D1864" s="84"/>
      <c r="E1864" s="85"/>
      <c r="F1864" s="85"/>
      <c r="K1864" s="82"/>
      <c r="L1864" s="83"/>
      <c r="M1864" s="80"/>
      <c r="N1864" s="84"/>
      <c r="O1864" s="85"/>
      <c r="P1864" s="85"/>
    </row>
    <row r="1865" spans="1:16" x14ac:dyDescent="0.3">
      <c r="A1865" s="82"/>
      <c r="B1865" s="83"/>
      <c r="C1865" s="80"/>
      <c r="D1865" s="84"/>
      <c r="E1865" s="85"/>
      <c r="F1865" s="85"/>
      <c r="K1865" s="82"/>
      <c r="L1865" s="83"/>
      <c r="M1865" s="80"/>
      <c r="N1865" s="84"/>
      <c r="O1865" s="85"/>
      <c r="P1865" s="85"/>
    </row>
    <row r="1866" spans="1:16" x14ac:dyDescent="0.3">
      <c r="A1866" s="82"/>
      <c r="B1866" s="83"/>
      <c r="C1866" s="80"/>
      <c r="D1866" s="84"/>
      <c r="E1866" s="85"/>
      <c r="F1866" s="85"/>
      <c r="K1866" s="82"/>
      <c r="L1866" s="83"/>
      <c r="M1866" s="80"/>
      <c r="N1866" s="84"/>
      <c r="O1866" s="85"/>
      <c r="P1866" s="85"/>
    </row>
    <row r="1867" spans="1:16" x14ac:dyDescent="0.3">
      <c r="A1867" s="82"/>
      <c r="B1867" s="83"/>
      <c r="C1867" s="80"/>
      <c r="D1867" s="84"/>
      <c r="E1867" s="85"/>
      <c r="F1867" s="85"/>
      <c r="K1867" s="82"/>
      <c r="L1867" s="83"/>
      <c r="M1867" s="80"/>
      <c r="N1867" s="84"/>
      <c r="O1867" s="85"/>
      <c r="P1867" s="85"/>
    </row>
    <row r="1868" spans="1:16" x14ac:dyDescent="0.3">
      <c r="A1868" s="82"/>
      <c r="B1868" s="83"/>
      <c r="C1868" s="80"/>
      <c r="D1868" s="84"/>
      <c r="E1868" s="85"/>
      <c r="F1868" s="85"/>
      <c r="K1868" s="82"/>
      <c r="L1868" s="83"/>
      <c r="M1868" s="80"/>
      <c r="N1868" s="84"/>
      <c r="O1868" s="85"/>
      <c r="P1868" s="85"/>
    </row>
    <row r="1869" spans="1:16" x14ac:dyDescent="0.3">
      <c r="A1869" s="82"/>
      <c r="B1869" s="83"/>
      <c r="C1869" s="80"/>
      <c r="D1869" s="84"/>
      <c r="E1869" s="85"/>
      <c r="F1869" s="85"/>
      <c r="K1869" s="82"/>
      <c r="L1869" s="83"/>
      <c r="M1869" s="80"/>
      <c r="N1869" s="84"/>
      <c r="O1869" s="85"/>
      <c r="P1869" s="85"/>
    </row>
    <row r="1870" spans="1:16" x14ac:dyDescent="0.3">
      <c r="A1870" s="82"/>
      <c r="B1870" s="83"/>
      <c r="C1870" s="80"/>
      <c r="D1870" s="84"/>
      <c r="E1870" s="85"/>
      <c r="F1870" s="85"/>
      <c r="K1870" s="82"/>
      <c r="L1870" s="83"/>
      <c r="M1870" s="80"/>
      <c r="N1870" s="84"/>
      <c r="O1870" s="85"/>
      <c r="P1870" s="85"/>
    </row>
    <row r="1871" spans="1:16" x14ac:dyDescent="0.3">
      <c r="A1871" s="82"/>
      <c r="B1871" s="83"/>
      <c r="C1871" s="80"/>
      <c r="D1871" s="84"/>
      <c r="E1871" s="85"/>
      <c r="F1871" s="85"/>
      <c r="K1871" s="82"/>
      <c r="L1871" s="83"/>
      <c r="M1871" s="80"/>
      <c r="N1871" s="84"/>
      <c r="O1871" s="85"/>
      <c r="P1871" s="85"/>
    </row>
    <row r="1872" spans="1:16" x14ac:dyDescent="0.3">
      <c r="A1872" s="82"/>
      <c r="B1872" s="83"/>
      <c r="C1872" s="80"/>
      <c r="D1872" s="84"/>
      <c r="E1872" s="85"/>
      <c r="F1872" s="85"/>
      <c r="K1872" s="82"/>
      <c r="L1872" s="83"/>
      <c r="M1872" s="80"/>
      <c r="N1872" s="84"/>
      <c r="O1872" s="85"/>
      <c r="P1872" s="85"/>
    </row>
    <row r="1873" spans="1:16" x14ac:dyDescent="0.3">
      <c r="A1873" s="82"/>
      <c r="B1873" s="83"/>
      <c r="C1873" s="80"/>
      <c r="D1873" s="84"/>
      <c r="E1873" s="85"/>
      <c r="F1873" s="85"/>
      <c r="K1873" s="82"/>
      <c r="L1873" s="83"/>
      <c r="M1873" s="80"/>
      <c r="N1873" s="84"/>
      <c r="O1873" s="85"/>
      <c r="P1873" s="85"/>
    </row>
    <row r="1874" spans="1:16" x14ac:dyDescent="0.3">
      <c r="A1874" s="82"/>
      <c r="B1874" s="83"/>
      <c r="C1874" s="80"/>
      <c r="D1874" s="84"/>
      <c r="E1874" s="85"/>
      <c r="F1874" s="85"/>
      <c r="K1874" s="82"/>
      <c r="L1874" s="83"/>
      <c r="M1874" s="80"/>
      <c r="N1874" s="84"/>
      <c r="O1874" s="85"/>
      <c r="P1874" s="85"/>
    </row>
    <row r="1875" spans="1:16" x14ac:dyDescent="0.3">
      <c r="A1875" s="82"/>
      <c r="B1875" s="83"/>
      <c r="C1875" s="80"/>
      <c r="D1875" s="84"/>
      <c r="E1875" s="85"/>
      <c r="F1875" s="85"/>
      <c r="K1875" s="82"/>
      <c r="L1875" s="83"/>
      <c r="M1875" s="80"/>
      <c r="N1875" s="84"/>
      <c r="O1875" s="85"/>
      <c r="P1875" s="85"/>
    </row>
    <row r="1876" spans="1:16" x14ac:dyDescent="0.3">
      <c r="A1876" s="82"/>
      <c r="B1876" s="83"/>
      <c r="C1876" s="80"/>
      <c r="D1876" s="84"/>
      <c r="E1876" s="85"/>
      <c r="F1876" s="85"/>
      <c r="K1876" s="82"/>
      <c r="L1876" s="83"/>
      <c r="M1876" s="80"/>
      <c r="N1876" s="84"/>
      <c r="O1876" s="85"/>
      <c r="P1876" s="85"/>
    </row>
    <row r="1877" spans="1:16" x14ac:dyDescent="0.3">
      <c r="A1877" s="82"/>
      <c r="B1877" s="83"/>
      <c r="C1877" s="80"/>
      <c r="D1877" s="84"/>
      <c r="E1877" s="85"/>
      <c r="F1877" s="85"/>
      <c r="K1877" s="82"/>
      <c r="L1877" s="83"/>
      <c r="M1877" s="80"/>
      <c r="N1877" s="84"/>
      <c r="O1877" s="85"/>
      <c r="P1877" s="85"/>
    </row>
    <row r="1878" spans="1:16" x14ac:dyDescent="0.3">
      <c r="A1878" s="82"/>
      <c r="B1878" s="83"/>
      <c r="C1878" s="80"/>
      <c r="D1878" s="84"/>
      <c r="E1878" s="85"/>
      <c r="F1878" s="85"/>
      <c r="K1878" s="82"/>
      <c r="L1878" s="83"/>
      <c r="M1878" s="80"/>
      <c r="N1878" s="84"/>
      <c r="O1878" s="85"/>
      <c r="P1878" s="85"/>
    </row>
    <row r="1879" spans="1:16" x14ac:dyDescent="0.3">
      <c r="A1879" s="82"/>
      <c r="B1879" s="83"/>
      <c r="C1879" s="80"/>
      <c r="D1879" s="84"/>
      <c r="E1879" s="85"/>
      <c r="F1879" s="85"/>
      <c r="K1879" s="82"/>
      <c r="L1879" s="83"/>
      <c r="M1879" s="80"/>
      <c r="N1879" s="84"/>
      <c r="O1879" s="85"/>
      <c r="P1879" s="85"/>
    </row>
    <row r="1880" spans="1:16" x14ac:dyDescent="0.3">
      <c r="A1880" s="82"/>
      <c r="B1880" s="83"/>
      <c r="C1880" s="80"/>
      <c r="D1880" s="84"/>
      <c r="E1880" s="85"/>
      <c r="F1880" s="85"/>
      <c r="K1880" s="82"/>
      <c r="L1880" s="83"/>
      <c r="M1880" s="80"/>
      <c r="N1880" s="84"/>
      <c r="O1880" s="85"/>
      <c r="P1880" s="85"/>
    </row>
    <row r="1881" spans="1:16" x14ac:dyDescent="0.3">
      <c r="A1881" s="82"/>
      <c r="B1881" s="83"/>
      <c r="C1881" s="80"/>
      <c r="D1881" s="84"/>
      <c r="E1881" s="85"/>
      <c r="F1881" s="85"/>
      <c r="K1881" s="82"/>
      <c r="L1881" s="83"/>
      <c r="M1881" s="80"/>
      <c r="N1881" s="84"/>
      <c r="O1881" s="85"/>
      <c r="P1881" s="85"/>
    </row>
    <row r="1882" spans="1:16" x14ac:dyDescent="0.3">
      <c r="A1882" s="82"/>
      <c r="B1882" s="83"/>
      <c r="C1882" s="80"/>
      <c r="D1882" s="84"/>
      <c r="E1882" s="85"/>
      <c r="F1882" s="85"/>
      <c r="K1882" s="82"/>
      <c r="L1882" s="83"/>
      <c r="M1882" s="80"/>
      <c r="N1882" s="84"/>
      <c r="O1882" s="85"/>
      <c r="P1882" s="85"/>
    </row>
    <row r="1883" spans="1:16" x14ac:dyDescent="0.3">
      <c r="A1883" s="82"/>
      <c r="B1883" s="83"/>
      <c r="C1883" s="80"/>
      <c r="D1883" s="84"/>
      <c r="E1883" s="85"/>
      <c r="F1883" s="85"/>
      <c r="K1883" s="82"/>
      <c r="L1883" s="83"/>
      <c r="M1883" s="80"/>
      <c r="N1883" s="84"/>
      <c r="O1883" s="85"/>
      <c r="P1883" s="85"/>
    </row>
    <row r="1884" spans="1:16" x14ac:dyDescent="0.3">
      <c r="A1884" s="82"/>
      <c r="B1884" s="83"/>
      <c r="C1884" s="80"/>
      <c r="D1884" s="84"/>
      <c r="E1884" s="85"/>
      <c r="F1884" s="85"/>
      <c r="K1884" s="82"/>
      <c r="L1884" s="83"/>
      <c r="M1884" s="80"/>
      <c r="N1884" s="84"/>
      <c r="O1884" s="85"/>
      <c r="P1884" s="85"/>
    </row>
    <row r="1885" spans="1:16" x14ac:dyDescent="0.3">
      <c r="A1885" s="82"/>
      <c r="B1885" s="83"/>
      <c r="C1885" s="80"/>
      <c r="D1885" s="84"/>
      <c r="E1885" s="85"/>
      <c r="F1885" s="85"/>
      <c r="K1885" s="82"/>
      <c r="L1885" s="83"/>
      <c r="M1885" s="80"/>
      <c r="N1885" s="84"/>
      <c r="O1885" s="85"/>
      <c r="P1885" s="85"/>
    </row>
    <row r="1886" spans="1:16" x14ac:dyDescent="0.3">
      <c r="A1886" s="82"/>
      <c r="B1886" s="83"/>
      <c r="C1886" s="80"/>
      <c r="D1886" s="84"/>
      <c r="E1886" s="85"/>
      <c r="F1886" s="85"/>
      <c r="K1886" s="82"/>
      <c r="L1886" s="83"/>
      <c r="M1886" s="80"/>
      <c r="N1886" s="84"/>
      <c r="O1886" s="85"/>
      <c r="P1886" s="85"/>
    </row>
    <row r="1887" spans="1:16" x14ac:dyDescent="0.3">
      <c r="A1887" s="82"/>
      <c r="B1887" s="83"/>
      <c r="C1887" s="80"/>
      <c r="D1887" s="84"/>
      <c r="E1887" s="85"/>
      <c r="F1887" s="85"/>
      <c r="K1887" s="82"/>
      <c r="L1887" s="83"/>
      <c r="M1887" s="80"/>
      <c r="N1887" s="84"/>
      <c r="O1887" s="85"/>
      <c r="P1887" s="85"/>
    </row>
    <row r="1888" spans="1:16" x14ac:dyDescent="0.3">
      <c r="A1888" s="82"/>
      <c r="B1888" s="83"/>
      <c r="C1888" s="80"/>
      <c r="D1888" s="84"/>
      <c r="E1888" s="85"/>
      <c r="F1888" s="85"/>
      <c r="K1888" s="82"/>
      <c r="L1888" s="83"/>
      <c r="M1888" s="80"/>
      <c r="N1888" s="84"/>
      <c r="O1888" s="85"/>
      <c r="P1888" s="85"/>
    </row>
    <row r="1889" spans="1:16" x14ac:dyDescent="0.3">
      <c r="A1889" s="82"/>
      <c r="B1889" s="83"/>
      <c r="C1889" s="80"/>
      <c r="D1889" s="84"/>
      <c r="E1889" s="85"/>
      <c r="F1889" s="85"/>
      <c r="K1889" s="82"/>
      <c r="L1889" s="83"/>
      <c r="M1889" s="80"/>
      <c r="N1889" s="84"/>
      <c r="O1889" s="85"/>
      <c r="P1889" s="85"/>
    </row>
    <row r="1890" spans="1:16" x14ac:dyDescent="0.3">
      <c r="A1890" s="82"/>
      <c r="B1890" s="83"/>
      <c r="C1890" s="80"/>
      <c r="D1890" s="84"/>
      <c r="E1890" s="85"/>
      <c r="F1890" s="85"/>
      <c r="K1890" s="82"/>
      <c r="L1890" s="83"/>
      <c r="M1890" s="80"/>
      <c r="N1890" s="84"/>
      <c r="O1890" s="85"/>
      <c r="P1890" s="85"/>
    </row>
    <row r="1891" spans="1:16" x14ac:dyDescent="0.3">
      <c r="A1891" s="82"/>
      <c r="B1891" s="83"/>
      <c r="C1891" s="80"/>
      <c r="D1891" s="84"/>
      <c r="E1891" s="85"/>
      <c r="F1891" s="85"/>
      <c r="K1891" s="82"/>
      <c r="L1891" s="83"/>
      <c r="M1891" s="80"/>
      <c r="N1891" s="84"/>
      <c r="O1891" s="85"/>
      <c r="P1891" s="85"/>
    </row>
    <row r="1892" spans="1:16" x14ac:dyDescent="0.3">
      <c r="A1892" s="82"/>
      <c r="B1892" s="83"/>
      <c r="C1892" s="80"/>
      <c r="D1892" s="84"/>
      <c r="E1892" s="85"/>
      <c r="F1892" s="85"/>
      <c r="K1892" s="82"/>
      <c r="L1892" s="83"/>
      <c r="M1892" s="80"/>
      <c r="N1892" s="84"/>
      <c r="O1892" s="85"/>
      <c r="P1892" s="85"/>
    </row>
    <row r="1893" spans="1:16" x14ac:dyDescent="0.3">
      <c r="A1893" s="82"/>
      <c r="B1893" s="83"/>
      <c r="C1893" s="80"/>
      <c r="D1893" s="84"/>
      <c r="E1893" s="85"/>
      <c r="F1893" s="85"/>
      <c r="K1893" s="82"/>
      <c r="L1893" s="83"/>
      <c r="M1893" s="80"/>
      <c r="N1893" s="84"/>
      <c r="O1893" s="85"/>
      <c r="P1893" s="85"/>
    </row>
    <row r="1894" spans="1:16" x14ac:dyDescent="0.3">
      <c r="A1894" s="82"/>
      <c r="B1894" s="83"/>
      <c r="C1894" s="80"/>
      <c r="D1894" s="84"/>
      <c r="E1894" s="85"/>
      <c r="F1894" s="85"/>
      <c r="K1894" s="82"/>
      <c r="L1894" s="83"/>
      <c r="M1894" s="80"/>
      <c r="N1894" s="84"/>
      <c r="O1894" s="85"/>
      <c r="P1894" s="85"/>
    </row>
    <row r="1895" spans="1:16" x14ac:dyDescent="0.3">
      <c r="A1895" s="82"/>
      <c r="B1895" s="83"/>
      <c r="C1895" s="80"/>
      <c r="D1895" s="84"/>
      <c r="E1895" s="85"/>
      <c r="F1895" s="85"/>
      <c r="K1895" s="82"/>
      <c r="L1895" s="83"/>
      <c r="M1895" s="80"/>
      <c r="N1895" s="84"/>
      <c r="O1895" s="85"/>
      <c r="P1895" s="85"/>
    </row>
    <row r="1896" spans="1:16" x14ac:dyDescent="0.3">
      <c r="A1896" s="82"/>
      <c r="B1896" s="83"/>
      <c r="C1896" s="80"/>
      <c r="D1896" s="84"/>
      <c r="E1896" s="85"/>
      <c r="F1896" s="85"/>
      <c r="K1896" s="82"/>
      <c r="L1896" s="83"/>
      <c r="M1896" s="80"/>
      <c r="N1896" s="84"/>
      <c r="O1896" s="85"/>
      <c r="P1896" s="85"/>
    </row>
    <row r="1897" spans="1:16" x14ac:dyDescent="0.3">
      <c r="A1897" s="82"/>
      <c r="B1897" s="83"/>
      <c r="C1897" s="80"/>
      <c r="D1897" s="84"/>
      <c r="E1897" s="85"/>
      <c r="F1897" s="85"/>
      <c r="K1897" s="82"/>
      <c r="L1897" s="83"/>
      <c r="M1897" s="80"/>
      <c r="N1897" s="84"/>
      <c r="O1897" s="85"/>
      <c r="P1897" s="85"/>
    </row>
    <row r="1898" spans="1:16" x14ac:dyDescent="0.3">
      <c r="A1898" s="82"/>
      <c r="B1898" s="83"/>
      <c r="C1898" s="80"/>
      <c r="D1898" s="84"/>
      <c r="E1898" s="85"/>
      <c r="F1898" s="85"/>
      <c r="K1898" s="82"/>
      <c r="L1898" s="83"/>
      <c r="M1898" s="80"/>
      <c r="N1898" s="84"/>
      <c r="O1898" s="85"/>
      <c r="P1898" s="85"/>
    </row>
    <row r="1899" spans="1:16" x14ac:dyDescent="0.3">
      <c r="A1899" s="82"/>
      <c r="B1899" s="83"/>
      <c r="C1899" s="80"/>
      <c r="D1899" s="84"/>
      <c r="E1899" s="85"/>
      <c r="F1899" s="85"/>
      <c r="K1899" s="82"/>
      <c r="L1899" s="83"/>
      <c r="M1899" s="80"/>
      <c r="N1899" s="84"/>
      <c r="O1899" s="85"/>
      <c r="P1899" s="85"/>
    </row>
    <row r="1900" spans="1:16" x14ac:dyDescent="0.3">
      <c r="A1900" s="82"/>
      <c r="B1900" s="83"/>
      <c r="C1900" s="80"/>
      <c r="D1900" s="84"/>
      <c r="E1900" s="85"/>
      <c r="F1900" s="85"/>
      <c r="K1900" s="82"/>
      <c r="L1900" s="83"/>
      <c r="M1900" s="80"/>
      <c r="N1900" s="84"/>
      <c r="O1900" s="85"/>
      <c r="P1900" s="85"/>
    </row>
    <row r="1901" spans="1:16" x14ac:dyDescent="0.3">
      <c r="A1901" s="82"/>
      <c r="B1901" s="83"/>
      <c r="C1901" s="80"/>
      <c r="D1901" s="84"/>
      <c r="E1901" s="85"/>
      <c r="F1901" s="85"/>
      <c r="K1901" s="82"/>
      <c r="L1901" s="83"/>
      <c r="M1901" s="80"/>
      <c r="N1901" s="84"/>
      <c r="O1901" s="85"/>
      <c r="P1901" s="85"/>
    </row>
    <row r="1902" spans="1:16" x14ac:dyDescent="0.3">
      <c r="A1902" s="82"/>
      <c r="B1902" s="83"/>
      <c r="C1902" s="80"/>
      <c r="D1902" s="84"/>
      <c r="E1902" s="85"/>
      <c r="F1902" s="85"/>
      <c r="K1902" s="82"/>
      <c r="L1902" s="83"/>
      <c r="M1902" s="80"/>
      <c r="N1902" s="84"/>
      <c r="O1902" s="85"/>
      <c r="P1902" s="85"/>
    </row>
    <row r="1903" spans="1:16" x14ac:dyDescent="0.3">
      <c r="A1903" s="82"/>
      <c r="B1903" s="83"/>
      <c r="C1903" s="80"/>
      <c r="D1903" s="84"/>
      <c r="E1903" s="85"/>
      <c r="F1903" s="85"/>
      <c r="K1903" s="82"/>
      <c r="L1903" s="83"/>
      <c r="M1903" s="80"/>
      <c r="N1903" s="84"/>
      <c r="O1903" s="85"/>
      <c r="P1903" s="85"/>
    </row>
    <row r="1904" spans="1:16" x14ac:dyDescent="0.3">
      <c r="A1904" s="82"/>
      <c r="B1904" s="83"/>
      <c r="C1904" s="80"/>
      <c r="D1904" s="84"/>
      <c r="E1904" s="85"/>
      <c r="F1904" s="85"/>
      <c r="K1904" s="82"/>
      <c r="L1904" s="83"/>
      <c r="M1904" s="80"/>
      <c r="N1904" s="84"/>
      <c r="O1904" s="85"/>
      <c r="P1904" s="85"/>
    </row>
    <row r="1905" spans="1:16" x14ac:dyDescent="0.3">
      <c r="A1905" s="82"/>
      <c r="B1905" s="83"/>
      <c r="C1905" s="80"/>
      <c r="D1905" s="84"/>
      <c r="E1905" s="85"/>
      <c r="F1905" s="85"/>
      <c r="K1905" s="82"/>
      <c r="L1905" s="83"/>
      <c r="M1905" s="80"/>
      <c r="N1905" s="84"/>
      <c r="O1905" s="85"/>
      <c r="P1905" s="85"/>
    </row>
    <row r="1906" spans="1:16" x14ac:dyDescent="0.3">
      <c r="A1906" s="82"/>
      <c r="B1906" s="83"/>
      <c r="C1906" s="80"/>
      <c r="D1906" s="84"/>
      <c r="E1906" s="85"/>
      <c r="F1906" s="85"/>
      <c r="K1906" s="82"/>
      <c r="L1906" s="83"/>
      <c r="M1906" s="80"/>
      <c r="N1906" s="84"/>
      <c r="O1906" s="85"/>
      <c r="P1906" s="85"/>
    </row>
    <row r="1907" spans="1:16" x14ac:dyDescent="0.3">
      <c r="A1907" s="82"/>
      <c r="B1907" s="83"/>
      <c r="C1907" s="80"/>
      <c r="D1907" s="84"/>
      <c r="E1907" s="85"/>
      <c r="F1907" s="85"/>
      <c r="K1907" s="82"/>
      <c r="L1907" s="83"/>
      <c r="M1907" s="80"/>
      <c r="N1907" s="84"/>
      <c r="O1907" s="85"/>
      <c r="P1907" s="85"/>
    </row>
    <row r="1908" spans="1:16" x14ac:dyDescent="0.3">
      <c r="A1908" s="82"/>
      <c r="B1908" s="83"/>
      <c r="C1908" s="80"/>
      <c r="D1908" s="84"/>
      <c r="E1908" s="85"/>
      <c r="F1908" s="85"/>
      <c r="K1908" s="82"/>
      <c r="L1908" s="83"/>
      <c r="M1908" s="80"/>
      <c r="N1908" s="84"/>
      <c r="O1908" s="85"/>
      <c r="P1908" s="85"/>
    </row>
    <row r="1909" spans="1:16" x14ac:dyDescent="0.3">
      <c r="A1909" s="82"/>
      <c r="B1909" s="83"/>
      <c r="C1909" s="80"/>
      <c r="D1909" s="84"/>
      <c r="E1909" s="85"/>
      <c r="F1909" s="85"/>
      <c r="K1909" s="82"/>
      <c r="L1909" s="83"/>
      <c r="M1909" s="80"/>
      <c r="N1909" s="84"/>
      <c r="O1909" s="85"/>
      <c r="P1909" s="85"/>
    </row>
    <row r="1910" spans="1:16" x14ac:dyDescent="0.3">
      <c r="A1910" s="82"/>
      <c r="B1910" s="83"/>
      <c r="C1910" s="80"/>
      <c r="D1910" s="84"/>
      <c r="E1910" s="85"/>
      <c r="F1910" s="85"/>
      <c r="K1910" s="82"/>
      <c r="L1910" s="83"/>
      <c r="M1910" s="80"/>
      <c r="N1910" s="84"/>
      <c r="O1910" s="85"/>
      <c r="P1910" s="85"/>
    </row>
    <row r="1911" spans="1:16" x14ac:dyDescent="0.3">
      <c r="A1911" s="82"/>
      <c r="B1911" s="83"/>
      <c r="C1911" s="80"/>
      <c r="D1911" s="84"/>
      <c r="E1911" s="85"/>
      <c r="F1911" s="85"/>
      <c r="K1911" s="82"/>
      <c r="L1911" s="83"/>
      <c r="M1911" s="80"/>
      <c r="N1911" s="84"/>
      <c r="O1911" s="85"/>
      <c r="P1911" s="85"/>
    </row>
    <row r="1912" spans="1:16" x14ac:dyDescent="0.3">
      <c r="A1912" s="82"/>
      <c r="B1912" s="83"/>
      <c r="C1912" s="80"/>
      <c r="D1912" s="84"/>
      <c r="E1912" s="85"/>
      <c r="F1912" s="85"/>
      <c r="K1912" s="82"/>
      <c r="L1912" s="83"/>
      <c r="M1912" s="80"/>
      <c r="N1912" s="84"/>
      <c r="O1912" s="85"/>
      <c r="P1912" s="85"/>
    </row>
    <row r="1913" spans="1:16" x14ac:dyDescent="0.3">
      <c r="A1913" s="82"/>
      <c r="B1913" s="83"/>
      <c r="C1913" s="80"/>
      <c r="D1913" s="84"/>
      <c r="E1913" s="85"/>
      <c r="F1913" s="85"/>
      <c r="K1913" s="82"/>
      <c r="L1913" s="83"/>
      <c r="M1913" s="80"/>
      <c r="N1913" s="84"/>
      <c r="O1913" s="85"/>
      <c r="P1913" s="85"/>
    </row>
    <row r="1914" spans="1:16" x14ac:dyDescent="0.3">
      <c r="A1914" s="82"/>
      <c r="B1914" s="83"/>
      <c r="C1914" s="80"/>
      <c r="D1914" s="84"/>
      <c r="E1914" s="85"/>
      <c r="F1914" s="85"/>
      <c r="K1914" s="82"/>
      <c r="L1914" s="83"/>
      <c r="M1914" s="80"/>
      <c r="N1914" s="84"/>
      <c r="O1914" s="85"/>
      <c r="P1914" s="85"/>
    </row>
    <row r="1915" spans="1:16" x14ac:dyDescent="0.3">
      <c r="A1915" s="82"/>
      <c r="B1915" s="83"/>
      <c r="C1915" s="80"/>
      <c r="D1915" s="84"/>
      <c r="E1915" s="85"/>
      <c r="F1915" s="85"/>
      <c r="K1915" s="82"/>
      <c r="L1915" s="83"/>
      <c r="M1915" s="80"/>
      <c r="N1915" s="84"/>
      <c r="O1915" s="85"/>
      <c r="P1915" s="85"/>
    </row>
    <row r="1916" spans="1:16" x14ac:dyDescent="0.3">
      <c r="A1916" s="82"/>
      <c r="B1916" s="83"/>
      <c r="C1916" s="80"/>
      <c r="D1916" s="84"/>
      <c r="E1916" s="85"/>
      <c r="F1916" s="85"/>
      <c r="K1916" s="82"/>
      <c r="L1916" s="83"/>
      <c r="M1916" s="80"/>
      <c r="N1916" s="84"/>
      <c r="O1916" s="85"/>
      <c r="P1916" s="85"/>
    </row>
    <row r="1917" spans="1:16" x14ac:dyDescent="0.3">
      <c r="A1917" s="82"/>
      <c r="B1917" s="83"/>
      <c r="C1917" s="80"/>
      <c r="D1917" s="84"/>
      <c r="E1917" s="85"/>
      <c r="F1917" s="85"/>
      <c r="K1917" s="82"/>
      <c r="L1917" s="83"/>
      <c r="M1917" s="80"/>
      <c r="N1917" s="84"/>
      <c r="O1917" s="85"/>
      <c r="P1917" s="85"/>
    </row>
    <row r="1918" spans="1:16" x14ac:dyDescent="0.3">
      <c r="A1918" s="82"/>
      <c r="B1918" s="83"/>
      <c r="C1918" s="80"/>
      <c r="D1918" s="84"/>
      <c r="E1918" s="85"/>
      <c r="F1918" s="85"/>
      <c r="K1918" s="82"/>
      <c r="L1918" s="83"/>
      <c r="M1918" s="80"/>
      <c r="N1918" s="84"/>
      <c r="O1918" s="85"/>
      <c r="P1918" s="85"/>
    </row>
    <row r="1919" spans="1:16" x14ac:dyDescent="0.3">
      <c r="A1919" s="82"/>
      <c r="B1919" s="83"/>
      <c r="C1919" s="80"/>
      <c r="D1919" s="84"/>
      <c r="E1919" s="85"/>
      <c r="F1919" s="85"/>
      <c r="K1919" s="82"/>
      <c r="L1919" s="83"/>
      <c r="M1919" s="80"/>
      <c r="N1919" s="84"/>
      <c r="O1919" s="85"/>
      <c r="P1919" s="85"/>
    </row>
    <row r="1920" spans="1:16" x14ac:dyDescent="0.3">
      <c r="A1920" s="82"/>
      <c r="B1920" s="83"/>
      <c r="C1920" s="80"/>
      <c r="D1920" s="84"/>
      <c r="E1920" s="85"/>
      <c r="F1920" s="85"/>
      <c r="K1920" s="82"/>
      <c r="L1920" s="83"/>
      <c r="M1920" s="80"/>
      <c r="N1920" s="84"/>
      <c r="O1920" s="85"/>
      <c r="P1920" s="85"/>
    </row>
    <row r="1921" spans="1:16" x14ac:dyDescent="0.3">
      <c r="A1921" s="82"/>
      <c r="B1921" s="83"/>
      <c r="C1921" s="80"/>
      <c r="D1921" s="84"/>
      <c r="E1921" s="85"/>
      <c r="F1921" s="85"/>
      <c r="K1921" s="82"/>
      <c r="L1921" s="83"/>
      <c r="M1921" s="80"/>
      <c r="N1921" s="84"/>
      <c r="O1921" s="85"/>
      <c r="P1921" s="85"/>
    </row>
    <row r="1922" spans="1:16" x14ac:dyDescent="0.3">
      <c r="A1922" s="82"/>
      <c r="B1922" s="83"/>
      <c r="C1922" s="80"/>
      <c r="D1922" s="84"/>
      <c r="E1922" s="85"/>
      <c r="F1922" s="85"/>
      <c r="K1922" s="82"/>
      <c r="L1922" s="83"/>
      <c r="M1922" s="80"/>
      <c r="N1922" s="84"/>
      <c r="O1922" s="85"/>
      <c r="P1922" s="85"/>
    </row>
    <row r="1923" spans="1:16" x14ac:dyDescent="0.3">
      <c r="A1923" s="82"/>
      <c r="B1923" s="83"/>
      <c r="C1923" s="80"/>
      <c r="D1923" s="84"/>
      <c r="E1923" s="85"/>
      <c r="F1923" s="85"/>
      <c r="K1923" s="82"/>
      <c r="L1923" s="83"/>
      <c r="M1923" s="80"/>
      <c r="N1923" s="84"/>
      <c r="O1923" s="85"/>
      <c r="P1923" s="85"/>
    </row>
    <row r="1924" spans="1:16" x14ac:dyDescent="0.3">
      <c r="A1924" s="82"/>
      <c r="B1924" s="83"/>
      <c r="C1924" s="80"/>
      <c r="D1924" s="84"/>
      <c r="E1924" s="85"/>
      <c r="F1924" s="85"/>
      <c r="K1924" s="82"/>
      <c r="L1924" s="83"/>
      <c r="M1924" s="80"/>
      <c r="N1924" s="84"/>
      <c r="O1924" s="85"/>
      <c r="P1924" s="85"/>
    </row>
    <row r="1925" spans="1:16" x14ac:dyDescent="0.3">
      <c r="A1925" s="82"/>
      <c r="B1925" s="83"/>
      <c r="C1925" s="80"/>
      <c r="D1925" s="84"/>
      <c r="E1925" s="85"/>
      <c r="F1925" s="85"/>
      <c r="K1925" s="82"/>
      <c r="L1925" s="83"/>
      <c r="M1925" s="80"/>
      <c r="N1925" s="84"/>
      <c r="O1925" s="85"/>
      <c r="P1925" s="85"/>
    </row>
    <row r="1926" spans="1:16" x14ac:dyDescent="0.3">
      <c r="A1926" s="82"/>
      <c r="B1926" s="83"/>
      <c r="C1926" s="80"/>
      <c r="D1926" s="84"/>
      <c r="E1926" s="85"/>
      <c r="F1926" s="85"/>
      <c r="K1926" s="82"/>
      <c r="L1926" s="83"/>
      <c r="M1926" s="80"/>
      <c r="N1926" s="84"/>
      <c r="O1926" s="85"/>
      <c r="P1926" s="85"/>
    </row>
    <row r="1927" spans="1:16" x14ac:dyDescent="0.3">
      <c r="A1927" s="82"/>
      <c r="B1927" s="83"/>
      <c r="C1927" s="80"/>
      <c r="D1927" s="84"/>
      <c r="E1927" s="85"/>
      <c r="F1927" s="85"/>
      <c r="K1927" s="82"/>
      <c r="L1927" s="83"/>
      <c r="M1927" s="80"/>
      <c r="N1927" s="84"/>
      <c r="O1927" s="85"/>
      <c r="P1927" s="85"/>
    </row>
    <row r="1928" spans="1:16" x14ac:dyDescent="0.3">
      <c r="A1928" s="82"/>
      <c r="B1928" s="83"/>
      <c r="C1928" s="80"/>
      <c r="D1928" s="84"/>
      <c r="E1928" s="85"/>
      <c r="F1928" s="85"/>
      <c r="K1928" s="82"/>
      <c r="L1928" s="83"/>
      <c r="M1928" s="80"/>
      <c r="N1928" s="84"/>
      <c r="O1928" s="85"/>
      <c r="P1928" s="85"/>
    </row>
    <row r="1929" spans="1:16" x14ac:dyDescent="0.3">
      <c r="A1929" s="82"/>
      <c r="B1929" s="83"/>
      <c r="C1929" s="80"/>
      <c r="D1929" s="84"/>
      <c r="E1929" s="85"/>
      <c r="F1929" s="85"/>
      <c r="K1929" s="82"/>
      <c r="L1929" s="83"/>
      <c r="M1929" s="80"/>
      <c r="N1929" s="84"/>
      <c r="O1929" s="85"/>
      <c r="P1929" s="85"/>
    </row>
    <row r="1930" spans="1:16" x14ac:dyDescent="0.3">
      <c r="A1930" s="82"/>
      <c r="B1930" s="83"/>
      <c r="C1930" s="80"/>
      <c r="D1930" s="84"/>
      <c r="E1930" s="85"/>
      <c r="F1930" s="85"/>
      <c r="K1930" s="82"/>
      <c r="L1930" s="83"/>
      <c r="M1930" s="80"/>
      <c r="N1930" s="84"/>
      <c r="O1930" s="85"/>
      <c r="P1930" s="85"/>
    </row>
    <row r="1931" spans="1:16" x14ac:dyDescent="0.3">
      <c r="A1931" s="82"/>
      <c r="B1931" s="83"/>
      <c r="C1931" s="80"/>
      <c r="D1931" s="84"/>
      <c r="E1931" s="85"/>
      <c r="F1931" s="85"/>
      <c r="K1931" s="82"/>
      <c r="L1931" s="83"/>
      <c r="M1931" s="80"/>
      <c r="N1931" s="84"/>
      <c r="O1931" s="85"/>
      <c r="P1931" s="85"/>
    </row>
    <row r="1932" spans="1:16" x14ac:dyDescent="0.3">
      <c r="A1932" s="82"/>
      <c r="B1932" s="83"/>
      <c r="C1932" s="80"/>
      <c r="D1932" s="84"/>
      <c r="E1932" s="85"/>
      <c r="F1932" s="85"/>
      <c r="K1932" s="82"/>
      <c r="L1932" s="83"/>
      <c r="M1932" s="80"/>
      <c r="N1932" s="84"/>
      <c r="O1932" s="85"/>
      <c r="P1932" s="85"/>
    </row>
    <row r="1933" spans="1:16" x14ac:dyDescent="0.3">
      <c r="A1933" s="82"/>
      <c r="B1933" s="83"/>
      <c r="C1933" s="80"/>
      <c r="D1933" s="84"/>
      <c r="E1933" s="85"/>
      <c r="F1933" s="85"/>
      <c r="K1933" s="82"/>
      <c r="L1933" s="83"/>
      <c r="M1933" s="80"/>
      <c r="N1933" s="84"/>
      <c r="O1933" s="85"/>
      <c r="P1933" s="85"/>
    </row>
    <row r="1934" spans="1:16" x14ac:dyDescent="0.3">
      <c r="A1934" s="82"/>
      <c r="B1934" s="83"/>
      <c r="C1934" s="80"/>
      <c r="D1934" s="84"/>
      <c r="E1934" s="85"/>
      <c r="F1934" s="85"/>
      <c r="K1934" s="82"/>
      <c r="L1934" s="83"/>
      <c r="M1934" s="80"/>
      <c r="N1934" s="84"/>
      <c r="O1934" s="85"/>
      <c r="P1934" s="85"/>
    </row>
    <row r="1935" spans="1:16" x14ac:dyDescent="0.3">
      <c r="A1935" s="82"/>
      <c r="B1935" s="83"/>
      <c r="C1935" s="80"/>
      <c r="D1935" s="84"/>
      <c r="E1935" s="85"/>
      <c r="F1935" s="85"/>
      <c r="K1935" s="82"/>
      <c r="L1935" s="83"/>
      <c r="M1935" s="80"/>
      <c r="N1935" s="84"/>
      <c r="O1935" s="85"/>
      <c r="P1935" s="85"/>
    </row>
    <row r="1936" spans="1:16" x14ac:dyDescent="0.3">
      <c r="A1936" s="82"/>
      <c r="B1936" s="83"/>
      <c r="C1936" s="80"/>
      <c r="D1936" s="84"/>
      <c r="E1936" s="85"/>
      <c r="F1936" s="85"/>
      <c r="K1936" s="82"/>
      <c r="L1936" s="83"/>
      <c r="M1936" s="80"/>
      <c r="N1936" s="84"/>
      <c r="O1936" s="85"/>
      <c r="P1936" s="85"/>
    </row>
    <row r="1937" spans="1:16" x14ac:dyDescent="0.3">
      <c r="A1937" s="82"/>
      <c r="B1937" s="83"/>
      <c r="C1937" s="80"/>
      <c r="D1937" s="84"/>
      <c r="E1937" s="85"/>
      <c r="F1937" s="85"/>
      <c r="K1937" s="82"/>
      <c r="L1937" s="83"/>
      <c r="M1937" s="80"/>
      <c r="N1937" s="84"/>
      <c r="O1937" s="85"/>
      <c r="P1937" s="85"/>
    </row>
    <row r="1938" spans="1:16" x14ac:dyDescent="0.3">
      <c r="A1938" s="82"/>
      <c r="B1938" s="83"/>
      <c r="C1938" s="80"/>
      <c r="D1938" s="84"/>
      <c r="E1938" s="85"/>
      <c r="F1938" s="85"/>
      <c r="K1938" s="82"/>
      <c r="L1938" s="83"/>
      <c r="M1938" s="80"/>
      <c r="N1938" s="84"/>
      <c r="O1938" s="85"/>
      <c r="P1938" s="85"/>
    </row>
    <row r="1939" spans="1:16" x14ac:dyDescent="0.3">
      <c r="A1939" s="82"/>
      <c r="B1939" s="83"/>
      <c r="C1939" s="80"/>
      <c r="D1939" s="84"/>
      <c r="E1939" s="85"/>
      <c r="F1939" s="85"/>
      <c r="K1939" s="82"/>
      <c r="L1939" s="83"/>
      <c r="M1939" s="80"/>
      <c r="N1939" s="84"/>
      <c r="O1939" s="85"/>
      <c r="P1939" s="85"/>
    </row>
    <row r="1940" spans="1:16" x14ac:dyDescent="0.3">
      <c r="A1940" s="82"/>
      <c r="B1940" s="83"/>
      <c r="C1940" s="80"/>
      <c r="D1940" s="84"/>
      <c r="E1940" s="85"/>
      <c r="F1940" s="85"/>
      <c r="K1940" s="82"/>
      <c r="L1940" s="83"/>
      <c r="M1940" s="80"/>
      <c r="N1940" s="84"/>
      <c r="O1940" s="85"/>
      <c r="P1940" s="85"/>
    </row>
    <row r="1941" spans="1:16" x14ac:dyDescent="0.3">
      <c r="A1941" s="82"/>
      <c r="B1941" s="83"/>
      <c r="C1941" s="80"/>
      <c r="D1941" s="84"/>
      <c r="E1941" s="85"/>
      <c r="F1941" s="85"/>
      <c r="K1941" s="82"/>
      <c r="L1941" s="83"/>
      <c r="M1941" s="80"/>
      <c r="N1941" s="84"/>
      <c r="O1941" s="85"/>
      <c r="P1941" s="85"/>
    </row>
    <row r="1942" spans="1:16" x14ac:dyDescent="0.3">
      <c r="A1942" s="82"/>
      <c r="B1942" s="83"/>
      <c r="C1942" s="80"/>
      <c r="D1942" s="84"/>
      <c r="E1942" s="85"/>
      <c r="F1942" s="85"/>
      <c r="K1942" s="82"/>
      <c r="L1942" s="83"/>
      <c r="M1942" s="80"/>
      <c r="N1942" s="84"/>
      <c r="O1942" s="85"/>
      <c r="P1942" s="85"/>
    </row>
    <row r="1943" spans="1:16" x14ac:dyDescent="0.3">
      <c r="A1943" s="82"/>
      <c r="B1943" s="83"/>
      <c r="C1943" s="80"/>
      <c r="D1943" s="84"/>
      <c r="E1943" s="85"/>
      <c r="F1943" s="85"/>
      <c r="K1943" s="82"/>
      <c r="L1943" s="83"/>
      <c r="M1943" s="80"/>
      <c r="N1943" s="84"/>
      <c r="O1943" s="85"/>
      <c r="P1943" s="85"/>
    </row>
    <row r="1944" spans="1:16" x14ac:dyDescent="0.3">
      <c r="A1944" s="82"/>
      <c r="B1944" s="83"/>
      <c r="C1944" s="80"/>
      <c r="D1944" s="84"/>
      <c r="E1944" s="85"/>
      <c r="F1944" s="85"/>
      <c r="K1944" s="82"/>
      <c r="L1944" s="83"/>
      <c r="M1944" s="80"/>
      <c r="N1944" s="84"/>
      <c r="O1944" s="85"/>
      <c r="P1944" s="85"/>
    </row>
    <row r="1945" spans="1:16" x14ac:dyDescent="0.3">
      <c r="A1945" s="82"/>
      <c r="B1945" s="83"/>
      <c r="C1945" s="80"/>
      <c r="D1945" s="84"/>
      <c r="E1945" s="85"/>
      <c r="F1945" s="85"/>
      <c r="K1945" s="82"/>
      <c r="L1945" s="83"/>
      <c r="M1945" s="80"/>
      <c r="N1945" s="84"/>
      <c r="O1945" s="85"/>
      <c r="P1945" s="85"/>
    </row>
    <row r="1946" spans="1:16" x14ac:dyDescent="0.3">
      <c r="A1946" s="82"/>
      <c r="B1946" s="83"/>
      <c r="C1946" s="80"/>
      <c r="D1946" s="84"/>
      <c r="E1946" s="85"/>
      <c r="F1946" s="85"/>
      <c r="K1946" s="82"/>
      <c r="L1946" s="83"/>
      <c r="M1946" s="80"/>
      <c r="N1946" s="84"/>
      <c r="O1946" s="85"/>
      <c r="P1946" s="85"/>
    </row>
    <row r="1947" spans="1:16" x14ac:dyDescent="0.3">
      <c r="A1947" s="82"/>
      <c r="B1947" s="83"/>
      <c r="C1947" s="80"/>
      <c r="D1947" s="84"/>
      <c r="E1947" s="85"/>
      <c r="F1947" s="85"/>
      <c r="K1947" s="82"/>
      <c r="L1947" s="83"/>
      <c r="M1947" s="80"/>
      <c r="N1947" s="84"/>
      <c r="O1947" s="85"/>
      <c r="P1947" s="85"/>
    </row>
    <row r="1948" spans="1:16" x14ac:dyDescent="0.3">
      <c r="A1948" s="82"/>
      <c r="B1948" s="83"/>
      <c r="C1948" s="80"/>
      <c r="D1948" s="84"/>
      <c r="E1948" s="85"/>
      <c r="F1948" s="85"/>
      <c r="K1948" s="82"/>
      <c r="L1948" s="83"/>
      <c r="M1948" s="80"/>
      <c r="N1948" s="84"/>
      <c r="O1948" s="85"/>
      <c r="P1948" s="85"/>
    </row>
    <row r="1949" spans="1:16" x14ac:dyDescent="0.3">
      <c r="A1949" s="82"/>
      <c r="B1949" s="83"/>
      <c r="C1949" s="80"/>
      <c r="D1949" s="84"/>
      <c r="E1949" s="85"/>
      <c r="F1949" s="85"/>
      <c r="K1949" s="82"/>
      <c r="L1949" s="83"/>
      <c r="M1949" s="80"/>
      <c r="N1949" s="84"/>
      <c r="O1949" s="85"/>
      <c r="P1949" s="85"/>
    </row>
    <row r="1950" spans="1:16" x14ac:dyDescent="0.3">
      <c r="A1950" s="82"/>
      <c r="B1950" s="83"/>
      <c r="C1950" s="80"/>
      <c r="D1950" s="84"/>
      <c r="E1950" s="85"/>
      <c r="F1950" s="85"/>
      <c r="K1950" s="82"/>
      <c r="L1950" s="83"/>
      <c r="M1950" s="80"/>
      <c r="N1950" s="84"/>
      <c r="O1950" s="85"/>
      <c r="P1950" s="85"/>
    </row>
    <row r="1951" spans="1:16" x14ac:dyDescent="0.3">
      <c r="A1951" s="82"/>
      <c r="B1951" s="83"/>
      <c r="C1951" s="80"/>
      <c r="D1951" s="84"/>
      <c r="E1951" s="85"/>
      <c r="F1951" s="85"/>
      <c r="K1951" s="82"/>
      <c r="L1951" s="83"/>
      <c r="M1951" s="80"/>
      <c r="N1951" s="84"/>
      <c r="O1951" s="85"/>
      <c r="P1951" s="85"/>
    </row>
    <row r="1952" spans="1:16" x14ac:dyDescent="0.3">
      <c r="A1952" s="82"/>
      <c r="B1952" s="83"/>
      <c r="C1952" s="80"/>
      <c r="D1952" s="84"/>
      <c r="E1952" s="85"/>
      <c r="F1952" s="85"/>
      <c r="K1952" s="82"/>
      <c r="L1952" s="83"/>
      <c r="M1952" s="80"/>
      <c r="N1952" s="84"/>
      <c r="O1952" s="85"/>
      <c r="P1952" s="85"/>
    </row>
    <row r="1953" spans="1:16" x14ac:dyDescent="0.3">
      <c r="A1953" s="82"/>
      <c r="B1953" s="83"/>
      <c r="C1953" s="80"/>
      <c r="D1953" s="84"/>
      <c r="E1953" s="85"/>
      <c r="F1953" s="85"/>
      <c r="K1953" s="82"/>
      <c r="L1953" s="83"/>
      <c r="M1953" s="80"/>
      <c r="N1953" s="84"/>
      <c r="O1953" s="85"/>
      <c r="P1953" s="85"/>
    </row>
    <row r="1954" spans="1:16" x14ac:dyDescent="0.3">
      <c r="A1954" s="82"/>
      <c r="B1954" s="83"/>
      <c r="C1954" s="80"/>
      <c r="D1954" s="84"/>
      <c r="E1954" s="85"/>
      <c r="F1954" s="85"/>
      <c r="K1954" s="82"/>
      <c r="L1954" s="83"/>
      <c r="M1954" s="80"/>
      <c r="N1954" s="84"/>
      <c r="O1954" s="85"/>
      <c r="P1954" s="85"/>
    </row>
    <row r="1955" spans="1:16" x14ac:dyDescent="0.3">
      <c r="A1955" s="82"/>
      <c r="B1955" s="83"/>
      <c r="C1955" s="80"/>
      <c r="D1955" s="84"/>
      <c r="E1955" s="85"/>
      <c r="F1955" s="85"/>
      <c r="K1955" s="82"/>
      <c r="L1955" s="83"/>
      <c r="M1955" s="80"/>
      <c r="N1955" s="84"/>
      <c r="O1955" s="85"/>
      <c r="P1955" s="85"/>
    </row>
    <row r="1956" spans="1:16" x14ac:dyDescent="0.3">
      <c r="A1956" s="82"/>
      <c r="B1956" s="83"/>
      <c r="C1956" s="80"/>
      <c r="D1956" s="84"/>
      <c r="E1956" s="85"/>
      <c r="F1956" s="85"/>
      <c r="K1956" s="82"/>
      <c r="L1956" s="83"/>
      <c r="M1956" s="80"/>
      <c r="N1956" s="84"/>
      <c r="O1956" s="85"/>
      <c r="P1956" s="85"/>
    </row>
    <row r="1957" spans="1:16" x14ac:dyDescent="0.3">
      <c r="A1957" s="82"/>
      <c r="B1957" s="83"/>
      <c r="C1957" s="80"/>
      <c r="D1957" s="84"/>
      <c r="E1957" s="85"/>
      <c r="F1957" s="85"/>
      <c r="K1957" s="82"/>
      <c r="L1957" s="83"/>
      <c r="M1957" s="80"/>
      <c r="N1957" s="84"/>
      <c r="O1957" s="85"/>
      <c r="P1957" s="85"/>
    </row>
    <row r="1958" spans="1:16" x14ac:dyDescent="0.3">
      <c r="A1958" s="82"/>
      <c r="B1958" s="83"/>
      <c r="C1958" s="80"/>
      <c r="D1958" s="84"/>
      <c r="E1958" s="85"/>
      <c r="F1958" s="85"/>
      <c r="K1958" s="82"/>
      <c r="L1958" s="83"/>
      <c r="M1958" s="80"/>
      <c r="N1958" s="84"/>
      <c r="O1958" s="85"/>
      <c r="P1958" s="85"/>
    </row>
    <row r="1959" spans="1:16" x14ac:dyDescent="0.3">
      <c r="A1959" s="82"/>
      <c r="B1959" s="83"/>
      <c r="C1959" s="80"/>
      <c r="D1959" s="84"/>
      <c r="E1959" s="85"/>
      <c r="F1959" s="85"/>
      <c r="K1959" s="82"/>
      <c r="L1959" s="83"/>
      <c r="M1959" s="80"/>
      <c r="N1959" s="84"/>
      <c r="O1959" s="85"/>
      <c r="P1959" s="85"/>
    </row>
    <row r="1960" spans="1:16" x14ac:dyDescent="0.3">
      <c r="A1960" s="82"/>
      <c r="B1960" s="83"/>
      <c r="C1960" s="80"/>
      <c r="D1960" s="84"/>
      <c r="E1960" s="85"/>
      <c r="F1960" s="85"/>
      <c r="K1960" s="82"/>
      <c r="L1960" s="83"/>
      <c r="M1960" s="80"/>
      <c r="N1960" s="84"/>
      <c r="O1960" s="85"/>
      <c r="P1960" s="85"/>
    </row>
    <row r="1961" spans="1:16" x14ac:dyDescent="0.3">
      <c r="A1961" s="82"/>
      <c r="B1961" s="83"/>
      <c r="C1961" s="80"/>
      <c r="D1961" s="84"/>
      <c r="E1961" s="85"/>
      <c r="F1961" s="85"/>
      <c r="K1961" s="82"/>
      <c r="L1961" s="83"/>
      <c r="M1961" s="80"/>
      <c r="N1961" s="84"/>
      <c r="O1961" s="85"/>
      <c r="P1961" s="85"/>
    </row>
    <row r="1962" spans="1:16" x14ac:dyDescent="0.3">
      <c r="A1962" s="82"/>
      <c r="B1962" s="83"/>
      <c r="C1962" s="80"/>
      <c r="D1962" s="84"/>
      <c r="E1962" s="85"/>
      <c r="F1962" s="85"/>
      <c r="K1962" s="82"/>
      <c r="L1962" s="83"/>
      <c r="M1962" s="80"/>
      <c r="N1962" s="84"/>
      <c r="O1962" s="85"/>
      <c r="P1962" s="85"/>
    </row>
    <row r="1963" spans="1:16" x14ac:dyDescent="0.3">
      <c r="A1963" s="82"/>
      <c r="B1963" s="83"/>
      <c r="C1963" s="80"/>
      <c r="D1963" s="84"/>
      <c r="E1963" s="85"/>
      <c r="F1963" s="85"/>
      <c r="K1963" s="82"/>
      <c r="L1963" s="83"/>
      <c r="M1963" s="80"/>
      <c r="N1963" s="84"/>
      <c r="O1963" s="85"/>
      <c r="P1963" s="85"/>
    </row>
    <row r="1964" spans="1:16" x14ac:dyDescent="0.3">
      <c r="A1964" s="82"/>
      <c r="B1964" s="83"/>
      <c r="C1964" s="80"/>
      <c r="D1964" s="84"/>
      <c r="E1964" s="85"/>
      <c r="F1964" s="85"/>
      <c r="K1964" s="82"/>
      <c r="L1964" s="83"/>
      <c r="M1964" s="80"/>
      <c r="N1964" s="84"/>
      <c r="O1964" s="85"/>
      <c r="P1964" s="85"/>
    </row>
    <row r="1965" spans="1:16" x14ac:dyDescent="0.3">
      <c r="A1965" s="82"/>
      <c r="B1965" s="83"/>
      <c r="C1965" s="80"/>
      <c r="D1965" s="84"/>
      <c r="E1965" s="85"/>
      <c r="F1965" s="85"/>
      <c r="K1965" s="82"/>
      <c r="L1965" s="83"/>
      <c r="M1965" s="80"/>
      <c r="N1965" s="84"/>
      <c r="O1965" s="85"/>
      <c r="P1965" s="85"/>
    </row>
    <row r="1966" spans="1:16" x14ac:dyDescent="0.3">
      <c r="A1966" s="82"/>
      <c r="B1966" s="83"/>
      <c r="C1966" s="80"/>
      <c r="D1966" s="84"/>
      <c r="E1966" s="85"/>
      <c r="F1966" s="85"/>
      <c r="K1966" s="82"/>
      <c r="L1966" s="83"/>
      <c r="M1966" s="80"/>
      <c r="N1966" s="84"/>
      <c r="O1966" s="85"/>
      <c r="P1966" s="85"/>
    </row>
    <row r="1967" spans="1:16" x14ac:dyDescent="0.3">
      <c r="A1967" s="82"/>
      <c r="B1967" s="83"/>
      <c r="C1967" s="80"/>
      <c r="D1967" s="84"/>
      <c r="E1967" s="85"/>
      <c r="F1967" s="85"/>
      <c r="K1967" s="82"/>
      <c r="L1967" s="83"/>
      <c r="M1967" s="80"/>
      <c r="N1967" s="84"/>
      <c r="O1967" s="85"/>
      <c r="P1967" s="85"/>
    </row>
    <row r="1968" spans="1:16" x14ac:dyDescent="0.3">
      <c r="A1968" s="82"/>
      <c r="B1968" s="83"/>
      <c r="C1968" s="80"/>
      <c r="D1968" s="84"/>
      <c r="E1968" s="85"/>
      <c r="F1968" s="85"/>
      <c r="K1968" s="82"/>
      <c r="L1968" s="83"/>
      <c r="M1968" s="80"/>
      <c r="N1968" s="84"/>
      <c r="O1968" s="85"/>
      <c r="P1968" s="85"/>
    </row>
    <row r="1969" spans="1:16" x14ac:dyDescent="0.3">
      <c r="A1969" s="82"/>
      <c r="B1969" s="83"/>
      <c r="C1969" s="80"/>
      <c r="D1969" s="84"/>
      <c r="E1969" s="85"/>
      <c r="F1969" s="85"/>
      <c r="K1969" s="82"/>
      <c r="L1969" s="83"/>
      <c r="M1969" s="80"/>
      <c r="N1969" s="84"/>
      <c r="O1969" s="85"/>
      <c r="P1969" s="85"/>
    </row>
    <row r="1970" spans="1:16" x14ac:dyDescent="0.3">
      <c r="A1970" s="82"/>
      <c r="B1970" s="83"/>
      <c r="C1970" s="80"/>
      <c r="D1970" s="84"/>
      <c r="E1970" s="85"/>
      <c r="F1970" s="85"/>
      <c r="K1970" s="82"/>
      <c r="L1970" s="83"/>
      <c r="M1970" s="80"/>
      <c r="N1970" s="84"/>
      <c r="O1970" s="85"/>
      <c r="P1970" s="85"/>
    </row>
    <row r="1971" spans="1:16" x14ac:dyDescent="0.3">
      <c r="A1971" s="82"/>
      <c r="B1971" s="83"/>
      <c r="C1971" s="80"/>
      <c r="D1971" s="84"/>
      <c r="E1971" s="85"/>
      <c r="F1971" s="85"/>
      <c r="K1971" s="82"/>
      <c r="L1971" s="83"/>
      <c r="M1971" s="80"/>
      <c r="N1971" s="84"/>
      <c r="O1971" s="85"/>
      <c r="P1971" s="85"/>
    </row>
    <row r="1972" spans="1:16" x14ac:dyDescent="0.3">
      <c r="A1972" s="82"/>
      <c r="B1972" s="83"/>
      <c r="C1972" s="80"/>
      <c r="D1972" s="84"/>
      <c r="E1972" s="85"/>
      <c r="F1972" s="85"/>
      <c r="K1972" s="82"/>
      <c r="L1972" s="83"/>
      <c r="M1972" s="80"/>
      <c r="N1972" s="84"/>
      <c r="O1972" s="85"/>
      <c r="P1972" s="85"/>
    </row>
    <row r="1973" spans="1:16" x14ac:dyDescent="0.3">
      <c r="A1973" s="82"/>
      <c r="B1973" s="83"/>
      <c r="C1973" s="80"/>
      <c r="D1973" s="84"/>
      <c r="E1973" s="85"/>
      <c r="F1973" s="85"/>
      <c r="K1973" s="82"/>
      <c r="L1973" s="83"/>
      <c r="M1973" s="80"/>
      <c r="N1973" s="84"/>
      <c r="O1973" s="85"/>
      <c r="P1973" s="85"/>
    </row>
    <row r="1974" spans="1:16" x14ac:dyDescent="0.3">
      <c r="A1974" s="82"/>
      <c r="B1974" s="83"/>
      <c r="C1974" s="80"/>
      <c r="D1974" s="84"/>
      <c r="E1974" s="85"/>
      <c r="F1974" s="85"/>
      <c r="K1974" s="82"/>
      <c r="L1974" s="83"/>
      <c r="M1974" s="80"/>
      <c r="N1974" s="84"/>
      <c r="O1974" s="85"/>
      <c r="P1974" s="85"/>
    </row>
    <row r="1975" spans="1:16" x14ac:dyDescent="0.3">
      <c r="A1975" s="82"/>
      <c r="B1975" s="83"/>
      <c r="C1975" s="80"/>
      <c r="D1975" s="84"/>
      <c r="E1975" s="85"/>
      <c r="F1975" s="85"/>
      <c r="K1975" s="82"/>
      <c r="L1975" s="83"/>
      <c r="M1975" s="80"/>
      <c r="N1975" s="84"/>
      <c r="O1975" s="85"/>
      <c r="P1975" s="85"/>
    </row>
    <row r="1976" spans="1:16" x14ac:dyDescent="0.3">
      <c r="A1976" s="82"/>
      <c r="B1976" s="83"/>
      <c r="C1976" s="80"/>
      <c r="D1976" s="84"/>
      <c r="E1976" s="85"/>
      <c r="F1976" s="85"/>
      <c r="K1976" s="82"/>
      <c r="L1976" s="83"/>
      <c r="M1976" s="80"/>
      <c r="N1976" s="84"/>
      <c r="O1976" s="85"/>
      <c r="P1976" s="85"/>
    </row>
    <row r="1977" spans="1:16" x14ac:dyDescent="0.3">
      <c r="A1977" s="82"/>
      <c r="B1977" s="83"/>
      <c r="C1977" s="80"/>
      <c r="D1977" s="84"/>
      <c r="E1977" s="85"/>
      <c r="F1977" s="85"/>
      <c r="K1977" s="82"/>
      <c r="L1977" s="83"/>
      <c r="M1977" s="80"/>
      <c r="N1977" s="84"/>
      <c r="O1977" s="85"/>
      <c r="P1977" s="85"/>
    </row>
    <row r="1978" spans="1:16" x14ac:dyDescent="0.3">
      <c r="A1978" s="82"/>
      <c r="B1978" s="83"/>
      <c r="C1978" s="80"/>
      <c r="D1978" s="84"/>
      <c r="E1978" s="85"/>
      <c r="F1978" s="85"/>
      <c r="K1978" s="82"/>
      <c r="L1978" s="83"/>
      <c r="M1978" s="80"/>
      <c r="N1978" s="84"/>
      <c r="O1978" s="85"/>
      <c r="P1978" s="85"/>
    </row>
    <row r="1979" spans="1:16" x14ac:dyDescent="0.3">
      <c r="A1979" s="82"/>
      <c r="B1979" s="83"/>
      <c r="C1979" s="80"/>
      <c r="D1979" s="84"/>
      <c r="E1979" s="85"/>
      <c r="F1979" s="85"/>
      <c r="K1979" s="82"/>
      <c r="L1979" s="83"/>
      <c r="M1979" s="80"/>
      <c r="N1979" s="84"/>
      <c r="O1979" s="85"/>
      <c r="P1979" s="85"/>
    </row>
    <row r="1980" spans="1:16" x14ac:dyDescent="0.3">
      <c r="A1980" s="82"/>
      <c r="B1980" s="83"/>
      <c r="C1980" s="80"/>
      <c r="D1980" s="84"/>
      <c r="E1980" s="85"/>
      <c r="F1980" s="85"/>
      <c r="K1980" s="82"/>
      <c r="L1980" s="83"/>
      <c r="M1980" s="80"/>
      <c r="N1980" s="84"/>
      <c r="O1980" s="85"/>
      <c r="P1980" s="85"/>
    </row>
    <row r="1981" spans="1:16" x14ac:dyDescent="0.3">
      <c r="A1981" s="82"/>
      <c r="B1981" s="83"/>
      <c r="C1981" s="80"/>
      <c r="D1981" s="84"/>
      <c r="E1981" s="85"/>
      <c r="F1981" s="85"/>
      <c r="K1981" s="82"/>
      <c r="L1981" s="83"/>
      <c r="M1981" s="80"/>
      <c r="N1981" s="84"/>
      <c r="O1981" s="85"/>
      <c r="P1981" s="85"/>
    </row>
    <row r="1982" spans="1:16" x14ac:dyDescent="0.3">
      <c r="A1982" s="82"/>
      <c r="B1982" s="83"/>
      <c r="C1982" s="80"/>
      <c r="D1982" s="84"/>
      <c r="E1982" s="85"/>
      <c r="F1982" s="85"/>
      <c r="K1982" s="82"/>
      <c r="L1982" s="83"/>
      <c r="M1982" s="80"/>
      <c r="N1982" s="84"/>
      <c r="O1982" s="85"/>
      <c r="P1982" s="85"/>
    </row>
    <row r="1983" spans="1:16" x14ac:dyDescent="0.3">
      <c r="A1983" s="82"/>
      <c r="B1983" s="83"/>
      <c r="C1983" s="80"/>
      <c r="D1983" s="84"/>
      <c r="E1983" s="85"/>
      <c r="F1983" s="85"/>
      <c r="K1983" s="82"/>
      <c r="L1983" s="83"/>
      <c r="M1983" s="80"/>
      <c r="N1983" s="84"/>
      <c r="O1983" s="85"/>
      <c r="P1983" s="85"/>
    </row>
    <row r="1984" spans="1:16" x14ac:dyDescent="0.3">
      <c r="A1984" s="82"/>
      <c r="B1984" s="83"/>
      <c r="C1984" s="80"/>
      <c r="D1984" s="84"/>
      <c r="E1984" s="85"/>
      <c r="F1984" s="85"/>
      <c r="K1984" s="82"/>
      <c r="L1984" s="83"/>
      <c r="M1984" s="80"/>
      <c r="N1984" s="84"/>
      <c r="O1984" s="85"/>
      <c r="P1984" s="85"/>
    </row>
    <row r="1985" spans="1:16" x14ac:dyDescent="0.3">
      <c r="A1985" s="82"/>
      <c r="B1985" s="83"/>
      <c r="C1985" s="80"/>
      <c r="D1985" s="84"/>
      <c r="E1985" s="85"/>
      <c r="F1985" s="85"/>
      <c r="K1985" s="82"/>
      <c r="L1985" s="83"/>
      <c r="M1985" s="80"/>
      <c r="N1985" s="84"/>
      <c r="O1985" s="85"/>
      <c r="P1985" s="85"/>
    </row>
    <row r="1986" spans="1:16" x14ac:dyDescent="0.3">
      <c r="A1986" s="82"/>
      <c r="B1986" s="83"/>
      <c r="C1986" s="80"/>
      <c r="D1986" s="84"/>
      <c r="E1986" s="85"/>
      <c r="F1986" s="85"/>
      <c r="K1986" s="82"/>
      <c r="L1986" s="83"/>
      <c r="M1986" s="80"/>
      <c r="N1986" s="84"/>
      <c r="O1986" s="85"/>
      <c r="P1986" s="85"/>
    </row>
    <row r="1987" spans="1:16" x14ac:dyDescent="0.3">
      <c r="A1987" s="82"/>
      <c r="B1987" s="83"/>
      <c r="C1987" s="80"/>
      <c r="D1987" s="84"/>
      <c r="E1987" s="85"/>
      <c r="F1987" s="85"/>
      <c r="K1987" s="82"/>
      <c r="L1987" s="83"/>
      <c r="M1987" s="80"/>
      <c r="N1987" s="84"/>
      <c r="O1987" s="85"/>
      <c r="P1987" s="85"/>
    </row>
    <row r="1988" spans="1:16" x14ac:dyDescent="0.3">
      <c r="A1988" s="82"/>
      <c r="B1988" s="83"/>
      <c r="C1988" s="80"/>
      <c r="D1988" s="84"/>
      <c r="E1988" s="85"/>
      <c r="F1988" s="85"/>
      <c r="K1988" s="82"/>
      <c r="L1988" s="83"/>
      <c r="M1988" s="80"/>
      <c r="N1988" s="84"/>
      <c r="O1988" s="85"/>
      <c r="P1988" s="85"/>
    </row>
    <row r="1989" spans="1:16" x14ac:dyDescent="0.3">
      <c r="A1989" s="82"/>
      <c r="B1989" s="83"/>
      <c r="C1989" s="80"/>
      <c r="D1989" s="84"/>
      <c r="E1989" s="85"/>
      <c r="F1989" s="85"/>
      <c r="K1989" s="82"/>
      <c r="L1989" s="83"/>
      <c r="M1989" s="80"/>
      <c r="N1989" s="84"/>
      <c r="O1989" s="85"/>
      <c r="P1989" s="85"/>
    </row>
    <row r="1990" spans="1:16" x14ac:dyDescent="0.3">
      <c r="A1990" s="82"/>
      <c r="B1990" s="83"/>
      <c r="C1990" s="80"/>
      <c r="D1990" s="84"/>
      <c r="E1990" s="85"/>
      <c r="F1990" s="85"/>
      <c r="K1990" s="82"/>
      <c r="L1990" s="83"/>
      <c r="M1990" s="80"/>
      <c r="N1990" s="84"/>
      <c r="O1990" s="85"/>
      <c r="P1990" s="85"/>
    </row>
    <row r="1991" spans="1:16" x14ac:dyDescent="0.3">
      <c r="A1991" s="82"/>
      <c r="B1991" s="83"/>
      <c r="C1991" s="80"/>
      <c r="D1991" s="84"/>
      <c r="E1991" s="85"/>
      <c r="F1991" s="85"/>
      <c r="K1991" s="82"/>
      <c r="L1991" s="83"/>
      <c r="M1991" s="80"/>
      <c r="N1991" s="84"/>
      <c r="O1991" s="85"/>
      <c r="P1991" s="85"/>
    </row>
    <row r="1992" spans="1:16" x14ac:dyDescent="0.3">
      <c r="A1992" s="82"/>
      <c r="B1992" s="83"/>
      <c r="C1992" s="80"/>
      <c r="D1992" s="84"/>
      <c r="E1992" s="85"/>
      <c r="F1992" s="85"/>
      <c r="K1992" s="82"/>
      <c r="L1992" s="83"/>
      <c r="M1992" s="80"/>
      <c r="N1992" s="84"/>
      <c r="O1992" s="85"/>
      <c r="P1992" s="85"/>
    </row>
    <row r="1993" spans="1:16" x14ac:dyDescent="0.3">
      <c r="A1993" s="82"/>
      <c r="B1993" s="83"/>
      <c r="C1993" s="80"/>
      <c r="D1993" s="84"/>
      <c r="E1993" s="85"/>
      <c r="F1993" s="85"/>
      <c r="K1993" s="82"/>
      <c r="L1993" s="83"/>
      <c r="M1993" s="80"/>
      <c r="N1993" s="84"/>
      <c r="O1993" s="85"/>
      <c r="P1993" s="85"/>
    </row>
    <row r="1994" spans="1:16" x14ac:dyDescent="0.3">
      <c r="A1994" s="82"/>
      <c r="B1994" s="83"/>
      <c r="C1994" s="80"/>
      <c r="D1994" s="84"/>
      <c r="E1994" s="85"/>
      <c r="F1994" s="85"/>
      <c r="K1994" s="82"/>
      <c r="L1994" s="83"/>
      <c r="M1994" s="80"/>
      <c r="N1994" s="84"/>
      <c r="O1994" s="85"/>
      <c r="P1994" s="85"/>
    </row>
    <row r="1995" spans="1:16" x14ac:dyDescent="0.3">
      <c r="A1995" s="82"/>
      <c r="B1995" s="83"/>
      <c r="C1995" s="80"/>
      <c r="D1995" s="84"/>
      <c r="E1995" s="85"/>
      <c r="F1995" s="85"/>
      <c r="K1995" s="82"/>
      <c r="L1995" s="83"/>
      <c r="M1995" s="80"/>
      <c r="N1995" s="84"/>
      <c r="O1995" s="85"/>
      <c r="P1995" s="85"/>
    </row>
    <row r="1996" spans="1:16" x14ac:dyDescent="0.3">
      <c r="A1996" s="82"/>
      <c r="B1996" s="83"/>
      <c r="C1996" s="80"/>
      <c r="D1996" s="84"/>
      <c r="E1996" s="85"/>
      <c r="F1996" s="85"/>
      <c r="K1996" s="82"/>
      <c r="L1996" s="83"/>
      <c r="M1996" s="80"/>
      <c r="N1996" s="84"/>
      <c r="O1996" s="85"/>
      <c r="P1996" s="85"/>
    </row>
    <row r="1997" spans="1:16" x14ac:dyDescent="0.3">
      <c r="A1997" s="82"/>
      <c r="B1997" s="83"/>
      <c r="C1997" s="80"/>
      <c r="D1997" s="84"/>
      <c r="E1997" s="85"/>
      <c r="F1997" s="85"/>
      <c r="K1997" s="82"/>
      <c r="L1997" s="83"/>
      <c r="M1997" s="80"/>
      <c r="N1997" s="84"/>
      <c r="O1997" s="85"/>
      <c r="P1997" s="85"/>
    </row>
    <row r="1998" spans="1:16" x14ac:dyDescent="0.3">
      <c r="A1998" s="82"/>
      <c r="B1998" s="83"/>
      <c r="C1998" s="80"/>
      <c r="D1998" s="84"/>
      <c r="E1998" s="85"/>
      <c r="F1998" s="85"/>
      <c r="K1998" s="82"/>
      <c r="L1998" s="83"/>
      <c r="M1998" s="80"/>
      <c r="N1998" s="84"/>
      <c r="O1998" s="85"/>
      <c r="P1998" s="85"/>
    </row>
    <row r="1999" spans="1:16" x14ac:dyDescent="0.3">
      <c r="A1999" s="82"/>
      <c r="B1999" s="83"/>
      <c r="C1999" s="80"/>
      <c r="D1999" s="84"/>
      <c r="E1999" s="85"/>
      <c r="F1999" s="85"/>
      <c r="K1999" s="82"/>
      <c r="L1999" s="83"/>
      <c r="M1999" s="80"/>
      <c r="N1999" s="84"/>
      <c r="O1999" s="85"/>
      <c r="P1999" s="85"/>
    </row>
    <row r="2000" spans="1:16" x14ac:dyDescent="0.3">
      <c r="A2000" s="82"/>
      <c r="B2000" s="83"/>
      <c r="C2000" s="80"/>
      <c r="D2000" s="84"/>
      <c r="E2000" s="85"/>
      <c r="F2000" s="85"/>
      <c r="K2000" s="82"/>
      <c r="L2000" s="83"/>
      <c r="M2000" s="80"/>
      <c r="N2000" s="84"/>
      <c r="O2000" s="85"/>
      <c r="P2000" s="85"/>
    </row>
    <row r="2001" spans="1:16" x14ac:dyDescent="0.3">
      <c r="A2001" s="82"/>
      <c r="B2001" s="83"/>
      <c r="C2001" s="80"/>
      <c r="D2001" s="84"/>
      <c r="E2001" s="85"/>
      <c r="F2001" s="85"/>
      <c r="K2001" s="82"/>
      <c r="L2001" s="83"/>
      <c r="M2001" s="80"/>
      <c r="N2001" s="84"/>
      <c r="O2001" s="85"/>
      <c r="P2001" s="85"/>
    </row>
    <row r="2002" spans="1:16" x14ac:dyDescent="0.3">
      <c r="A2002" s="82"/>
      <c r="B2002" s="83"/>
      <c r="C2002" s="80"/>
      <c r="D2002" s="84"/>
      <c r="E2002" s="85"/>
      <c r="F2002" s="85"/>
      <c r="K2002" s="82"/>
      <c r="L2002" s="83"/>
      <c r="M2002" s="80"/>
      <c r="N2002" s="84"/>
      <c r="O2002" s="85"/>
      <c r="P2002" s="85"/>
    </row>
    <row r="2003" spans="1:16" x14ac:dyDescent="0.3">
      <c r="A2003" s="82"/>
      <c r="B2003" s="83"/>
      <c r="C2003" s="80"/>
      <c r="D2003" s="84"/>
      <c r="E2003" s="85"/>
      <c r="F2003" s="85"/>
      <c r="K2003" s="82"/>
      <c r="L2003" s="83"/>
      <c r="M2003" s="80"/>
      <c r="N2003" s="84"/>
      <c r="O2003" s="85"/>
      <c r="P2003" s="85"/>
    </row>
    <row r="2004" spans="1:16" x14ac:dyDescent="0.3">
      <c r="A2004" s="82"/>
      <c r="B2004" s="83"/>
      <c r="C2004" s="80"/>
      <c r="D2004" s="84"/>
      <c r="E2004" s="85"/>
      <c r="F2004" s="85"/>
      <c r="K2004" s="82"/>
      <c r="L2004" s="83"/>
      <c r="M2004" s="80"/>
      <c r="N2004" s="84"/>
      <c r="O2004" s="85"/>
      <c r="P2004" s="85"/>
    </row>
    <row r="2005" spans="1:16" x14ac:dyDescent="0.3">
      <c r="A2005" s="82"/>
      <c r="B2005" s="83"/>
      <c r="C2005" s="80"/>
      <c r="D2005" s="84"/>
      <c r="E2005" s="85"/>
      <c r="F2005" s="85"/>
      <c r="K2005" s="82"/>
      <c r="L2005" s="83"/>
      <c r="M2005" s="80"/>
      <c r="N2005" s="84"/>
      <c r="O2005" s="85"/>
      <c r="P2005" s="85"/>
    </row>
    <row r="2006" spans="1:16" x14ac:dyDescent="0.3">
      <c r="A2006" s="82"/>
      <c r="B2006" s="83"/>
      <c r="C2006" s="80"/>
      <c r="D2006" s="84"/>
      <c r="E2006" s="85"/>
      <c r="F2006" s="85"/>
      <c r="K2006" s="82"/>
      <c r="L2006" s="83"/>
      <c r="M2006" s="80"/>
      <c r="N2006" s="84"/>
      <c r="O2006" s="85"/>
      <c r="P2006" s="85"/>
    </row>
    <row r="2007" spans="1:16" x14ac:dyDescent="0.3">
      <c r="A2007" s="82"/>
      <c r="B2007" s="83"/>
      <c r="C2007" s="80"/>
      <c r="D2007" s="84"/>
      <c r="E2007" s="85"/>
      <c r="F2007" s="85"/>
      <c r="K2007" s="82"/>
      <c r="L2007" s="83"/>
      <c r="M2007" s="80"/>
      <c r="N2007" s="84"/>
      <c r="O2007" s="85"/>
      <c r="P2007" s="85"/>
    </row>
    <row r="2008" spans="1:16" x14ac:dyDescent="0.3">
      <c r="A2008" s="82"/>
      <c r="B2008" s="83"/>
      <c r="C2008" s="80"/>
      <c r="D2008" s="84"/>
      <c r="E2008" s="85"/>
      <c r="F2008" s="85"/>
      <c r="K2008" s="82"/>
      <c r="L2008" s="83"/>
      <c r="M2008" s="80"/>
      <c r="N2008" s="84"/>
      <c r="O2008" s="85"/>
      <c r="P2008" s="85"/>
    </row>
    <row r="2009" spans="1:16" x14ac:dyDescent="0.3">
      <c r="A2009" s="82"/>
      <c r="B2009" s="83"/>
      <c r="C2009" s="80"/>
      <c r="D2009" s="84"/>
      <c r="E2009" s="85"/>
      <c r="F2009" s="85"/>
      <c r="K2009" s="82"/>
      <c r="L2009" s="83"/>
      <c r="M2009" s="80"/>
      <c r="N2009" s="84"/>
      <c r="O2009" s="85"/>
      <c r="P2009" s="85"/>
    </row>
    <row r="2010" spans="1:16" x14ac:dyDescent="0.3">
      <c r="A2010" s="82"/>
      <c r="B2010" s="83"/>
      <c r="C2010" s="80"/>
      <c r="D2010" s="84"/>
      <c r="E2010" s="85"/>
      <c r="F2010" s="85"/>
      <c r="K2010" s="82"/>
      <c r="L2010" s="83"/>
      <c r="M2010" s="80"/>
      <c r="N2010" s="84"/>
      <c r="O2010" s="85"/>
      <c r="P2010" s="85"/>
    </row>
    <row r="2011" spans="1:16" x14ac:dyDescent="0.3">
      <c r="A2011" s="82"/>
      <c r="B2011" s="83"/>
      <c r="C2011" s="80"/>
      <c r="D2011" s="84"/>
      <c r="E2011" s="85"/>
      <c r="F2011" s="85"/>
      <c r="K2011" s="82"/>
      <c r="L2011" s="83"/>
      <c r="M2011" s="80"/>
      <c r="N2011" s="84"/>
      <c r="O2011" s="85"/>
      <c r="P2011" s="85"/>
    </row>
    <row r="2012" spans="1:16" x14ac:dyDescent="0.3">
      <c r="A2012" s="82"/>
      <c r="B2012" s="83"/>
      <c r="C2012" s="80"/>
      <c r="D2012" s="84"/>
      <c r="E2012" s="85"/>
      <c r="F2012" s="85"/>
      <c r="K2012" s="82"/>
      <c r="L2012" s="83"/>
      <c r="M2012" s="80"/>
      <c r="N2012" s="84"/>
      <c r="O2012" s="85"/>
      <c r="P2012" s="85"/>
    </row>
    <row r="2013" spans="1:16" x14ac:dyDescent="0.3">
      <c r="A2013" s="82"/>
      <c r="B2013" s="83"/>
      <c r="C2013" s="80"/>
      <c r="D2013" s="84"/>
      <c r="E2013" s="85"/>
      <c r="F2013" s="85"/>
      <c r="K2013" s="82"/>
      <c r="L2013" s="83"/>
      <c r="M2013" s="80"/>
      <c r="N2013" s="84"/>
      <c r="O2013" s="85"/>
      <c r="P2013" s="85"/>
    </row>
    <row r="2014" spans="1:16" x14ac:dyDescent="0.3">
      <c r="A2014" s="82"/>
      <c r="B2014" s="83"/>
      <c r="C2014" s="80"/>
      <c r="D2014" s="84"/>
      <c r="E2014" s="85"/>
      <c r="F2014" s="85"/>
      <c r="K2014" s="82"/>
      <c r="L2014" s="83"/>
      <c r="M2014" s="80"/>
      <c r="N2014" s="84"/>
      <c r="O2014" s="85"/>
      <c r="P2014" s="85"/>
    </row>
    <row r="2015" spans="1:16" x14ac:dyDescent="0.3">
      <c r="A2015" s="82"/>
      <c r="B2015" s="83"/>
      <c r="C2015" s="80"/>
      <c r="D2015" s="84"/>
      <c r="E2015" s="85"/>
      <c r="F2015" s="85"/>
      <c r="K2015" s="82"/>
      <c r="L2015" s="83"/>
      <c r="M2015" s="80"/>
      <c r="N2015" s="84"/>
      <c r="O2015" s="85"/>
      <c r="P2015" s="85"/>
    </row>
    <row r="2016" spans="1:16" x14ac:dyDescent="0.3">
      <c r="A2016" s="82"/>
      <c r="B2016" s="83"/>
      <c r="C2016" s="80"/>
      <c r="D2016" s="84"/>
      <c r="E2016" s="85"/>
      <c r="F2016" s="85"/>
      <c r="K2016" s="82"/>
      <c r="L2016" s="83"/>
      <c r="M2016" s="80"/>
      <c r="N2016" s="84"/>
      <c r="O2016" s="85"/>
      <c r="P2016" s="85"/>
    </row>
    <row r="2017" spans="1:16" x14ac:dyDescent="0.3">
      <c r="A2017" s="82"/>
      <c r="B2017" s="83"/>
      <c r="C2017" s="80"/>
      <c r="D2017" s="84"/>
      <c r="E2017" s="85"/>
      <c r="F2017" s="85"/>
      <c r="K2017" s="82"/>
      <c r="L2017" s="83"/>
      <c r="M2017" s="80"/>
      <c r="N2017" s="84"/>
      <c r="O2017" s="85"/>
      <c r="P2017" s="85"/>
    </row>
    <row r="2018" spans="1:16" x14ac:dyDescent="0.3">
      <c r="A2018" s="82"/>
      <c r="B2018" s="83"/>
      <c r="C2018" s="80"/>
      <c r="D2018" s="84"/>
      <c r="E2018" s="85"/>
      <c r="F2018" s="85"/>
      <c r="K2018" s="82"/>
      <c r="L2018" s="83"/>
      <c r="M2018" s="80"/>
      <c r="N2018" s="84"/>
      <c r="O2018" s="85"/>
      <c r="P2018" s="85"/>
    </row>
    <row r="2019" spans="1:16" x14ac:dyDescent="0.3">
      <c r="A2019" s="82"/>
      <c r="B2019" s="83"/>
      <c r="C2019" s="80"/>
      <c r="D2019" s="84"/>
      <c r="E2019" s="85"/>
      <c r="F2019" s="85"/>
      <c r="K2019" s="82"/>
      <c r="L2019" s="83"/>
      <c r="M2019" s="80"/>
      <c r="N2019" s="84"/>
      <c r="O2019" s="85"/>
      <c r="P2019" s="85"/>
    </row>
    <row r="2020" spans="1:16" x14ac:dyDescent="0.3">
      <c r="A2020" s="82"/>
      <c r="B2020" s="83"/>
      <c r="C2020" s="80"/>
      <c r="D2020" s="84"/>
      <c r="E2020" s="85"/>
      <c r="F2020" s="85"/>
      <c r="K2020" s="82"/>
      <c r="L2020" s="83"/>
      <c r="M2020" s="80"/>
      <c r="N2020" s="84"/>
      <c r="O2020" s="85"/>
      <c r="P2020" s="85"/>
    </row>
    <row r="2021" spans="1:16" x14ac:dyDescent="0.3">
      <c r="A2021" s="82"/>
      <c r="B2021" s="83"/>
      <c r="C2021" s="80"/>
      <c r="D2021" s="84"/>
      <c r="E2021" s="85"/>
      <c r="F2021" s="85"/>
      <c r="K2021" s="82"/>
      <c r="L2021" s="83"/>
      <c r="M2021" s="80"/>
      <c r="N2021" s="84"/>
      <c r="O2021" s="85"/>
      <c r="P2021" s="85"/>
    </row>
    <row r="2022" spans="1:16" x14ac:dyDescent="0.3">
      <c r="A2022" s="82"/>
      <c r="B2022" s="83"/>
      <c r="C2022" s="80"/>
      <c r="D2022" s="84"/>
      <c r="E2022" s="85"/>
      <c r="F2022" s="85"/>
      <c r="K2022" s="82"/>
      <c r="L2022" s="83"/>
      <c r="M2022" s="80"/>
      <c r="N2022" s="84"/>
      <c r="O2022" s="85"/>
      <c r="P2022" s="85"/>
    </row>
    <row r="2023" spans="1:16" x14ac:dyDescent="0.3">
      <c r="A2023" s="82"/>
      <c r="B2023" s="83"/>
      <c r="C2023" s="80"/>
      <c r="D2023" s="84"/>
      <c r="E2023" s="85"/>
      <c r="F2023" s="85"/>
      <c r="K2023" s="82"/>
      <c r="L2023" s="83"/>
      <c r="M2023" s="80"/>
      <c r="N2023" s="84"/>
      <c r="O2023" s="85"/>
      <c r="P2023" s="85"/>
    </row>
    <row r="2024" spans="1:16" x14ac:dyDescent="0.3">
      <c r="A2024" s="82"/>
      <c r="B2024" s="83"/>
      <c r="C2024" s="80"/>
      <c r="D2024" s="84"/>
      <c r="E2024" s="85"/>
      <c r="F2024" s="85"/>
      <c r="K2024" s="82"/>
      <c r="L2024" s="83"/>
      <c r="M2024" s="80"/>
      <c r="N2024" s="84"/>
      <c r="O2024" s="85"/>
      <c r="P2024" s="85"/>
    </row>
    <row r="2025" spans="1:16" x14ac:dyDescent="0.3">
      <c r="A2025" s="82"/>
      <c r="B2025" s="83"/>
      <c r="C2025" s="80"/>
      <c r="D2025" s="84"/>
      <c r="E2025" s="85"/>
      <c r="F2025" s="85"/>
      <c r="K2025" s="82"/>
      <c r="L2025" s="83"/>
      <c r="M2025" s="80"/>
      <c r="N2025" s="84"/>
      <c r="O2025" s="85"/>
      <c r="P2025" s="85"/>
    </row>
    <row r="2026" spans="1:16" x14ac:dyDescent="0.3">
      <c r="A2026" s="82"/>
      <c r="B2026" s="83"/>
      <c r="C2026" s="80"/>
      <c r="D2026" s="84"/>
      <c r="E2026" s="85"/>
      <c r="F2026" s="85"/>
      <c r="K2026" s="82"/>
      <c r="L2026" s="83"/>
      <c r="M2026" s="80"/>
      <c r="N2026" s="84"/>
      <c r="O2026" s="85"/>
      <c r="P2026" s="85"/>
    </row>
    <row r="2027" spans="1:16" x14ac:dyDescent="0.3">
      <c r="A2027" s="82"/>
      <c r="B2027" s="83"/>
      <c r="C2027" s="80"/>
      <c r="D2027" s="84"/>
      <c r="E2027" s="85"/>
      <c r="F2027" s="85"/>
      <c r="K2027" s="82"/>
      <c r="L2027" s="83"/>
      <c r="M2027" s="80"/>
      <c r="N2027" s="84"/>
      <c r="O2027" s="85"/>
      <c r="P2027" s="85"/>
    </row>
    <row r="2028" spans="1:16" x14ac:dyDescent="0.3">
      <c r="A2028" s="82"/>
      <c r="B2028" s="83"/>
      <c r="C2028" s="80"/>
      <c r="D2028" s="84"/>
      <c r="E2028" s="85"/>
      <c r="F2028" s="85"/>
      <c r="K2028" s="82"/>
      <c r="L2028" s="83"/>
      <c r="M2028" s="80"/>
      <c r="N2028" s="84"/>
      <c r="O2028" s="85"/>
      <c r="P2028" s="85"/>
    </row>
    <row r="2029" spans="1:16" x14ac:dyDescent="0.3">
      <c r="A2029" s="82"/>
      <c r="B2029" s="83"/>
      <c r="C2029" s="80"/>
      <c r="D2029" s="84"/>
      <c r="E2029" s="85"/>
      <c r="F2029" s="85"/>
      <c r="K2029" s="82"/>
      <c r="L2029" s="83"/>
      <c r="M2029" s="80"/>
      <c r="N2029" s="84"/>
      <c r="O2029" s="85"/>
      <c r="P2029" s="85"/>
    </row>
    <row r="2030" spans="1:16" x14ac:dyDescent="0.3">
      <c r="A2030" s="82"/>
      <c r="B2030" s="83"/>
      <c r="C2030" s="80"/>
      <c r="D2030" s="84"/>
      <c r="E2030" s="85"/>
      <c r="F2030" s="85"/>
      <c r="K2030" s="82"/>
      <c r="L2030" s="83"/>
      <c r="M2030" s="80"/>
      <c r="N2030" s="84"/>
      <c r="O2030" s="85"/>
      <c r="P2030" s="85"/>
    </row>
    <row r="2031" spans="1:16" x14ac:dyDescent="0.3">
      <c r="A2031" s="82"/>
      <c r="B2031" s="83"/>
      <c r="C2031" s="80"/>
      <c r="D2031" s="84"/>
      <c r="E2031" s="85"/>
      <c r="F2031" s="85"/>
      <c r="K2031" s="82"/>
      <c r="L2031" s="83"/>
      <c r="M2031" s="80"/>
      <c r="N2031" s="84"/>
      <c r="O2031" s="85"/>
      <c r="P2031" s="85"/>
    </row>
    <row r="2032" spans="1:16" x14ac:dyDescent="0.3">
      <c r="A2032" s="82"/>
      <c r="B2032" s="83"/>
      <c r="C2032" s="80"/>
      <c r="D2032" s="84"/>
      <c r="E2032" s="85"/>
      <c r="F2032" s="85"/>
      <c r="K2032" s="82"/>
      <c r="L2032" s="83"/>
      <c r="M2032" s="80"/>
      <c r="N2032" s="84"/>
      <c r="O2032" s="85"/>
      <c r="P2032" s="85"/>
    </row>
    <row r="2033" spans="1:16" x14ac:dyDescent="0.3">
      <c r="A2033" s="82"/>
      <c r="B2033" s="83"/>
      <c r="C2033" s="80"/>
      <c r="D2033" s="84"/>
      <c r="E2033" s="85"/>
      <c r="F2033" s="85"/>
      <c r="K2033" s="82"/>
      <c r="L2033" s="83"/>
      <c r="M2033" s="80"/>
      <c r="N2033" s="84"/>
      <c r="O2033" s="85"/>
      <c r="P2033" s="85"/>
    </row>
    <row r="2034" spans="1:16" x14ac:dyDescent="0.3">
      <c r="A2034" s="82"/>
      <c r="B2034" s="83"/>
      <c r="C2034" s="80"/>
      <c r="D2034" s="84"/>
      <c r="E2034" s="85"/>
      <c r="F2034" s="85"/>
      <c r="K2034" s="82"/>
      <c r="L2034" s="83"/>
      <c r="M2034" s="80"/>
      <c r="N2034" s="84"/>
      <c r="O2034" s="85"/>
      <c r="P2034" s="85"/>
    </row>
    <row r="2035" spans="1:16" x14ac:dyDescent="0.3">
      <c r="A2035" s="82"/>
      <c r="B2035" s="83"/>
      <c r="C2035" s="80"/>
      <c r="D2035" s="84"/>
      <c r="E2035" s="85"/>
      <c r="F2035" s="85"/>
      <c r="K2035" s="82"/>
      <c r="L2035" s="83"/>
      <c r="M2035" s="80"/>
      <c r="N2035" s="84"/>
      <c r="O2035" s="85"/>
      <c r="P2035" s="85"/>
    </row>
    <row r="2036" spans="1:16" x14ac:dyDescent="0.3">
      <c r="A2036" s="82"/>
      <c r="B2036" s="83"/>
      <c r="C2036" s="80"/>
      <c r="D2036" s="84"/>
      <c r="E2036" s="85"/>
      <c r="F2036" s="85"/>
      <c r="K2036" s="82"/>
      <c r="L2036" s="83"/>
      <c r="M2036" s="80"/>
      <c r="N2036" s="84"/>
      <c r="O2036" s="85"/>
      <c r="P2036" s="85"/>
    </row>
    <row r="2037" spans="1:16" x14ac:dyDescent="0.3">
      <c r="A2037" s="82"/>
      <c r="B2037" s="83"/>
      <c r="C2037" s="80"/>
      <c r="D2037" s="84"/>
      <c r="E2037" s="85"/>
      <c r="F2037" s="85"/>
      <c r="K2037" s="82"/>
      <c r="L2037" s="83"/>
      <c r="M2037" s="80"/>
      <c r="N2037" s="84"/>
      <c r="O2037" s="85"/>
      <c r="P2037" s="85"/>
    </row>
    <row r="2038" spans="1:16" x14ac:dyDescent="0.3">
      <c r="A2038" s="82"/>
      <c r="B2038" s="83"/>
      <c r="C2038" s="80"/>
      <c r="D2038" s="84"/>
      <c r="E2038" s="85"/>
      <c r="F2038" s="85"/>
      <c r="K2038" s="82"/>
      <c r="L2038" s="83"/>
      <c r="M2038" s="80"/>
      <c r="N2038" s="84"/>
      <c r="O2038" s="85"/>
      <c r="P2038" s="85"/>
    </row>
    <row r="2039" spans="1:16" x14ac:dyDescent="0.3">
      <c r="A2039" s="82"/>
      <c r="B2039" s="83"/>
      <c r="C2039" s="80"/>
      <c r="D2039" s="84"/>
      <c r="E2039" s="85"/>
      <c r="F2039" s="85"/>
      <c r="K2039" s="82"/>
      <c r="L2039" s="83"/>
      <c r="M2039" s="80"/>
      <c r="N2039" s="84"/>
      <c r="O2039" s="85"/>
      <c r="P2039" s="85"/>
    </row>
    <row r="2040" spans="1:16" x14ac:dyDescent="0.3">
      <c r="A2040" s="82"/>
      <c r="B2040" s="83"/>
      <c r="C2040" s="80"/>
      <c r="D2040" s="84"/>
      <c r="E2040" s="85"/>
      <c r="F2040" s="85"/>
      <c r="K2040" s="82"/>
      <c r="L2040" s="83"/>
      <c r="M2040" s="80"/>
      <c r="N2040" s="84"/>
      <c r="O2040" s="85"/>
      <c r="P2040" s="85"/>
    </row>
    <row r="2041" spans="1:16" x14ac:dyDescent="0.3">
      <c r="A2041" s="82"/>
      <c r="B2041" s="83"/>
      <c r="C2041" s="80"/>
      <c r="D2041" s="84"/>
      <c r="E2041" s="85"/>
      <c r="F2041" s="85"/>
      <c r="K2041" s="82"/>
      <c r="L2041" s="83"/>
      <c r="M2041" s="80"/>
      <c r="N2041" s="84"/>
      <c r="O2041" s="85"/>
      <c r="P2041" s="85"/>
    </row>
    <row r="2042" spans="1:16" x14ac:dyDescent="0.3">
      <c r="A2042" s="82"/>
      <c r="B2042" s="83"/>
      <c r="C2042" s="80"/>
      <c r="D2042" s="84"/>
      <c r="E2042" s="85"/>
      <c r="F2042" s="85"/>
      <c r="K2042" s="82"/>
      <c r="L2042" s="83"/>
      <c r="M2042" s="80"/>
      <c r="N2042" s="84"/>
      <c r="O2042" s="85"/>
      <c r="P2042" s="85"/>
    </row>
    <row r="2043" spans="1:16" x14ac:dyDescent="0.3">
      <c r="A2043" s="82"/>
      <c r="B2043" s="83"/>
      <c r="C2043" s="80"/>
      <c r="D2043" s="84"/>
      <c r="E2043" s="85"/>
      <c r="F2043" s="85"/>
      <c r="K2043" s="82"/>
      <c r="L2043" s="83"/>
      <c r="M2043" s="80"/>
      <c r="N2043" s="84"/>
      <c r="O2043" s="85"/>
      <c r="P2043" s="85"/>
    </row>
    <row r="2044" spans="1:16" x14ac:dyDescent="0.3">
      <c r="A2044" s="82"/>
      <c r="B2044" s="83"/>
      <c r="C2044" s="80"/>
      <c r="D2044" s="84"/>
      <c r="E2044" s="85"/>
      <c r="F2044" s="85"/>
      <c r="K2044" s="82"/>
      <c r="L2044" s="83"/>
      <c r="M2044" s="80"/>
      <c r="N2044" s="84"/>
      <c r="O2044" s="85"/>
      <c r="P2044" s="85"/>
    </row>
    <row r="2045" spans="1:16" x14ac:dyDescent="0.3">
      <c r="A2045" s="82"/>
      <c r="B2045" s="83"/>
      <c r="C2045" s="80"/>
      <c r="D2045" s="84"/>
      <c r="E2045" s="85"/>
      <c r="F2045" s="85"/>
      <c r="K2045" s="82"/>
      <c r="L2045" s="83"/>
      <c r="M2045" s="80"/>
      <c r="N2045" s="84"/>
      <c r="O2045" s="85"/>
      <c r="P2045" s="85"/>
    </row>
    <row r="2046" spans="1:16" x14ac:dyDescent="0.3">
      <c r="A2046" s="82"/>
      <c r="B2046" s="83"/>
      <c r="C2046" s="80"/>
      <c r="D2046" s="84"/>
      <c r="E2046" s="85"/>
      <c r="F2046" s="85"/>
      <c r="K2046" s="82"/>
      <c r="L2046" s="83"/>
      <c r="M2046" s="80"/>
      <c r="N2046" s="84"/>
      <c r="O2046" s="85"/>
      <c r="P2046" s="85"/>
    </row>
    <row r="2047" spans="1:16" x14ac:dyDescent="0.3">
      <c r="A2047" s="82"/>
      <c r="B2047" s="83"/>
      <c r="C2047" s="80"/>
      <c r="D2047" s="84"/>
      <c r="E2047" s="85"/>
      <c r="F2047" s="85"/>
      <c r="K2047" s="82"/>
      <c r="L2047" s="83"/>
      <c r="M2047" s="80"/>
      <c r="N2047" s="84"/>
      <c r="O2047" s="85"/>
      <c r="P2047" s="85"/>
    </row>
    <row r="2048" spans="1:16" x14ac:dyDescent="0.3">
      <c r="A2048" s="82"/>
      <c r="B2048" s="83"/>
      <c r="C2048" s="80"/>
      <c r="D2048" s="84"/>
      <c r="E2048" s="85"/>
      <c r="F2048" s="85"/>
      <c r="K2048" s="82"/>
      <c r="L2048" s="83"/>
      <c r="M2048" s="80"/>
      <c r="N2048" s="84"/>
      <c r="O2048" s="85"/>
      <c r="P2048" s="85"/>
    </row>
    <row r="2049" spans="1:16" x14ac:dyDescent="0.3">
      <c r="A2049" s="82"/>
      <c r="B2049" s="83"/>
      <c r="C2049" s="80"/>
      <c r="D2049" s="84"/>
      <c r="E2049" s="85"/>
      <c r="F2049" s="85"/>
      <c r="K2049" s="82"/>
      <c r="L2049" s="83"/>
      <c r="M2049" s="80"/>
      <c r="N2049" s="84"/>
      <c r="O2049" s="85"/>
      <c r="P2049" s="85"/>
    </row>
    <row r="2050" spans="1:16" x14ac:dyDescent="0.3">
      <c r="A2050" s="82"/>
      <c r="B2050" s="83"/>
      <c r="C2050" s="80"/>
      <c r="D2050" s="84"/>
      <c r="E2050" s="85"/>
      <c r="F2050" s="85"/>
      <c r="K2050" s="82"/>
      <c r="L2050" s="83"/>
      <c r="M2050" s="80"/>
      <c r="N2050" s="84"/>
      <c r="O2050" s="85"/>
      <c r="P2050" s="85"/>
    </row>
    <row r="2051" spans="1:16" x14ac:dyDescent="0.3">
      <c r="A2051" s="82"/>
      <c r="B2051" s="83"/>
      <c r="C2051" s="80"/>
      <c r="D2051" s="84"/>
      <c r="E2051" s="85"/>
      <c r="F2051" s="85"/>
      <c r="K2051" s="82"/>
      <c r="L2051" s="83"/>
      <c r="M2051" s="80"/>
      <c r="N2051" s="84"/>
      <c r="O2051" s="85"/>
      <c r="P2051" s="85"/>
    </row>
    <row r="2052" spans="1:16" x14ac:dyDescent="0.3">
      <c r="A2052" s="82"/>
      <c r="B2052" s="83"/>
      <c r="C2052" s="80"/>
      <c r="D2052" s="84"/>
      <c r="E2052" s="85"/>
      <c r="F2052" s="85"/>
      <c r="K2052" s="82"/>
      <c r="L2052" s="83"/>
      <c r="M2052" s="80"/>
      <c r="N2052" s="84"/>
      <c r="O2052" s="85"/>
      <c r="P2052" s="85"/>
    </row>
    <row r="2053" spans="1:16" x14ac:dyDescent="0.3">
      <c r="A2053" s="82"/>
      <c r="B2053" s="83"/>
      <c r="C2053" s="80"/>
      <c r="D2053" s="84"/>
      <c r="E2053" s="85"/>
      <c r="F2053" s="85"/>
      <c r="K2053" s="82"/>
      <c r="L2053" s="83"/>
      <c r="M2053" s="80"/>
      <c r="N2053" s="84"/>
      <c r="O2053" s="85"/>
      <c r="P2053" s="85"/>
    </row>
    <row r="2054" spans="1:16" x14ac:dyDescent="0.3">
      <c r="A2054" s="82"/>
      <c r="B2054" s="83"/>
      <c r="C2054" s="80"/>
      <c r="D2054" s="84"/>
      <c r="E2054" s="85"/>
      <c r="F2054" s="85"/>
      <c r="K2054" s="82"/>
      <c r="L2054" s="83"/>
      <c r="M2054" s="80"/>
      <c r="N2054" s="84"/>
      <c r="O2054" s="85"/>
      <c r="P2054" s="85"/>
    </row>
    <row r="2055" spans="1:16" x14ac:dyDescent="0.3">
      <c r="A2055" s="82"/>
      <c r="B2055" s="83"/>
      <c r="C2055" s="80"/>
      <c r="D2055" s="84"/>
      <c r="E2055" s="85"/>
      <c r="F2055" s="85"/>
      <c r="K2055" s="82"/>
      <c r="L2055" s="83"/>
      <c r="M2055" s="80"/>
      <c r="N2055" s="84"/>
      <c r="O2055" s="85"/>
      <c r="P2055" s="85"/>
    </row>
    <row r="2056" spans="1:16" x14ac:dyDescent="0.3">
      <c r="A2056" s="82"/>
      <c r="B2056" s="83"/>
      <c r="C2056" s="80"/>
      <c r="D2056" s="84"/>
      <c r="E2056" s="85"/>
      <c r="F2056" s="85"/>
      <c r="K2056" s="82"/>
      <c r="L2056" s="83"/>
      <c r="M2056" s="80"/>
      <c r="N2056" s="84"/>
      <c r="O2056" s="85"/>
      <c r="P2056" s="85"/>
    </row>
    <row r="2057" spans="1:16" x14ac:dyDescent="0.3">
      <c r="A2057" s="82"/>
      <c r="B2057" s="83"/>
      <c r="C2057" s="80"/>
      <c r="D2057" s="84"/>
      <c r="E2057" s="85"/>
      <c r="F2057" s="85"/>
      <c r="K2057" s="82"/>
      <c r="L2057" s="83"/>
      <c r="M2057" s="80"/>
      <c r="N2057" s="84"/>
      <c r="O2057" s="85"/>
      <c r="P2057" s="85"/>
    </row>
    <row r="2058" spans="1:16" x14ac:dyDescent="0.3">
      <c r="A2058" s="82"/>
      <c r="B2058" s="83"/>
      <c r="C2058" s="80"/>
      <c r="D2058" s="84"/>
      <c r="E2058" s="85"/>
      <c r="F2058" s="85"/>
      <c r="K2058" s="82"/>
      <c r="L2058" s="83"/>
      <c r="M2058" s="80"/>
      <c r="N2058" s="84"/>
      <c r="O2058" s="85"/>
      <c r="P2058" s="85"/>
    </row>
    <row r="2059" spans="1:16" x14ac:dyDescent="0.3">
      <c r="A2059" s="82"/>
      <c r="B2059" s="83"/>
      <c r="C2059" s="80"/>
      <c r="D2059" s="84"/>
      <c r="E2059" s="85"/>
      <c r="F2059" s="85"/>
      <c r="K2059" s="82"/>
      <c r="L2059" s="83"/>
      <c r="M2059" s="80"/>
      <c r="N2059" s="84"/>
      <c r="O2059" s="85"/>
      <c r="P2059" s="85"/>
    </row>
    <row r="2060" spans="1:16" x14ac:dyDescent="0.3">
      <c r="A2060" s="82"/>
      <c r="B2060" s="83"/>
      <c r="C2060" s="80"/>
      <c r="D2060" s="84"/>
      <c r="E2060" s="85"/>
      <c r="F2060" s="85"/>
      <c r="K2060" s="82"/>
      <c r="L2060" s="83"/>
      <c r="M2060" s="80"/>
      <c r="N2060" s="84"/>
      <c r="O2060" s="85"/>
      <c r="P2060" s="85"/>
    </row>
    <row r="2061" spans="1:16" x14ac:dyDescent="0.3">
      <c r="A2061" s="82"/>
      <c r="B2061" s="83"/>
      <c r="C2061" s="80"/>
      <c r="D2061" s="84"/>
      <c r="E2061" s="85"/>
      <c r="F2061" s="85"/>
      <c r="K2061" s="82"/>
      <c r="L2061" s="83"/>
      <c r="M2061" s="80"/>
      <c r="N2061" s="84"/>
      <c r="O2061" s="85"/>
      <c r="P2061" s="85"/>
    </row>
    <row r="2062" spans="1:16" x14ac:dyDescent="0.3">
      <c r="A2062" s="82"/>
      <c r="B2062" s="83"/>
      <c r="C2062" s="80"/>
      <c r="D2062" s="84"/>
      <c r="E2062" s="85"/>
      <c r="F2062" s="85"/>
      <c r="K2062" s="82"/>
      <c r="L2062" s="83"/>
      <c r="M2062" s="80"/>
      <c r="N2062" s="84"/>
      <c r="O2062" s="85"/>
      <c r="P2062" s="85"/>
    </row>
    <row r="2063" spans="1:16" x14ac:dyDescent="0.3">
      <c r="A2063" s="82"/>
      <c r="B2063" s="83"/>
      <c r="C2063" s="80"/>
      <c r="D2063" s="84"/>
      <c r="E2063" s="85"/>
      <c r="F2063" s="85"/>
      <c r="K2063" s="82"/>
      <c r="L2063" s="83"/>
      <c r="M2063" s="80"/>
      <c r="N2063" s="84"/>
      <c r="O2063" s="85"/>
      <c r="P2063" s="85"/>
    </row>
    <row r="2064" spans="1:16" x14ac:dyDescent="0.3">
      <c r="A2064" s="82"/>
      <c r="B2064" s="83"/>
      <c r="C2064" s="80"/>
      <c r="D2064" s="84"/>
      <c r="E2064" s="85"/>
      <c r="F2064" s="85"/>
      <c r="K2064" s="82"/>
      <c r="L2064" s="83"/>
      <c r="M2064" s="80"/>
      <c r="N2064" s="84"/>
      <c r="O2064" s="85"/>
      <c r="P2064" s="85"/>
    </row>
    <row r="2065" spans="1:16" x14ac:dyDescent="0.3">
      <c r="A2065" s="82"/>
      <c r="B2065" s="83"/>
      <c r="C2065" s="80"/>
      <c r="D2065" s="84"/>
      <c r="E2065" s="85"/>
      <c r="F2065" s="85"/>
      <c r="K2065" s="82"/>
      <c r="L2065" s="83"/>
      <c r="M2065" s="80"/>
      <c r="N2065" s="84"/>
      <c r="O2065" s="85"/>
      <c r="P2065" s="85"/>
    </row>
    <row r="2066" spans="1:16" x14ac:dyDescent="0.3">
      <c r="A2066" s="82"/>
      <c r="B2066" s="83"/>
      <c r="C2066" s="80"/>
      <c r="D2066" s="84"/>
      <c r="E2066" s="85"/>
      <c r="F2066" s="85"/>
      <c r="K2066" s="82"/>
      <c r="L2066" s="83"/>
      <c r="M2066" s="80"/>
      <c r="N2066" s="84"/>
      <c r="O2066" s="85"/>
      <c r="P2066" s="85"/>
    </row>
    <row r="2067" spans="1:16" x14ac:dyDescent="0.3">
      <c r="A2067" s="82"/>
      <c r="B2067" s="83"/>
      <c r="C2067" s="80"/>
      <c r="D2067" s="84"/>
      <c r="E2067" s="85"/>
      <c r="F2067" s="85"/>
      <c r="K2067" s="82"/>
      <c r="L2067" s="83"/>
      <c r="M2067" s="80"/>
      <c r="N2067" s="84"/>
      <c r="O2067" s="85"/>
      <c r="P2067" s="85"/>
    </row>
    <row r="2068" spans="1:16" x14ac:dyDescent="0.3">
      <c r="A2068" s="82"/>
      <c r="B2068" s="83"/>
      <c r="C2068" s="80"/>
      <c r="D2068" s="84"/>
      <c r="E2068" s="85"/>
      <c r="F2068" s="85"/>
      <c r="K2068" s="82"/>
      <c r="L2068" s="83"/>
      <c r="M2068" s="80"/>
      <c r="N2068" s="84"/>
      <c r="O2068" s="85"/>
      <c r="P2068" s="85"/>
    </row>
    <row r="2069" spans="1:16" x14ac:dyDescent="0.3">
      <c r="A2069" s="82"/>
      <c r="B2069" s="83"/>
      <c r="C2069" s="80"/>
      <c r="D2069" s="84"/>
      <c r="E2069" s="85"/>
      <c r="F2069" s="85"/>
      <c r="K2069" s="82"/>
      <c r="L2069" s="83"/>
      <c r="M2069" s="80"/>
      <c r="N2069" s="84"/>
      <c r="O2069" s="85"/>
      <c r="P2069" s="85"/>
    </row>
    <row r="2070" spans="1:16" x14ac:dyDescent="0.3">
      <c r="A2070" s="82"/>
      <c r="B2070" s="83"/>
      <c r="C2070" s="80"/>
      <c r="D2070" s="84"/>
      <c r="E2070" s="85"/>
      <c r="F2070" s="85"/>
      <c r="K2070" s="82"/>
      <c r="L2070" s="83"/>
      <c r="M2070" s="80"/>
      <c r="N2070" s="84"/>
      <c r="O2070" s="85"/>
      <c r="P2070" s="85"/>
    </row>
    <row r="2071" spans="1:16" x14ac:dyDescent="0.3">
      <c r="A2071" s="82"/>
      <c r="B2071" s="83"/>
      <c r="C2071" s="80"/>
      <c r="D2071" s="84"/>
      <c r="E2071" s="85"/>
      <c r="F2071" s="85"/>
      <c r="K2071" s="82"/>
      <c r="L2071" s="83"/>
      <c r="M2071" s="80"/>
      <c r="N2071" s="84"/>
      <c r="O2071" s="85"/>
      <c r="P2071" s="85"/>
    </row>
    <row r="2072" spans="1:16" x14ac:dyDescent="0.3">
      <c r="A2072" s="82"/>
      <c r="B2072" s="83"/>
      <c r="C2072" s="80"/>
      <c r="D2072" s="84"/>
      <c r="E2072" s="85"/>
      <c r="F2072" s="85"/>
      <c r="K2072" s="82"/>
      <c r="L2072" s="83"/>
      <c r="M2072" s="80"/>
      <c r="N2072" s="84"/>
      <c r="O2072" s="85"/>
      <c r="P2072" s="85"/>
    </row>
    <row r="2073" spans="1:16" x14ac:dyDescent="0.3">
      <c r="A2073" s="82"/>
      <c r="B2073" s="83"/>
      <c r="C2073" s="80"/>
      <c r="D2073" s="84"/>
      <c r="E2073" s="85"/>
      <c r="F2073" s="85"/>
      <c r="K2073" s="82"/>
      <c r="L2073" s="83"/>
      <c r="M2073" s="80"/>
      <c r="N2073" s="84"/>
      <c r="O2073" s="85"/>
      <c r="P2073" s="85"/>
    </row>
    <row r="2074" spans="1:16" x14ac:dyDescent="0.3">
      <c r="A2074" s="82"/>
      <c r="B2074" s="83"/>
      <c r="C2074" s="80"/>
      <c r="D2074" s="84"/>
      <c r="E2074" s="85"/>
      <c r="F2074" s="85"/>
      <c r="K2074" s="82"/>
      <c r="L2074" s="83"/>
      <c r="M2074" s="80"/>
      <c r="N2074" s="84"/>
      <c r="O2074" s="85"/>
      <c r="P2074" s="85"/>
    </row>
    <row r="2075" spans="1:16" x14ac:dyDescent="0.3">
      <c r="A2075" s="82"/>
      <c r="B2075" s="83"/>
      <c r="C2075" s="80"/>
      <c r="D2075" s="84"/>
      <c r="E2075" s="85"/>
      <c r="F2075" s="85"/>
      <c r="K2075" s="82"/>
      <c r="L2075" s="83"/>
      <c r="M2075" s="80"/>
      <c r="N2075" s="84"/>
      <c r="O2075" s="85"/>
      <c r="P2075" s="85"/>
    </row>
    <row r="2076" spans="1:16" x14ac:dyDescent="0.3">
      <c r="A2076" s="82"/>
      <c r="B2076" s="83"/>
      <c r="C2076" s="80"/>
      <c r="D2076" s="84"/>
      <c r="E2076" s="85"/>
      <c r="F2076" s="85"/>
      <c r="K2076" s="82"/>
      <c r="L2076" s="83"/>
      <c r="M2076" s="80"/>
      <c r="N2076" s="84"/>
      <c r="O2076" s="85"/>
      <c r="P2076" s="85"/>
    </row>
    <row r="2077" spans="1:16" x14ac:dyDescent="0.3">
      <c r="A2077" s="82"/>
      <c r="B2077" s="83"/>
      <c r="C2077" s="80"/>
      <c r="D2077" s="84"/>
      <c r="E2077" s="85"/>
      <c r="F2077" s="85"/>
      <c r="K2077" s="82"/>
      <c r="L2077" s="83"/>
      <c r="M2077" s="80"/>
      <c r="N2077" s="84"/>
      <c r="O2077" s="85"/>
      <c r="P2077" s="85"/>
    </row>
    <row r="2078" spans="1:16" x14ac:dyDescent="0.3">
      <c r="A2078" s="82"/>
      <c r="B2078" s="83"/>
      <c r="C2078" s="80"/>
      <c r="D2078" s="84"/>
      <c r="E2078" s="85"/>
      <c r="F2078" s="85"/>
      <c r="K2078" s="82"/>
      <c r="L2078" s="83"/>
      <c r="M2078" s="80"/>
      <c r="N2078" s="84"/>
      <c r="O2078" s="85"/>
      <c r="P2078" s="85"/>
    </row>
    <row r="2079" spans="1:16" x14ac:dyDescent="0.3">
      <c r="A2079" s="82"/>
      <c r="B2079" s="83"/>
      <c r="C2079" s="80"/>
      <c r="D2079" s="84"/>
      <c r="E2079" s="85"/>
      <c r="F2079" s="85"/>
      <c r="K2079" s="82"/>
      <c r="L2079" s="83"/>
      <c r="M2079" s="80"/>
      <c r="N2079" s="84"/>
      <c r="O2079" s="85"/>
      <c r="P2079" s="85"/>
    </row>
    <row r="2080" spans="1:16" x14ac:dyDescent="0.3">
      <c r="A2080" s="82"/>
      <c r="B2080" s="83"/>
      <c r="C2080" s="80"/>
      <c r="D2080" s="84"/>
      <c r="E2080" s="85"/>
      <c r="F2080" s="85"/>
      <c r="K2080" s="82"/>
      <c r="L2080" s="83"/>
      <c r="M2080" s="80"/>
      <c r="N2080" s="84"/>
      <c r="O2080" s="85"/>
      <c r="P2080" s="85"/>
    </row>
    <row r="2081" spans="1:16" x14ac:dyDescent="0.3">
      <c r="A2081" s="82"/>
      <c r="B2081" s="83"/>
      <c r="C2081" s="80"/>
      <c r="D2081" s="84"/>
      <c r="E2081" s="85"/>
      <c r="F2081" s="85"/>
      <c r="K2081" s="82"/>
      <c r="L2081" s="83"/>
      <c r="M2081" s="80"/>
      <c r="N2081" s="84"/>
      <c r="O2081" s="85"/>
      <c r="P2081" s="85"/>
    </row>
    <row r="2082" spans="1:16" x14ac:dyDescent="0.3">
      <c r="A2082" s="82"/>
      <c r="B2082" s="83"/>
      <c r="C2082" s="80"/>
      <c r="D2082" s="84"/>
      <c r="E2082" s="85"/>
      <c r="F2082" s="85"/>
      <c r="K2082" s="82"/>
      <c r="L2082" s="83"/>
      <c r="M2082" s="80"/>
      <c r="N2082" s="84"/>
      <c r="O2082" s="85"/>
      <c r="P2082" s="85"/>
    </row>
    <row r="2083" spans="1:16" x14ac:dyDescent="0.3">
      <c r="A2083" s="82"/>
      <c r="B2083" s="83"/>
      <c r="C2083" s="80"/>
      <c r="D2083" s="84"/>
      <c r="E2083" s="85"/>
      <c r="F2083" s="85"/>
      <c r="K2083" s="82"/>
      <c r="L2083" s="83"/>
      <c r="M2083" s="80"/>
      <c r="N2083" s="84"/>
      <c r="O2083" s="85"/>
      <c r="P2083" s="85"/>
    </row>
    <row r="2084" spans="1:16" x14ac:dyDescent="0.3">
      <c r="A2084" s="82"/>
      <c r="B2084" s="83"/>
      <c r="C2084" s="80"/>
      <c r="D2084" s="84"/>
      <c r="E2084" s="85"/>
      <c r="F2084" s="85"/>
      <c r="K2084" s="82"/>
      <c r="L2084" s="83"/>
      <c r="M2084" s="80"/>
      <c r="N2084" s="84"/>
      <c r="O2084" s="85"/>
      <c r="P2084" s="85"/>
    </row>
    <row r="2085" spans="1:16" x14ac:dyDescent="0.3">
      <c r="A2085" s="82"/>
      <c r="B2085" s="83"/>
      <c r="C2085" s="80"/>
      <c r="D2085" s="84"/>
      <c r="E2085" s="85"/>
      <c r="F2085" s="85"/>
      <c r="K2085" s="82"/>
      <c r="L2085" s="83"/>
      <c r="M2085" s="80"/>
      <c r="N2085" s="84"/>
      <c r="O2085" s="85"/>
      <c r="P2085" s="85"/>
    </row>
    <row r="2086" spans="1:16" x14ac:dyDescent="0.3">
      <c r="A2086" s="82"/>
      <c r="B2086" s="83"/>
      <c r="C2086" s="80"/>
      <c r="D2086" s="84"/>
      <c r="E2086" s="85"/>
      <c r="F2086" s="85"/>
      <c r="K2086" s="82"/>
      <c r="L2086" s="83"/>
      <c r="M2086" s="80"/>
      <c r="N2086" s="84"/>
      <c r="O2086" s="85"/>
      <c r="P2086" s="85"/>
    </row>
    <row r="2087" spans="1:16" x14ac:dyDescent="0.3">
      <c r="A2087" s="82"/>
      <c r="B2087" s="83"/>
      <c r="C2087" s="80"/>
      <c r="D2087" s="84"/>
      <c r="E2087" s="85"/>
      <c r="F2087" s="85"/>
      <c r="K2087" s="82"/>
      <c r="L2087" s="83"/>
      <c r="M2087" s="80"/>
      <c r="N2087" s="84"/>
      <c r="O2087" s="85"/>
      <c r="P2087" s="85"/>
    </row>
    <row r="2088" spans="1:16" x14ac:dyDescent="0.3">
      <c r="A2088" s="82"/>
      <c r="B2088" s="83"/>
      <c r="C2088" s="80"/>
      <c r="D2088" s="84"/>
      <c r="E2088" s="85"/>
      <c r="F2088" s="85"/>
      <c r="K2088" s="82"/>
      <c r="L2088" s="83"/>
      <c r="M2088" s="80"/>
      <c r="N2088" s="84"/>
      <c r="O2088" s="85"/>
      <c r="P2088" s="85"/>
    </row>
    <row r="2089" spans="1:16" x14ac:dyDescent="0.3">
      <c r="A2089" s="82"/>
      <c r="B2089" s="83"/>
      <c r="C2089" s="80"/>
      <c r="D2089" s="84"/>
      <c r="E2089" s="85"/>
      <c r="F2089" s="85"/>
      <c r="K2089" s="82"/>
      <c r="L2089" s="83"/>
      <c r="M2089" s="80"/>
      <c r="N2089" s="84"/>
      <c r="O2089" s="85"/>
      <c r="P2089" s="85"/>
    </row>
    <row r="2090" spans="1:16" x14ac:dyDescent="0.3">
      <c r="A2090" s="82"/>
      <c r="B2090" s="83"/>
      <c r="C2090" s="80"/>
      <c r="D2090" s="84"/>
      <c r="E2090" s="85"/>
      <c r="F2090" s="85"/>
      <c r="K2090" s="82"/>
      <c r="L2090" s="83"/>
      <c r="M2090" s="80"/>
      <c r="N2090" s="84"/>
      <c r="O2090" s="85"/>
      <c r="P2090" s="85"/>
    </row>
    <row r="2091" spans="1:16" x14ac:dyDescent="0.3">
      <c r="A2091" s="82"/>
      <c r="B2091" s="83"/>
      <c r="C2091" s="80"/>
      <c r="D2091" s="84"/>
      <c r="E2091" s="85"/>
      <c r="F2091" s="85"/>
      <c r="K2091" s="82"/>
      <c r="L2091" s="83"/>
      <c r="M2091" s="80"/>
      <c r="N2091" s="84"/>
      <c r="O2091" s="85"/>
      <c r="P2091" s="85"/>
    </row>
    <row r="2092" spans="1:16" x14ac:dyDescent="0.3">
      <c r="A2092" s="82"/>
      <c r="B2092" s="83"/>
      <c r="C2092" s="80"/>
      <c r="D2092" s="84"/>
      <c r="E2092" s="85"/>
      <c r="F2092" s="85"/>
      <c r="K2092" s="82"/>
      <c r="L2092" s="83"/>
      <c r="M2092" s="80"/>
      <c r="N2092" s="84"/>
      <c r="O2092" s="85"/>
      <c r="P2092" s="85"/>
    </row>
    <row r="2093" spans="1:16" x14ac:dyDescent="0.3">
      <c r="A2093" s="82"/>
      <c r="B2093" s="83"/>
      <c r="C2093" s="80"/>
      <c r="D2093" s="84"/>
      <c r="E2093" s="85"/>
      <c r="F2093" s="85"/>
      <c r="K2093" s="82"/>
      <c r="L2093" s="83"/>
      <c r="M2093" s="80"/>
      <c r="N2093" s="84"/>
      <c r="O2093" s="85"/>
      <c r="P2093" s="85"/>
    </row>
    <row r="2094" spans="1:16" x14ac:dyDescent="0.3">
      <c r="A2094" s="82"/>
      <c r="B2094" s="83"/>
      <c r="C2094" s="80"/>
      <c r="D2094" s="84"/>
      <c r="E2094" s="85"/>
      <c r="F2094" s="85"/>
      <c r="K2094" s="82"/>
      <c r="L2094" s="83"/>
      <c r="M2094" s="80"/>
      <c r="N2094" s="84"/>
      <c r="O2094" s="85"/>
      <c r="P2094" s="85"/>
    </row>
    <row r="2095" spans="1:16" x14ac:dyDescent="0.3">
      <c r="A2095" s="82"/>
      <c r="B2095" s="83"/>
      <c r="C2095" s="80"/>
      <c r="D2095" s="84"/>
      <c r="E2095" s="85"/>
      <c r="F2095" s="85"/>
      <c r="K2095" s="82"/>
      <c r="L2095" s="83"/>
      <c r="M2095" s="80"/>
      <c r="N2095" s="84"/>
      <c r="O2095" s="85"/>
      <c r="P2095" s="85"/>
    </row>
    <row r="2096" spans="1:16" x14ac:dyDescent="0.3">
      <c r="A2096" s="82"/>
      <c r="B2096" s="83"/>
      <c r="C2096" s="80"/>
      <c r="D2096" s="84"/>
      <c r="E2096" s="85"/>
      <c r="F2096" s="85"/>
      <c r="K2096" s="82"/>
      <c r="L2096" s="83"/>
      <c r="M2096" s="80"/>
      <c r="N2096" s="84"/>
      <c r="O2096" s="85"/>
      <c r="P2096" s="85"/>
    </row>
    <row r="2097" spans="1:16" x14ac:dyDescent="0.3">
      <c r="A2097" s="82"/>
      <c r="B2097" s="83"/>
      <c r="C2097" s="80"/>
      <c r="D2097" s="84"/>
      <c r="E2097" s="85"/>
      <c r="F2097" s="85"/>
      <c r="K2097" s="82"/>
      <c r="L2097" s="83"/>
      <c r="M2097" s="80"/>
      <c r="N2097" s="84"/>
      <c r="O2097" s="85"/>
      <c r="P2097" s="85"/>
    </row>
    <row r="2098" spans="1:16" x14ac:dyDescent="0.3">
      <c r="A2098" s="82"/>
      <c r="B2098" s="83"/>
      <c r="C2098" s="80"/>
      <c r="D2098" s="84"/>
      <c r="E2098" s="85"/>
      <c r="F2098" s="85"/>
      <c r="K2098" s="82"/>
      <c r="L2098" s="83"/>
      <c r="M2098" s="80"/>
      <c r="N2098" s="84"/>
      <c r="O2098" s="85"/>
      <c r="P2098" s="85"/>
    </row>
    <row r="2099" spans="1:16" x14ac:dyDescent="0.3">
      <c r="A2099" s="82"/>
      <c r="B2099" s="83"/>
      <c r="C2099" s="80"/>
      <c r="D2099" s="84"/>
      <c r="E2099" s="85"/>
      <c r="F2099" s="85"/>
      <c r="K2099" s="82"/>
      <c r="L2099" s="83"/>
      <c r="M2099" s="80"/>
      <c r="N2099" s="84"/>
      <c r="O2099" s="85"/>
      <c r="P2099" s="85"/>
    </row>
    <row r="2100" spans="1:16" x14ac:dyDescent="0.3">
      <c r="A2100" s="82"/>
      <c r="B2100" s="83"/>
      <c r="C2100" s="80"/>
      <c r="D2100" s="84"/>
      <c r="E2100" s="85"/>
      <c r="F2100" s="85"/>
      <c r="K2100" s="82"/>
      <c r="L2100" s="83"/>
      <c r="M2100" s="80"/>
      <c r="N2100" s="84"/>
      <c r="O2100" s="85"/>
      <c r="P2100" s="85"/>
    </row>
    <row r="2101" spans="1:16" x14ac:dyDescent="0.3">
      <c r="A2101" s="82"/>
      <c r="B2101" s="83"/>
      <c r="C2101" s="80"/>
      <c r="D2101" s="84"/>
      <c r="E2101" s="85"/>
      <c r="F2101" s="85"/>
      <c r="K2101" s="82"/>
      <c r="L2101" s="83"/>
      <c r="M2101" s="80"/>
      <c r="N2101" s="84"/>
      <c r="O2101" s="85"/>
      <c r="P2101" s="85"/>
    </row>
    <row r="2102" spans="1:16" x14ac:dyDescent="0.3">
      <c r="A2102" s="82"/>
      <c r="B2102" s="83"/>
      <c r="C2102" s="80"/>
      <c r="D2102" s="84"/>
      <c r="E2102" s="85"/>
      <c r="F2102" s="85"/>
      <c r="K2102" s="82"/>
      <c r="L2102" s="83"/>
      <c r="M2102" s="80"/>
      <c r="N2102" s="84"/>
      <c r="O2102" s="85"/>
      <c r="P2102" s="85"/>
    </row>
    <row r="2103" spans="1:16" x14ac:dyDescent="0.3">
      <c r="A2103" s="82"/>
      <c r="B2103" s="83"/>
      <c r="C2103" s="80"/>
      <c r="D2103" s="84"/>
      <c r="E2103" s="85"/>
      <c r="F2103" s="85"/>
      <c r="K2103" s="82"/>
      <c r="L2103" s="83"/>
      <c r="M2103" s="80"/>
      <c r="N2103" s="84"/>
      <c r="O2103" s="85"/>
      <c r="P2103" s="85"/>
    </row>
    <row r="2104" spans="1:16" x14ac:dyDescent="0.3">
      <c r="A2104" s="82"/>
      <c r="B2104" s="83"/>
      <c r="C2104" s="80"/>
      <c r="D2104" s="84"/>
      <c r="E2104" s="85"/>
      <c r="F2104" s="85"/>
      <c r="K2104" s="82"/>
      <c r="L2104" s="83"/>
      <c r="M2104" s="80"/>
      <c r="N2104" s="84"/>
      <c r="O2104" s="85"/>
      <c r="P2104" s="85"/>
    </row>
    <row r="2105" spans="1:16" x14ac:dyDescent="0.3">
      <c r="A2105" s="82"/>
      <c r="B2105" s="83"/>
      <c r="C2105" s="80"/>
      <c r="D2105" s="84"/>
      <c r="E2105" s="85"/>
      <c r="F2105" s="85"/>
      <c r="K2105" s="82"/>
      <c r="L2105" s="83"/>
      <c r="M2105" s="80"/>
      <c r="N2105" s="84"/>
      <c r="O2105" s="85"/>
      <c r="P2105" s="85"/>
    </row>
    <row r="2106" spans="1:16" x14ac:dyDescent="0.3">
      <c r="A2106" s="82"/>
      <c r="B2106" s="83"/>
      <c r="C2106" s="80"/>
      <c r="D2106" s="84"/>
      <c r="E2106" s="85"/>
      <c r="F2106" s="85"/>
      <c r="K2106" s="82"/>
      <c r="L2106" s="83"/>
      <c r="M2106" s="80"/>
      <c r="N2106" s="84"/>
      <c r="O2106" s="85"/>
      <c r="P2106" s="85"/>
    </row>
    <row r="2107" spans="1:16" x14ac:dyDescent="0.3">
      <c r="A2107" s="82"/>
      <c r="B2107" s="83"/>
      <c r="C2107" s="80"/>
      <c r="D2107" s="84"/>
      <c r="E2107" s="85"/>
      <c r="F2107" s="85"/>
      <c r="K2107" s="82"/>
      <c r="L2107" s="83"/>
      <c r="M2107" s="80"/>
      <c r="N2107" s="84"/>
      <c r="O2107" s="85"/>
      <c r="P2107" s="85"/>
    </row>
    <row r="2108" spans="1:16" x14ac:dyDescent="0.3">
      <c r="A2108" s="82"/>
      <c r="B2108" s="83"/>
      <c r="C2108" s="80"/>
      <c r="D2108" s="84"/>
      <c r="E2108" s="85"/>
      <c r="F2108" s="85"/>
      <c r="K2108" s="82"/>
      <c r="L2108" s="83"/>
      <c r="M2108" s="80"/>
      <c r="N2108" s="84"/>
      <c r="O2108" s="85"/>
      <c r="P2108" s="85"/>
    </row>
    <row r="2109" spans="1:16" x14ac:dyDescent="0.3">
      <c r="A2109" s="82"/>
      <c r="B2109" s="83"/>
      <c r="C2109" s="80"/>
      <c r="D2109" s="84"/>
      <c r="E2109" s="85"/>
      <c r="F2109" s="85"/>
      <c r="K2109" s="82"/>
      <c r="L2109" s="83"/>
      <c r="M2109" s="80"/>
      <c r="N2109" s="84"/>
      <c r="O2109" s="85"/>
      <c r="P2109" s="85"/>
    </row>
    <row r="2110" spans="1:16" x14ac:dyDescent="0.3">
      <c r="A2110" s="82"/>
      <c r="B2110" s="83"/>
      <c r="C2110" s="80"/>
      <c r="D2110" s="84"/>
      <c r="E2110" s="85"/>
      <c r="F2110" s="85"/>
      <c r="K2110" s="82"/>
      <c r="L2110" s="83"/>
      <c r="M2110" s="80"/>
      <c r="N2110" s="84"/>
      <c r="O2110" s="85"/>
      <c r="P2110" s="85"/>
    </row>
    <row r="2111" spans="1:16" x14ac:dyDescent="0.3">
      <c r="A2111" s="82"/>
      <c r="B2111" s="83"/>
      <c r="C2111" s="80"/>
      <c r="D2111" s="84"/>
      <c r="E2111" s="85"/>
      <c r="F2111" s="85"/>
      <c r="K2111" s="82"/>
      <c r="L2111" s="83"/>
      <c r="M2111" s="80"/>
      <c r="N2111" s="84"/>
      <c r="O2111" s="85"/>
      <c r="P2111" s="85"/>
    </row>
    <row r="2112" spans="1:16" x14ac:dyDescent="0.3">
      <c r="A2112" s="82"/>
      <c r="B2112" s="83"/>
      <c r="C2112" s="80"/>
      <c r="D2112" s="84"/>
      <c r="E2112" s="85"/>
      <c r="F2112" s="85"/>
      <c r="K2112" s="82"/>
      <c r="L2112" s="83"/>
      <c r="M2112" s="80"/>
      <c r="N2112" s="84"/>
      <c r="O2112" s="85"/>
      <c r="P2112" s="85"/>
    </row>
    <row r="2113" spans="1:16" x14ac:dyDescent="0.3">
      <c r="A2113" s="82"/>
      <c r="B2113" s="83"/>
      <c r="C2113" s="80"/>
      <c r="D2113" s="84"/>
      <c r="E2113" s="85"/>
      <c r="F2113" s="85"/>
      <c r="K2113" s="82"/>
      <c r="L2113" s="83"/>
      <c r="M2113" s="80"/>
      <c r="N2113" s="84"/>
      <c r="O2113" s="85"/>
      <c r="P2113" s="85"/>
    </row>
    <row r="2114" spans="1:16" x14ac:dyDescent="0.3">
      <c r="A2114" s="82"/>
      <c r="B2114" s="83"/>
      <c r="C2114" s="80"/>
      <c r="D2114" s="84"/>
      <c r="E2114" s="85"/>
      <c r="F2114" s="85"/>
      <c r="K2114" s="82"/>
      <c r="L2114" s="83"/>
      <c r="M2114" s="80"/>
      <c r="N2114" s="84"/>
      <c r="O2114" s="85"/>
      <c r="P2114" s="85"/>
    </row>
    <row r="2115" spans="1:16" x14ac:dyDescent="0.3">
      <c r="A2115" s="82"/>
      <c r="B2115" s="83"/>
      <c r="C2115" s="80"/>
      <c r="D2115" s="84"/>
      <c r="E2115" s="85"/>
      <c r="F2115" s="85"/>
      <c r="K2115" s="82"/>
      <c r="L2115" s="83"/>
      <c r="M2115" s="80"/>
      <c r="N2115" s="84"/>
      <c r="O2115" s="85"/>
      <c r="P2115" s="85"/>
    </row>
    <row r="2116" spans="1:16" x14ac:dyDescent="0.3">
      <c r="A2116" s="82"/>
      <c r="B2116" s="83"/>
      <c r="C2116" s="80"/>
      <c r="D2116" s="84"/>
      <c r="E2116" s="85"/>
      <c r="F2116" s="85"/>
      <c r="K2116" s="82"/>
      <c r="L2116" s="83"/>
      <c r="M2116" s="80"/>
      <c r="N2116" s="84"/>
      <c r="O2116" s="85"/>
      <c r="P2116" s="85"/>
    </row>
    <row r="2117" spans="1:16" x14ac:dyDescent="0.3">
      <c r="A2117" s="82"/>
      <c r="B2117" s="83"/>
      <c r="C2117" s="80"/>
      <c r="D2117" s="84"/>
      <c r="E2117" s="85"/>
      <c r="F2117" s="85"/>
      <c r="K2117" s="82"/>
      <c r="L2117" s="83"/>
      <c r="M2117" s="80"/>
      <c r="N2117" s="84"/>
      <c r="O2117" s="85"/>
      <c r="P2117" s="85"/>
    </row>
    <row r="2118" spans="1:16" x14ac:dyDescent="0.3">
      <c r="A2118" s="82"/>
      <c r="B2118" s="83"/>
      <c r="C2118" s="80"/>
      <c r="D2118" s="84"/>
      <c r="E2118" s="85"/>
      <c r="F2118" s="85"/>
      <c r="K2118" s="82"/>
      <c r="L2118" s="83"/>
      <c r="M2118" s="80"/>
      <c r="N2118" s="84"/>
      <c r="O2118" s="85"/>
      <c r="P2118" s="85"/>
    </row>
    <row r="2119" spans="1:16" x14ac:dyDescent="0.3">
      <c r="A2119" s="82"/>
      <c r="B2119" s="83"/>
      <c r="C2119" s="80"/>
      <c r="D2119" s="84"/>
      <c r="E2119" s="85"/>
      <c r="F2119" s="85"/>
      <c r="K2119" s="82"/>
      <c r="L2119" s="83"/>
      <c r="M2119" s="80"/>
      <c r="N2119" s="84"/>
      <c r="O2119" s="85"/>
      <c r="P2119" s="85"/>
    </row>
    <row r="2120" spans="1:16" x14ac:dyDescent="0.3">
      <c r="A2120" s="82"/>
      <c r="B2120" s="83"/>
      <c r="C2120" s="80"/>
      <c r="D2120" s="84"/>
      <c r="E2120" s="85"/>
      <c r="F2120" s="85"/>
      <c r="K2120" s="82"/>
      <c r="L2120" s="83"/>
      <c r="M2120" s="80"/>
      <c r="N2120" s="84"/>
      <c r="O2120" s="85"/>
      <c r="P2120" s="85"/>
    </row>
    <row r="2121" spans="1:16" x14ac:dyDescent="0.3">
      <c r="A2121" s="82"/>
      <c r="B2121" s="83"/>
      <c r="C2121" s="80"/>
      <c r="D2121" s="84"/>
      <c r="E2121" s="85"/>
      <c r="F2121" s="85"/>
      <c r="K2121" s="82"/>
      <c r="L2121" s="83"/>
      <c r="M2121" s="80"/>
      <c r="N2121" s="84"/>
      <c r="O2121" s="85"/>
      <c r="P2121" s="85"/>
    </row>
    <row r="2122" spans="1:16" x14ac:dyDescent="0.3">
      <c r="A2122" s="82"/>
      <c r="B2122" s="83"/>
      <c r="C2122" s="80"/>
      <c r="D2122" s="84"/>
      <c r="E2122" s="85"/>
      <c r="F2122" s="85"/>
      <c r="K2122" s="82"/>
      <c r="L2122" s="83"/>
      <c r="M2122" s="80"/>
      <c r="N2122" s="84"/>
      <c r="O2122" s="85"/>
      <c r="P2122" s="85"/>
    </row>
    <row r="2123" spans="1:16" x14ac:dyDescent="0.3">
      <c r="A2123" s="82"/>
      <c r="B2123" s="83"/>
      <c r="C2123" s="80"/>
      <c r="D2123" s="84"/>
      <c r="E2123" s="85"/>
      <c r="F2123" s="85"/>
      <c r="K2123" s="82"/>
      <c r="L2123" s="83"/>
      <c r="M2123" s="80"/>
      <c r="N2123" s="84"/>
      <c r="O2123" s="85"/>
      <c r="P2123" s="85"/>
    </row>
    <row r="2124" spans="1:16" x14ac:dyDescent="0.3">
      <c r="A2124" s="82"/>
      <c r="B2124" s="83"/>
      <c r="C2124" s="80"/>
      <c r="D2124" s="84"/>
      <c r="E2124" s="85"/>
      <c r="F2124" s="85"/>
      <c r="K2124" s="82"/>
      <c r="L2124" s="83"/>
      <c r="M2124" s="80"/>
      <c r="N2124" s="84"/>
      <c r="O2124" s="85"/>
      <c r="P2124" s="85"/>
    </row>
    <row r="2125" spans="1:16" x14ac:dyDescent="0.3">
      <c r="A2125" s="82"/>
      <c r="B2125" s="83"/>
      <c r="C2125" s="80"/>
      <c r="D2125" s="84"/>
      <c r="E2125" s="85"/>
      <c r="F2125" s="85"/>
      <c r="K2125" s="82"/>
      <c r="L2125" s="83"/>
      <c r="M2125" s="80"/>
      <c r="N2125" s="84"/>
      <c r="O2125" s="85"/>
      <c r="P2125" s="85"/>
    </row>
    <row r="2126" spans="1:16" x14ac:dyDescent="0.3">
      <c r="A2126" s="82"/>
      <c r="B2126" s="83"/>
      <c r="C2126" s="80"/>
      <c r="D2126" s="84"/>
      <c r="E2126" s="85"/>
      <c r="F2126" s="85"/>
      <c r="K2126" s="82"/>
      <c r="L2126" s="83"/>
      <c r="M2126" s="80"/>
      <c r="N2126" s="84"/>
      <c r="O2126" s="85"/>
      <c r="P2126" s="85"/>
    </row>
    <row r="2127" spans="1:16" x14ac:dyDescent="0.3">
      <c r="A2127" s="82"/>
      <c r="B2127" s="83"/>
      <c r="C2127" s="80"/>
      <c r="D2127" s="84"/>
      <c r="E2127" s="85"/>
      <c r="F2127" s="85"/>
      <c r="K2127" s="82"/>
      <c r="L2127" s="83"/>
      <c r="M2127" s="80"/>
      <c r="N2127" s="84"/>
      <c r="O2127" s="85"/>
      <c r="P2127" s="85"/>
    </row>
    <row r="2128" spans="1:16" x14ac:dyDescent="0.3">
      <c r="A2128" s="82"/>
      <c r="B2128" s="83"/>
      <c r="C2128" s="80"/>
      <c r="D2128" s="84"/>
      <c r="E2128" s="85"/>
      <c r="F2128" s="85"/>
      <c r="K2128" s="82"/>
      <c r="L2128" s="83"/>
      <c r="M2128" s="80"/>
      <c r="N2128" s="84"/>
      <c r="O2128" s="85"/>
      <c r="P2128" s="85"/>
    </row>
    <row r="2129" spans="1:16" x14ac:dyDescent="0.3">
      <c r="A2129" s="82"/>
      <c r="B2129" s="83"/>
      <c r="C2129" s="80"/>
      <c r="D2129" s="84"/>
      <c r="E2129" s="85"/>
      <c r="F2129" s="85"/>
      <c r="K2129" s="82"/>
      <c r="L2129" s="83"/>
      <c r="M2129" s="80"/>
      <c r="N2129" s="84"/>
      <c r="O2129" s="85"/>
      <c r="P2129" s="85"/>
    </row>
    <row r="2130" spans="1:16" x14ac:dyDescent="0.3">
      <c r="A2130" s="82"/>
      <c r="B2130" s="83"/>
      <c r="C2130" s="80"/>
      <c r="D2130" s="84"/>
      <c r="E2130" s="85"/>
      <c r="F2130" s="85"/>
      <c r="K2130" s="82"/>
      <c r="L2130" s="83"/>
      <c r="M2130" s="80"/>
      <c r="N2130" s="84"/>
      <c r="O2130" s="85"/>
      <c r="P2130" s="85"/>
    </row>
    <row r="2131" spans="1:16" x14ac:dyDescent="0.3">
      <c r="A2131" s="82"/>
      <c r="B2131" s="83"/>
      <c r="C2131" s="80"/>
      <c r="D2131" s="84"/>
      <c r="E2131" s="85"/>
      <c r="F2131" s="85"/>
      <c r="K2131" s="82"/>
      <c r="L2131" s="83"/>
      <c r="M2131" s="80"/>
      <c r="N2131" s="84"/>
      <c r="O2131" s="85"/>
      <c r="P2131" s="85"/>
    </row>
    <row r="2132" spans="1:16" x14ac:dyDescent="0.3">
      <c r="A2132" s="82"/>
      <c r="B2132" s="83"/>
      <c r="C2132" s="80"/>
      <c r="D2132" s="84"/>
      <c r="E2132" s="85"/>
      <c r="F2132" s="85"/>
      <c r="K2132" s="82"/>
      <c r="L2132" s="83"/>
      <c r="M2132" s="80"/>
      <c r="N2132" s="84"/>
      <c r="O2132" s="85"/>
      <c r="P2132" s="85"/>
    </row>
    <row r="2133" spans="1:16" x14ac:dyDescent="0.3">
      <c r="A2133" s="82"/>
      <c r="B2133" s="83"/>
      <c r="C2133" s="80"/>
      <c r="D2133" s="84"/>
      <c r="E2133" s="85"/>
      <c r="F2133" s="85"/>
      <c r="K2133" s="82"/>
      <c r="L2133" s="83"/>
      <c r="M2133" s="80"/>
      <c r="N2133" s="84"/>
      <c r="O2133" s="85"/>
      <c r="P2133" s="85"/>
    </row>
    <row r="2134" spans="1:16" x14ac:dyDescent="0.3">
      <c r="A2134" s="82"/>
      <c r="B2134" s="83"/>
      <c r="C2134" s="80"/>
      <c r="D2134" s="84"/>
      <c r="E2134" s="85"/>
      <c r="F2134" s="85"/>
      <c r="K2134" s="82"/>
      <c r="L2134" s="83"/>
      <c r="M2134" s="80"/>
      <c r="N2134" s="84"/>
      <c r="O2134" s="85"/>
      <c r="P2134" s="85"/>
    </row>
    <row r="2135" spans="1:16" x14ac:dyDescent="0.3">
      <c r="A2135" s="82"/>
      <c r="B2135" s="83"/>
      <c r="C2135" s="80"/>
      <c r="D2135" s="84"/>
      <c r="E2135" s="85"/>
      <c r="F2135" s="85"/>
      <c r="K2135" s="82"/>
      <c r="L2135" s="83"/>
      <c r="M2135" s="80"/>
      <c r="N2135" s="84"/>
      <c r="O2135" s="85"/>
      <c r="P2135" s="85"/>
    </row>
    <row r="2136" spans="1:16" x14ac:dyDescent="0.3">
      <c r="A2136" s="82"/>
      <c r="B2136" s="83"/>
      <c r="C2136" s="80"/>
      <c r="D2136" s="84"/>
      <c r="E2136" s="85"/>
      <c r="F2136" s="85"/>
      <c r="K2136" s="82"/>
      <c r="L2136" s="83"/>
      <c r="M2136" s="80"/>
      <c r="N2136" s="84"/>
      <c r="O2136" s="85"/>
      <c r="P2136" s="85"/>
    </row>
    <row r="2137" spans="1:16" x14ac:dyDescent="0.3">
      <c r="A2137" s="82"/>
      <c r="B2137" s="83"/>
      <c r="C2137" s="80"/>
      <c r="D2137" s="84"/>
      <c r="E2137" s="85"/>
      <c r="F2137" s="85"/>
      <c r="K2137" s="82"/>
      <c r="L2137" s="83"/>
      <c r="M2137" s="80"/>
      <c r="N2137" s="84"/>
      <c r="O2137" s="85"/>
      <c r="P2137" s="85"/>
    </row>
    <row r="2138" spans="1:16" x14ac:dyDescent="0.3">
      <c r="A2138" s="82"/>
      <c r="B2138" s="83"/>
      <c r="C2138" s="80"/>
      <c r="D2138" s="84"/>
      <c r="E2138" s="85"/>
      <c r="F2138" s="85"/>
      <c r="K2138" s="82"/>
      <c r="L2138" s="83"/>
      <c r="M2138" s="80"/>
      <c r="N2138" s="84"/>
      <c r="O2138" s="85"/>
      <c r="P2138" s="85"/>
    </row>
    <row r="2139" spans="1:16" x14ac:dyDescent="0.3">
      <c r="A2139" s="82"/>
      <c r="B2139" s="83"/>
      <c r="C2139" s="80"/>
      <c r="D2139" s="84"/>
      <c r="E2139" s="85"/>
      <c r="F2139" s="85"/>
      <c r="K2139" s="82"/>
      <c r="L2139" s="83"/>
      <c r="M2139" s="80"/>
      <c r="N2139" s="84"/>
      <c r="O2139" s="85"/>
      <c r="P2139" s="85"/>
    </row>
    <row r="2140" spans="1:16" x14ac:dyDescent="0.3">
      <c r="A2140" s="82"/>
      <c r="B2140" s="83"/>
      <c r="C2140" s="80"/>
      <c r="D2140" s="84"/>
      <c r="E2140" s="85"/>
      <c r="F2140" s="85"/>
      <c r="K2140" s="82"/>
      <c r="L2140" s="83"/>
      <c r="M2140" s="80"/>
      <c r="N2140" s="84"/>
      <c r="O2140" s="85"/>
      <c r="P2140" s="85"/>
    </row>
    <row r="2141" spans="1:16" x14ac:dyDescent="0.3">
      <c r="A2141" s="82"/>
      <c r="B2141" s="83"/>
      <c r="C2141" s="80"/>
      <c r="D2141" s="84"/>
      <c r="E2141" s="85"/>
      <c r="F2141" s="85"/>
      <c r="K2141" s="82"/>
      <c r="L2141" s="83"/>
      <c r="M2141" s="80"/>
      <c r="N2141" s="84"/>
      <c r="O2141" s="85"/>
      <c r="P2141" s="85"/>
    </row>
    <row r="2142" spans="1:16" x14ac:dyDescent="0.3">
      <c r="A2142" s="82"/>
      <c r="B2142" s="83"/>
      <c r="C2142" s="80"/>
      <c r="D2142" s="84"/>
      <c r="E2142" s="85"/>
      <c r="F2142" s="85"/>
      <c r="K2142" s="82"/>
      <c r="L2142" s="83"/>
      <c r="M2142" s="80"/>
      <c r="N2142" s="84"/>
      <c r="O2142" s="85"/>
      <c r="P2142" s="85"/>
    </row>
    <row r="2143" spans="1:16" x14ac:dyDescent="0.3">
      <c r="A2143" s="82"/>
      <c r="B2143" s="83"/>
      <c r="C2143" s="80"/>
      <c r="D2143" s="84"/>
      <c r="E2143" s="85"/>
      <c r="F2143" s="85"/>
      <c r="K2143" s="82"/>
      <c r="L2143" s="83"/>
      <c r="M2143" s="80"/>
      <c r="N2143" s="84"/>
      <c r="O2143" s="85"/>
      <c r="P2143" s="85"/>
    </row>
    <row r="2144" spans="1:16" x14ac:dyDescent="0.3">
      <c r="A2144" s="82"/>
      <c r="B2144" s="83"/>
      <c r="C2144" s="80"/>
      <c r="D2144" s="84"/>
      <c r="E2144" s="85"/>
      <c r="F2144" s="85"/>
      <c r="K2144" s="82"/>
      <c r="L2144" s="83"/>
      <c r="M2144" s="80"/>
      <c r="N2144" s="84"/>
      <c r="O2144" s="85"/>
      <c r="P2144" s="85"/>
    </row>
    <row r="2145" spans="1:16" x14ac:dyDescent="0.3">
      <c r="A2145" s="82"/>
      <c r="B2145" s="83"/>
      <c r="C2145" s="80"/>
      <c r="D2145" s="84"/>
      <c r="E2145" s="85"/>
      <c r="F2145" s="85"/>
      <c r="K2145" s="82"/>
      <c r="L2145" s="83"/>
      <c r="M2145" s="80"/>
      <c r="N2145" s="84"/>
      <c r="O2145" s="85"/>
      <c r="P2145" s="85"/>
    </row>
    <row r="2146" spans="1:16" x14ac:dyDescent="0.3">
      <c r="A2146" s="82"/>
      <c r="B2146" s="83"/>
      <c r="C2146" s="80"/>
      <c r="D2146" s="84"/>
      <c r="E2146" s="85"/>
      <c r="F2146" s="85"/>
      <c r="K2146" s="82"/>
      <c r="L2146" s="83"/>
      <c r="M2146" s="80"/>
      <c r="N2146" s="84"/>
      <c r="O2146" s="85"/>
      <c r="P2146" s="85"/>
    </row>
    <row r="2147" spans="1:16" x14ac:dyDescent="0.3">
      <c r="A2147" s="82"/>
      <c r="B2147" s="83"/>
      <c r="C2147" s="80"/>
      <c r="D2147" s="84"/>
      <c r="E2147" s="85"/>
      <c r="F2147" s="85"/>
      <c r="K2147" s="82"/>
      <c r="L2147" s="83"/>
      <c r="M2147" s="80"/>
      <c r="N2147" s="84"/>
      <c r="O2147" s="85"/>
      <c r="P2147" s="85"/>
    </row>
    <row r="2148" spans="1:16" x14ac:dyDescent="0.3">
      <c r="A2148" s="82"/>
      <c r="B2148" s="83"/>
      <c r="C2148" s="80"/>
      <c r="D2148" s="84"/>
      <c r="E2148" s="85"/>
      <c r="F2148" s="85"/>
      <c r="K2148" s="82"/>
      <c r="L2148" s="83"/>
      <c r="M2148" s="80"/>
      <c r="N2148" s="84"/>
      <c r="O2148" s="85"/>
      <c r="P2148" s="85"/>
    </row>
    <row r="2149" spans="1:16" x14ac:dyDescent="0.3">
      <c r="A2149" s="82"/>
      <c r="B2149" s="83"/>
      <c r="C2149" s="80"/>
      <c r="D2149" s="84"/>
      <c r="E2149" s="85"/>
      <c r="F2149" s="85"/>
      <c r="K2149" s="82"/>
      <c r="L2149" s="83"/>
      <c r="M2149" s="80"/>
      <c r="N2149" s="84"/>
      <c r="O2149" s="85"/>
      <c r="P2149" s="85"/>
    </row>
    <row r="2150" spans="1:16" x14ac:dyDescent="0.3">
      <c r="A2150" s="82"/>
      <c r="B2150" s="83"/>
      <c r="C2150" s="80"/>
      <c r="D2150" s="84"/>
      <c r="E2150" s="85"/>
      <c r="F2150" s="85"/>
      <c r="K2150" s="82"/>
      <c r="L2150" s="83"/>
      <c r="M2150" s="80"/>
      <c r="N2150" s="84"/>
      <c r="O2150" s="85"/>
      <c r="P2150" s="85"/>
    </row>
    <row r="2151" spans="1:16" x14ac:dyDescent="0.3">
      <c r="A2151" s="82"/>
      <c r="B2151" s="83"/>
      <c r="C2151" s="80"/>
      <c r="D2151" s="84"/>
      <c r="E2151" s="85"/>
      <c r="F2151" s="85"/>
      <c r="K2151" s="82"/>
      <c r="L2151" s="83"/>
      <c r="M2151" s="80"/>
      <c r="N2151" s="84"/>
      <c r="O2151" s="85"/>
      <c r="P2151" s="85"/>
    </row>
    <row r="2152" spans="1:16" x14ac:dyDescent="0.3">
      <c r="A2152" s="82"/>
      <c r="B2152" s="83"/>
      <c r="C2152" s="80"/>
      <c r="D2152" s="84"/>
      <c r="E2152" s="85"/>
      <c r="F2152" s="85"/>
      <c r="K2152" s="82"/>
      <c r="L2152" s="83"/>
      <c r="M2152" s="80"/>
      <c r="N2152" s="84"/>
      <c r="O2152" s="85"/>
      <c r="P2152" s="85"/>
    </row>
    <row r="2153" spans="1:16" x14ac:dyDescent="0.3">
      <c r="A2153" s="82"/>
      <c r="B2153" s="83"/>
      <c r="C2153" s="80"/>
      <c r="D2153" s="84"/>
      <c r="E2153" s="85"/>
      <c r="F2153" s="85"/>
      <c r="K2153" s="82"/>
      <c r="L2153" s="83"/>
      <c r="M2153" s="80"/>
      <c r="N2153" s="84"/>
      <c r="O2153" s="85"/>
      <c r="P2153" s="85"/>
    </row>
    <row r="2154" spans="1:16" x14ac:dyDescent="0.3">
      <c r="A2154" s="82"/>
      <c r="B2154" s="83"/>
      <c r="C2154" s="80"/>
      <c r="D2154" s="84"/>
      <c r="E2154" s="85"/>
      <c r="F2154" s="85"/>
      <c r="K2154" s="82"/>
      <c r="L2154" s="83"/>
      <c r="M2154" s="80"/>
      <c r="N2154" s="84"/>
      <c r="O2154" s="85"/>
      <c r="P2154" s="85"/>
    </row>
    <row r="2155" spans="1:16" x14ac:dyDescent="0.3">
      <c r="A2155" s="82"/>
      <c r="B2155" s="83"/>
      <c r="C2155" s="80"/>
      <c r="D2155" s="84"/>
      <c r="E2155" s="85"/>
      <c r="F2155" s="85"/>
      <c r="K2155" s="82"/>
      <c r="L2155" s="83"/>
      <c r="M2155" s="80"/>
      <c r="N2155" s="84"/>
      <c r="O2155" s="85"/>
      <c r="P2155" s="85"/>
    </row>
    <row r="2156" spans="1:16" x14ac:dyDescent="0.3">
      <c r="A2156" s="82"/>
      <c r="B2156" s="83"/>
      <c r="C2156" s="80"/>
      <c r="D2156" s="84"/>
      <c r="E2156" s="85"/>
      <c r="F2156" s="85"/>
      <c r="K2156" s="82"/>
      <c r="L2156" s="83"/>
      <c r="M2156" s="80"/>
      <c r="N2156" s="84"/>
      <c r="O2156" s="85"/>
      <c r="P2156" s="85"/>
    </row>
    <row r="2157" spans="1:16" x14ac:dyDescent="0.3">
      <c r="A2157" s="82"/>
      <c r="B2157" s="83"/>
      <c r="C2157" s="80"/>
      <c r="D2157" s="84"/>
      <c r="E2157" s="85"/>
      <c r="F2157" s="85"/>
      <c r="K2157" s="82"/>
      <c r="L2157" s="83"/>
      <c r="M2157" s="80"/>
      <c r="N2157" s="84"/>
      <c r="O2157" s="85"/>
      <c r="P2157" s="85"/>
    </row>
    <row r="2158" spans="1:16" x14ac:dyDescent="0.3">
      <c r="A2158" s="82"/>
      <c r="B2158" s="83"/>
      <c r="C2158" s="80"/>
      <c r="D2158" s="84"/>
      <c r="E2158" s="85"/>
      <c r="F2158" s="85"/>
      <c r="K2158" s="82"/>
      <c r="L2158" s="83"/>
      <c r="M2158" s="80"/>
      <c r="N2158" s="84"/>
      <c r="O2158" s="85"/>
      <c r="P2158" s="85"/>
    </row>
    <row r="2159" spans="1:16" x14ac:dyDescent="0.3">
      <c r="A2159" s="82"/>
      <c r="B2159" s="83"/>
      <c r="C2159" s="80"/>
      <c r="D2159" s="84"/>
      <c r="E2159" s="85"/>
      <c r="F2159" s="85"/>
      <c r="K2159" s="82"/>
      <c r="L2159" s="83"/>
      <c r="M2159" s="80"/>
      <c r="N2159" s="84"/>
      <c r="O2159" s="85"/>
      <c r="P2159" s="85"/>
    </row>
    <row r="2160" spans="1:16" x14ac:dyDescent="0.3">
      <c r="A2160" s="82"/>
      <c r="B2160" s="83"/>
      <c r="C2160" s="80"/>
      <c r="D2160" s="84"/>
      <c r="E2160" s="85"/>
      <c r="F2160" s="85"/>
      <c r="K2160" s="82"/>
      <c r="L2160" s="83"/>
      <c r="M2160" s="80"/>
      <c r="N2160" s="84"/>
      <c r="O2160" s="85"/>
      <c r="P2160" s="85"/>
    </row>
    <row r="2161" spans="1:16" x14ac:dyDescent="0.3">
      <c r="A2161" s="82"/>
      <c r="B2161" s="83"/>
      <c r="C2161" s="80"/>
      <c r="D2161" s="84"/>
      <c r="E2161" s="85"/>
      <c r="F2161" s="85"/>
      <c r="K2161" s="82"/>
      <c r="L2161" s="83"/>
      <c r="M2161" s="80"/>
      <c r="N2161" s="84"/>
      <c r="O2161" s="85"/>
      <c r="P2161" s="85"/>
    </row>
    <row r="2162" spans="1:16" x14ac:dyDescent="0.3">
      <c r="A2162" s="82"/>
      <c r="B2162" s="83"/>
      <c r="C2162" s="80"/>
      <c r="D2162" s="84"/>
      <c r="E2162" s="85"/>
      <c r="F2162" s="85"/>
      <c r="K2162" s="82"/>
      <c r="L2162" s="83"/>
      <c r="M2162" s="80"/>
      <c r="N2162" s="84"/>
      <c r="O2162" s="85"/>
      <c r="P2162" s="85"/>
    </row>
    <row r="2163" spans="1:16" x14ac:dyDescent="0.3">
      <c r="A2163" s="82"/>
      <c r="B2163" s="83"/>
      <c r="C2163" s="80"/>
      <c r="D2163" s="84"/>
      <c r="E2163" s="85"/>
      <c r="F2163" s="85"/>
      <c r="K2163" s="82"/>
      <c r="L2163" s="83"/>
      <c r="M2163" s="80"/>
      <c r="N2163" s="84"/>
      <c r="O2163" s="85"/>
      <c r="P2163" s="85"/>
    </row>
    <row r="2164" spans="1:16" x14ac:dyDescent="0.3">
      <c r="A2164" s="82"/>
      <c r="B2164" s="83"/>
      <c r="C2164" s="80"/>
      <c r="D2164" s="84"/>
      <c r="E2164" s="85"/>
      <c r="F2164" s="85"/>
      <c r="K2164" s="82"/>
      <c r="L2164" s="83"/>
      <c r="M2164" s="80"/>
      <c r="N2164" s="84"/>
      <c r="O2164" s="85"/>
      <c r="P2164" s="85"/>
    </row>
    <row r="2165" spans="1:16" x14ac:dyDescent="0.3">
      <c r="A2165" s="82"/>
      <c r="B2165" s="83"/>
      <c r="C2165" s="80"/>
      <c r="D2165" s="84"/>
      <c r="E2165" s="85"/>
      <c r="F2165" s="85"/>
      <c r="K2165" s="82"/>
      <c r="L2165" s="83"/>
      <c r="M2165" s="80"/>
      <c r="N2165" s="84"/>
      <c r="O2165" s="85"/>
      <c r="P2165" s="85"/>
    </row>
    <row r="2166" spans="1:16" x14ac:dyDescent="0.3">
      <c r="A2166" s="82"/>
      <c r="B2166" s="83"/>
      <c r="C2166" s="80"/>
      <c r="D2166" s="84"/>
      <c r="E2166" s="85"/>
      <c r="F2166" s="85"/>
      <c r="K2166" s="82"/>
      <c r="L2166" s="83"/>
      <c r="M2166" s="80"/>
      <c r="N2166" s="84"/>
      <c r="O2166" s="85"/>
      <c r="P2166" s="85"/>
    </row>
    <row r="2167" spans="1:16" x14ac:dyDescent="0.3">
      <c r="A2167" s="82"/>
      <c r="B2167" s="83"/>
      <c r="C2167" s="80"/>
      <c r="D2167" s="84"/>
      <c r="E2167" s="85"/>
      <c r="F2167" s="85"/>
      <c r="K2167" s="82"/>
      <c r="L2167" s="83"/>
      <c r="M2167" s="80"/>
      <c r="N2167" s="84"/>
      <c r="O2167" s="85"/>
      <c r="P2167" s="85"/>
    </row>
    <row r="2168" spans="1:16" x14ac:dyDescent="0.3">
      <c r="A2168" s="82"/>
      <c r="B2168" s="83"/>
      <c r="C2168" s="80"/>
      <c r="D2168" s="84"/>
      <c r="E2168" s="85"/>
      <c r="F2168" s="85"/>
      <c r="K2168" s="82"/>
      <c r="L2168" s="83"/>
      <c r="M2168" s="80"/>
      <c r="N2168" s="84"/>
      <c r="O2168" s="85"/>
      <c r="P2168" s="85"/>
    </row>
    <row r="2169" spans="1:16" x14ac:dyDescent="0.3">
      <c r="A2169" s="82"/>
      <c r="B2169" s="83"/>
      <c r="C2169" s="80"/>
      <c r="D2169" s="84"/>
      <c r="E2169" s="85"/>
      <c r="F2169" s="85"/>
      <c r="K2169" s="82"/>
      <c r="L2169" s="83"/>
      <c r="M2169" s="80"/>
      <c r="N2169" s="84"/>
      <c r="O2169" s="85"/>
      <c r="P2169" s="85"/>
    </row>
    <row r="2170" spans="1:16" x14ac:dyDescent="0.3">
      <c r="A2170" s="82"/>
      <c r="B2170" s="83"/>
      <c r="C2170" s="80"/>
      <c r="D2170" s="84"/>
      <c r="E2170" s="85"/>
      <c r="F2170" s="85"/>
      <c r="K2170" s="82"/>
      <c r="L2170" s="83"/>
      <c r="M2170" s="80"/>
      <c r="N2170" s="84"/>
      <c r="O2170" s="85"/>
      <c r="P2170" s="85"/>
    </row>
    <row r="2171" spans="1:16" x14ac:dyDescent="0.3">
      <c r="A2171" s="82"/>
      <c r="B2171" s="83"/>
      <c r="C2171" s="80"/>
      <c r="D2171" s="84"/>
      <c r="E2171" s="85"/>
      <c r="F2171" s="85"/>
      <c r="K2171" s="82"/>
      <c r="L2171" s="83"/>
      <c r="M2171" s="80"/>
      <c r="N2171" s="84"/>
      <c r="O2171" s="85"/>
      <c r="P2171" s="85"/>
    </row>
    <row r="2172" spans="1:16" x14ac:dyDescent="0.3">
      <c r="A2172" s="82"/>
      <c r="B2172" s="83"/>
      <c r="C2172" s="80"/>
      <c r="D2172" s="84"/>
      <c r="E2172" s="85"/>
      <c r="F2172" s="85"/>
      <c r="K2172" s="82"/>
      <c r="L2172" s="83"/>
      <c r="M2172" s="80"/>
      <c r="N2172" s="84"/>
      <c r="O2172" s="85"/>
      <c r="P2172" s="85"/>
    </row>
    <row r="2173" spans="1:16" x14ac:dyDescent="0.3">
      <c r="A2173" s="82"/>
      <c r="B2173" s="83"/>
      <c r="C2173" s="80"/>
      <c r="D2173" s="84"/>
      <c r="E2173" s="85"/>
      <c r="F2173" s="85"/>
      <c r="K2173" s="82"/>
      <c r="L2173" s="83"/>
      <c r="M2173" s="80"/>
      <c r="N2173" s="84"/>
      <c r="O2173" s="85"/>
      <c r="P2173" s="85"/>
    </row>
    <row r="2174" spans="1:16" x14ac:dyDescent="0.3">
      <c r="A2174" s="82"/>
      <c r="B2174" s="83"/>
      <c r="C2174" s="80"/>
      <c r="D2174" s="84"/>
      <c r="E2174" s="85"/>
      <c r="F2174" s="85"/>
      <c r="K2174" s="82"/>
      <c r="L2174" s="83"/>
      <c r="M2174" s="80"/>
      <c r="N2174" s="84"/>
      <c r="O2174" s="85"/>
      <c r="P2174" s="85"/>
    </row>
    <row r="2175" spans="1:16" x14ac:dyDescent="0.3">
      <c r="A2175" s="82"/>
      <c r="B2175" s="83"/>
      <c r="C2175" s="80"/>
      <c r="D2175" s="84"/>
      <c r="E2175" s="85"/>
      <c r="F2175" s="85"/>
      <c r="K2175" s="82"/>
      <c r="L2175" s="83"/>
      <c r="M2175" s="80"/>
      <c r="N2175" s="84"/>
      <c r="O2175" s="85"/>
      <c r="P2175" s="85"/>
    </row>
    <row r="2176" spans="1:16" x14ac:dyDescent="0.3">
      <c r="A2176" s="82"/>
      <c r="B2176" s="83"/>
      <c r="C2176" s="80"/>
      <c r="D2176" s="84"/>
      <c r="E2176" s="85"/>
      <c r="F2176" s="85"/>
      <c r="K2176" s="82"/>
      <c r="L2176" s="83"/>
      <c r="M2176" s="80"/>
      <c r="N2176" s="84"/>
      <c r="O2176" s="85"/>
      <c r="P2176" s="85"/>
    </row>
    <row r="2177" spans="1:16" x14ac:dyDescent="0.3">
      <c r="A2177" s="82"/>
      <c r="B2177" s="83"/>
      <c r="C2177" s="80"/>
      <c r="D2177" s="84"/>
      <c r="E2177" s="85"/>
      <c r="F2177" s="85"/>
      <c r="K2177" s="82"/>
      <c r="L2177" s="83"/>
      <c r="M2177" s="80"/>
      <c r="N2177" s="84"/>
      <c r="O2177" s="85"/>
      <c r="P2177" s="85"/>
    </row>
    <row r="2178" spans="1:16" x14ac:dyDescent="0.3">
      <c r="A2178" s="82"/>
      <c r="B2178" s="83"/>
      <c r="C2178" s="80"/>
      <c r="D2178" s="84"/>
      <c r="E2178" s="85"/>
      <c r="F2178" s="85"/>
      <c r="K2178" s="82"/>
      <c r="L2178" s="83"/>
      <c r="M2178" s="80"/>
      <c r="N2178" s="84"/>
      <c r="O2178" s="85"/>
      <c r="P2178" s="85"/>
    </row>
    <row r="2179" spans="1:16" x14ac:dyDescent="0.3">
      <c r="A2179" s="82"/>
      <c r="B2179" s="83"/>
      <c r="C2179" s="80"/>
      <c r="D2179" s="84"/>
      <c r="E2179" s="85"/>
      <c r="F2179" s="85"/>
      <c r="K2179" s="82"/>
      <c r="L2179" s="83"/>
      <c r="M2179" s="80"/>
      <c r="N2179" s="84"/>
      <c r="O2179" s="85"/>
      <c r="P2179" s="85"/>
    </row>
    <row r="2180" spans="1:16" x14ac:dyDescent="0.3">
      <c r="A2180" s="82"/>
      <c r="B2180" s="83"/>
      <c r="C2180" s="80"/>
      <c r="D2180" s="84"/>
      <c r="E2180" s="85"/>
      <c r="F2180" s="85"/>
      <c r="K2180" s="82"/>
      <c r="L2180" s="83"/>
      <c r="M2180" s="80"/>
      <c r="N2180" s="84"/>
      <c r="O2180" s="85"/>
      <c r="P2180" s="85"/>
    </row>
    <row r="2181" spans="1:16" x14ac:dyDescent="0.3">
      <c r="A2181" s="82"/>
      <c r="B2181" s="83"/>
      <c r="C2181" s="80"/>
      <c r="D2181" s="84"/>
      <c r="E2181" s="85"/>
      <c r="F2181" s="85"/>
      <c r="K2181" s="82"/>
      <c r="L2181" s="83"/>
      <c r="M2181" s="80"/>
      <c r="N2181" s="84"/>
      <c r="O2181" s="85"/>
      <c r="P2181" s="85"/>
    </row>
    <row r="2182" spans="1:16" x14ac:dyDescent="0.3">
      <c r="A2182" s="82"/>
      <c r="B2182" s="83"/>
      <c r="C2182" s="80"/>
      <c r="D2182" s="84"/>
      <c r="E2182" s="85"/>
      <c r="F2182" s="85"/>
      <c r="K2182" s="82"/>
      <c r="L2182" s="83"/>
      <c r="M2182" s="80"/>
      <c r="N2182" s="84"/>
      <c r="O2182" s="85"/>
      <c r="P2182" s="85"/>
    </row>
    <row r="2183" spans="1:16" x14ac:dyDescent="0.3">
      <c r="A2183" s="82"/>
      <c r="B2183" s="83"/>
      <c r="C2183" s="80"/>
      <c r="D2183" s="84"/>
      <c r="E2183" s="85"/>
      <c r="F2183" s="85"/>
      <c r="K2183" s="82"/>
      <c r="L2183" s="83"/>
      <c r="M2183" s="80"/>
      <c r="N2183" s="84"/>
      <c r="O2183" s="85"/>
      <c r="P2183" s="85"/>
    </row>
    <row r="2184" spans="1:16" x14ac:dyDescent="0.3">
      <c r="A2184" s="82"/>
      <c r="B2184" s="83"/>
      <c r="C2184" s="80"/>
      <c r="D2184" s="84"/>
      <c r="E2184" s="85"/>
      <c r="F2184" s="85"/>
      <c r="K2184" s="82"/>
      <c r="L2184" s="83"/>
      <c r="M2184" s="80"/>
      <c r="N2184" s="84"/>
      <c r="O2184" s="85"/>
      <c r="P2184" s="85"/>
    </row>
    <row r="2185" spans="1:16" x14ac:dyDescent="0.3">
      <c r="A2185" s="82"/>
      <c r="B2185" s="83"/>
      <c r="C2185" s="80"/>
      <c r="D2185" s="84"/>
      <c r="E2185" s="85"/>
      <c r="F2185" s="85"/>
      <c r="K2185" s="82"/>
      <c r="L2185" s="83"/>
      <c r="M2185" s="80"/>
      <c r="N2185" s="84"/>
      <c r="O2185" s="85"/>
      <c r="P2185" s="85"/>
    </row>
    <row r="2186" spans="1:16" x14ac:dyDescent="0.3">
      <c r="A2186" s="82"/>
      <c r="B2186" s="83"/>
      <c r="C2186" s="80"/>
      <c r="D2186" s="84"/>
      <c r="E2186" s="85"/>
      <c r="F2186" s="85"/>
      <c r="K2186" s="82"/>
      <c r="L2186" s="83"/>
      <c r="M2186" s="80"/>
      <c r="N2186" s="84"/>
      <c r="O2186" s="85"/>
      <c r="P2186" s="85"/>
    </row>
    <row r="2187" spans="1:16" x14ac:dyDescent="0.3">
      <c r="A2187" s="82"/>
      <c r="B2187" s="83"/>
      <c r="C2187" s="80"/>
      <c r="D2187" s="84"/>
      <c r="E2187" s="85"/>
      <c r="F2187" s="85"/>
      <c r="K2187" s="82"/>
      <c r="L2187" s="83"/>
      <c r="M2187" s="80"/>
      <c r="N2187" s="84"/>
      <c r="O2187" s="85"/>
      <c r="P2187" s="85"/>
    </row>
    <row r="2188" spans="1:16" x14ac:dyDescent="0.3">
      <c r="A2188" s="82"/>
      <c r="B2188" s="83"/>
      <c r="C2188" s="80"/>
      <c r="D2188" s="84"/>
      <c r="E2188" s="85"/>
      <c r="F2188" s="85"/>
      <c r="K2188" s="82"/>
      <c r="L2188" s="83"/>
      <c r="M2188" s="80"/>
      <c r="N2188" s="84"/>
      <c r="O2188" s="85"/>
      <c r="P2188" s="85"/>
    </row>
    <row r="2189" spans="1:16" x14ac:dyDescent="0.3">
      <c r="A2189" s="82"/>
      <c r="B2189" s="83"/>
      <c r="C2189" s="80"/>
      <c r="D2189" s="84"/>
      <c r="E2189" s="85"/>
      <c r="F2189" s="85"/>
      <c r="K2189" s="82"/>
      <c r="L2189" s="83"/>
      <c r="M2189" s="80"/>
      <c r="N2189" s="84"/>
      <c r="O2189" s="85"/>
      <c r="P2189" s="85"/>
    </row>
    <row r="2190" spans="1:16" x14ac:dyDescent="0.3">
      <c r="A2190" s="82"/>
      <c r="B2190" s="83"/>
      <c r="C2190" s="80"/>
      <c r="D2190" s="84"/>
      <c r="E2190" s="85"/>
      <c r="F2190" s="85"/>
      <c r="K2190" s="82"/>
      <c r="L2190" s="83"/>
      <c r="M2190" s="80"/>
      <c r="N2190" s="84"/>
      <c r="O2190" s="85"/>
      <c r="P2190" s="85"/>
    </row>
    <row r="2191" spans="1:16" x14ac:dyDescent="0.3">
      <c r="A2191" s="82"/>
      <c r="B2191" s="83"/>
      <c r="C2191" s="80"/>
      <c r="D2191" s="84"/>
      <c r="E2191" s="85"/>
      <c r="F2191" s="85"/>
      <c r="K2191" s="82"/>
      <c r="L2191" s="83"/>
      <c r="M2191" s="80"/>
      <c r="N2191" s="84"/>
      <c r="O2191" s="85"/>
      <c r="P2191" s="85"/>
    </row>
    <row r="2192" spans="1:16" x14ac:dyDescent="0.3">
      <c r="A2192" s="82"/>
      <c r="B2192" s="83"/>
      <c r="C2192" s="80"/>
      <c r="D2192" s="84"/>
      <c r="E2192" s="85"/>
      <c r="F2192" s="85"/>
      <c r="K2192" s="82"/>
      <c r="L2192" s="83"/>
      <c r="M2192" s="80"/>
      <c r="N2192" s="84"/>
      <c r="O2192" s="85"/>
      <c r="P2192" s="85"/>
    </row>
    <row r="2193" spans="1:16" x14ac:dyDescent="0.3">
      <c r="A2193" s="82"/>
      <c r="B2193" s="83"/>
      <c r="C2193" s="80"/>
      <c r="D2193" s="84"/>
      <c r="E2193" s="85"/>
      <c r="F2193" s="85"/>
      <c r="K2193" s="82"/>
      <c r="L2193" s="83"/>
      <c r="M2193" s="80"/>
      <c r="N2193" s="84"/>
      <c r="O2193" s="85"/>
      <c r="P2193" s="85"/>
    </row>
    <row r="2194" spans="1:16" x14ac:dyDescent="0.3">
      <c r="A2194" s="82"/>
      <c r="B2194" s="83"/>
      <c r="C2194" s="80"/>
      <c r="D2194" s="84"/>
      <c r="E2194" s="85"/>
      <c r="F2194" s="85"/>
      <c r="K2194" s="82"/>
      <c r="L2194" s="83"/>
      <c r="M2194" s="80"/>
      <c r="N2194" s="84"/>
      <c r="O2194" s="85"/>
      <c r="P2194" s="85"/>
    </row>
    <row r="2195" spans="1:16" x14ac:dyDescent="0.3">
      <c r="A2195" s="82"/>
      <c r="B2195" s="83"/>
      <c r="C2195" s="80"/>
      <c r="D2195" s="84"/>
      <c r="E2195" s="85"/>
      <c r="F2195" s="85"/>
      <c r="K2195" s="82"/>
      <c r="L2195" s="83"/>
      <c r="M2195" s="80"/>
      <c r="N2195" s="84"/>
      <c r="O2195" s="85"/>
      <c r="P2195" s="85"/>
    </row>
    <row r="2196" spans="1:16" x14ac:dyDescent="0.3">
      <c r="A2196" s="82"/>
      <c r="B2196" s="83"/>
      <c r="C2196" s="80"/>
      <c r="D2196" s="84"/>
      <c r="E2196" s="85"/>
      <c r="F2196" s="85"/>
      <c r="K2196" s="82"/>
      <c r="L2196" s="83"/>
      <c r="M2196" s="80"/>
      <c r="N2196" s="84"/>
      <c r="O2196" s="85"/>
      <c r="P2196" s="85"/>
    </row>
    <row r="2197" spans="1:16" x14ac:dyDescent="0.3">
      <c r="A2197" s="82"/>
      <c r="B2197" s="83"/>
      <c r="C2197" s="80"/>
      <c r="D2197" s="84"/>
      <c r="E2197" s="85"/>
      <c r="F2197" s="85"/>
      <c r="K2197" s="82"/>
      <c r="L2197" s="83"/>
      <c r="M2197" s="80"/>
      <c r="N2197" s="84"/>
      <c r="O2197" s="85"/>
      <c r="P2197" s="85"/>
    </row>
    <row r="2198" spans="1:16" x14ac:dyDescent="0.3">
      <c r="A2198" s="82"/>
      <c r="B2198" s="83"/>
      <c r="C2198" s="80"/>
      <c r="D2198" s="84"/>
      <c r="E2198" s="85"/>
      <c r="F2198" s="85"/>
      <c r="K2198" s="82"/>
      <c r="L2198" s="83"/>
      <c r="M2198" s="80"/>
      <c r="N2198" s="84"/>
      <c r="O2198" s="85"/>
      <c r="P2198" s="85"/>
    </row>
    <row r="2199" spans="1:16" x14ac:dyDescent="0.3">
      <c r="A2199" s="82"/>
      <c r="B2199" s="83"/>
      <c r="C2199" s="80"/>
      <c r="D2199" s="84"/>
      <c r="E2199" s="85"/>
      <c r="F2199" s="85"/>
      <c r="K2199" s="82"/>
      <c r="L2199" s="83"/>
      <c r="M2199" s="80"/>
      <c r="N2199" s="84"/>
      <c r="O2199" s="85"/>
      <c r="P2199" s="85"/>
    </row>
    <row r="2200" spans="1:16" x14ac:dyDescent="0.3">
      <c r="A2200" s="82"/>
      <c r="B2200" s="83"/>
      <c r="C2200" s="80"/>
      <c r="D2200" s="84"/>
      <c r="E2200" s="85"/>
      <c r="F2200" s="85"/>
      <c r="K2200" s="82"/>
      <c r="L2200" s="83"/>
      <c r="M2200" s="80"/>
      <c r="N2200" s="84"/>
      <c r="O2200" s="85"/>
      <c r="P2200" s="85"/>
    </row>
    <row r="2201" spans="1:16" x14ac:dyDescent="0.3">
      <c r="A2201" s="82"/>
      <c r="B2201" s="83"/>
      <c r="C2201" s="80"/>
      <c r="D2201" s="84"/>
      <c r="E2201" s="85"/>
      <c r="F2201" s="85"/>
      <c r="K2201" s="82"/>
      <c r="L2201" s="83"/>
      <c r="M2201" s="80"/>
      <c r="N2201" s="84"/>
      <c r="O2201" s="85"/>
      <c r="P2201" s="85"/>
    </row>
    <row r="2202" spans="1:16" x14ac:dyDescent="0.3">
      <c r="A2202" s="82"/>
      <c r="B2202" s="83"/>
      <c r="C2202" s="80"/>
      <c r="D2202" s="84"/>
      <c r="E2202" s="85"/>
      <c r="F2202" s="85"/>
      <c r="K2202" s="82"/>
      <c r="L2202" s="83"/>
      <c r="M2202" s="80"/>
      <c r="N2202" s="84"/>
      <c r="O2202" s="85"/>
      <c r="P2202" s="85"/>
    </row>
    <row r="2203" spans="1:16" x14ac:dyDescent="0.3">
      <c r="A2203" s="82"/>
      <c r="B2203" s="83"/>
      <c r="C2203" s="80"/>
      <c r="D2203" s="84"/>
      <c r="E2203" s="85"/>
      <c r="F2203" s="85"/>
      <c r="K2203" s="82"/>
      <c r="L2203" s="83"/>
      <c r="M2203" s="80"/>
      <c r="N2203" s="84"/>
      <c r="O2203" s="85"/>
      <c r="P2203" s="85"/>
    </row>
    <row r="2204" spans="1:16" x14ac:dyDescent="0.3">
      <c r="A2204" s="82"/>
      <c r="B2204" s="83"/>
      <c r="C2204" s="80"/>
      <c r="D2204" s="84"/>
      <c r="E2204" s="85"/>
      <c r="F2204" s="85"/>
      <c r="K2204" s="82"/>
      <c r="L2204" s="83"/>
      <c r="M2204" s="80"/>
      <c r="N2204" s="84"/>
      <c r="O2204" s="85"/>
      <c r="P2204" s="85"/>
    </row>
    <row r="2205" spans="1:16" x14ac:dyDescent="0.3">
      <c r="A2205" s="82"/>
      <c r="B2205" s="83"/>
      <c r="C2205" s="80"/>
      <c r="D2205" s="84"/>
      <c r="E2205" s="85"/>
      <c r="F2205" s="85"/>
      <c r="K2205" s="82"/>
      <c r="L2205" s="83"/>
      <c r="M2205" s="80"/>
      <c r="N2205" s="84"/>
      <c r="O2205" s="85"/>
      <c r="P2205" s="85"/>
    </row>
    <row r="2206" spans="1:16" x14ac:dyDescent="0.3">
      <c r="A2206" s="82"/>
      <c r="B2206" s="83"/>
      <c r="C2206" s="80"/>
      <c r="D2206" s="84"/>
      <c r="E2206" s="85"/>
      <c r="F2206" s="85"/>
      <c r="K2206" s="82"/>
      <c r="L2206" s="83"/>
      <c r="M2206" s="80"/>
      <c r="N2206" s="84"/>
      <c r="O2206" s="85"/>
      <c r="P2206" s="85"/>
    </row>
    <row r="2207" spans="1:16" x14ac:dyDescent="0.3">
      <c r="A2207" s="82"/>
      <c r="B2207" s="83"/>
      <c r="C2207" s="80"/>
      <c r="D2207" s="84"/>
      <c r="E2207" s="85"/>
      <c r="F2207" s="85"/>
      <c r="K2207" s="82"/>
      <c r="L2207" s="83"/>
      <c r="M2207" s="80"/>
      <c r="N2207" s="84"/>
      <c r="O2207" s="85"/>
      <c r="P2207" s="85"/>
    </row>
    <row r="2208" spans="1:16" x14ac:dyDescent="0.3">
      <c r="A2208" s="82"/>
      <c r="B2208" s="83"/>
      <c r="C2208" s="80"/>
      <c r="D2208" s="84"/>
      <c r="E2208" s="85"/>
      <c r="F2208" s="85"/>
      <c r="K2208" s="82"/>
      <c r="L2208" s="83"/>
      <c r="M2208" s="80"/>
      <c r="N2208" s="84"/>
      <c r="O2208" s="85"/>
      <c r="P2208" s="85"/>
    </row>
    <row r="2209" spans="1:16" x14ac:dyDescent="0.3">
      <c r="A2209" s="82"/>
      <c r="B2209" s="83"/>
      <c r="C2209" s="80"/>
      <c r="D2209" s="84"/>
      <c r="E2209" s="85"/>
      <c r="F2209" s="85"/>
      <c r="K2209" s="82"/>
      <c r="L2209" s="83"/>
      <c r="M2209" s="80"/>
      <c r="N2209" s="84"/>
      <c r="O2209" s="85"/>
      <c r="P2209" s="85"/>
    </row>
    <row r="2210" spans="1:16" x14ac:dyDescent="0.3">
      <c r="A2210" s="82"/>
      <c r="B2210" s="83"/>
      <c r="C2210" s="80"/>
      <c r="D2210" s="84"/>
      <c r="E2210" s="85"/>
      <c r="F2210" s="85"/>
      <c r="K2210" s="82"/>
      <c r="L2210" s="83"/>
      <c r="M2210" s="80"/>
      <c r="N2210" s="84"/>
      <c r="O2210" s="85"/>
      <c r="P2210" s="85"/>
    </row>
    <row r="2211" spans="1:16" x14ac:dyDescent="0.3">
      <c r="A2211" s="82"/>
      <c r="B2211" s="83"/>
      <c r="C2211" s="80"/>
      <c r="D2211" s="84"/>
      <c r="E2211" s="85"/>
      <c r="F2211" s="85"/>
      <c r="K2211" s="82"/>
      <c r="L2211" s="83"/>
      <c r="M2211" s="80"/>
      <c r="N2211" s="84"/>
      <c r="O2211" s="85"/>
      <c r="P2211" s="85"/>
    </row>
    <row r="2212" spans="1:16" x14ac:dyDescent="0.3">
      <c r="A2212" s="82"/>
      <c r="B2212" s="83"/>
      <c r="C2212" s="80"/>
      <c r="D2212" s="84"/>
      <c r="E2212" s="85"/>
      <c r="F2212" s="85"/>
      <c r="K2212" s="82"/>
      <c r="L2212" s="83"/>
      <c r="M2212" s="80"/>
      <c r="N2212" s="84"/>
      <c r="O2212" s="85"/>
      <c r="P2212" s="85"/>
    </row>
    <row r="2213" spans="1:16" x14ac:dyDescent="0.3">
      <c r="A2213" s="82"/>
      <c r="B2213" s="83"/>
      <c r="C2213" s="80"/>
      <c r="D2213" s="84"/>
      <c r="E2213" s="85"/>
      <c r="F2213" s="85"/>
      <c r="K2213" s="82"/>
      <c r="L2213" s="83"/>
      <c r="M2213" s="80"/>
      <c r="N2213" s="84"/>
      <c r="O2213" s="85"/>
      <c r="P2213" s="85"/>
    </row>
    <row r="2214" spans="1:16" x14ac:dyDescent="0.3">
      <c r="A2214" s="82"/>
      <c r="B2214" s="83"/>
      <c r="C2214" s="80"/>
      <c r="D2214" s="84"/>
      <c r="E2214" s="85"/>
      <c r="F2214" s="85"/>
      <c r="K2214" s="82"/>
      <c r="L2214" s="83"/>
      <c r="M2214" s="80"/>
      <c r="N2214" s="84"/>
      <c r="O2214" s="85"/>
      <c r="P2214" s="85"/>
    </row>
    <row r="2215" spans="1:16" x14ac:dyDescent="0.3">
      <c r="A2215" s="82"/>
      <c r="B2215" s="83"/>
      <c r="C2215" s="80"/>
      <c r="D2215" s="84"/>
      <c r="E2215" s="85"/>
      <c r="F2215" s="85"/>
      <c r="K2215" s="82"/>
      <c r="L2215" s="83"/>
      <c r="M2215" s="80"/>
      <c r="N2215" s="84"/>
      <c r="O2215" s="85"/>
      <c r="P2215" s="85"/>
    </row>
    <row r="2216" spans="1:16" x14ac:dyDescent="0.3">
      <c r="A2216" s="82"/>
      <c r="B2216" s="83"/>
      <c r="C2216" s="80"/>
      <c r="D2216" s="84"/>
      <c r="E2216" s="85"/>
      <c r="F2216" s="85"/>
      <c r="K2216" s="82"/>
      <c r="L2216" s="83"/>
      <c r="M2216" s="80"/>
      <c r="N2216" s="84"/>
      <c r="O2216" s="85"/>
      <c r="P2216" s="85"/>
    </row>
    <row r="2217" spans="1:16" x14ac:dyDescent="0.3">
      <c r="A2217" s="82"/>
      <c r="B2217" s="83"/>
      <c r="C2217" s="80"/>
      <c r="D2217" s="84"/>
      <c r="E2217" s="85"/>
      <c r="F2217" s="85"/>
      <c r="K2217" s="82"/>
      <c r="L2217" s="83"/>
      <c r="M2217" s="80"/>
      <c r="N2217" s="84"/>
      <c r="O2217" s="85"/>
      <c r="P2217" s="85"/>
    </row>
    <row r="2218" spans="1:16" x14ac:dyDescent="0.3">
      <c r="A2218" s="82"/>
      <c r="B2218" s="83"/>
      <c r="C2218" s="80"/>
      <c r="D2218" s="84"/>
      <c r="E2218" s="85"/>
      <c r="F2218" s="85"/>
      <c r="K2218" s="82"/>
      <c r="L2218" s="83"/>
      <c r="M2218" s="80"/>
      <c r="N2218" s="84"/>
      <c r="O2218" s="85"/>
      <c r="P2218" s="85"/>
    </row>
    <row r="2219" spans="1:16" x14ac:dyDescent="0.3">
      <c r="A2219" s="82"/>
      <c r="B2219" s="83"/>
      <c r="C2219" s="80"/>
      <c r="D2219" s="84"/>
      <c r="E2219" s="85"/>
      <c r="F2219" s="85"/>
      <c r="K2219" s="82"/>
      <c r="L2219" s="83"/>
      <c r="M2219" s="80"/>
      <c r="N2219" s="84"/>
      <c r="O2219" s="85"/>
      <c r="P2219" s="85"/>
    </row>
    <row r="2220" spans="1:16" x14ac:dyDescent="0.3">
      <c r="A2220" s="82"/>
      <c r="B2220" s="83"/>
      <c r="C2220" s="80"/>
      <c r="D2220" s="84"/>
      <c r="E2220" s="85"/>
      <c r="F2220" s="85"/>
      <c r="K2220" s="82"/>
      <c r="L2220" s="83"/>
      <c r="M2220" s="80"/>
      <c r="N2220" s="84"/>
      <c r="O2220" s="85"/>
      <c r="P2220" s="85"/>
    </row>
    <row r="2221" spans="1:16" x14ac:dyDescent="0.3">
      <c r="A2221" s="82"/>
      <c r="B2221" s="83"/>
      <c r="C2221" s="80"/>
      <c r="D2221" s="84"/>
      <c r="E2221" s="85"/>
      <c r="F2221" s="85"/>
      <c r="K2221" s="82"/>
      <c r="L2221" s="83"/>
      <c r="M2221" s="80"/>
      <c r="N2221" s="84"/>
      <c r="O2221" s="85"/>
      <c r="P2221" s="85"/>
    </row>
    <row r="2222" spans="1:16" x14ac:dyDescent="0.3">
      <c r="A2222" s="82"/>
      <c r="B2222" s="83"/>
      <c r="C2222" s="80"/>
      <c r="D2222" s="84"/>
      <c r="E2222" s="85"/>
      <c r="F2222" s="85"/>
      <c r="K2222" s="82"/>
      <c r="L2222" s="83"/>
      <c r="M2222" s="80"/>
      <c r="N2222" s="84"/>
      <c r="O2222" s="85"/>
      <c r="P2222" s="85"/>
    </row>
    <row r="2223" spans="1:16" x14ac:dyDescent="0.3">
      <c r="A2223" s="82"/>
      <c r="B2223" s="83"/>
      <c r="C2223" s="80"/>
      <c r="D2223" s="84"/>
      <c r="E2223" s="85"/>
      <c r="F2223" s="85"/>
      <c r="K2223" s="82"/>
      <c r="L2223" s="83"/>
      <c r="M2223" s="80"/>
      <c r="N2223" s="84"/>
      <c r="O2223" s="85"/>
      <c r="P2223" s="85"/>
    </row>
    <row r="2224" spans="1:16" x14ac:dyDescent="0.3">
      <c r="A2224" s="82"/>
      <c r="B2224" s="83"/>
      <c r="C2224" s="80"/>
      <c r="D2224" s="84"/>
      <c r="E2224" s="85"/>
      <c r="F2224" s="85"/>
      <c r="K2224" s="82"/>
      <c r="L2224" s="83"/>
      <c r="M2224" s="80"/>
      <c r="N2224" s="84"/>
      <c r="O2224" s="85"/>
      <c r="P2224" s="85"/>
    </row>
    <row r="2225" spans="1:16" x14ac:dyDescent="0.3">
      <c r="A2225" s="82"/>
      <c r="B2225" s="83"/>
      <c r="C2225" s="80"/>
      <c r="D2225" s="84"/>
      <c r="E2225" s="85"/>
      <c r="F2225" s="85"/>
      <c r="K2225" s="82"/>
      <c r="L2225" s="83"/>
      <c r="M2225" s="80"/>
      <c r="N2225" s="84"/>
      <c r="O2225" s="85"/>
      <c r="P2225" s="85"/>
    </row>
    <row r="2226" spans="1:16" x14ac:dyDescent="0.3">
      <c r="A2226" s="82"/>
      <c r="B2226" s="83"/>
      <c r="C2226" s="80"/>
      <c r="D2226" s="84"/>
      <c r="E2226" s="85"/>
      <c r="F2226" s="85"/>
      <c r="K2226" s="82"/>
      <c r="L2226" s="83"/>
      <c r="M2226" s="80"/>
      <c r="N2226" s="84"/>
      <c r="O2226" s="85"/>
      <c r="P2226" s="85"/>
    </row>
    <row r="2227" spans="1:16" x14ac:dyDescent="0.3">
      <c r="A2227" s="82"/>
      <c r="B2227" s="83"/>
      <c r="C2227" s="80"/>
      <c r="D2227" s="84"/>
      <c r="E2227" s="85"/>
      <c r="F2227" s="85"/>
      <c r="K2227" s="82"/>
      <c r="L2227" s="83"/>
      <c r="M2227" s="80"/>
      <c r="N2227" s="84"/>
      <c r="O2227" s="85"/>
      <c r="P2227" s="85"/>
    </row>
    <row r="2228" spans="1:16" x14ac:dyDescent="0.3">
      <c r="A2228" s="82"/>
      <c r="B2228" s="83"/>
      <c r="C2228" s="80"/>
      <c r="D2228" s="84"/>
      <c r="E2228" s="85"/>
      <c r="F2228" s="85"/>
      <c r="K2228" s="82"/>
      <c r="L2228" s="83"/>
      <c r="M2228" s="80"/>
      <c r="N2228" s="84"/>
      <c r="O2228" s="85"/>
      <c r="P2228" s="85"/>
    </row>
    <row r="2229" spans="1:16" x14ac:dyDescent="0.3">
      <c r="A2229" s="82"/>
      <c r="B2229" s="83"/>
      <c r="C2229" s="80"/>
      <c r="D2229" s="84"/>
      <c r="E2229" s="85"/>
      <c r="F2229" s="85"/>
      <c r="K2229" s="82"/>
      <c r="L2229" s="83"/>
      <c r="M2229" s="80"/>
      <c r="N2229" s="84"/>
      <c r="O2229" s="85"/>
      <c r="P2229" s="85"/>
    </row>
    <row r="2230" spans="1:16" x14ac:dyDescent="0.3">
      <c r="A2230" s="82"/>
      <c r="B2230" s="83"/>
      <c r="C2230" s="80"/>
      <c r="D2230" s="84"/>
      <c r="E2230" s="85"/>
      <c r="F2230" s="85"/>
      <c r="K2230" s="82"/>
      <c r="L2230" s="83"/>
      <c r="M2230" s="80"/>
      <c r="N2230" s="84"/>
      <c r="O2230" s="85"/>
      <c r="P2230" s="85"/>
    </row>
    <row r="2231" spans="1:16" x14ac:dyDescent="0.3">
      <c r="A2231" s="82"/>
      <c r="B2231" s="83"/>
      <c r="C2231" s="80"/>
      <c r="D2231" s="84"/>
      <c r="E2231" s="85"/>
      <c r="F2231" s="85"/>
      <c r="K2231" s="82"/>
      <c r="L2231" s="83"/>
      <c r="M2231" s="80"/>
      <c r="N2231" s="84"/>
      <c r="O2231" s="85"/>
      <c r="P2231" s="85"/>
    </row>
    <row r="2232" spans="1:16" x14ac:dyDescent="0.3">
      <c r="A2232" s="82"/>
      <c r="B2232" s="83"/>
      <c r="C2232" s="80"/>
      <c r="D2232" s="84"/>
      <c r="E2232" s="85"/>
      <c r="F2232" s="85"/>
      <c r="K2232" s="82"/>
      <c r="L2232" s="83"/>
      <c r="M2232" s="80"/>
      <c r="N2232" s="84"/>
      <c r="O2232" s="85"/>
      <c r="P2232" s="85"/>
    </row>
    <row r="2233" spans="1:16" x14ac:dyDescent="0.3">
      <c r="A2233" s="82"/>
      <c r="B2233" s="83"/>
      <c r="C2233" s="80"/>
      <c r="D2233" s="84"/>
      <c r="E2233" s="85"/>
      <c r="F2233" s="85"/>
      <c r="K2233" s="82"/>
      <c r="L2233" s="83"/>
      <c r="M2233" s="80"/>
      <c r="N2233" s="84"/>
      <c r="O2233" s="85"/>
      <c r="P2233" s="85"/>
    </row>
    <row r="2234" spans="1:16" x14ac:dyDescent="0.3">
      <c r="A2234" s="82"/>
      <c r="B2234" s="83"/>
      <c r="C2234" s="80"/>
      <c r="D2234" s="84"/>
      <c r="E2234" s="85"/>
      <c r="F2234" s="85"/>
      <c r="K2234" s="82"/>
      <c r="L2234" s="83"/>
      <c r="M2234" s="80"/>
      <c r="N2234" s="84"/>
      <c r="O2234" s="85"/>
      <c r="P2234" s="85"/>
    </row>
    <row r="2235" spans="1:16" x14ac:dyDescent="0.3">
      <c r="A2235" s="82"/>
      <c r="B2235" s="83"/>
      <c r="C2235" s="80"/>
      <c r="D2235" s="84"/>
      <c r="E2235" s="85"/>
      <c r="F2235" s="85"/>
      <c r="K2235" s="82"/>
      <c r="L2235" s="83"/>
      <c r="M2235" s="80"/>
      <c r="N2235" s="84"/>
      <c r="O2235" s="85"/>
      <c r="P2235" s="85"/>
    </row>
    <row r="2236" spans="1:16" x14ac:dyDescent="0.3">
      <c r="A2236" s="82"/>
      <c r="B2236" s="83"/>
      <c r="C2236" s="80"/>
      <c r="D2236" s="84"/>
      <c r="E2236" s="85"/>
      <c r="F2236" s="85"/>
      <c r="K2236" s="82"/>
      <c r="L2236" s="83"/>
      <c r="M2236" s="80"/>
      <c r="N2236" s="84"/>
      <c r="O2236" s="85"/>
      <c r="P2236" s="85"/>
    </row>
    <row r="2237" spans="1:16" x14ac:dyDescent="0.3">
      <c r="A2237" s="82"/>
      <c r="B2237" s="83"/>
      <c r="C2237" s="80"/>
      <c r="D2237" s="84"/>
      <c r="E2237" s="85"/>
      <c r="F2237" s="85"/>
      <c r="K2237" s="82"/>
      <c r="L2237" s="83"/>
      <c r="M2237" s="80"/>
      <c r="N2237" s="84"/>
      <c r="O2237" s="85"/>
      <c r="P2237" s="85"/>
    </row>
    <row r="2238" spans="1:16" x14ac:dyDescent="0.3">
      <c r="A2238" s="82"/>
      <c r="B2238" s="83"/>
      <c r="C2238" s="80"/>
      <c r="D2238" s="84"/>
      <c r="E2238" s="85"/>
      <c r="F2238" s="85"/>
      <c r="K2238" s="82"/>
      <c r="L2238" s="83"/>
      <c r="M2238" s="80"/>
      <c r="N2238" s="84"/>
      <c r="O2238" s="85"/>
      <c r="P2238" s="85"/>
    </row>
    <row r="2239" spans="1:16" x14ac:dyDescent="0.3">
      <c r="A2239" s="82"/>
      <c r="B2239" s="83"/>
      <c r="C2239" s="80"/>
      <c r="D2239" s="84"/>
      <c r="E2239" s="85"/>
      <c r="F2239" s="85"/>
      <c r="K2239" s="82"/>
      <c r="L2239" s="83"/>
      <c r="M2239" s="80"/>
      <c r="N2239" s="84"/>
      <c r="O2239" s="85"/>
      <c r="P2239" s="85"/>
    </row>
    <row r="2240" spans="1:16" x14ac:dyDescent="0.3">
      <c r="A2240" s="82"/>
      <c r="B2240" s="83"/>
      <c r="C2240" s="80"/>
      <c r="D2240" s="84"/>
      <c r="E2240" s="85"/>
      <c r="F2240" s="85"/>
      <c r="K2240" s="82"/>
      <c r="L2240" s="83"/>
      <c r="M2240" s="80"/>
      <c r="N2240" s="84"/>
      <c r="O2240" s="85"/>
      <c r="P2240" s="85"/>
    </row>
    <row r="2241" spans="1:16" x14ac:dyDescent="0.3">
      <c r="A2241" s="82"/>
      <c r="B2241" s="83"/>
      <c r="C2241" s="80"/>
      <c r="D2241" s="84"/>
      <c r="E2241" s="85"/>
      <c r="F2241" s="85"/>
      <c r="K2241" s="82"/>
      <c r="L2241" s="83"/>
      <c r="M2241" s="80"/>
      <c r="N2241" s="84"/>
      <c r="O2241" s="85"/>
      <c r="P2241" s="85"/>
    </row>
    <row r="2242" spans="1:16" x14ac:dyDescent="0.3">
      <c r="A2242" s="82"/>
      <c r="B2242" s="83"/>
      <c r="C2242" s="80"/>
      <c r="D2242" s="84"/>
      <c r="E2242" s="85"/>
      <c r="F2242" s="85"/>
      <c r="K2242" s="82"/>
      <c r="L2242" s="83"/>
      <c r="M2242" s="80"/>
      <c r="N2242" s="84"/>
      <c r="O2242" s="85"/>
      <c r="P2242" s="85"/>
    </row>
    <row r="2243" spans="1:16" x14ac:dyDescent="0.3">
      <c r="A2243" s="82"/>
      <c r="B2243" s="83"/>
      <c r="C2243" s="80"/>
      <c r="D2243" s="84"/>
      <c r="E2243" s="85"/>
      <c r="F2243" s="85"/>
      <c r="K2243" s="82"/>
      <c r="L2243" s="83"/>
      <c r="M2243" s="80"/>
      <c r="N2243" s="84"/>
      <c r="O2243" s="85"/>
      <c r="P2243" s="85"/>
    </row>
    <row r="2244" spans="1:16" x14ac:dyDescent="0.3">
      <c r="A2244" s="82"/>
      <c r="B2244" s="83"/>
      <c r="C2244" s="80"/>
      <c r="D2244" s="84"/>
      <c r="E2244" s="85"/>
      <c r="F2244" s="85"/>
      <c r="K2244" s="82"/>
      <c r="L2244" s="83"/>
      <c r="M2244" s="80"/>
      <c r="N2244" s="84"/>
      <c r="O2244" s="85"/>
      <c r="P2244" s="85"/>
    </row>
    <row r="2245" spans="1:16" x14ac:dyDescent="0.3">
      <c r="A2245" s="82"/>
      <c r="B2245" s="83"/>
      <c r="C2245" s="80"/>
      <c r="D2245" s="84"/>
      <c r="E2245" s="85"/>
      <c r="F2245" s="85"/>
      <c r="K2245" s="82"/>
      <c r="L2245" s="83"/>
      <c r="M2245" s="80"/>
      <c r="N2245" s="84"/>
      <c r="O2245" s="85"/>
      <c r="P2245" s="85"/>
    </row>
    <row r="2246" spans="1:16" x14ac:dyDescent="0.3">
      <c r="A2246" s="82"/>
      <c r="B2246" s="83"/>
      <c r="C2246" s="80"/>
      <c r="D2246" s="84"/>
      <c r="E2246" s="85"/>
      <c r="F2246" s="85"/>
      <c r="K2246" s="82"/>
      <c r="L2246" s="83"/>
      <c r="M2246" s="80"/>
      <c r="N2246" s="84"/>
      <c r="O2246" s="85"/>
      <c r="P2246" s="85"/>
    </row>
    <row r="2247" spans="1:16" x14ac:dyDescent="0.3">
      <c r="A2247" s="82"/>
      <c r="B2247" s="83"/>
      <c r="C2247" s="80"/>
      <c r="D2247" s="84"/>
      <c r="E2247" s="85"/>
      <c r="F2247" s="85"/>
      <c r="K2247" s="82"/>
      <c r="L2247" s="83"/>
      <c r="M2247" s="80"/>
      <c r="N2247" s="84"/>
      <c r="O2247" s="85"/>
      <c r="P2247" s="85"/>
    </row>
    <row r="2248" spans="1:16" x14ac:dyDescent="0.3">
      <c r="A2248" s="82"/>
      <c r="B2248" s="83"/>
      <c r="C2248" s="80"/>
      <c r="D2248" s="84"/>
      <c r="E2248" s="85"/>
      <c r="F2248" s="85"/>
      <c r="K2248" s="82"/>
      <c r="L2248" s="83"/>
      <c r="M2248" s="80"/>
      <c r="N2248" s="84"/>
      <c r="O2248" s="85"/>
      <c r="P2248" s="85"/>
    </row>
    <row r="2249" spans="1:16" x14ac:dyDescent="0.3">
      <c r="A2249" s="82"/>
      <c r="B2249" s="83"/>
      <c r="C2249" s="80"/>
      <c r="D2249" s="84"/>
      <c r="E2249" s="85"/>
      <c r="F2249" s="85"/>
      <c r="K2249" s="82"/>
      <c r="L2249" s="83"/>
      <c r="M2249" s="80"/>
      <c r="N2249" s="84"/>
      <c r="O2249" s="85"/>
      <c r="P2249" s="85"/>
    </row>
    <row r="2250" spans="1:16" x14ac:dyDescent="0.3">
      <c r="A2250" s="82"/>
      <c r="B2250" s="83"/>
      <c r="C2250" s="80"/>
      <c r="D2250" s="84"/>
      <c r="E2250" s="85"/>
      <c r="F2250" s="85"/>
      <c r="K2250" s="82"/>
      <c r="L2250" s="83"/>
      <c r="M2250" s="80"/>
      <c r="N2250" s="84"/>
      <c r="O2250" s="85"/>
      <c r="P2250" s="85"/>
    </row>
    <row r="2251" spans="1:16" x14ac:dyDescent="0.3">
      <c r="A2251" s="82"/>
      <c r="B2251" s="83"/>
      <c r="C2251" s="80"/>
      <c r="D2251" s="84"/>
      <c r="E2251" s="85"/>
      <c r="F2251" s="85"/>
      <c r="K2251" s="82"/>
      <c r="L2251" s="83"/>
      <c r="M2251" s="80"/>
      <c r="N2251" s="84"/>
      <c r="O2251" s="85"/>
      <c r="P2251" s="85"/>
    </row>
    <row r="2252" spans="1:16" x14ac:dyDescent="0.3">
      <c r="A2252" s="82"/>
      <c r="B2252" s="83"/>
      <c r="C2252" s="80"/>
      <c r="D2252" s="84"/>
      <c r="E2252" s="85"/>
      <c r="F2252" s="85"/>
      <c r="K2252" s="82"/>
      <c r="L2252" s="83"/>
      <c r="M2252" s="80"/>
      <c r="N2252" s="84"/>
      <c r="O2252" s="85"/>
      <c r="P2252" s="85"/>
    </row>
    <row r="2253" spans="1:16" x14ac:dyDescent="0.3">
      <c r="A2253" s="82"/>
      <c r="B2253" s="83"/>
      <c r="C2253" s="80"/>
      <c r="D2253" s="84"/>
      <c r="E2253" s="85"/>
      <c r="F2253" s="85"/>
      <c r="K2253" s="82"/>
      <c r="L2253" s="83"/>
      <c r="M2253" s="80"/>
      <c r="N2253" s="84"/>
      <c r="O2253" s="85"/>
      <c r="P2253" s="85"/>
    </row>
    <row r="2254" spans="1:16" x14ac:dyDescent="0.3">
      <c r="A2254" s="82"/>
      <c r="B2254" s="83"/>
      <c r="C2254" s="80"/>
      <c r="D2254" s="84"/>
      <c r="E2254" s="85"/>
      <c r="F2254" s="85"/>
      <c r="K2254" s="82"/>
      <c r="L2254" s="83"/>
      <c r="M2254" s="80"/>
      <c r="N2254" s="84"/>
      <c r="O2254" s="85"/>
      <c r="P2254" s="85"/>
    </row>
    <row r="2255" spans="1:16" x14ac:dyDescent="0.3">
      <c r="A2255" s="82"/>
      <c r="B2255" s="83"/>
      <c r="C2255" s="80"/>
      <c r="D2255" s="84"/>
      <c r="E2255" s="85"/>
      <c r="F2255" s="85"/>
      <c r="K2255" s="82"/>
      <c r="L2255" s="83"/>
      <c r="M2255" s="80"/>
      <c r="N2255" s="84"/>
      <c r="O2255" s="85"/>
      <c r="P2255" s="85"/>
    </row>
    <row r="2256" spans="1:16" x14ac:dyDescent="0.3">
      <c r="A2256" s="82"/>
      <c r="B2256" s="83"/>
      <c r="C2256" s="80"/>
      <c r="D2256" s="84"/>
      <c r="E2256" s="85"/>
      <c r="F2256" s="85"/>
      <c r="K2256" s="82"/>
      <c r="L2256" s="83"/>
      <c r="M2256" s="80"/>
      <c r="N2256" s="84"/>
      <c r="O2256" s="85"/>
      <c r="P2256" s="85"/>
    </row>
    <row r="2257" spans="1:16" x14ac:dyDescent="0.3">
      <c r="A2257" s="82"/>
      <c r="B2257" s="83"/>
      <c r="C2257" s="80"/>
      <c r="D2257" s="84"/>
      <c r="E2257" s="85"/>
      <c r="F2257" s="85"/>
      <c r="K2257" s="82"/>
      <c r="L2257" s="83"/>
      <c r="M2257" s="80"/>
      <c r="N2257" s="84"/>
      <c r="O2257" s="85"/>
      <c r="P2257" s="85"/>
    </row>
    <row r="2258" spans="1:16" x14ac:dyDescent="0.3">
      <c r="A2258" s="82"/>
      <c r="B2258" s="83"/>
      <c r="C2258" s="80"/>
      <c r="D2258" s="84"/>
      <c r="E2258" s="85"/>
      <c r="F2258" s="85"/>
      <c r="K2258" s="82"/>
      <c r="L2258" s="83"/>
      <c r="M2258" s="80"/>
      <c r="N2258" s="84"/>
      <c r="O2258" s="85"/>
      <c r="P2258" s="85"/>
    </row>
    <row r="2259" spans="1:16" x14ac:dyDescent="0.3">
      <c r="A2259" s="82"/>
      <c r="B2259" s="83"/>
      <c r="C2259" s="80"/>
      <c r="D2259" s="84"/>
      <c r="E2259" s="85"/>
      <c r="F2259" s="85"/>
      <c r="K2259" s="82"/>
      <c r="L2259" s="83"/>
      <c r="M2259" s="80"/>
      <c r="N2259" s="84"/>
      <c r="O2259" s="85"/>
      <c r="P2259" s="85"/>
    </row>
    <row r="2260" spans="1:16" x14ac:dyDescent="0.3">
      <c r="A2260" s="82"/>
      <c r="B2260" s="83"/>
      <c r="C2260" s="80"/>
      <c r="D2260" s="84"/>
      <c r="E2260" s="85"/>
      <c r="F2260" s="85"/>
      <c r="K2260" s="82"/>
      <c r="L2260" s="83"/>
      <c r="M2260" s="80"/>
      <c r="N2260" s="84"/>
      <c r="O2260" s="85"/>
      <c r="P2260" s="85"/>
    </row>
    <row r="2261" spans="1:16" x14ac:dyDescent="0.3">
      <c r="A2261" s="82"/>
      <c r="B2261" s="83"/>
      <c r="C2261" s="80"/>
      <c r="D2261" s="84"/>
      <c r="E2261" s="85"/>
      <c r="F2261" s="85"/>
      <c r="K2261" s="82"/>
      <c r="L2261" s="83"/>
      <c r="M2261" s="80"/>
      <c r="N2261" s="84"/>
      <c r="O2261" s="85"/>
      <c r="P2261" s="85"/>
    </row>
    <row r="2262" spans="1:16" x14ac:dyDescent="0.3">
      <c r="A2262" s="82"/>
      <c r="B2262" s="83"/>
      <c r="C2262" s="80"/>
      <c r="D2262" s="84"/>
      <c r="E2262" s="85"/>
      <c r="F2262" s="85"/>
      <c r="K2262" s="82"/>
      <c r="L2262" s="83"/>
      <c r="M2262" s="80"/>
      <c r="N2262" s="84"/>
      <c r="O2262" s="85"/>
      <c r="P2262" s="85"/>
    </row>
    <row r="2263" spans="1:16" x14ac:dyDescent="0.3">
      <c r="A2263" s="82"/>
      <c r="B2263" s="83"/>
      <c r="C2263" s="80"/>
      <c r="D2263" s="84"/>
      <c r="E2263" s="85"/>
      <c r="F2263" s="85"/>
      <c r="K2263" s="82"/>
      <c r="L2263" s="83"/>
      <c r="M2263" s="80"/>
      <c r="N2263" s="84"/>
      <c r="O2263" s="85"/>
      <c r="P2263" s="85"/>
    </row>
    <row r="2264" spans="1:16" x14ac:dyDescent="0.3">
      <c r="A2264" s="82"/>
      <c r="B2264" s="83"/>
      <c r="C2264" s="80"/>
      <c r="D2264" s="84"/>
      <c r="E2264" s="85"/>
      <c r="F2264" s="85"/>
      <c r="K2264" s="82"/>
      <c r="L2264" s="83"/>
      <c r="M2264" s="80"/>
      <c r="N2264" s="84"/>
      <c r="O2264" s="85"/>
      <c r="P2264" s="85"/>
    </row>
    <row r="2265" spans="1:16" x14ac:dyDescent="0.3">
      <c r="A2265" s="82"/>
      <c r="B2265" s="83"/>
      <c r="C2265" s="80"/>
      <c r="D2265" s="84"/>
      <c r="E2265" s="85"/>
      <c r="F2265" s="85"/>
      <c r="K2265" s="82"/>
      <c r="L2265" s="83"/>
      <c r="M2265" s="80"/>
      <c r="N2265" s="84"/>
      <c r="O2265" s="85"/>
      <c r="P2265" s="85"/>
    </row>
    <row r="2266" spans="1:16" x14ac:dyDescent="0.3">
      <c r="A2266" s="82"/>
      <c r="B2266" s="83"/>
      <c r="C2266" s="80"/>
      <c r="D2266" s="84"/>
      <c r="E2266" s="85"/>
      <c r="F2266" s="85"/>
      <c r="K2266" s="82"/>
      <c r="L2266" s="83"/>
      <c r="M2266" s="80"/>
      <c r="N2266" s="84"/>
      <c r="O2266" s="85"/>
      <c r="P2266" s="85"/>
    </row>
    <row r="2267" spans="1:16" x14ac:dyDescent="0.3">
      <c r="A2267" s="82"/>
      <c r="B2267" s="83"/>
      <c r="C2267" s="80"/>
      <c r="D2267" s="84"/>
      <c r="E2267" s="85"/>
      <c r="F2267" s="85"/>
      <c r="K2267" s="82"/>
      <c r="L2267" s="83"/>
      <c r="M2267" s="80"/>
      <c r="N2267" s="84"/>
      <c r="O2267" s="85"/>
      <c r="P2267" s="85"/>
    </row>
    <row r="2268" spans="1:16" x14ac:dyDescent="0.3">
      <c r="A2268" s="82"/>
      <c r="B2268" s="83"/>
      <c r="C2268" s="80"/>
      <c r="D2268" s="84"/>
      <c r="E2268" s="85"/>
      <c r="F2268" s="85"/>
      <c r="K2268" s="82"/>
      <c r="L2268" s="83"/>
      <c r="M2268" s="80"/>
      <c r="N2268" s="84"/>
      <c r="O2268" s="85"/>
      <c r="P2268" s="85"/>
    </row>
    <row r="2269" spans="1:16" x14ac:dyDescent="0.3">
      <c r="A2269" s="82"/>
      <c r="B2269" s="83"/>
      <c r="C2269" s="80"/>
      <c r="D2269" s="84"/>
      <c r="E2269" s="85"/>
      <c r="F2269" s="85"/>
      <c r="K2269" s="82"/>
      <c r="L2269" s="83"/>
      <c r="M2269" s="80"/>
      <c r="N2269" s="84"/>
      <c r="O2269" s="85"/>
      <c r="P2269" s="85"/>
    </row>
    <row r="2270" spans="1:16" x14ac:dyDescent="0.3">
      <c r="A2270" s="82"/>
      <c r="B2270" s="83"/>
      <c r="C2270" s="80"/>
      <c r="D2270" s="84"/>
      <c r="E2270" s="85"/>
      <c r="F2270" s="85"/>
      <c r="K2270" s="82"/>
      <c r="L2270" s="83"/>
      <c r="M2270" s="80"/>
      <c r="N2270" s="84"/>
      <c r="O2270" s="85"/>
      <c r="P2270" s="85"/>
    </row>
    <row r="2271" spans="1:16" x14ac:dyDescent="0.3">
      <c r="A2271" s="82"/>
      <c r="B2271" s="83"/>
      <c r="C2271" s="80"/>
      <c r="D2271" s="84"/>
      <c r="E2271" s="85"/>
      <c r="F2271" s="85"/>
      <c r="K2271" s="82"/>
      <c r="L2271" s="83"/>
      <c r="M2271" s="80"/>
      <c r="N2271" s="84"/>
      <c r="O2271" s="85"/>
      <c r="P2271" s="85"/>
    </row>
    <row r="2272" spans="1:16" x14ac:dyDescent="0.3">
      <c r="A2272" s="82"/>
      <c r="B2272" s="83"/>
      <c r="C2272" s="80"/>
      <c r="D2272" s="84"/>
      <c r="E2272" s="85"/>
      <c r="F2272" s="85"/>
      <c r="K2272" s="82"/>
      <c r="L2272" s="83"/>
      <c r="M2272" s="80"/>
      <c r="N2272" s="84"/>
      <c r="O2272" s="85"/>
      <c r="P2272" s="85"/>
    </row>
    <row r="2273" spans="1:16" x14ac:dyDescent="0.3">
      <c r="A2273" s="82"/>
      <c r="B2273" s="83"/>
      <c r="C2273" s="80"/>
      <c r="D2273" s="84"/>
      <c r="E2273" s="85"/>
      <c r="F2273" s="85"/>
      <c r="K2273" s="82"/>
      <c r="L2273" s="83"/>
      <c r="M2273" s="80"/>
      <c r="N2273" s="84"/>
      <c r="O2273" s="85"/>
      <c r="P2273" s="85"/>
    </row>
    <row r="2274" spans="1:16" x14ac:dyDescent="0.3">
      <c r="A2274" s="82"/>
      <c r="B2274" s="83"/>
      <c r="C2274" s="80"/>
      <c r="D2274" s="84"/>
      <c r="E2274" s="85"/>
      <c r="F2274" s="85"/>
      <c r="K2274" s="82"/>
      <c r="L2274" s="83"/>
      <c r="M2274" s="80"/>
      <c r="N2274" s="84"/>
      <c r="O2274" s="85"/>
      <c r="P2274" s="85"/>
    </row>
    <row r="2275" spans="1:16" x14ac:dyDescent="0.3">
      <c r="A2275" s="82"/>
      <c r="B2275" s="83"/>
      <c r="C2275" s="80"/>
      <c r="D2275" s="84"/>
      <c r="E2275" s="85"/>
      <c r="F2275" s="85"/>
      <c r="K2275" s="82"/>
      <c r="L2275" s="83"/>
      <c r="M2275" s="80"/>
      <c r="N2275" s="84"/>
      <c r="O2275" s="85"/>
      <c r="P2275" s="85"/>
    </row>
    <row r="2276" spans="1:16" x14ac:dyDescent="0.3">
      <c r="A2276" s="82"/>
      <c r="B2276" s="83"/>
      <c r="C2276" s="80"/>
      <c r="D2276" s="84"/>
      <c r="E2276" s="85"/>
      <c r="F2276" s="85"/>
      <c r="K2276" s="82"/>
      <c r="L2276" s="83"/>
      <c r="M2276" s="80"/>
      <c r="N2276" s="84"/>
      <c r="O2276" s="85"/>
      <c r="P2276" s="85"/>
    </row>
    <row r="2277" spans="1:16" x14ac:dyDescent="0.3">
      <c r="A2277" s="82"/>
      <c r="B2277" s="83"/>
      <c r="C2277" s="80"/>
      <c r="D2277" s="84"/>
      <c r="E2277" s="85"/>
      <c r="F2277" s="85"/>
      <c r="K2277" s="82"/>
      <c r="L2277" s="83"/>
      <c r="M2277" s="80"/>
      <c r="N2277" s="84"/>
      <c r="O2277" s="85"/>
      <c r="P2277" s="85"/>
    </row>
    <row r="2278" spans="1:16" x14ac:dyDescent="0.3">
      <c r="A2278" s="82"/>
      <c r="B2278" s="83"/>
      <c r="C2278" s="80"/>
      <c r="D2278" s="84"/>
      <c r="E2278" s="85"/>
      <c r="F2278" s="85"/>
      <c r="K2278" s="82"/>
      <c r="L2278" s="83"/>
      <c r="M2278" s="80"/>
      <c r="N2278" s="84"/>
      <c r="O2278" s="85"/>
      <c r="P2278" s="85"/>
    </row>
    <row r="2279" spans="1:16" x14ac:dyDescent="0.3">
      <c r="A2279" s="82"/>
      <c r="B2279" s="83"/>
      <c r="C2279" s="80"/>
      <c r="D2279" s="84"/>
      <c r="E2279" s="85"/>
      <c r="F2279" s="85"/>
      <c r="K2279" s="82"/>
      <c r="L2279" s="83"/>
      <c r="M2279" s="80"/>
      <c r="N2279" s="84"/>
      <c r="O2279" s="85"/>
      <c r="P2279" s="85"/>
    </row>
    <row r="2280" spans="1:16" x14ac:dyDescent="0.3">
      <c r="A2280" s="82"/>
      <c r="B2280" s="83"/>
      <c r="C2280" s="80"/>
      <c r="D2280" s="84"/>
      <c r="E2280" s="85"/>
      <c r="F2280" s="85"/>
      <c r="K2280" s="82"/>
      <c r="L2280" s="83"/>
      <c r="M2280" s="80"/>
      <c r="N2280" s="84"/>
      <c r="O2280" s="85"/>
      <c r="P2280" s="85"/>
    </row>
    <row r="2281" spans="1:16" x14ac:dyDescent="0.3">
      <c r="A2281" s="82"/>
      <c r="B2281" s="83"/>
      <c r="C2281" s="80"/>
      <c r="D2281" s="84"/>
      <c r="E2281" s="85"/>
      <c r="F2281" s="85"/>
      <c r="K2281" s="82"/>
      <c r="L2281" s="83"/>
      <c r="M2281" s="80"/>
      <c r="N2281" s="84"/>
      <c r="O2281" s="85"/>
      <c r="P2281" s="85"/>
    </row>
    <row r="2282" spans="1:16" x14ac:dyDescent="0.3">
      <c r="A2282" s="82"/>
      <c r="B2282" s="83"/>
      <c r="C2282" s="80"/>
      <c r="D2282" s="84"/>
      <c r="E2282" s="85"/>
      <c r="F2282" s="85"/>
      <c r="K2282" s="82"/>
      <c r="L2282" s="83"/>
      <c r="M2282" s="80"/>
      <c r="N2282" s="84"/>
      <c r="O2282" s="85"/>
      <c r="P2282" s="85"/>
    </row>
    <row r="2283" spans="1:16" x14ac:dyDescent="0.3">
      <c r="A2283" s="82"/>
      <c r="B2283" s="83"/>
      <c r="C2283" s="80"/>
      <c r="D2283" s="84"/>
      <c r="E2283" s="85"/>
      <c r="F2283" s="85"/>
      <c r="K2283" s="82"/>
      <c r="L2283" s="83"/>
      <c r="M2283" s="80"/>
      <c r="N2283" s="84"/>
      <c r="O2283" s="85"/>
      <c r="P2283" s="85"/>
    </row>
    <row r="2284" spans="1:16" x14ac:dyDescent="0.3">
      <c r="A2284" s="82"/>
      <c r="B2284" s="83"/>
      <c r="C2284" s="80"/>
      <c r="D2284" s="84"/>
      <c r="E2284" s="85"/>
      <c r="F2284" s="85"/>
      <c r="K2284" s="82"/>
      <c r="L2284" s="83"/>
      <c r="M2284" s="80"/>
      <c r="N2284" s="84"/>
      <c r="O2284" s="85"/>
      <c r="P2284" s="85"/>
    </row>
    <row r="2285" spans="1:16" x14ac:dyDescent="0.3">
      <c r="A2285" s="82"/>
      <c r="B2285" s="83"/>
      <c r="C2285" s="80"/>
      <c r="D2285" s="84"/>
      <c r="E2285" s="85"/>
      <c r="F2285" s="85"/>
      <c r="K2285" s="82"/>
      <c r="L2285" s="83"/>
      <c r="M2285" s="80"/>
      <c r="N2285" s="84"/>
      <c r="O2285" s="85"/>
      <c r="P2285" s="85"/>
    </row>
    <row r="2286" spans="1:16" x14ac:dyDescent="0.3">
      <c r="A2286" s="82"/>
      <c r="B2286" s="83"/>
      <c r="C2286" s="80"/>
      <c r="D2286" s="84"/>
      <c r="E2286" s="85"/>
      <c r="F2286" s="85"/>
      <c r="K2286" s="82"/>
      <c r="L2286" s="83"/>
      <c r="M2286" s="80"/>
      <c r="N2286" s="84"/>
      <c r="O2286" s="85"/>
      <c r="P2286" s="85"/>
    </row>
    <row r="2287" spans="1:16" x14ac:dyDescent="0.3">
      <c r="A2287" s="82"/>
      <c r="B2287" s="83"/>
      <c r="C2287" s="80"/>
      <c r="D2287" s="84"/>
      <c r="E2287" s="85"/>
      <c r="F2287" s="85"/>
      <c r="K2287" s="82"/>
      <c r="L2287" s="83"/>
      <c r="M2287" s="80"/>
      <c r="N2287" s="84"/>
      <c r="O2287" s="85"/>
      <c r="P2287" s="85"/>
    </row>
    <row r="2288" spans="1:16" x14ac:dyDescent="0.3">
      <c r="A2288" s="82"/>
      <c r="B2288" s="83"/>
      <c r="C2288" s="80"/>
      <c r="D2288" s="84"/>
      <c r="E2288" s="85"/>
      <c r="F2288" s="85"/>
      <c r="K2288" s="82"/>
      <c r="L2288" s="83"/>
      <c r="M2288" s="80"/>
      <c r="N2288" s="84"/>
      <c r="O2288" s="85"/>
      <c r="P2288" s="85"/>
    </row>
    <row r="2289" spans="1:16" x14ac:dyDescent="0.3">
      <c r="A2289" s="82"/>
      <c r="B2289" s="83"/>
      <c r="C2289" s="80"/>
      <c r="D2289" s="84"/>
      <c r="E2289" s="85"/>
      <c r="F2289" s="85"/>
      <c r="K2289" s="82"/>
      <c r="L2289" s="83"/>
      <c r="M2289" s="80"/>
      <c r="N2289" s="84"/>
      <c r="O2289" s="85"/>
      <c r="P2289" s="85"/>
    </row>
    <row r="2290" spans="1:16" x14ac:dyDescent="0.3">
      <c r="A2290" s="82"/>
      <c r="B2290" s="83"/>
      <c r="C2290" s="80"/>
      <c r="D2290" s="84"/>
      <c r="E2290" s="85"/>
      <c r="F2290" s="85"/>
      <c r="K2290" s="82"/>
      <c r="L2290" s="83"/>
      <c r="M2290" s="80"/>
      <c r="N2290" s="84"/>
      <c r="O2290" s="85"/>
      <c r="P2290" s="85"/>
    </row>
    <row r="2291" spans="1:16" x14ac:dyDescent="0.3">
      <c r="A2291" s="82"/>
      <c r="B2291" s="83"/>
      <c r="C2291" s="80"/>
      <c r="D2291" s="84"/>
      <c r="E2291" s="85"/>
      <c r="F2291" s="85"/>
      <c r="K2291" s="82"/>
      <c r="L2291" s="83"/>
      <c r="M2291" s="80"/>
      <c r="N2291" s="84"/>
      <c r="O2291" s="85"/>
      <c r="P2291" s="85"/>
    </row>
    <row r="2292" spans="1:16" x14ac:dyDescent="0.3">
      <c r="A2292" s="82"/>
      <c r="B2292" s="83"/>
      <c r="C2292" s="80"/>
      <c r="D2292" s="84"/>
      <c r="E2292" s="85"/>
      <c r="F2292" s="85"/>
      <c r="K2292" s="82"/>
      <c r="L2292" s="83"/>
      <c r="M2292" s="80"/>
      <c r="N2292" s="84"/>
      <c r="O2292" s="85"/>
      <c r="P2292" s="85"/>
    </row>
    <row r="2293" spans="1:16" x14ac:dyDescent="0.3">
      <c r="A2293" s="82"/>
      <c r="B2293" s="83"/>
      <c r="C2293" s="80"/>
      <c r="D2293" s="84"/>
      <c r="E2293" s="85"/>
      <c r="F2293" s="85"/>
      <c r="K2293" s="82"/>
      <c r="L2293" s="83"/>
      <c r="M2293" s="80"/>
      <c r="N2293" s="84"/>
      <c r="O2293" s="85"/>
      <c r="P2293" s="85"/>
    </row>
    <row r="2294" spans="1:16" x14ac:dyDescent="0.3">
      <c r="A2294" s="82"/>
      <c r="B2294" s="83"/>
      <c r="C2294" s="80"/>
      <c r="D2294" s="84"/>
      <c r="E2294" s="85"/>
      <c r="F2294" s="85"/>
      <c r="K2294" s="82"/>
      <c r="L2294" s="83"/>
      <c r="M2294" s="80"/>
      <c r="N2294" s="84"/>
      <c r="O2294" s="85"/>
      <c r="P2294" s="85"/>
    </row>
    <row r="2295" spans="1:16" x14ac:dyDescent="0.3">
      <c r="A2295" s="82"/>
      <c r="B2295" s="83"/>
      <c r="C2295" s="80"/>
      <c r="D2295" s="84"/>
      <c r="E2295" s="85"/>
      <c r="F2295" s="85"/>
      <c r="K2295" s="82"/>
      <c r="L2295" s="83"/>
      <c r="M2295" s="80"/>
      <c r="N2295" s="84"/>
      <c r="O2295" s="85"/>
      <c r="P2295" s="85"/>
    </row>
    <row r="2296" spans="1:16" x14ac:dyDescent="0.3">
      <c r="A2296" s="82"/>
      <c r="B2296" s="83"/>
      <c r="C2296" s="80"/>
      <c r="D2296" s="84"/>
      <c r="E2296" s="85"/>
      <c r="F2296" s="85"/>
      <c r="K2296" s="82"/>
      <c r="L2296" s="83"/>
      <c r="M2296" s="80"/>
      <c r="N2296" s="84"/>
      <c r="O2296" s="85"/>
      <c r="P2296" s="85"/>
    </row>
    <row r="2297" spans="1:16" x14ac:dyDescent="0.3">
      <c r="A2297" s="82"/>
      <c r="B2297" s="83"/>
      <c r="C2297" s="80"/>
      <c r="D2297" s="84"/>
      <c r="E2297" s="85"/>
      <c r="F2297" s="85"/>
      <c r="K2297" s="82"/>
      <c r="L2297" s="83"/>
      <c r="M2297" s="80"/>
      <c r="N2297" s="84"/>
      <c r="O2297" s="85"/>
      <c r="P2297" s="85"/>
    </row>
    <row r="2298" spans="1:16" x14ac:dyDescent="0.3">
      <c r="A2298" s="82"/>
      <c r="B2298" s="83"/>
      <c r="C2298" s="80"/>
      <c r="D2298" s="84"/>
      <c r="E2298" s="85"/>
      <c r="F2298" s="85"/>
      <c r="K2298" s="82"/>
      <c r="L2298" s="83"/>
      <c r="M2298" s="80"/>
      <c r="N2298" s="84"/>
      <c r="O2298" s="85"/>
      <c r="P2298" s="85"/>
    </row>
    <row r="2299" spans="1:16" x14ac:dyDescent="0.3">
      <c r="A2299" s="82"/>
      <c r="B2299" s="83"/>
      <c r="C2299" s="80"/>
      <c r="D2299" s="84"/>
      <c r="E2299" s="85"/>
      <c r="F2299" s="85"/>
      <c r="K2299" s="82"/>
      <c r="L2299" s="83"/>
      <c r="M2299" s="80"/>
      <c r="N2299" s="84"/>
      <c r="O2299" s="85"/>
      <c r="P2299" s="85"/>
    </row>
    <row r="2300" spans="1:16" x14ac:dyDescent="0.3">
      <c r="A2300" s="82"/>
      <c r="B2300" s="83"/>
      <c r="C2300" s="80"/>
      <c r="D2300" s="84"/>
      <c r="E2300" s="85"/>
      <c r="F2300" s="85"/>
      <c r="K2300" s="82"/>
      <c r="L2300" s="83"/>
      <c r="M2300" s="80"/>
      <c r="N2300" s="84"/>
      <c r="O2300" s="85"/>
      <c r="P2300" s="85"/>
    </row>
    <row r="2301" spans="1:16" x14ac:dyDescent="0.3">
      <c r="A2301" s="82"/>
      <c r="B2301" s="83"/>
      <c r="C2301" s="80"/>
      <c r="D2301" s="84"/>
      <c r="E2301" s="85"/>
      <c r="F2301" s="85"/>
      <c r="K2301" s="82"/>
      <c r="L2301" s="83"/>
      <c r="M2301" s="80"/>
      <c r="N2301" s="84"/>
      <c r="O2301" s="85"/>
      <c r="P2301" s="85"/>
    </row>
    <row r="2302" spans="1:16" x14ac:dyDescent="0.3">
      <c r="A2302" s="82"/>
      <c r="B2302" s="83"/>
      <c r="C2302" s="80"/>
      <c r="D2302" s="84"/>
      <c r="E2302" s="85"/>
      <c r="F2302" s="85"/>
      <c r="K2302" s="82"/>
      <c r="L2302" s="83"/>
      <c r="M2302" s="80"/>
      <c r="N2302" s="84"/>
      <c r="O2302" s="85"/>
      <c r="P2302" s="85"/>
    </row>
    <row r="2303" spans="1:16" x14ac:dyDescent="0.3">
      <c r="A2303" s="82"/>
      <c r="B2303" s="83"/>
      <c r="C2303" s="80"/>
      <c r="D2303" s="84"/>
      <c r="E2303" s="85"/>
      <c r="F2303" s="85"/>
      <c r="K2303" s="82"/>
      <c r="L2303" s="83"/>
      <c r="M2303" s="80"/>
      <c r="N2303" s="84"/>
      <c r="O2303" s="85"/>
      <c r="P2303" s="85"/>
    </row>
    <row r="2304" spans="1:16" x14ac:dyDescent="0.3">
      <c r="A2304" s="82"/>
      <c r="B2304" s="83"/>
      <c r="C2304" s="80"/>
      <c r="D2304" s="84"/>
      <c r="E2304" s="85"/>
      <c r="F2304" s="85"/>
      <c r="K2304" s="82"/>
      <c r="L2304" s="83"/>
      <c r="M2304" s="80"/>
      <c r="N2304" s="84"/>
      <c r="O2304" s="85"/>
      <c r="P2304" s="85"/>
    </row>
    <row r="2305" spans="1:16" x14ac:dyDescent="0.3">
      <c r="A2305" s="82"/>
      <c r="B2305" s="83"/>
      <c r="C2305" s="80"/>
      <c r="D2305" s="84"/>
      <c r="E2305" s="85"/>
      <c r="F2305" s="85"/>
      <c r="K2305" s="82"/>
      <c r="L2305" s="83"/>
      <c r="M2305" s="80"/>
      <c r="N2305" s="84"/>
      <c r="O2305" s="85"/>
      <c r="P2305" s="85"/>
    </row>
    <row r="2306" spans="1:16" x14ac:dyDescent="0.3">
      <c r="A2306" s="82"/>
      <c r="B2306" s="83"/>
      <c r="C2306" s="80"/>
      <c r="D2306" s="84"/>
      <c r="E2306" s="85"/>
      <c r="F2306" s="85"/>
      <c r="K2306" s="82"/>
      <c r="L2306" s="83"/>
      <c r="M2306" s="80"/>
      <c r="N2306" s="84"/>
      <c r="O2306" s="85"/>
      <c r="P2306" s="85"/>
    </row>
    <row r="2307" spans="1:16" x14ac:dyDescent="0.3">
      <c r="A2307" s="82"/>
      <c r="B2307" s="83"/>
      <c r="C2307" s="80"/>
      <c r="D2307" s="84"/>
      <c r="E2307" s="85"/>
      <c r="F2307" s="85"/>
      <c r="K2307" s="82"/>
      <c r="L2307" s="83"/>
      <c r="M2307" s="80"/>
      <c r="N2307" s="84"/>
      <c r="O2307" s="85"/>
      <c r="P2307" s="85"/>
    </row>
    <row r="2308" spans="1:16" x14ac:dyDescent="0.3">
      <c r="A2308" s="82"/>
      <c r="B2308" s="83"/>
      <c r="C2308" s="80"/>
      <c r="D2308" s="84"/>
      <c r="E2308" s="85"/>
      <c r="F2308" s="85"/>
      <c r="K2308" s="82"/>
      <c r="L2308" s="83"/>
      <c r="M2308" s="80"/>
      <c r="N2308" s="84"/>
      <c r="O2308" s="85"/>
      <c r="P2308" s="85"/>
    </row>
    <row r="2309" spans="1:16" x14ac:dyDescent="0.3">
      <c r="A2309" s="82"/>
      <c r="B2309" s="83"/>
      <c r="C2309" s="80"/>
      <c r="D2309" s="84"/>
      <c r="E2309" s="85"/>
      <c r="F2309" s="85"/>
      <c r="K2309" s="82"/>
      <c r="L2309" s="83"/>
      <c r="M2309" s="80"/>
      <c r="N2309" s="84"/>
      <c r="O2309" s="85"/>
      <c r="P2309" s="85"/>
    </row>
    <row r="2310" spans="1:16" x14ac:dyDescent="0.3">
      <c r="A2310" s="82"/>
      <c r="B2310" s="83"/>
      <c r="C2310" s="80"/>
      <c r="D2310" s="84"/>
      <c r="E2310" s="85"/>
      <c r="F2310" s="85"/>
      <c r="K2310" s="82"/>
      <c r="L2310" s="83"/>
      <c r="M2310" s="80"/>
      <c r="N2310" s="84"/>
      <c r="O2310" s="85"/>
      <c r="P2310" s="85"/>
    </row>
    <row r="2311" spans="1:16" x14ac:dyDescent="0.3">
      <c r="A2311" s="82"/>
      <c r="B2311" s="83"/>
      <c r="C2311" s="80"/>
      <c r="D2311" s="84"/>
      <c r="E2311" s="85"/>
      <c r="F2311" s="85"/>
      <c r="K2311" s="82"/>
      <c r="L2311" s="83"/>
      <c r="M2311" s="80"/>
      <c r="N2311" s="84"/>
      <c r="O2311" s="85"/>
      <c r="P2311" s="85"/>
    </row>
    <row r="2312" spans="1:16" x14ac:dyDescent="0.3">
      <c r="A2312" s="82"/>
      <c r="B2312" s="83"/>
      <c r="C2312" s="80"/>
      <c r="D2312" s="84"/>
      <c r="E2312" s="85"/>
      <c r="F2312" s="85"/>
      <c r="K2312" s="82"/>
      <c r="L2312" s="83"/>
      <c r="M2312" s="80"/>
      <c r="N2312" s="84"/>
      <c r="O2312" s="85"/>
      <c r="P2312" s="85"/>
    </row>
    <row r="2313" spans="1:16" x14ac:dyDescent="0.3">
      <c r="A2313" s="82"/>
      <c r="B2313" s="83"/>
      <c r="C2313" s="80"/>
      <c r="D2313" s="84"/>
      <c r="E2313" s="85"/>
      <c r="F2313" s="85"/>
      <c r="K2313" s="82"/>
      <c r="L2313" s="83"/>
      <c r="M2313" s="80"/>
      <c r="N2313" s="84"/>
      <c r="O2313" s="85"/>
      <c r="P2313" s="85"/>
    </row>
    <row r="2314" spans="1:16" x14ac:dyDescent="0.3">
      <c r="A2314" s="82"/>
      <c r="B2314" s="83"/>
      <c r="C2314" s="80"/>
      <c r="D2314" s="84"/>
      <c r="E2314" s="85"/>
      <c r="F2314" s="85"/>
      <c r="K2314" s="82"/>
      <c r="L2314" s="83"/>
      <c r="M2314" s="80"/>
      <c r="N2314" s="84"/>
      <c r="O2314" s="85"/>
      <c r="P2314" s="85"/>
    </row>
    <row r="2315" spans="1:16" x14ac:dyDescent="0.3">
      <c r="A2315" s="82"/>
      <c r="B2315" s="83"/>
      <c r="C2315" s="80"/>
      <c r="D2315" s="84"/>
      <c r="E2315" s="85"/>
      <c r="F2315" s="85"/>
      <c r="K2315" s="82"/>
      <c r="L2315" s="83"/>
      <c r="M2315" s="80"/>
      <c r="N2315" s="84"/>
      <c r="O2315" s="85"/>
      <c r="P2315" s="85"/>
    </row>
    <row r="2316" spans="1:16" x14ac:dyDescent="0.3">
      <c r="A2316" s="82"/>
      <c r="B2316" s="83"/>
      <c r="C2316" s="80"/>
      <c r="D2316" s="84"/>
      <c r="E2316" s="85"/>
      <c r="F2316" s="85"/>
      <c r="K2316" s="82"/>
      <c r="L2316" s="83"/>
      <c r="M2316" s="80"/>
      <c r="N2316" s="84"/>
      <c r="O2316" s="85"/>
      <c r="P2316" s="85"/>
    </row>
    <row r="2317" spans="1:16" x14ac:dyDescent="0.3">
      <c r="A2317" s="82"/>
      <c r="B2317" s="83"/>
      <c r="C2317" s="80"/>
      <c r="D2317" s="84"/>
      <c r="E2317" s="85"/>
      <c r="F2317" s="85"/>
      <c r="K2317" s="82"/>
      <c r="L2317" s="83"/>
      <c r="M2317" s="80"/>
      <c r="N2317" s="84"/>
      <c r="O2317" s="85"/>
      <c r="P2317" s="85"/>
    </row>
    <row r="2318" spans="1:16" x14ac:dyDescent="0.3">
      <c r="A2318" s="82"/>
      <c r="B2318" s="83"/>
      <c r="C2318" s="80"/>
      <c r="D2318" s="84"/>
      <c r="E2318" s="85"/>
      <c r="F2318" s="85"/>
      <c r="K2318" s="82"/>
      <c r="L2318" s="83"/>
      <c r="M2318" s="80"/>
      <c r="N2318" s="84"/>
      <c r="O2318" s="85"/>
      <c r="P2318" s="85"/>
    </row>
    <row r="2319" spans="1:16" x14ac:dyDescent="0.3">
      <c r="A2319" s="82"/>
      <c r="B2319" s="83"/>
      <c r="C2319" s="80"/>
      <c r="D2319" s="84"/>
      <c r="E2319" s="85"/>
      <c r="F2319" s="85"/>
      <c r="K2319" s="82"/>
      <c r="L2319" s="83"/>
      <c r="M2319" s="80"/>
      <c r="N2319" s="84"/>
      <c r="O2319" s="85"/>
      <c r="P2319" s="85"/>
    </row>
    <row r="2320" spans="1:16" x14ac:dyDescent="0.3">
      <c r="A2320" s="82"/>
      <c r="B2320" s="83"/>
      <c r="C2320" s="80"/>
      <c r="D2320" s="84"/>
      <c r="E2320" s="85"/>
      <c r="F2320" s="85"/>
      <c r="K2320" s="82"/>
      <c r="L2320" s="83"/>
      <c r="M2320" s="80"/>
      <c r="N2320" s="84"/>
      <c r="O2320" s="85"/>
      <c r="P2320" s="85"/>
    </row>
    <row r="2321" spans="1:16" x14ac:dyDescent="0.3">
      <c r="A2321" s="82"/>
      <c r="B2321" s="83"/>
      <c r="C2321" s="80"/>
      <c r="D2321" s="84"/>
      <c r="E2321" s="85"/>
      <c r="F2321" s="85"/>
      <c r="K2321" s="82"/>
      <c r="L2321" s="83"/>
      <c r="M2321" s="80"/>
      <c r="N2321" s="84"/>
      <c r="O2321" s="85"/>
      <c r="P2321" s="85"/>
    </row>
    <row r="2322" spans="1:16" x14ac:dyDescent="0.3">
      <c r="A2322" s="82"/>
      <c r="B2322" s="83"/>
      <c r="C2322" s="80"/>
      <c r="D2322" s="84"/>
      <c r="E2322" s="85"/>
      <c r="F2322" s="85"/>
      <c r="K2322" s="82"/>
      <c r="L2322" s="83"/>
      <c r="M2322" s="80"/>
      <c r="N2322" s="84"/>
      <c r="O2322" s="85"/>
      <c r="P2322" s="85"/>
    </row>
    <row r="2323" spans="1:16" x14ac:dyDescent="0.3">
      <c r="A2323" s="82"/>
      <c r="B2323" s="83"/>
      <c r="C2323" s="80"/>
      <c r="D2323" s="84"/>
      <c r="E2323" s="85"/>
      <c r="F2323" s="85"/>
      <c r="K2323" s="82"/>
      <c r="L2323" s="83"/>
      <c r="M2323" s="80"/>
      <c r="N2323" s="84"/>
      <c r="O2323" s="85"/>
      <c r="P2323" s="85"/>
    </row>
    <row r="2324" spans="1:16" x14ac:dyDescent="0.3">
      <c r="A2324" s="82"/>
      <c r="B2324" s="83"/>
      <c r="C2324" s="80"/>
      <c r="D2324" s="84"/>
      <c r="E2324" s="85"/>
      <c r="F2324" s="85"/>
      <c r="K2324" s="82"/>
      <c r="L2324" s="83"/>
      <c r="M2324" s="80"/>
      <c r="N2324" s="84"/>
      <c r="O2324" s="85"/>
      <c r="P2324" s="85"/>
    </row>
    <row r="2325" spans="1:16" x14ac:dyDescent="0.3">
      <c r="A2325" s="82"/>
      <c r="B2325" s="83"/>
      <c r="C2325" s="80"/>
      <c r="D2325" s="84"/>
      <c r="E2325" s="85"/>
      <c r="F2325" s="85"/>
      <c r="K2325" s="82"/>
      <c r="L2325" s="83"/>
      <c r="M2325" s="80"/>
      <c r="N2325" s="84"/>
      <c r="O2325" s="85"/>
      <c r="P2325" s="85"/>
    </row>
    <row r="2326" spans="1:16" x14ac:dyDescent="0.3">
      <c r="A2326" s="82"/>
      <c r="B2326" s="83"/>
      <c r="C2326" s="80"/>
      <c r="D2326" s="84"/>
      <c r="E2326" s="85"/>
      <c r="F2326" s="85"/>
      <c r="K2326" s="82"/>
      <c r="L2326" s="83"/>
      <c r="M2326" s="80"/>
      <c r="N2326" s="84"/>
      <c r="O2326" s="85"/>
      <c r="P2326" s="85"/>
    </row>
    <row r="2327" spans="1:16" x14ac:dyDescent="0.3">
      <c r="A2327" s="82"/>
      <c r="B2327" s="83"/>
      <c r="C2327" s="80"/>
      <c r="D2327" s="84"/>
      <c r="E2327" s="85"/>
      <c r="F2327" s="85"/>
      <c r="K2327" s="82"/>
      <c r="L2327" s="83"/>
      <c r="M2327" s="80"/>
      <c r="N2327" s="84"/>
      <c r="O2327" s="85"/>
      <c r="P2327" s="85"/>
    </row>
    <row r="2328" spans="1:16" x14ac:dyDescent="0.3">
      <c r="A2328" s="82"/>
      <c r="B2328" s="83"/>
      <c r="C2328" s="80"/>
      <c r="D2328" s="84"/>
      <c r="E2328" s="85"/>
      <c r="F2328" s="85"/>
      <c r="K2328" s="82"/>
      <c r="L2328" s="83"/>
      <c r="M2328" s="80"/>
      <c r="N2328" s="84"/>
      <c r="O2328" s="85"/>
      <c r="P2328" s="85"/>
    </row>
    <row r="2329" spans="1:16" x14ac:dyDescent="0.3">
      <c r="A2329" s="82"/>
      <c r="B2329" s="83"/>
      <c r="C2329" s="80"/>
      <c r="D2329" s="84"/>
      <c r="E2329" s="85"/>
      <c r="F2329" s="85"/>
      <c r="K2329" s="82"/>
      <c r="L2329" s="83"/>
      <c r="M2329" s="80"/>
      <c r="N2329" s="84"/>
      <c r="O2329" s="85"/>
      <c r="P2329" s="85"/>
    </row>
    <row r="2330" spans="1:16" x14ac:dyDescent="0.3">
      <c r="A2330" s="82"/>
      <c r="B2330" s="83"/>
      <c r="C2330" s="80"/>
      <c r="D2330" s="84"/>
      <c r="E2330" s="85"/>
      <c r="F2330" s="85"/>
      <c r="K2330" s="82"/>
      <c r="L2330" s="83"/>
      <c r="M2330" s="80"/>
      <c r="N2330" s="84"/>
      <c r="O2330" s="85"/>
      <c r="P2330" s="85"/>
    </row>
    <row r="2331" spans="1:16" x14ac:dyDescent="0.3">
      <c r="A2331" s="82"/>
      <c r="B2331" s="83"/>
      <c r="C2331" s="80"/>
      <c r="D2331" s="84"/>
      <c r="E2331" s="85"/>
      <c r="F2331" s="85"/>
      <c r="K2331" s="82"/>
      <c r="L2331" s="83"/>
      <c r="M2331" s="80"/>
      <c r="N2331" s="84"/>
      <c r="O2331" s="85"/>
      <c r="P2331" s="85"/>
    </row>
    <row r="2332" spans="1:16" x14ac:dyDescent="0.3">
      <c r="A2332" s="82"/>
      <c r="B2332" s="83"/>
      <c r="C2332" s="80"/>
      <c r="D2332" s="84"/>
      <c r="E2332" s="85"/>
      <c r="F2332" s="85"/>
      <c r="K2332" s="82"/>
      <c r="L2332" s="83"/>
      <c r="M2332" s="80"/>
      <c r="N2332" s="84"/>
      <c r="O2332" s="85"/>
      <c r="P2332" s="85"/>
    </row>
    <row r="2333" spans="1:16" x14ac:dyDescent="0.3">
      <c r="A2333" s="82"/>
      <c r="B2333" s="83"/>
      <c r="C2333" s="80"/>
      <c r="D2333" s="84"/>
      <c r="E2333" s="85"/>
      <c r="F2333" s="85"/>
      <c r="K2333" s="82"/>
      <c r="L2333" s="83"/>
      <c r="M2333" s="80"/>
      <c r="N2333" s="84"/>
      <c r="O2333" s="85"/>
      <c r="P2333" s="85"/>
    </row>
    <row r="2334" spans="1:16" x14ac:dyDescent="0.3">
      <c r="A2334" s="82"/>
      <c r="B2334" s="83"/>
      <c r="C2334" s="80"/>
      <c r="D2334" s="84"/>
      <c r="E2334" s="85"/>
      <c r="F2334" s="85"/>
      <c r="K2334" s="82"/>
      <c r="L2334" s="83"/>
      <c r="M2334" s="80"/>
      <c r="N2334" s="84"/>
      <c r="O2334" s="85"/>
      <c r="P2334" s="85"/>
    </row>
    <row r="2335" spans="1:16" x14ac:dyDescent="0.3">
      <c r="A2335" s="82"/>
      <c r="B2335" s="83"/>
      <c r="C2335" s="80"/>
      <c r="D2335" s="84"/>
      <c r="E2335" s="85"/>
      <c r="F2335" s="85"/>
      <c r="K2335" s="82"/>
      <c r="L2335" s="83"/>
      <c r="M2335" s="80"/>
      <c r="N2335" s="84"/>
      <c r="O2335" s="85"/>
      <c r="P2335" s="85"/>
    </row>
    <row r="2336" spans="1:16" x14ac:dyDescent="0.3">
      <c r="A2336" s="82"/>
      <c r="B2336" s="83"/>
      <c r="C2336" s="80"/>
      <c r="D2336" s="84"/>
      <c r="E2336" s="85"/>
      <c r="F2336" s="85"/>
      <c r="K2336" s="82"/>
      <c r="L2336" s="83"/>
      <c r="M2336" s="80"/>
      <c r="N2336" s="84"/>
      <c r="O2336" s="85"/>
      <c r="P2336" s="85"/>
    </row>
    <row r="2337" spans="1:16" x14ac:dyDescent="0.3">
      <c r="A2337" s="82"/>
      <c r="B2337" s="83"/>
      <c r="C2337" s="80"/>
      <c r="D2337" s="84"/>
      <c r="E2337" s="85"/>
      <c r="F2337" s="85"/>
      <c r="K2337" s="82"/>
      <c r="L2337" s="83"/>
      <c r="M2337" s="80"/>
      <c r="N2337" s="84"/>
      <c r="O2337" s="85"/>
      <c r="P2337" s="85"/>
    </row>
    <row r="2338" spans="1:16" x14ac:dyDescent="0.3">
      <c r="A2338" s="82"/>
      <c r="B2338" s="83"/>
      <c r="C2338" s="80"/>
      <c r="D2338" s="84"/>
      <c r="E2338" s="85"/>
      <c r="F2338" s="85"/>
      <c r="K2338" s="82"/>
      <c r="L2338" s="83"/>
      <c r="M2338" s="80"/>
      <c r="N2338" s="84"/>
      <c r="O2338" s="85"/>
      <c r="P2338" s="85"/>
    </row>
    <row r="2339" spans="1:16" x14ac:dyDescent="0.3">
      <c r="A2339" s="82"/>
      <c r="B2339" s="83"/>
      <c r="C2339" s="80"/>
      <c r="D2339" s="84"/>
      <c r="E2339" s="85"/>
      <c r="F2339" s="85"/>
      <c r="K2339" s="82"/>
      <c r="L2339" s="83"/>
      <c r="M2339" s="80"/>
      <c r="N2339" s="84"/>
      <c r="O2339" s="85"/>
      <c r="P2339" s="85"/>
    </row>
    <row r="2340" spans="1:16" x14ac:dyDescent="0.3">
      <c r="A2340" s="82"/>
      <c r="B2340" s="83"/>
      <c r="C2340" s="80"/>
      <c r="D2340" s="84"/>
      <c r="E2340" s="85"/>
      <c r="F2340" s="85"/>
      <c r="K2340" s="82"/>
      <c r="L2340" s="83"/>
      <c r="M2340" s="80"/>
      <c r="N2340" s="84"/>
      <c r="O2340" s="85"/>
      <c r="P2340" s="85"/>
    </row>
    <row r="2341" spans="1:16" x14ac:dyDescent="0.3">
      <c r="A2341" s="82"/>
      <c r="B2341" s="83"/>
      <c r="C2341" s="80"/>
      <c r="D2341" s="84"/>
      <c r="E2341" s="85"/>
      <c r="F2341" s="85"/>
      <c r="K2341" s="82"/>
      <c r="L2341" s="83"/>
      <c r="M2341" s="80"/>
      <c r="N2341" s="84"/>
      <c r="O2341" s="85"/>
      <c r="P2341" s="85"/>
    </row>
    <row r="2342" spans="1:16" x14ac:dyDescent="0.3">
      <c r="A2342" s="82"/>
      <c r="B2342" s="83"/>
      <c r="C2342" s="80"/>
      <c r="D2342" s="84"/>
      <c r="E2342" s="85"/>
      <c r="F2342" s="85"/>
      <c r="K2342" s="82"/>
      <c r="L2342" s="83"/>
      <c r="M2342" s="80"/>
      <c r="N2342" s="84"/>
      <c r="O2342" s="85"/>
      <c r="P2342" s="85"/>
    </row>
    <row r="2343" spans="1:16" x14ac:dyDescent="0.3">
      <c r="A2343" s="82"/>
      <c r="B2343" s="83"/>
      <c r="C2343" s="80"/>
      <c r="D2343" s="84"/>
      <c r="E2343" s="85"/>
      <c r="F2343" s="85"/>
      <c r="K2343" s="82"/>
      <c r="L2343" s="83"/>
      <c r="M2343" s="80"/>
      <c r="N2343" s="84"/>
      <c r="O2343" s="85"/>
      <c r="P2343" s="85"/>
    </row>
    <row r="2344" spans="1:16" x14ac:dyDescent="0.3">
      <c r="A2344" s="82"/>
      <c r="B2344" s="83"/>
      <c r="C2344" s="80"/>
      <c r="D2344" s="84"/>
      <c r="E2344" s="85"/>
      <c r="F2344" s="85"/>
      <c r="K2344" s="82"/>
      <c r="L2344" s="83"/>
      <c r="M2344" s="80"/>
      <c r="N2344" s="84"/>
      <c r="O2344" s="85"/>
      <c r="P2344" s="85"/>
    </row>
    <row r="2345" spans="1:16" x14ac:dyDescent="0.3">
      <c r="A2345" s="82"/>
      <c r="B2345" s="83"/>
      <c r="C2345" s="80"/>
      <c r="D2345" s="84"/>
      <c r="E2345" s="85"/>
      <c r="F2345" s="85"/>
      <c r="K2345" s="82"/>
      <c r="L2345" s="83"/>
      <c r="M2345" s="80"/>
      <c r="N2345" s="84"/>
      <c r="O2345" s="85"/>
      <c r="P2345" s="85"/>
    </row>
    <row r="2346" spans="1:16" x14ac:dyDescent="0.3">
      <c r="A2346" s="82"/>
      <c r="B2346" s="83"/>
      <c r="C2346" s="80"/>
      <c r="D2346" s="84"/>
      <c r="E2346" s="85"/>
      <c r="F2346" s="85"/>
      <c r="K2346" s="82"/>
      <c r="L2346" s="83"/>
      <c r="M2346" s="80"/>
      <c r="N2346" s="84"/>
      <c r="O2346" s="85"/>
      <c r="P2346" s="85"/>
    </row>
    <row r="2347" spans="1:16" x14ac:dyDescent="0.3">
      <c r="A2347" s="82"/>
      <c r="B2347" s="83"/>
      <c r="C2347" s="80"/>
      <c r="D2347" s="84"/>
      <c r="E2347" s="85"/>
      <c r="F2347" s="85"/>
      <c r="K2347" s="82"/>
      <c r="L2347" s="83"/>
      <c r="M2347" s="80"/>
      <c r="N2347" s="84"/>
      <c r="O2347" s="85"/>
      <c r="P2347" s="85"/>
    </row>
    <row r="2348" spans="1:16" x14ac:dyDescent="0.3">
      <c r="A2348" s="82"/>
      <c r="B2348" s="83"/>
      <c r="C2348" s="80"/>
      <c r="D2348" s="84"/>
      <c r="E2348" s="85"/>
      <c r="F2348" s="85"/>
      <c r="K2348" s="82"/>
      <c r="L2348" s="83"/>
      <c r="M2348" s="80"/>
      <c r="N2348" s="84"/>
      <c r="O2348" s="85"/>
      <c r="P2348" s="85"/>
    </row>
    <row r="2349" spans="1:16" x14ac:dyDescent="0.3">
      <c r="A2349" s="82"/>
      <c r="B2349" s="83"/>
      <c r="C2349" s="80"/>
      <c r="D2349" s="84"/>
      <c r="E2349" s="85"/>
      <c r="F2349" s="85"/>
      <c r="K2349" s="82"/>
      <c r="L2349" s="83"/>
      <c r="M2349" s="80"/>
      <c r="N2349" s="84"/>
      <c r="O2349" s="85"/>
      <c r="P2349" s="85"/>
    </row>
    <row r="2350" spans="1:16" x14ac:dyDescent="0.3">
      <c r="A2350" s="82"/>
      <c r="B2350" s="83"/>
      <c r="C2350" s="80"/>
      <c r="D2350" s="84"/>
      <c r="E2350" s="85"/>
      <c r="F2350" s="85"/>
      <c r="K2350" s="82"/>
      <c r="L2350" s="83"/>
      <c r="M2350" s="80"/>
      <c r="N2350" s="84"/>
      <c r="O2350" s="85"/>
      <c r="P2350" s="85"/>
    </row>
    <row r="2351" spans="1:16" x14ac:dyDescent="0.3">
      <c r="A2351" s="82"/>
      <c r="B2351" s="83"/>
      <c r="C2351" s="80"/>
      <c r="D2351" s="84"/>
      <c r="E2351" s="85"/>
      <c r="F2351" s="85"/>
      <c r="K2351" s="82"/>
      <c r="L2351" s="83"/>
      <c r="M2351" s="80"/>
      <c r="N2351" s="84"/>
      <c r="O2351" s="85"/>
      <c r="P2351" s="85"/>
    </row>
    <row r="2352" spans="1:16" x14ac:dyDescent="0.3">
      <c r="A2352" s="82"/>
      <c r="B2352" s="83"/>
      <c r="C2352" s="80"/>
      <c r="D2352" s="84"/>
      <c r="E2352" s="85"/>
      <c r="F2352" s="85"/>
      <c r="K2352" s="82"/>
      <c r="L2352" s="83"/>
      <c r="M2352" s="80"/>
      <c r="N2352" s="84"/>
      <c r="O2352" s="85"/>
      <c r="P2352" s="85"/>
    </row>
    <row r="2353" spans="1:16" x14ac:dyDescent="0.3">
      <c r="A2353" s="82"/>
      <c r="B2353" s="83"/>
      <c r="C2353" s="80"/>
      <c r="D2353" s="84"/>
      <c r="E2353" s="85"/>
      <c r="F2353" s="85"/>
      <c r="K2353" s="82"/>
      <c r="L2353" s="83"/>
      <c r="M2353" s="80"/>
      <c r="N2353" s="84"/>
      <c r="O2353" s="85"/>
      <c r="P2353" s="85"/>
    </row>
    <row r="2354" spans="1:16" x14ac:dyDescent="0.3">
      <c r="A2354" s="82"/>
      <c r="B2354" s="83"/>
      <c r="C2354" s="80"/>
      <c r="D2354" s="84"/>
      <c r="E2354" s="85"/>
      <c r="F2354" s="85"/>
      <c r="K2354" s="82"/>
      <c r="L2354" s="83"/>
      <c r="M2354" s="80"/>
      <c r="N2354" s="84"/>
      <c r="O2354" s="85"/>
      <c r="P2354" s="85"/>
    </row>
    <row r="2355" spans="1:16" x14ac:dyDescent="0.3">
      <c r="A2355" s="82"/>
      <c r="B2355" s="83"/>
      <c r="C2355" s="80"/>
      <c r="D2355" s="84"/>
      <c r="E2355" s="85"/>
      <c r="F2355" s="85"/>
      <c r="K2355" s="82"/>
      <c r="L2355" s="83"/>
      <c r="M2355" s="80"/>
      <c r="N2355" s="84"/>
      <c r="O2355" s="85"/>
      <c r="P2355" s="85"/>
    </row>
    <row r="2356" spans="1:16" x14ac:dyDescent="0.3">
      <c r="A2356" s="82"/>
      <c r="B2356" s="83"/>
      <c r="C2356" s="80"/>
      <c r="D2356" s="84"/>
      <c r="E2356" s="85"/>
      <c r="F2356" s="85"/>
      <c r="K2356" s="82"/>
      <c r="L2356" s="83"/>
      <c r="M2356" s="80"/>
      <c r="N2356" s="84"/>
      <c r="O2356" s="85"/>
      <c r="P2356" s="85"/>
    </row>
    <row r="2357" spans="1:16" x14ac:dyDescent="0.3">
      <c r="A2357" s="82"/>
      <c r="B2357" s="83"/>
      <c r="C2357" s="80"/>
      <c r="D2357" s="84"/>
      <c r="E2357" s="85"/>
      <c r="F2357" s="85"/>
      <c r="K2357" s="82"/>
      <c r="L2357" s="83"/>
      <c r="M2357" s="80"/>
      <c r="N2357" s="84"/>
      <c r="O2357" s="85"/>
      <c r="P2357" s="85"/>
    </row>
    <row r="2358" spans="1:16" x14ac:dyDescent="0.3">
      <c r="A2358" s="82"/>
      <c r="B2358" s="83"/>
      <c r="C2358" s="80"/>
      <c r="D2358" s="84"/>
      <c r="E2358" s="85"/>
      <c r="F2358" s="85"/>
      <c r="K2358" s="82"/>
      <c r="L2358" s="83"/>
      <c r="M2358" s="80"/>
      <c r="N2358" s="84"/>
      <c r="O2358" s="85"/>
      <c r="P2358" s="85"/>
    </row>
    <row r="2359" spans="1:16" x14ac:dyDescent="0.3">
      <c r="A2359" s="82"/>
      <c r="B2359" s="83"/>
      <c r="C2359" s="80"/>
      <c r="D2359" s="84"/>
      <c r="E2359" s="85"/>
      <c r="F2359" s="85"/>
      <c r="K2359" s="82"/>
      <c r="L2359" s="83"/>
      <c r="M2359" s="80"/>
      <c r="N2359" s="84"/>
      <c r="O2359" s="85"/>
      <c r="P2359" s="85"/>
    </row>
    <row r="2360" spans="1:16" x14ac:dyDescent="0.3">
      <c r="A2360" s="82"/>
      <c r="B2360" s="83"/>
      <c r="C2360" s="80"/>
      <c r="D2360" s="84"/>
      <c r="E2360" s="85"/>
      <c r="F2360" s="85"/>
      <c r="K2360" s="82"/>
      <c r="L2360" s="83"/>
      <c r="M2360" s="80"/>
      <c r="N2360" s="84"/>
      <c r="O2360" s="85"/>
      <c r="P2360" s="85"/>
    </row>
    <row r="2361" spans="1:16" x14ac:dyDescent="0.3">
      <c r="A2361" s="82"/>
      <c r="B2361" s="83"/>
      <c r="C2361" s="80"/>
      <c r="D2361" s="84"/>
      <c r="E2361" s="85"/>
      <c r="F2361" s="85"/>
      <c r="K2361" s="82"/>
      <c r="L2361" s="83"/>
      <c r="M2361" s="80"/>
      <c r="N2361" s="84"/>
      <c r="O2361" s="85"/>
      <c r="P2361" s="85"/>
    </row>
    <row r="2362" spans="1:16" x14ac:dyDescent="0.3">
      <c r="A2362" s="82"/>
      <c r="B2362" s="83"/>
      <c r="C2362" s="80"/>
      <c r="D2362" s="84"/>
      <c r="E2362" s="85"/>
      <c r="F2362" s="85"/>
      <c r="K2362" s="82"/>
      <c r="L2362" s="83"/>
      <c r="M2362" s="80"/>
      <c r="N2362" s="84"/>
      <c r="O2362" s="85"/>
      <c r="P2362" s="85"/>
    </row>
    <row r="2363" spans="1:16" x14ac:dyDescent="0.3">
      <c r="A2363" s="82"/>
      <c r="B2363" s="83"/>
      <c r="C2363" s="80"/>
      <c r="D2363" s="84"/>
      <c r="E2363" s="85"/>
      <c r="F2363" s="85"/>
      <c r="K2363" s="82"/>
      <c r="L2363" s="83"/>
      <c r="M2363" s="80"/>
      <c r="N2363" s="84"/>
      <c r="O2363" s="85"/>
      <c r="P2363" s="85"/>
    </row>
    <row r="2364" spans="1:16" x14ac:dyDescent="0.3">
      <c r="A2364" s="82"/>
      <c r="B2364" s="83"/>
      <c r="C2364" s="80"/>
      <c r="D2364" s="84"/>
      <c r="E2364" s="85"/>
      <c r="F2364" s="85"/>
      <c r="K2364" s="82"/>
      <c r="L2364" s="83"/>
      <c r="M2364" s="80"/>
      <c r="N2364" s="84"/>
      <c r="O2364" s="85"/>
      <c r="P2364" s="85"/>
    </row>
    <row r="2365" spans="1:16" x14ac:dyDescent="0.3">
      <c r="A2365" s="82"/>
      <c r="B2365" s="83"/>
      <c r="C2365" s="80"/>
      <c r="D2365" s="84"/>
      <c r="E2365" s="85"/>
      <c r="F2365" s="85"/>
      <c r="K2365" s="82"/>
      <c r="L2365" s="83"/>
      <c r="M2365" s="80"/>
      <c r="N2365" s="84"/>
      <c r="O2365" s="85"/>
      <c r="P2365" s="85"/>
    </row>
    <row r="2366" spans="1:16" x14ac:dyDescent="0.3">
      <c r="A2366" s="82"/>
      <c r="B2366" s="83"/>
      <c r="C2366" s="80"/>
      <c r="D2366" s="84"/>
      <c r="E2366" s="85"/>
      <c r="F2366" s="85"/>
      <c r="K2366" s="82"/>
      <c r="L2366" s="83"/>
      <c r="M2366" s="80"/>
      <c r="N2366" s="84"/>
      <c r="O2366" s="85"/>
      <c r="P2366" s="85"/>
    </row>
    <row r="2367" spans="1:16" x14ac:dyDescent="0.3">
      <c r="A2367" s="82"/>
      <c r="B2367" s="83"/>
      <c r="C2367" s="80"/>
      <c r="D2367" s="84"/>
      <c r="E2367" s="85"/>
      <c r="F2367" s="85"/>
      <c r="K2367" s="82"/>
      <c r="L2367" s="83"/>
      <c r="M2367" s="80"/>
      <c r="N2367" s="84"/>
      <c r="O2367" s="85"/>
      <c r="P2367" s="85"/>
    </row>
    <row r="2368" spans="1:16" x14ac:dyDescent="0.3">
      <c r="A2368" s="82"/>
      <c r="B2368" s="83"/>
      <c r="C2368" s="80"/>
      <c r="D2368" s="84"/>
      <c r="E2368" s="85"/>
      <c r="F2368" s="85"/>
      <c r="K2368" s="82"/>
      <c r="L2368" s="83"/>
      <c r="M2368" s="80"/>
      <c r="N2368" s="84"/>
      <c r="O2368" s="85"/>
      <c r="P2368" s="85"/>
    </row>
    <row r="2369" spans="1:16" x14ac:dyDescent="0.3">
      <c r="A2369" s="82"/>
      <c r="B2369" s="83"/>
      <c r="C2369" s="80"/>
      <c r="D2369" s="84"/>
      <c r="E2369" s="85"/>
      <c r="F2369" s="85"/>
      <c r="K2369" s="82"/>
      <c r="L2369" s="83"/>
      <c r="M2369" s="80"/>
      <c r="N2369" s="84"/>
      <c r="O2369" s="85"/>
      <c r="P2369" s="85"/>
    </row>
    <row r="2370" spans="1:16" x14ac:dyDescent="0.3">
      <c r="A2370" s="82"/>
      <c r="B2370" s="83"/>
      <c r="C2370" s="80"/>
      <c r="D2370" s="84"/>
      <c r="E2370" s="85"/>
      <c r="F2370" s="85"/>
      <c r="K2370" s="82"/>
      <c r="L2370" s="83"/>
      <c r="M2370" s="80"/>
      <c r="N2370" s="84"/>
      <c r="O2370" s="85"/>
      <c r="P2370" s="85"/>
    </row>
    <row r="2371" spans="1:16" x14ac:dyDescent="0.3">
      <c r="A2371" s="82"/>
      <c r="B2371" s="83"/>
      <c r="C2371" s="80"/>
      <c r="D2371" s="84"/>
      <c r="E2371" s="85"/>
      <c r="F2371" s="85"/>
      <c r="K2371" s="82"/>
      <c r="L2371" s="83"/>
      <c r="M2371" s="80"/>
      <c r="N2371" s="84"/>
      <c r="O2371" s="85"/>
      <c r="P2371" s="85"/>
    </row>
    <row r="2372" spans="1:16" x14ac:dyDescent="0.3">
      <c r="A2372" s="82"/>
      <c r="B2372" s="83"/>
      <c r="C2372" s="80"/>
      <c r="D2372" s="84"/>
      <c r="E2372" s="85"/>
      <c r="F2372" s="85"/>
      <c r="K2372" s="82"/>
      <c r="L2372" s="83"/>
      <c r="M2372" s="80"/>
      <c r="N2372" s="84"/>
      <c r="O2372" s="85"/>
      <c r="P2372" s="85"/>
    </row>
    <row r="2373" spans="1:16" x14ac:dyDescent="0.3">
      <c r="A2373" s="82"/>
      <c r="B2373" s="83"/>
      <c r="C2373" s="80"/>
      <c r="D2373" s="84"/>
      <c r="E2373" s="85"/>
      <c r="F2373" s="85"/>
      <c r="K2373" s="82"/>
      <c r="L2373" s="83"/>
      <c r="M2373" s="80"/>
      <c r="N2373" s="84"/>
      <c r="O2373" s="85"/>
      <c r="P2373" s="85"/>
    </row>
    <row r="2374" spans="1:16" x14ac:dyDescent="0.3">
      <c r="A2374" s="82"/>
      <c r="B2374" s="83"/>
      <c r="C2374" s="80"/>
      <c r="D2374" s="84"/>
      <c r="E2374" s="85"/>
      <c r="F2374" s="85"/>
      <c r="K2374" s="82"/>
      <c r="L2374" s="83"/>
      <c r="M2374" s="80"/>
      <c r="N2374" s="84"/>
      <c r="O2374" s="85"/>
      <c r="P2374" s="85"/>
    </row>
    <row r="2375" spans="1:16" x14ac:dyDescent="0.3">
      <c r="A2375" s="82"/>
      <c r="B2375" s="83"/>
      <c r="C2375" s="80"/>
      <c r="D2375" s="84"/>
      <c r="E2375" s="85"/>
      <c r="F2375" s="85"/>
      <c r="K2375" s="82"/>
      <c r="L2375" s="83"/>
      <c r="M2375" s="80"/>
      <c r="N2375" s="84"/>
      <c r="O2375" s="85"/>
      <c r="P2375" s="85"/>
    </row>
    <row r="2376" spans="1:16" x14ac:dyDescent="0.3">
      <c r="A2376" s="82"/>
      <c r="B2376" s="83"/>
      <c r="C2376" s="80"/>
      <c r="D2376" s="84"/>
      <c r="E2376" s="85"/>
      <c r="F2376" s="85"/>
      <c r="K2376" s="82"/>
      <c r="L2376" s="83"/>
      <c r="M2376" s="80"/>
      <c r="N2376" s="84"/>
      <c r="O2376" s="85"/>
      <c r="P2376" s="85"/>
    </row>
    <row r="2377" spans="1:16" x14ac:dyDescent="0.3">
      <c r="A2377" s="82"/>
      <c r="B2377" s="83"/>
      <c r="C2377" s="80"/>
      <c r="D2377" s="84"/>
      <c r="E2377" s="85"/>
      <c r="F2377" s="85"/>
      <c r="K2377" s="82"/>
      <c r="L2377" s="83"/>
      <c r="M2377" s="80"/>
      <c r="N2377" s="84"/>
      <c r="O2377" s="85"/>
      <c r="P2377" s="85"/>
    </row>
    <row r="2378" spans="1:16" x14ac:dyDescent="0.3">
      <c r="A2378" s="82"/>
      <c r="B2378" s="83"/>
      <c r="C2378" s="80"/>
      <c r="D2378" s="84"/>
      <c r="E2378" s="85"/>
      <c r="F2378" s="85"/>
      <c r="K2378" s="82"/>
      <c r="L2378" s="83"/>
      <c r="M2378" s="80"/>
      <c r="N2378" s="84"/>
      <c r="O2378" s="85"/>
      <c r="P2378" s="85"/>
    </row>
    <row r="2379" spans="1:16" x14ac:dyDescent="0.3">
      <c r="A2379" s="82"/>
      <c r="B2379" s="83"/>
      <c r="C2379" s="80"/>
      <c r="D2379" s="84"/>
      <c r="E2379" s="85"/>
      <c r="F2379" s="85"/>
      <c r="K2379" s="82"/>
      <c r="L2379" s="83"/>
      <c r="M2379" s="80"/>
      <c r="N2379" s="84"/>
      <c r="O2379" s="85"/>
      <c r="P2379" s="85"/>
    </row>
    <row r="2380" spans="1:16" x14ac:dyDescent="0.3">
      <c r="A2380" s="82"/>
      <c r="B2380" s="83"/>
      <c r="C2380" s="80"/>
      <c r="D2380" s="84"/>
      <c r="E2380" s="85"/>
      <c r="F2380" s="85"/>
      <c r="K2380" s="82"/>
      <c r="L2380" s="83"/>
      <c r="M2380" s="80"/>
      <c r="N2380" s="84"/>
      <c r="O2380" s="85"/>
      <c r="P2380" s="85"/>
    </row>
    <row r="2381" spans="1:16" x14ac:dyDescent="0.3">
      <c r="A2381" s="82"/>
      <c r="B2381" s="83"/>
      <c r="C2381" s="80"/>
      <c r="D2381" s="84"/>
      <c r="E2381" s="85"/>
      <c r="F2381" s="85"/>
      <c r="K2381" s="82"/>
      <c r="L2381" s="83"/>
      <c r="M2381" s="80"/>
      <c r="N2381" s="84"/>
      <c r="O2381" s="85"/>
      <c r="P2381" s="85"/>
    </row>
    <row r="2382" spans="1:16" x14ac:dyDescent="0.3">
      <c r="A2382" s="82"/>
      <c r="B2382" s="83"/>
      <c r="C2382" s="80"/>
      <c r="D2382" s="84"/>
      <c r="E2382" s="85"/>
      <c r="F2382" s="85"/>
      <c r="K2382" s="82"/>
      <c r="L2382" s="83"/>
      <c r="M2382" s="80"/>
      <c r="N2382" s="84"/>
      <c r="O2382" s="85"/>
      <c r="P2382" s="85"/>
    </row>
    <row r="2383" spans="1:16" x14ac:dyDescent="0.3">
      <c r="A2383" s="82"/>
      <c r="B2383" s="83"/>
      <c r="C2383" s="80"/>
      <c r="D2383" s="84"/>
      <c r="E2383" s="85"/>
      <c r="F2383" s="85"/>
      <c r="K2383" s="82"/>
      <c r="L2383" s="83"/>
      <c r="M2383" s="80"/>
      <c r="N2383" s="84"/>
      <c r="O2383" s="85"/>
      <c r="P2383" s="85"/>
    </row>
    <row r="2384" spans="1:16" x14ac:dyDescent="0.3">
      <c r="A2384" s="82"/>
      <c r="B2384" s="83"/>
      <c r="C2384" s="80"/>
      <c r="D2384" s="84"/>
      <c r="E2384" s="85"/>
      <c r="F2384" s="85"/>
      <c r="K2384" s="82"/>
      <c r="L2384" s="83"/>
      <c r="M2384" s="80"/>
      <c r="N2384" s="84"/>
      <c r="O2384" s="85"/>
      <c r="P2384" s="85"/>
    </row>
    <row r="2385" spans="1:16" x14ac:dyDescent="0.3">
      <c r="A2385" s="82"/>
      <c r="B2385" s="83"/>
      <c r="C2385" s="80"/>
      <c r="D2385" s="84"/>
      <c r="E2385" s="85"/>
      <c r="F2385" s="85"/>
      <c r="K2385" s="82"/>
      <c r="L2385" s="83"/>
      <c r="M2385" s="80"/>
      <c r="N2385" s="84"/>
      <c r="O2385" s="85"/>
      <c r="P2385" s="85"/>
    </row>
    <row r="2386" spans="1:16" x14ac:dyDescent="0.3">
      <c r="A2386" s="82"/>
      <c r="B2386" s="83"/>
      <c r="C2386" s="80"/>
      <c r="D2386" s="84"/>
      <c r="E2386" s="85"/>
      <c r="F2386" s="85"/>
      <c r="K2386" s="82"/>
      <c r="L2386" s="83"/>
      <c r="M2386" s="80"/>
      <c r="N2386" s="84"/>
      <c r="O2386" s="85"/>
      <c r="P2386" s="85"/>
    </row>
    <row r="2387" spans="1:16" x14ac:dyDescent="0.3">
      <c r="A2387" s="82"/>
      <c r="B2387" s="83"/>
      <c r="C2387" s="80"/>
      <c r="D2387" s="84"/>
      <c r="E2387" s="85"/>
      <c r="F2387" s="85"/>
      <c r="K2387" s="82"/>
      <c r="L2387" s="83"/>
      <c r="M2387" s="80"/>
      <c r="N2387" s="84"/>
      <c r="O2387" s="85"/>
      <c r="P2387" s="85"/>
    </row>
    <row r="2388" spans="1:16" x14ac:dyDescent="0.3">
      <c r="A2388" s="82"/>
      <c r="B2388" s="83"/>
      <c r="C2388" s="80"/>
      <c r="D2388" s="84"/>
      <c r="E2388" s="85"/>
      <c r="F2388" s="85"/>
      <c r="K2388" s="82"/>
      <c r="L2388" s="83"/>
      <c r="M2388" s="80"/>
      <c r="N2388" s="84"/>
      <c r="O2388" s="85"/>
      <c r="P2388" s="85"/>
    </row>
    <row r="2389" spans="1:16" x14ac:dyDescent="0.3">
      <c r="A2389" s="82"/>
      <c r="B2389" s="83"/>
      <c r="C2389" s="80"/>
      <c r="D2389" s="84"/>
      <c r="E2389" s="85"/>
      <c r="F2389" s="85"/>
      <c r="K2389" s="82"/>
      <c r="L2389" s="83"/>
      <c r="M2389" s="80"/>
      <c r="N2389" s="84"/>
      <c r="O2389" s="85"/>
      <c r="P2389" s="85"/>
    </row>
    <row r="2390" spans="1:16" x14ac:dyDescent="0.3">
      <c r="A2390" s="82"/>
      <c r="B2390" s="83"/>
      <c r="C2390" s="80"/>
      <c r="D2390" s="84"/>
      <c r="E2390" s="85"/>
      <c r="F2390" s="85"/>
      <c r="K2390" s="82"/>
      <c r="L2390" s="83"/>
      <c r="M2390" s="80"/>
      <c r="N2390" s="84"/>
      <c r="O2390" s="85"/>
      <c r="P2390" s="85"/>
    </row>
    <row r="2391" spans="1:16" x14ac:dyDescent="0.3">
      <c r="A2391" s="82"/>
      <c r="B2391" s="83"/>
      <c r="C2391" s="80"/>
      <c r="D2391" s="84"/>
      <c r="E2391" s="85"/>
      <c r="F2391" s="85"/>
      <c r="K2391" s="82"/>
      <c r="L2391" s="83"/>
      <c r="M2391" s="80"/>
      <c r="N2391" s="84"/>
      <c r="O2391" s="85"/>
      <c r="P2391" s="85"/>
    </row>
    <row r="2392" spans="1:16" x14ac:dyDescent="0.3">
      <c r="A2392" s="82"/>
      <c r="B2392" s="83"/>
      <c r="C2392" s="80"/>
      <c r="D2392" s="84"/>
      <c r="E2392" s="85"/>
      <c r="F2392" s="85"/>
      <c r="K2392" s="82"/>
      <c r="L2392" s="83"/>
      <c r="M2392" s="80"/>
      <c r="N2392" s="84"/>
      <c r="O2392" s="85"/>
      <c r="P2392" s="85"/>
    </row>
    <row r="2393" spans="1:16" x14ac:dyDescent="0.3">
      <c r="A2393" s="82"/>
      <c r="B2393" s="83"/>
      <c r="C2393" s="80"/>
      <c r="D2393" s="84"/>
      <c r="E2393" s="85"/>
      <c r="F2393" s="85"/>
      <c r="K2393" s="82"/>
      <c r="L2393" s="83"/>
      <c r="M2393" s="80"/>
      <c r="N2393" s="84"/>
      <c r="O2393" s="85"/>
      <c r="P2393" s="85"/>
    </row>
    <row r="2394" spans="1:16" x14ac:dyDescent="0.3">
      <c r="A2394" s="82"/>
      <c r="B2394" s="83"/>
      <c r="C2394" s="80"/>
      <c r="D2394" s="84"/>
      <c r="E2394" s="85"/>
      <c r="F2394" s="85"/>
      <c r="K2394" s="82"/>
      <c r="L2394" s="83"/>
      <c r="M2394" s="80"/>
      <c r="N2394" s="84"/>
      <c r="O2394" s="85"/>
      <c r="P2394" s="85"/>
    </row>
    <row r="2395" spans="1:16" x14ac:dyDescent="0.3">
      <c r="A2395" s="82"/>
      <c r="B2395" s="83"/>
      <c r="C2395" s="80"/>
      <c r="D2395" s="84"/>
      <c r="E2395" s="85"/>
      <c r="F2395" s="85"/>
      <c r="K2395" s="82"/>
      <c r="L2395" s="83"/>
      <c r="M2395" s="80"/>
      <c r="N2395" s="84"/>
      <c r="O2395" s="85"/>
      <c r="P2395" s="85"/>
    </row>
    <row r="2396" spans="1:16" x14ac:dyDescent="0.3">
      <c r="A2396" s="82"/>
      <c r="B2396" s="83"/>
      <c r="C2396" s="80"/>
      <c r="D2396" s="84"/>
      <c r="E2396" s="85"/>
      <c r="F2396" s="85"/>
      <c r="K2396" s="82"/>
      <c r="L2396" s="83"/>
      <c r="M2396" s="80"/>
      <c r="N2396" s="84"/>
      <c r="O2396" s="85"/>
      <c r="P2396" s="85"/>
    </row>
    <row r="2397" spans="1:16" x14ac:dyDescent="0.3">
      <c r="A2397" s="82"/>
      <c r="B2397" s="83"/>
      <c r="C2397" s="80"/>
      <c r="D2397" s="84"/>
      <c r="E2397" s="85"/>
      <c r="F2397" s="85"/>
      <c r="K2397" s="82"/>
      <c r="L2397" s="83"/>
      <c r="M2397" s="80"/>
      <c r="N2397" s="84"/>
      <c r="O2397" s="85"/>
      <c r="P2397" s="85"/>
    </row>
    <row r="2398" spans="1:16" x14ac:dyDescent="0.3">
      <c r="A2398" s="82"/>
      <c r="B2398" s="83"/>
      <c r="C2398" s="80"/>
      <c r="D2398" s="84"/>
      <c r="E2398" s="85"/>
      <c r="F2398" s="85"/>
      <c r="K2398" s="82"/>
      <c r="L2398" s="83"/>
      <c r="M2398" s="80"/>
      <c r="N2398" s="84"/>
      <c r="O2398" s="85"/>
      <c r="P2398" s="85"/>
    </row>
    <row r="2399" spans="1:16" x14ac:dyDescent="0.3">
      <c r="A2399" s="82"/>
      <c r="B2399" s="83"/>
      <c r="C2399" s="80"/>
      <c r="D2399" s="84"/>
      <c r="E2399" s="85"/>
      <c r="F2399" s="85"/>
      <c r="K2399" s="82"/>
      <c r="L2399" s="83"/>
      <c r="M2399" s="80"/>
      <c r="N2399" s="84"/>
      <c r="O2399" s="85"/>
      <c r="P2399" s="85"/>
    </row>
    <row r="2400" spans="1:16" x14ac:dyDescent="0.3">
      <c r="A2400" s="82"/>
      <c r="B2400" s="83"/>
      <c r="C2400" s="80"/>
      <c r="D2400" s="84"/>
      <c r="E2400" s="85"/>
      <c r="F2400" s="85"/>
      <c r="K2400" s="82"/>
      <c r="L2400" s="83"/>
      <c r="M2400" s="80"/>
      <c r="N2400" s="84"/>
      <c r="O2400" s="85"/>
      <c r="P2400" s="85"/>
    </row>
    <row r="2401" spans="1:16" x14ac:dyDescent="0.3">
      <c r="A2401" s="82"/>
      <c r="B2401" s="83"/>
      <c r="C2401" s="80"/>
      <c r="D2401" s="84"/>
      <c r="E2401" s="85"/>
      <c r="F2401" s="85"/>
      <c r="K2401" s="82"/>
      <c r="L2401" s="83"/>
      <c r="M2401" s="80"/>
      <c r="N2401" s="84"/>
      <c r="O2401" s="85"/>
      <c r="P2401" s="85"/>
    </row>
    <row r="2402" spans="1:16" x14ac:dyDescent="0.3">
      <c r="A2402" s="82"/>
      <c r="B2402" s="83"/>
      <c r="C2402" s="80"/>
      <c r="D2402" s="84"/>
      <c r="E2402" s="85"/>
      <c r="F2402" s="85"/>
      <c r="K2402" s="82"/>
      <c r="L2402" s="83"/>
      <c r="M2402" s="80"/>
      <c r="N2402" s="84"/>
      <c r="O2402" s="85"/>
      <c r="P2402" s="85"/>
    </row>
    <row r="2403" spans="1:16" x14ac:dyDescent="0.3">
      <c r="A2403" s="82"/>
      <c r="B2403" s="83"/>
      <c r="C2403" s="80"/>
      <c r="D2403" s="84"/>
      <c r="E2403" s="85"/>
      <c r="F2403" s="85"/>
      <c r="K2403" s="82"/>
      <c r="L2403" s="83"/>
      <c r="M2403" s="80"/>
      <c r="N2403" s="84"/>
      <c r="O2403" s="85"/>
      <c r="P2403" s="85"/>
    </row>
    <row r="2404" spans="1:16" x14ac:dyDescent="0.3">
      <c r="A2404" s="82"/>
      <c r="B2404" s="83"/>
      <c r="C2404" s="80"/>
      <c r="D2404" s="84"/>
      <c r="E2404" s="85"/>
      <c r="F2404" s="85"/>
      <c r="K2404" s="82"/>
      <c r="L2404" s="83"/>
      <c r="M2404" s="80"/>
      <c r="N2404" s="84"/>
      <c r="O2404" s="85"/>
      <c r="P2404" s="85"/>
    </row>
    <row r="2405" spans="1:16" x14ac:dyDescent="0.3">
      <c r="A2405" s="82"/>
      <c r="B2405" s="83"/>
      <c r="C2405" s="80"/>
      <c r="D2405" s="84"/>
      <c r="E2405" s="85"/>
      <c r="F2405" s="85"/>
      <c r="K2405" s="82"/>
      <c r="L2405" s="83"/>
      <c r="M2405" s="80"/>
      <c r="N2405" s="84"/>
      <c r="O2405" s="85"/>
      <c r="P2405" s="85"/>
    </row>
    <row r="2406" spans="1:16" x14ac:dyDescent="0.3">
      <c r="A2406" s="82"/>
      <c r="B2406" s="83"/>
      <c r="C2406" s="80"/>
      <c r="D2406" s="84"/>
      <c r="E2406" s="85"/>
      <c r="F2406" s="85"/>
      <c r="K2406" s="82"/>
      <c r="L2406" s="83"/>
      <c r="M2406" s="80"/>
      <c r="N2406" s="84"/>
      <c r="O2406" s="85"/>
      <c r="P2406" s="85"/>
    </row>
    <row r="2407" spans="1:16" x14ac:dyDescent="0.3">
      <c r="A2407" s="82"/>
      <c r="B2407" s="83"/>
      <c r="C2407" s="80"/>
      <c r="D2407" s="84"/>
      <c r="E2407" s="85"/>
      <c r="F2407" s="85"/>
      <c r="K2407" s="82"/>
      <c r="L2407" s="83"/>
      <c r="M2407" s="80"/>
      <c r="N2407" s="84"/>
      <c r="O2407" s="85"/>
      <c r="P2407" s="85"/>
    </row>
    <row r="2408" spans="1:16" x14ac:dyDescent="0.3">
      <c r="A2408" s="82"/>
      <c r="B2408" s="83"/>
      <c r="C2408" s="80"/>
      <c r="D2408" s="84"/>
      <c r="E2408" s="85"/>
      <c r="F2408" s="85"/>
      <c r="K2408" s="82"/>
      <c r="L2408" s="83"/>
      <c r="M2408" s="80"/>
      <c r="N2408" s="84"/>
      <c r="O2408" s="85"/>
      <c r="P2408" s="85"/>
    </row>
    <row r="2409" spans="1:16" x14ac:dyDescent="0.3">
      <c r="A2409" s="82"/>
      <c r="B2409" s="83"/>
      <c r="C2409" s="80"/>
      <c r="D2409" s="84"/>
      <c r="E2409" s="85"/>
      <c r="F2409" s="85"/>
      <c r="K2409" s="82"/>
      <c r="L2409" s="83"/>
      <c r="M2409" s="80"/>
      <c r="N2409" s="84"/>
      <c r="O2409" s="85"/>
      <c r="P2409" s="85"/>
    </row>
    <row r="2410" spans="1:16" x14ac:dyDescent="0.3">
      <c r="A2410" s="82"/>
      <c r="B2410" s="83"/>
      <c r="C2410" s="80"/>
      <c r="D2410" s="84"/>
      <c r="E2410" s="85"/>
      <c r="F2410" s="85"/>
      <c r="K2410" s="82"/>
      <c r="L2410" s="83"/>
      <c r="M2410" s="80"/>
      <c r="N2410" s="84"/>
      <c r="O2410" s="85"/>
      <c r="P2410" s="85"/>
    </row>
    <row r="2411" spans="1:16" x14ac:dyDescent="0.3">
      <c r="A2411" s="82"/>
      <c r="B2411" s="83"/>
      <c r="C2411" s="80"/>
      <c r="D2411" s="84"/>
      <c r="E2411" s="85"/>
      <c r="F2411" s="85"/>
      <c r="K2411" s="82"/>
      <c r="L2411" s="83"/>
      <c r="M2411" s="80"/>
      <c r="N2411" s="84"/>
      <c r="O2411" s="85"/>
      <c r="P2411" s="85"/>
    </row>
    <row r="2412" spans="1:16" x14ac:dyDescent="0.3">
      <c r="A2412" s="82"/>
      <c r="B2412" s="83"/>
      <c r="C2412" s="80"/>
      <c r="D2412" s="84"/>
      <c r="E2412" s="85"/>
      <c r="F2412" s="85"/>
      <c r="K2412" s="82"/>
      <c r="L2412" s="83"/>
      <c r="M2412" s="80"/>
      <c r="N2412" s="84"/>
      <c r="O2412" s="85"/>
      <c r="P2412" s="85"/>
    </row>
    <row r="2413" spans="1:16" x14ac:dyDescent="0.3">
      <c r="A2413" s="82"/>
      <c r="B2413" s="83"/>
      <c r="C2413" s="80"/>
      <c r="D2413" s="84"/>
      <c r="E2413" s="85"/>
      <c r="F2413" s="85"/>
      <c r="K2413" s="82"/>
      <c r="L2413" s="83"/>
      <c r="M2413" s="80"/>
      <c r="N2413" s="84"/>
      <c r="O2413" s="85"/>
      <c r="P2413" s="85"/>
    </row>
    <row r="2414" spans="1:16" x14ac:dyDescent="0.3">
      <c r="A2414" s="82"/>
      <c r="B2414" s="83"/>
      <c r="C2414" s="80"/>
      <c r="D2414" s="84"/>
      <c r="E2414" s="85"/>
      <c r="F2414" s="85"/>
      <c r="K2414" s="82"/>
      <c r="L2414" s="83"/>
      <c r="M2414" s="80"/>
      <c r="N2414" s="84"/>
      <c r="O2414" s="85"/>
      <c r="P2414" s="85"/>
    </row>
    <row r="2415" spans="1:16" x14ac:dyDescent="0.3">
      <c r="A2415" s="82"/>
      <c r="B2415" s="83"/>
      <c r="C2415" s="80"/>
      <c r="D2415" s="84"/>
      <c r="E2415" s="85"/>
      <c r="F2415" s="85"/>
      <c r="K2415" s="82"/>
      <c r="L2415" s="83"/>
      <c r="M2415" s="80"/>
      <c r="N2415" s="84"/>
      <c r="O2415" s="85"/>
      <c r="P2415" s="85"/>
    </row>
    <row r="2416" spans="1:16" x14ac:dyDescent="0.3">
      <c r="A2416" s="82"/>
      <c r="B2416" s="83"/>
      <c r="C2416" s="80"/>
      <c r="D2416" s="84"/>
      <c r="E2416" s="85"/>
      <c r="F2416" s="85"/>
      <c r="K2416" s="82"/>
      <c r="L2416" s="83"/>
      <c r="M2416" s="80"/>
      <c r="N2416" s="84"/>
      <c r="O2416" s="85"/>
      <c r="P2416" s="85"/>
    </row>
    <row r="2417" spans="1:16" x14ac:dyDescent="0.3">
      <c r="A2417" s="82"/>
      <c r="B2417" s="83"/>
      <c r="C2417" s="80"/>
      <c r="D2417" s="84"/>
      <c r="E2417" s="85"/>
      <c r="F2417" s="85"/>
      <c r="K2417" s="82"/>
      <c r="L2417" s="83"/>
      <c r="M2417" s="80"/>
      <c r="N2417" s="84"/>
      <c r="O2417" s="85"/>
      <c r="P2417" s="85"/>
    </row>
    <row r="2418" spans="1:16" x14ac:dyDescent="0.3">
      <c r="A2418" s="82"/>
      <c r="B2418" s="83"/>
      <c r="C2418" s="80"/>
      <c r="D2418" s="84"/>
      <c r="E2418" s="85"/>
      <c r="F2418" s="85"/>
      <c r="K2418" s="82"/>
      <c r="L2418" s="83"/>
      <c r="M2418" s="80"/>
      <c r="N2418" s="84"/>
      <c r="O2418" s="85"/>
      <c r="P2418" s="85"/>
    </row>
    <row r="2419" spans="1:16" x14ac:dyDescent="0.3">
      <c r="A2419" s="82"/>
      <c r="B2419" s="83"/>
      <c r="C2419" s="80"/>
      <c r="D2419" s="84"/>
      <c r="E2419" s="85"/>
      <c r="F2419" s="85"/>
      <c r="K2419" s="82"/>
      <c r="L2419" s="83"/>
      <c r="M2419" s="80"/>
      <c r="N2419" s="84"/>
      <c r="O2419" s="85"/>
      <c r="P2419" s="85"/>
    </row>
    <row r="2420" spans="1:16" x14ac:dyDescent="0.3">
      <c r="A2420" s="82"/>
      <c r="B2420" s="83"/>
      <c r="C2420" s="80"/>
      <c r="D2420" s="84"/>
      <c r="E2420" s="85"/>
      <c r="F2420" s="85"/>
      <c r="K2420" s="82"/>
      <c r="L2420" s="83"/>
      <c r="M2420" s="80"/>
      <c r="N2420" s="84"/>
      <c r="O2420" s="85"/>
      <c r="P2420" s="85"/>
    </row>
    <row r="2421" spans="1:16" x14ac:dyDescent="0.3">
      <c r="A2421" s="82"/>
      <c r="B2421" s="83"/>
      <c r="C2421" s="80"/>
      <c r="D2421" s="84"/>
      <c r="E2421" s="85"/>
      <c r="F2421" s="85"/>
      <c r="K2421" s="82"/>
      <c r="L2421" s="83"/>
      <c r="M2421" s="80"/>
      <c r="N2421" s="84"/>
      <c r="O2421" s="85"/>
      <c r="P2421" s="85"/>
    </row>
    <row r="2422" spans="1:16" x14ac:dyDescent="0.3">
      <c r="A2422" s="82"/>
      <c r="B2422" s="83"/>
      <c r="C2422" s="80"/>
      <c r="D2422" s="84"/>
      <c r="E2422" s="85"/>
      <c r="F2422" s="85"/>
      <c r="K2422" s="82"/>
      <c r="L2422" s="83"/>
      <c r="M2422" s="80"/>
      <c r="N2422" s="84"/>
      <c r="O2422" s="85"/>
      <c r="P2422" s="85"/>
    </row>
    <row r="2423" spans="1:16" x14ac:dyDescent="0.3">
      <c r="A2423" s="82"/>
      <c r="B2423" s="83"/>
      <c r="C2423" s="80"/>
      <c r="D2423" s="84"/>
      <c r="E2423" s="85"/>
      <c r="F2423" s="85"/>
      <c r="K2423" s="82"/>
      <c r="L2423" s="83"/>
      <c r="M2423" s="80"/>
      <c r="N2423" s="84"/>
      <c r="O2423" s="85"/>
      <c r="P2423" s="85"/>
    </row>
    <row r="2424" spans="1:16" x14ac:dyDescent="0.3">
      <c r="A2424" s="82"/>
      <c r="B2424" s="83"/>
      <c r="C2424" s="80"/>
      <c r="D2424" s="84"/>
      <c r="E2424" s="85"/>
      <c r="F2424" s="85"/>
      <c r="K2424" s="82"/>
      <c r="L2424" s="83"/>
      <c r="M2424" s="80"/>
      <c r="N2424" s="84"/>
      <c r="O2424" s="85"/>
      <c r="P2424" s="85"/>
    </row>
    <row r="2425" spans="1:16" x14ac:dyDescent="0.3">
      <c r="A2425" s="82"/>
      <c r="B2425" s="83"/>
      <c r="C2425" s="80"/>
      <c r="D2425" s="84"/>
      <c r="E2425" s="85"/>
      <c r="F2425" s="85"/>
      <c r="K2425" s="82"/>
      <c r="L2425" s="83"/>
      <c r="M2425" s="80"/>
      <c r="N2425" s="84"/>
      <c r="O2425" s="85"/>
      <c r="P2425" s="85"/>
    </row>
    <row r="2426" spans="1:16" x14ac:dyDescent="0.3">
      <c r="A2426" s="82"/>
      <c r="B2426" s="83"/>
      <c r="C2426" s="80"/>
      <c r="D2426" s="84"/>
      <c r="E2426" s="85"/>
      <c r="F2426" s="85"/>
      <c r="K2426" s="82"/>
      <c r="L2426" s="83"/>
      <c r="M2426" s="80"/>
      <c r="N2426" s="84"/>
      <c r="O2426" s="85"/>
      <c r="P2426" s="85"/>
    </row>
    <row r="2427" spans="1:16" x14ac:dyDescent="0.3">
      <c r="A2427" s="82"/>
      <c r="B2427" s="83"/>
      <c r="C2427" s="80"/>
      <c r="D2427" s="84"/>
      <c r="E2427" s="85"/>
      <c r="F2427" s="85"/>
      <c r="K2427" s="82"/>
      <c r="L2427" s="83"/>
      <c r="M2427" s="80"/>
      <c r="N2427" s="84"/>
      <c r="O2427" s="85"/>
      <c r="P2427" s="85"/>
    </row>
    <row r="2428" spans="1:16" x14ac:dyDescent="0.3">
      <c r="A2428" s="82"/>
      <c r="B2428" s="83"/>
      <c r="C2428" s="80"/>
      <c r="D2428" s="84"/>
      <c r="E2428" s="85"/>
      <c r="F2428" s="85"/>
      <c r="K2428" s="82"/>
      <c r="L2428" s="83"/>
      <c r="M2428" s="80"/>
      <c r="N2428" s="84"/>
      <c r="O2428" s="85"/>
      <c r="P2428" s="85"/>
    </row>
    <row r="2429" spans="1:16" x14ac:dyDescent="0.3">
      <c r="A2429" s="82"/>
      <c r="B2429" s="83"/>
      <c r="C2429" s="80"/>
      <c r="D2429" s="84"/>
      <c r="E2429" s="85"/>
      <c r="F2429" s="85"/>
      <c r="K2429" s="82"/>
      <c r="L2429" s="83"/>
      <c r="M2429" s="80"/>
      <c r="N2429" s="84"/>
      <c r="O2429" s="85"/>
      <c r="P2429" s="85"/>
    </row>
    <row r="2430" spans="1:16" x14ac:dyDescent="0.3">
      <c r="A2430" s="82"/>
      <c r="B2430" s="83"/>
      <c r="C2430" s="80"/>
      <c r="D2430" s="84"/>
      <c r="E2430" s="85"/>
      <c r="F2430" s="85"/>
      <c r="K2430" s="82"/>
      <c r="L2430" s="83"/>
      <c r="M2430" s="80"/>
      <c r="N2430" s="84"/>
      <c r="O2430" s="85"/>
      <c r="P2430" s="85"/>
    </row>
    <row r="2431" spans="1:16" x14ac:dyDescent="0.3">
      <c r="A2431" s="82"/>
      <c r="B2431" s="83"/>
      <c r="C2431" s="80"/>
      <c r="D2431" s="84"/>
      <c r="E2431" s="85"/>
      <c r="F2431" s="85"/>
      <c r="K2431" s="82"/>
      <c r="L2431" s="83"/>
      <c r="M2431" s="80"/>
      <c r="N2431" s="84"/>
      <c r="O2431" s="85"/>
      <c r="P2431" s="85"/>
    </row>
    <row r="2432" spans="1:16" x14ac:dyDescent="0.3">
      <c r="A2432" s="82"/>
      <c r="B2432" s="83"/>
      <c r="C2432" s="80"/>
      <c r="D2432" s="84"/>
      <c r="E2432" s="85"/>
      <c r="F2432" s="85"/>
      <c r="K2432" s="82"/>
      <c r="L2432" s="83"/>
      <c r="M2432" s="80"/>
      <c r="N2432" s="84"/>
      <c r="O2432" s="85"/>
      <c r="P2432" s="85"/>
    </row>
    <row r="2433" spans="1:16" x14ac:dyDescent="0.3">
      <c r="A2433" s="82"/>
      <c r="B2433" s="83"/>
      <c r="C2433" s="80"/>
      <c r="D2433" s="84"/>
      <c r="E2433" s="85"/>
      <c r="F2433" s="85"/>
      <c r="K2433" s="82"/>
      <c r="L2433" s="83"/>
      <c r="M2433" s="80"/>
      <c r="N2433" s="84"/>
      <c r="O2433" s="85"/>
      <c r="P2433" s="85"/>
    </row>
    <row r="2434" spans="1:16" x14ac:dyDescent="0.3">
      <c r="A2434" s="82"/>
      <c r="B2434" s="83"/>
      <c r="C2434" s="80"/>
      <c r="D2434" s="84"/>
      <c r="E2434" s="85"/>
      <c r="F2434" s="85"/>
      <c r="K2434" s="82"/>
      <c r="L2434" s="83"/>
      <c r="M2434" s="80"/>
      <c r="N2434" s="84"/>
      <c r="O2434" s="85"/>
      <c r="P2434" s="85"/>
    </row>
    <row r="2435" spans="1:16" x14ac:dyDescent="0.3">
      <c r="A2435" s="82"/>
      <c r="B2435" s="83"/>
      <c r="C2435" s="80"/>
      <c r="D2435" s="84"/>
      <c r="E2435" s="85"/>
      <c r="F2435" s="85"/>
      <c r="K2435" s="82"/>
      <c r="L2435" s="83"/>
      <c r="M2435" s="80"/>
      <c r="N2435" s="84"/>
      <c r="O2435" s="85"/>
      <c r="P2435" s="85"/>
    </row>
    <row r="2436" spans="1:16" x14ac:dyDescent="0.3">
      <c r="A2436" s="82"/>
      <c r="B2436" s="83"/>
      <c r="C2436" s="80"/>
      <c r="D2436" s="84"/>
      <c r="E2436" s="85"/>
      <c r="F2436" s="85"/>
      <c r="K2436" s="82"/>
      <c r="L2436" s="83"/>
      <c r="M2436" s="80"/>
      <c r="N2436" s="84"/>
      <c r="O2436" s="85"/>
      <c r="P2436" s="85"/>
    </row>
    <row r="2437" spans="1:16" x14ac:dyDescent="0.3">
      <c r="A2437" s="82"/>
      <c r="B2437" s="83"/>
      <c r="C2437" s="80"/>
      <c r="D2437" s="84"/>
      <c r="E2437" s="85"/>
      <c r="F2437" s="85"/>
      <c r="K2437" s="82"/>
      <c r="L2437" s="83"/>
      <c r="M2437" s="80"/>
      <c r="N2437" s="84"/>
      <c r="O2437" s="85"/>
      <c r="P2437" s="85"/>
    </row>
    <row r="2438" spans="1:16" x14ac:dyDescent="0.3">
      <c r="A2438" s="82"/>
      <c r="B2438" s="83"/>
      <c r="C2438" s="80"/>
      <c r="D2438" s="84"/>
      <c r="E2438" s="85"/>
      <c r="F2438" s="85"/>
      <c r="K2438" s="82"/>
      <c r="L2438" s="83"/>
      <c r="M2438" s="80"/>
      <c r="N2438" s="84"/>
      <c r="O2438" s="85"/>
      <c r="P2438" s="85"/>
    </row>
    <row r="2439" spans="1:16" x14ac:dyDescent="0.3">
      <c r="A2439" s="82"/>
      <c r="B2439" s="83"/>
      <c r="C2439" s="80"/>
      <c r="D2439" s="84"/>
      <c r="E2439" s="85"/>
      <c r="F2439" s="85"/>
      <c r="K2439" s="82"/>
      <c r="L2439" s="83"/>
      <c r="M2439" s="80"/>
      <c r="N2439" s="84"/>
      <c r="O2439" s="85"/>
      <c r="P2439" s="85"/>
    </row>
    <row r="2440" spans="1:16" x14ac:dyDescent="0.3">
      <c r="A2440" s="82"/>
      <c r="B2440" s="83"/>
      <c r="C2440" s="80"/>
      <c r="D2440" s="84"/>
      <c r="E2440" s="85"/>
      <c r="F2440" s="85"/>
      <c r="K2440" s="82"/>
      <c r="L2440" s="83"/>
      <c r="M2440" s="80"/>
      <c r="N2440" s="84"/>
      <c r="O2440" s="85"/>
      <c r="P2440" s="85"/>
    </row>
    <row r="2441" spans="1:16" x14ac:dyDescent="0.3">
      <c r="A2441" s="82"/>
      <c r="B2441" s="83"/>
      <c r="C2441" s="80"/>
      <c r="D2441" s="84"/>
      <c r="E2441" s="85"/>
      <c r="F2441" s="85"/>
      <c r="K2441" s="82"/>
      <c r="L2441" s="83"/>
      <c r="M2441" s="80"/>
      <c r="N2441" s="84"/>
      <c r="O2441" s="85"/>
      <c r="P2441" s="85"/>
    </row>
    <row r="2442" spans="1:16" x14ac:dyDescent="0.3">
      <c r="A2442" s="82"/>
      <c r="B2442" s="83"/>
      <c r="C2442" s="80"/>
      <c r="D2442" s="84"/>
      <c r="E2442" s="85"/>
      <c r="F2442" s="85"/>
      <c r="K2442" s="82"/>
      <c r="L2442" s="83"/>
      <c r="M2442" s="80"/>
      <c r="N2442" s="84"/>
      <c r="O2442" s="85"/>
      <c r="P2442" s="85"/>
    </row>
    <row r="2443" spans="1:16" x14ac:dyDescent="0.3">
      <c r="A2443" s="82"/>
      <c r="B2443" s="83"/>
      <c r="C2443" s="80"/>
      <c r="D2443" s="84"/>
      <c r="E2443" s="85"/>
      <c r="F2443" s="85"/>
      <c r="K2443" s="82"/>
      <c r="L2443" s="83"/>
      <c r="M2443" s="80"/>
      <c r="N2443" s="84"/>
      <c r="O2443" s="85"/>
      <c r="P2443" s="85"/>
    </row>
    <row r="2444" spans="1:16" x14ac:dyDescent="0.3">
      <c r="A2444" s="82"/>
      <c r="B2444" s="83"/>
      <c r="C2444" s="80"/>
      <c r="D2444" s="84"/>
      <c r="E2444" s="85"/>
      <c r="F2444" s="85"/>
      <c r="K2444" s="82"/>
      <c r="L2444" s="83"/>
      <c r="M2444" s="80"/>
      <c r="N2444" s="84"/>
      <c r="O2444" s="85"/>
      <c r="P2444" s="85"/>
    </row>
    <row r="2445" spans="1:16" x14ac:dyDescent="0.3">
      <c r="A2445" s="82"/>
      <c r="B2445" s="83"/>
      <c r="C2445" s="80"/>
      <c r="D2445" s="84"/>
      <c r="E2445" s="85"/>
      <c r="F2445" s="85"/>
      <c r="K2445" s="82"/>
      <c r="L2445" s="83"/>
      <c r="M2445" s="80"/>
      <c r="N2445" s="84"/>
      <c r="O2445" s="85"/>
      <c r="P2445" s="85"/>
    </row>
    <row r="2446" spans="1:16" x14ac:dyDescent="0.3">
      <c r="A2446" s="82"/>
      <c r="B2446" s="83"/>
      <c r="C2446" s="80"/>
      <c r="D2446" s="84"/>
      <c r="E2446" s="85"/>
      <c r="F2446" s="85"/>
      <c r="K2446" s="82"/>
      <c r="L2446" s="83"/>
      <c r="M2446" s="80"/>
      <c r="N2446" s="84"/>
      <c r="O2446" s="85"/>
      <c r="P2446" s="85"/>
    </row>
    <row r="2447" spans="1:16" x14ac:dyDescent="0.3">
      <c r="A2447" s="82"/>
      <c r="B2447" s="83"/>
      <c r="C2447" s="80"/>
      <c r="D2447" s="84"/>
      <c r="E2447" s="85"/>
      <c r="F2447" s="85"/>
      <c r="K2447" s="82"/>
      <c r="L2447" s="83"/>
      <c r="M2447" s="80"/>
      <c r="N2447" s="84"/>
      <c r="O2447" s="85"/>
      <c r="P2447" s="85"/>
    </row>
    <row r="2448" spans="1:16" x14ac:dyDescent="0.3">
      <c r="A2448" s="82"/>
      <c r="B2448" s="83"/>
      <c r="C2448" s="80"/>
      <c r="D2448" s="84"/>
      <c r="E2448" s="85"/>
      <c r="F2448" s="85"/>
      <c r="K2448" s="82"/>
      <c r="L2448" s="83"/>
      <c r="M2448" s="80"/>
      <c r="N2448" s="84"/>
      <c r="O2448" s="85"/>
      <c r="P2448" s="85"/>
    </row>
    <row r="2449" spans="1:16" x14ac:dyDescent="0.3">
      <c r="A2449" s="82"/>
      <c r="B2449" s="83"/>
      <c r="C2449" s="80"/>
      <c r="D2449" s="84"/>
      <c r="E2449" s="85"/>
      <c r="F2449" s="85"/>
      <c r="K2449" s="82"/>
      <c r="L2449" s="83"/>
      <c r="M2449" s="80"/>
      <c r="N2449" s="84"/>
      <c r="O2449" s="85"/>
      <c r="P2449" s="85"/>
    </row>
    <row r="2450" spans="1:16" x14ac:dyDescent="0.3">
      <c r="A2450" s="82"/>
      <c r="B2450" s="83"/>
      <c r="C2450" s="80"/>
      <c r="D2450" s="84"/>
      <c r="E2450" s="85"/>
      <c r="F2450" s="85"/>
      <c r="K2450" s="82"/>
      <c r="L2450" s="83"/>
      <c r="M2450" s="80"/>
      <c r="N2450" s="84"/>
      <c r="O2450" s="85"/>
      <c r="P2450" s="85"/>
    </row>
    <row r="2451" spans="1:16" x14ac:dyDescent="0.3">
      <c r="A2451" s="82"/>
      <c r="B2451" s="83"/>
      <c r="C2451" s="80"/>
      <c r="D2451" s="84"/>
      <c r="E2451" s="85"/>
      <c r="F2451" s="85"/>
      <c r="K2451" s="82"/>
      <c r="L2451" s="83"/>
      <c r="M2451" s="80"/>
      <c r="N2451" s="84"/>
      <c r="O2451" s="85"/>
      <c r="P2451" s="85"/>
    </row>
    <row r="2452" spans="1:16" x14ac:dyDescent="0.3">
      <c r="A2452" s="82"/>
      <c r="B2452" s="83"/>
      <c r="C2452" s="80"/>
      <c r="D2452" s="84"/>
      <c r="E2452" s="85"/>
      <c r="F2452" s="85"/>
      <c r="K2452" s="82"/>
      <c r="L2452" s="83"/>
      <c r="M2452" s="80"/>
      <c r="N2452" s="84"/>
      <c r="O2452" s="85"/>
      <c r="P2452" s="85"/>
    </row>
    <row r="2453" spans="1:16" x14ac:dyDescent="0.3">
      <c r="A2453" s="82"/>
      <c r="B2453" s="83"/>
      <c r="C2453" s="80"/>
      <c r="D2453" s="84"/>
      <c r="E2453" s="85"/>
      <c r="F2453" s="85"/>
      <c r="K2453" s="82"/>
      <c r="L2453" s="83"/>
      <c r="M2453" s="80"/>
      <c r="N2453" s="84"/>
      <c r="O2453" s="85"/>
      <c r="P2453" s="85"/>
    </row>
    <row r="2454" spans="1:16" x14ac:dyDescent="0.3">
      <c r="A2454" s="82"/>
      <c r="B2454" s="83"/>
      <c r="C2454" s="80"/>
      <c r="D2454" s="84"/>
      <c r="E2454" s="85"/>
      <c r="F2454" s="85"/>
      <c r="K2454" s="82"/>
      <c r="L2454" s="83"/>
      <c r="M2454" s="80"/>
      <c r="N2454" s="84"/>
      <c r="O2454" s="85"/>
      <c r="P2454" s="85"/>
    </row>
    <row r="2455" spans="1:16" x14ac:dyDescent="0.3">
      <c r="A2455" s="82"/>
      <c r="B2455" s="83"/>
      <c r="C2455" s="80"/>
      <c r="D2455" s="84"/>
      <c r="E2455" s="85"/>
      <c r="F2455" s="85"/>
      <c r="K2455" s="82"/>
      <c r="L2455" s="83"/>
      <c r="M2455" s="80"/>
      <c r="N2455" s="84"/>
      <c r="O2455" s="85"/>
      <c r="P2455" s="85"/>
    </row>
    <row r="2456" spans="1:16" x14ac:dyDescent="0.3">
      <c r="A2456" s="82"/>
      <c r="B2456" s="83"/>
      <c r="C2456" s="80"/>
      <c r="D2456" s="84"/>
      <c r="E2456" s="85"/>
      <c r="F2456" s="85"/>
      <c r="K2456" s="82"/>
      <c r="L2456" s="83"/>
      <c r="M2456" s="80"/>
      <c r="N2456" s="84"/>
      <c r="O2456" s="85"/>
      <c r="P2456" s="85"/>
    </row>
    <row r="2457" spans="1:16" x14ac:dyDescent="0.3">
      <c r="A2457" s="82"/>
      <c r="B2457" s="83"/>
      <c r="C2457" s="80"/>
      <c r="D2457" s="84"/>
      <c r="E2457" s="85"/>
      <c r="F2457" s="85"/>
      <c r="K2457" s="82"/>
      <c r="L2457" s="83"/>
      <c r="M2457" s="80"/>
      <c r="N2457" s="84"/>
      <c r="O2457" s="85"/>
      <c r="P2457" s="85"/>
    </row>
    <row r="2458" spans="1:16" x14ac:dyDescent="0.3">
      <c r="A2458" s="82"/>
      <c r="B2458" s="83"/>
      <c r="C2458" s="80"/>
      <c r="D2458" s="84"/>
      <c r="E2458" s="85"/>
      <c r="F2458" s="85"/>
      <c r="K2458" s="82"/>
      <c r="L2458" s="83"/>
      <c r="M2458" s="80"/>
      <c r="N2458" s="84"/>
      <c r="O2458" s="85"/>
      <c r="P2458" s="85"/>
    </row>
    <row r="2459" spans="1:16" x14ac:dyDescent="0.3">
      <c r="A2459" s="82"/>
      <c r="B2459" s="83"/>
      <c r="C2459" s="80"/>
      <c r="D2459" s="84"/>
      <c r="E2459" s="85"/>
      <c r="F2459" s="85"/>
      <c r="K2459" s="82"/>
      <c r="L2459" s="83"/>
      <c r="M2459" s="80"/>
      <c r="N2459" s="84"/>
      <c r="O2459" s="85"/>
      <c r="P2459" s="85"/>
    </row>
    <row r="2460" spans="1:16" x14ac:dyDescent="0.3">
      <c r="A2460" s="82"/>
      <c r="B2460" s="83"/>
      <c r="C2460" s="80"/>
      <c r="D2460" s="84"/>
      <c r="E2460" s="85"/>
      <c r="F2460" s="85"/>
      <c r="K2460" s="82"/>
      <c r="L2460" s="83"/>
      <c r="M2460" s="80"/>
      <c r="N2460" s="84"/>
      <c r="O2460" s="85"/>
      <c r="P2460" s="85"/>
    </row>
    <row r="2461" spans="1:16" x14ac:dyDescent="0.3">
      <c r="A2461" s="82"/>
      <c r="B2461" s="83"/>
      <c r="C2461" s="80"/>
      <c r="D2461" s="84"/>
      <c r="E2461" s="85"/>
      <c r="F2461" s="85"/>
      <c r="K2461" s="82"/>
      <c r="L2461" s="83"/>
      <c r="M2461" s="80"/>
      <c r="N2461" s="84"/>
      <c r="O2461" s="85"/>
      <c r="P2461" s="85"/>
    </row>
    <row r="2462" spans="1:16" x14ac:dyDescent="0.3">
      <c r="A2462" s="82"/>
      <c r="B2462" s="83"/>
      <c r="C2462" s="80"/>
      <c r="D2462" s="84"/>
      <c r="E2462" s="85"/>
      <c r="F2462" s="85"/>
      <c r="K2462" s="82"/>
      <c r="L2462" s="83"/>
      <c r="M2462" s="80"/>
      <c r="N2462" s="84"/>
      <c r="O2462" s="85"/>
      <c r="P2462" s="85"/>
    </row>
    <row r="2463" spans="1:16" x14ac:dyDescent="0.3">
      <c r="A2463" s="82"/>
      <c r="B2463" s="83"/>
      <c r="C2463" s="80"/>
      <c r="D2463" s="84"/>
      <c r="E2463" s="85"/>
      <c r="F2463" s="85"/>
      <c r="K2463" s="82"/>
      <c r="L2463" s="83"/>
      <c r="M2463" s="80"/>
      <c r="N2463" s="84"/>
      <c r="O2463" s="85"/>
      <c r="P2463" s="85"/>
    </row>
    <row r="2464" spans="1:16" x14ac:dyDescent="0.3">
      <c r="A2464" s="82"/>
      <c r="B2464" s="83"/>
      <c r="C2464" s="80"/>
      <c r="D2464" s="84"/>
      <c r="E2464" s="85"/>
      <c r="F2464" s="85"/>
      <c r="K2464" s="82"/>
      <c r="L2464" s="83"/>
      <c r="M2464" s="80"/>
      <c r="N2464" s="84"/>
      <c r="O2464" s="85"/>
      <c r="P2464" s="85"/>
    </row>
    <row r="2465" spans="1:16" x14ac:dyDescent="0.3">
      <c r="A2465" s="82"/>
      <c r="B2465" s="83"/>
      <c r="C2465" s="80"/>
      <c r="D2465" s="84"/>
      <c r="E2465" s="85"/>
      <c r="F2465" s="85"/>
      <c r="K2465" s="82"/>
      <c r="L2465" s="83"/>
      <c r="M2465" s="80"/>
      <c r="N2465" s="84"/>
      <c r="O2465" s="85"/>
      <c r="P2465" s="85"/>
    </row>
    <row r="2466" spans="1:16" x14ac:dyDescent="0.3">
      <c r="A2466" s="82"/>
      <c r="B2466" s="83"/>
      <c r="C2466" s="80"/>
      <c r="D2466" s="84"/>
      <c r="E2466" s="85"/>
      <c r="F2466" s="85"/>
      <c r="K2466" s="82"/>
      <c r="L2466" s="83"/>
      <c r="M2466" s="80"/>
      <c r="N2466" s="84"/>
      <c r="O2466" s="85"/>
      <c r="P2466" s="85"/>
    </row>
    <row r="2467" spans="1:16" x14ac:dyDescent="0.3">
      <c r="A2467" s="82"/>
      <c r="B2467" s="83"/>
      <c r="C2467" s="80"/>
      <c r="D2467" s="84"/>
      <c r="E2467" s="85"/>
      <c r="F2467" s="85"/>
      <c r="K2467" s="82"/>
      <c r="L2467" s="83"/>
      <c r="M2467" s="80"/>
      <c r="N2467" s="84"/>
      <c r="O2467" s="85"/>
      <c r="P2467" s="85"/>
    </row>
    <row r="2468" spans="1:16" x14ac:dyDescent="0.3">
      <c r="A2468" s="82"/>
      <c r="B2468" s="83"/>
      <c r="C2468" s="80"/>
      <c r="D2468" s="84"/>
      <c r="E2468" s="85"/>
      <c r="F2468" s="85"/>
      <c r="K2468" s="82"/>
      <c r="L2468" s="83"/>
      <c r="M2468" s="80"/>
      <c r="N2468" s="84"/>
      <c r="O2468" s="85"/>
      <c r="P2468" s="85"/>
    </row>
    <row r="2469" spans="1:16" x14ac:dyDescent="0.3">
      <c r="A2469" s="82"/>
      <c r="B2469" s="83"/>
      <c r="C2469" s="80"/>
      <c r="D2469" s="84"/>
      <c r="E2469" s="85"/>
      <c r="F2469" s="85"/>
      <c r="K2469" s="82"/>
      <c r="L2469" s="83"/>
      <c r="M2469" s="80"/>
      <c r="N2469" s="84"/>
      <c r="O2469" s="85"/>
      <c r="P2469" s="85"/>
    </row>
    <row r="2470" spans="1:16" x14ac:dyDescent="0.3">
      <c r="A2470" s="82"/>
      <c r="B2470" s="83"/>
      <c r="C2470" s="80"/>
      <c r="D2470" s="84"/>
      <c r="E2470" s="85"/>
      <c r="F2470" s="85"/>
      <c r="K2470" s="82"/>
      <c r="L2470" s="83"/>
      <c r="M2470" s="80"/>
      <c r="N2470" s="84"/>
      <c r="O2470" s="85"/>
      <c r="P2470" s="85"/>
    </row>
    <row r="2471" spans="1:16" x14ac:dyDescent="0.3">
      <c r="A2471" s="82"/>
      <c r="B2471" s="83"/>
      <c r="C2471" s="80"/>
      <c r="D2471" s="84"/>
      <c r="E2471" s="85"/>
      <c r="F2471" s="85"/>
      <c r="K2471" s="82"/>
      <c r="L2471" s="83"/>
      <c r="M2471" s="80"/>
      <c r="N2471" s="84"/>
      <c r="O2471" s="85"/>
      <c r="P2471" s="85"/>
    </row>
    <row r="2472" spans="1:16" x14ac:dyDescent="0.3">
      <c r="A2472" s="82"/>
      <c r="B2472" s="83"/>
      <c r="C2472" s="80"/>
      <c r="D2472" s="84"/>
      <c r="E2472" s="85"/>
      <c r="F2472" s="85"/>
      <c r="K2472" s="82"/>
      <c r="L2472" s="83"/>
      <c r="M2472" s="80"/>
      <c r="N2472" s="84"/>
      <c r="O2472" s="85"/>
      <c r="P2472" s="85"/>
    </row>
    <row r="2473" spans="1:16" x14ac:dyDescent="0.3">
      <c r="A2473" s="82"/>
      <c r="B2473" s="83"/>
      <c r="C2473" s="80"/>
      <c r="D2473" s="84"/>
      <c r="E2473" s="85"/>
      <c r="F2473" s="85"/>
      <c r="K2473" s="82"/>
      <c r="L2473" s="83"/>
      <c r="M2473" s="80"/>
      <c r="N2473" s="84"/>
      <c r="O2473" s="85"/>
      <c r="P2473" s="85"/>
    </row>
    <row r="2474" spans="1:16" x14ac:dyDescent="0.3">
      <c r="A2474" s="82"/>
      <c r="B2474" s="83"/>
      <c r="C2474" s="80"/>
      <c r="D2474" s="84"/>
      <c r="E2474" s="85"/>
      <c r="F2474" s="85"/>
      <c r="K2474" s="82"/>
      <c r="L2474" s="83"/>
      <c r="M2474" s="80"/>
      <c r="N2474" s="84"/>
      <c r="O2474" s="85"/>
      <c r="P2474" s="85"/>
    </row>
    <row r="2475" spans="1:16" x14ac:dyDescent="0.3">
      <c r="A2475" s="82"/>
      <c r="B2475" s="83"/>
      <c r="C2475" s="80"/>
      <c r="D2475" s="84"/>
      <c r="E2475" s="85"/>
      <c r="F2475" s="85"/>
      <c r="K2475" s="82"/>
      <c r="L2475" s="83"/>
      <c r="M2475" s="80"/>
      <c r="N2475" s="84"/>
      <c r="O2475" s="85"/>
      <c r="P2475" s="85"/>
    </row>
    <row r="2476" spans="1:16" x14ac:dyDescent="0.3">
      <c r="A2476" s="82"/>
      <c r="B2476" s="83"/>
      <c r="C2476" s="80"/>
      <c r="D2476" s="84"/>
      <c r="E2476" s="85"/>
      <c r="F2476" s="85"/>
      <c r="K2476" s="82"/>
      <c r="L2476" s="83"/>
      <c r="M2476" s="80"/>
      <c r="N2476" s="84"/>
      <c r="O2476" s="85"/>
      <c r="P2476" s="85"/>
    </row>
    <row r="2477" spans="1:16" x14ac:dyDescent="0.3">
      <c r="A2477" s="82"/>
      <c r="B2477" s="83"/>
      <c r="C2477" s="80"/>
      <c r="D2477" s="84"/>
      <c r="E2477" s="85"/>
      <c r="F2477" s="85"/>
      <c r="K2477" s="82"/>
      <c r="L2477" s="83"/>
      <c r="M2477" s="80"/>
      <c r="N2477" s="84"/>
      <c r="O2477" s="85"/>
      <c r="P2477" s="85"/>
    </row>
    <row r="2478" spans="1:16" x14ac:dyDescent="0.3">
      <c r="A2478" s="82"/>
      <c r="B2478" s="83"/>
      <c r="C2478" s="80"/>
      <c r="D2478" s="84"/>
      <c r="E2478" s="85"/>
      <c r="F2478" s="85"/>
      <c r="K2478" s="82"/>
      <c r="L2478" s="83"/>
      <c r="M2478" s="80"/>
      <c r="N2478" s="84"/>
      <c r="O2478" s="85"/>
      <c r="P2478" s="85"/>
    </row>
    <row r="2479" spans="1:16" x14ac:dyDescent="0.3">
      <c r="A2479" s="82"/>
      <c r="B2479" s="83"/>
      <c r="C2479" s="80"/>
      <c r="D2479" s="84"/>
      <c r="E2479" s="85"/>
      <c r="F2479" s="85"/>
      <c r="K2479" s="82"/>
      <c r="L2479" s="83"/>
      <c r="M2479" s="80"/>
      <c r="N2479" s="84"/>
      <c r="O2479" s="85"/>
      <c r="P2479" s="85"/>
    </row>
    <row r="2480" spans="1:16" x14ac:dyDescent="0.3">
      <c r="A2480" s="82"/>
      <c r="B2480" s="83"/>
      <c r="C2480" s="80"/>
      <c r="D2480" s="84"/>
      <c r="E2480" s="85"/>
      <c r="F2480" s="85"/>
      <c r="K2480" s="82"/>
      <c r="L2480" s="83"/>
      <c r="M2480" s="80"/>
      <c r="N2480" s="84"/>
      <c r="O2480" s="85"/>
      <c r="P2480" s="85"/>
    </row>
    <row r="2481" spans="1:16" x14ac:dyDescent="0.3">
      <c r="A2481" s="82"/>
      <c r="B2481" s="83"/>
      <c r="C2481" s="80"/>
      <c r="D2481" s="84"/>
      <c r="E2481" s="85"/>
      <c r="F2481" s="85"/>
      <c r="K2481" s="82"/>
      <c r="L2481" s="83"/>
      <c r="M2481" s="80"/>
      <c r="N2481" s="84"/>
      <c r="O2481" s="85"/>
      <c r="P2481" s="85"/>
    </row>
    <row r="2482" spans="1:16" x14ac:dyDescent="0.3">
      <c r="A2482" s="82"/>
      <c r="B2482" s="83"/>
      <c r="C2482" s="80"/>
      <c r="D2482" s="84"/>
      <c r="E2482" s="85"/>
      <c r="F2482" s="85"/>
      <c r="K2482" s="82"/>
      <c r="L2482" s="83"/>
      <c r="M2482" s="80"/>
      <c r="N2482" s="84"/>
      <c r="O2482" s="85"/>
      <c r="P2482" s="85"/>
    </row>
    <row r="2483" spans="1:16" x14ac:dyDescent="0.3">
      <c r="A2483" s="82"/>
      <c r="B2483" s="83"/>
      <c r="C2483" s="80"/>
      <c r="D2483" s="84"/>
      <c r="E2483" s="85"/>
      <c r="F2483" s="85"/>
      <c r="K2483" s="82"/>
      <c r="L2483" s="83"/>
      <c r="M2483" s="80"/>
      <c r="N2483" s="84"/>
      <c r="O2483" s="85"/>
      <c r="P2483" s="85"/>
    </row>
    <row r="2484" spans="1:16" x14ac:dyDescent="0.3">
      <c r="A2484" s="82"/>
      <c r="B2484" s="83"/>
      <c r="C2484" s="80"/>
      <c r="D2484" s="84"/>
      <c r="E2484" s="85"/>
      <c r="F2484" s="85"/>
      <c r="K2484" s="82"/>
      <c r="L2484" s="83"/>
      <c r="M2484" s="80"/>
      <c r="N2484" s="84"/>
      <c r="O2484" s="85"/>
      <c r="P2484" s="85"/>
    </row>
    <row r="2485" spans="1:16" x14ac:dyDescent="0.3">
      <c r="A2485" s="82"/>
      <c r="B2485" s="83"/>
      <c r="C2485" s="80"/>
      <c r="D2485" s="84"/>
      <c r="E2485" s="85"/>
      <c r="F2485" s="85"/>
      <c r="K2485" s="82"/>
      <c r="L2485" s="83"/>
      <c r="M2485" s="80"/>
      <c r="N2485" s="84"/>
      <c r="O2485" s="85"/>
      <c r="P2485" s="85"/>
    </row>
    <row r="2486" spans="1:16" x14ac:dyDescent="0.3">
      <c r="A2486" s="82"/>
      <c r="B2486" s="83"/>
      <c r="C2486" s="80"/>
      <c r="D2486" s="84"/>
      <c r="E2486" s="85"/>
      <c r="F2486" s="85"/>
      <c r="K2486" s="82"/>
      <c r="L2486" s="83"/>
      <c r="M2486" s="80"/>
      <c r="N2486" s="84"/>
      <c r="O2486" s="85"/>
      <c r="P2486" s="85"/>
    </row>
    <row r="2487" spans="1:16" x14ac:dyDescent="0.3">
      <c r="A2487" s="82"/>
      <c r="B2487" s="83"/>
      <c r="C2487" s="80"/>
      <c r="D2487" s="84"/>
      <c r="E2487" s="85"/>
      <c r="F2487" s="85"/>
      <c r="K2487" s="82"/>
      <c r="L2487" s="83"/>
      <c r="M2487" s="80"/>
      <c r="N2487" s="84"/>
      <c r="O2487" s="85"/>
      <c r="P2487" s="85"/>
    </row>
    <row r="2488" spans="1:16" x14ac:dyDescent="0.3">
      <c r="A2488" s="82"/>
      <c r="B2488" s="83"/>
      <c r="C2488" s="80"/>
      <c r="D2488" s="84"/>
      <c r="E2488" s="85"/>
      <c r="F2488" s="85"/>
      <c r="K2488" s="82"/>
      <c r="L2488" s="83"/>
      <c r="M2488" s="80"/>
      <c r="N2488" s="84"/>
      <c r="O2488" s="85"/>
      <c r="P2488" s="85"/>
    </row>
    <row r="2489" spans="1:16" x14ac:dyDescent="0.3">
      <c r="A2489" s="82"/>
      <c r="B2489" s="83"/>
      <c r="C2489" s="80"/>
      <c r="D2489" s="84"/>
      <c r="E2489" s="85"/>
      <c r="F2489" s="85"/>
      <c r="K2489" s="82"/>
      <c r="L2489" s="83"/>
      <c r="M2489" s="80"/>
      <c r="N2489" s="84"/>
      <c r="O2489" s="85"/>
      <c r="P2489" s="85"/>
    </row>
    <row r="2490" spans="1:16" x14ac:dyDescent="0.3">
      <c r="A2490" s="82"/>
      <c r="B2490" s="83"/>
      <c r="C2490" s="80"/>
      <c r="D2490" s="84"/>
      <c r="E2490" s="85"/>
      <c r="F2490" s="85"/>
      <c r="K2490" s="82"/>
      <c r="L2490" s="83"/>
      <c r="M2490" s="80"/>
      <c r="N2490" s="84"/>
      <c r="O2490" s="85"/>
      <c r="P2490" s="85"/>
    </row>
    <row r="2491" spans="1:16" x14ac:dyDescent="0.3">
      <c r="A2491" s="82"/>
      <c r="B2491" s="83"/>
      <c r="C2491" s="80"/>
      <c r="D2491" s="84"/>
      <c r="E2491" s="85"/>
      <c r="F2491" s="85"/>
      <c r="K2491" s="82"/>
      <c r="L2491" s="83"/>
      <c r="M2491" s="80"/>
      <c r="N2491" s="84"/>
      <c r="O2491" s="85"/>
      <c r="P2491" s="85"/>
    </row>
    <row r="2492" spans="1:16" x14ac:dyDescent="0.3">
      <c r="A2492" s="82"/>
      <c r="B2492" s="83"/>
      <c r="C2492" s="80"/>
      <c r="D2492" s="84"/>
      <c r="E2492" s="85"/>
      <c r="F2492" s="85"/>
      <c r="K2492" s="82"/>
      <c r="L2492" s="83"/>
      <c r="M2492" s="80"/>
      <c r="N2492" s="84"/>
      <c r="O2492" s="85"/>
      <c r="P2492" s="85"/>
    </row>
    <row r="2493" spans="1:16" x14ac:dyDescent="0.3">
      <c r="A2493" s="82"/>
      <c r="B2493" s="83"/>
      <c r="C2493" s="80"/>
      <c r="D2493" s="84"/>
      <c r="E2493" s="85"/>
      <c r="F2493" s="85"/>
      <c r="K2493" s="82"/>
      <c r="L2493" s="83"/>
      <c r="M2493" s="80"/>
      <c r="N2493" s="84"/>
      <c r="O2493" s="85"/>
      <c r="P2493" s="85"/>
    </row>
    <row r="2494" spans="1:16" x14ac:dyDescent="0.3">
      <c r="A2494" s="82"/>
      <c r="B2494" s="83"/>
      <c r="C2494" s="80"/>
      <c r="D2494" s="84"/>
      <c r="E2494" s="85"/>
      <c r="F2494" s="85"/>
      <c r="K2494" s="82"/>
      <c r="L2494" s="83"/>
      <c r="M2494" s="80"/>
      <c r="N2494" s="84"/>
      <c r="O2494" s="85"/>
      <c r="P2494" s="85"/>
    </row>
    <row r="2495" spans="1:16" x14ac:dyDescent="0.3">
      <c r="A2495" s="82"/>
      <c r="B2495" s="83"/>
      <c r="C2495" s="80"/>
      <c r="D2495" s="84"/>
      <c r="E2495" s="85"/>
      <c r="F2495" s="85"/>
      <c r="K2495" s="82"/>
      <c r="L2495" s="83"/>
      <c r="M2495" s="80"/>
      <c r="N2495" s="84"/>
      <c r="O2495" s="85"/>
      <c r="P2495" s="85"/>
    </row>
    <row r="2496" spans="1:16" x14ac:dyDescent="0.3">
      <c r="A2496" s="82"/>
      <c r="B2496" s="83"/>
      <c r="C2496" s="80"/>
      <c r="D2496" s="84"/>
      <c r="E2496" s="85"/>
      <c r="F2496" s="85"/>
      <c r="K2496" s="82"/>
      <c r="L2496" s="83"/>
      <c r="M2496" s="80"/>
      <c r="N2496" s="84"/>
      <c r="O2496" s="85"/>
      <c r="P2496" s="85"/>
    </row>
    <row r="2497" spans="1:16" x14ac:dyDescent="0.3">
      <c r="A2497" s="82"/>
      <c r="B2497" s="83"/>
      <c r="C2497" s="80"/>
      <c r="D2497" s="84"/>
      <c r="E2497" s="85"/>
      <c r="F2497" s="85"/>
      <c r="K2497" s="82"/>
      <c r="L2497" s="83"/>
      <c r="M2497" s="80"/>
      <c r="N2497" s="84"/>
      <c r="O2497" s="85"/>
      <c r="P2497" s="85"/>
    </row>
    <row r="2498" spans="1:16" x14ac:dyDescent="0.3">
      <c r="A2498" s="82"/>
      <c r="B2498" s="83"/>
      <c r="C2498" s="80"/>
      <c r="D2498" s="84"/>
      <c r="E2498" s="85"/>
      <c r="F2498" s="85"/>
      <c r="K2498" s="82"/>
      <c r="L2498" s="83"/>
      <c r="M2498" s="80"/>
      <c r="N2498" s="84"/>
      <c r="O2498" s="85"/>
      <c r="P2498" s="85"/>
    </row>
    <row r="2499" spans="1:16" x14ac:dyDescent="0.3">
      <c r="A2499" s="82"/>
      <c r="B2499" s="83"/>
      <c r="C2499" s="80"/>
      <c r="D2499" s="84"/>
      <c r="E2499" s="85"/>
      <c r="F2499" s="85"/>
      <c r="K2499" s="82"/>
      <c r="L2499" s="83"/>
      <c r="M2499" s="80"/>
      <c r="N2499" s="84"/>
      <c r="O2499" s="85"/>
      <c r="P2499" s="85"/>
    </row>
    <row r="2500" spans="1:16" x14ac:dyDescent="0.3">
      <c r="A2500" s="82"/>
      <c r="B2500" s="83"/>
      <c r="C2500" s="80"/>
      <c r="D2500" s="84"/>
      <c r="E2500" s="85"/>
      <c r="F2500" s="85"/>
      <c r="K2500" s="82"/>
      <c r="L2500" s="83"/>
      <c r="M2500" s="80"/>
      <c r="N2500" s="84"/>
      <c r="O2500" s="85"/>
      <c r="P2500" s="85"/>
    </row>
    <row r="2501" spans="1:16" x14ac:dyDescent="0.3">
      <c r="A2501" s="82"/>
      <c r="B2501" s="83"/>
      <c r="C2501" s="80"/>
      <c r="D2501" s="84"/>
      <c r="E2501" s="85"/>
      <c r="F2501" s="85"/>
      <c r="K2501" s="82"/>
      <c r="L2501" s="83"/>
      <c r="M2501" s="80"/>
      <c r="N2501" s="84"/>
      <c r="O2501" s="85"/>
      <c r="P2501" s="85"/>
    </row>
    <row r="2502" spans="1:16" x14ac:dyDescent="0.3">
      <c r="A2502" s="82"/>
      <c r="B2502" s="83"/>
      <c r="C2502" s="80"/>
      <c r="D2502" s="84"/>
      <c r="E2502" s="85"/>
      <c r="F2502" s="85"/>
      <c r="K2502" s="82"/>
      <c r="L2502" s="83"/>
      <c r="M2502" s="80"/>
      <c r="N2502" s="84"/>
      <c r="O2502" s="85"/>
      <c r="P2502" s="85"/>
    </row>
    <row r="2503" spans="1:16" x14ac:dyDescent="0.3">
      <c r="A2503" s="82"/>
      <c r="B2503" s="83"/>
      <c r="C2503" s="80"/>
      <c r="D2503" s="84"/>
      <c r="E2503" s="85"/>
      <c r="F2503" s="85"/>
      <c r="K2503" s="82"/>
      <c r="L2503" s="83"/>
      <c r="M2503" s="80"/>
      <c r="N2503" s="84"/>
      <c r="O2503" s="85"/>
      <c r="P2503" s="85"/>
    </row>
    <row r="2504" spans="1:16" x14ac:dyDescent="0.3">
      <c r="A2504" s="82"/>
      <c r="B2504" s="83"/>
      <c r="C2504" s="80"/>
      <c r="D2504" s="84"/>
      <c r="E2504" s="85"/>
      <c r="F2504" s="85"/>
      <c r="K2504" s="82"/>
      <c r="L2504" s="83"/>
      <c r="M2504" s="80"/>
      <c r="N2504" s="84"/>
      <c r="O2504" s="85"/>
      <c r="P2504" s="85"/>
    </row>
    <row r="2505" spans="1:16" x14ac:dyDescent="0.3">
      <c r="A2505" s="82"/>
      <c r="B2505" s="83"/>
      <c r="C2505" s="80"/>
      <c r="D2505" s="84"/>
      <c r="E2505" s="85"/>
      <c r="F2505" s="85"/>
      <c r="K2505" s="82"/>
      <c r="L2505" s="83"/>
      <c r="M2505" s="80"/>
      <c r="N2505" s="84"/>
      <c r="O2505" s="85"/>
      <c r="P2505" s="85"/>
    </row>
    <row r="2506" spans="1:16" x14ac:dyDescent="0.3">
      <c r="A2506" s="82"/>
      <c r="B2506" s="83"/>
      <c r="C2506" s="80"/>
      <c r="D2506" s="84"/>
      <c r="E2506" s="85"/>
      <c r="F2506" s="85"/>
      <c r="K2506" s="82"/>
      <c r="L2506" s="83"/>
      <c r="M2506" s="80"/>
      <c r="N2506" s="84"/>
      <c r="O2506" s="85"/>
      <c r="P2506" s="85"/>
    </row>
    <row r="2507" spans="1:16" x14ac:dyDescent="0.3">
      <c r="A2507" s="82"/>
      <c r="B2507" s="83"/>
      <c r="C2507" s="80"/>
      <c r="D2507" s="84"/>
      <c r="E2507" s="85"/>
      <c r="F2507" s="85"/>
      <c r="K2507" s="82"/>
      <c r="L2507" s="83"/>
      <c r="M2507" s="80"/>
      <c r="N2507" s="84"/>
      <c r="O2507" s="85"/>
      <c r="P2507" s="85"/>
    </row>
    <row r="2508" spans="1:16" x14ac:dyDescent="0.3">
      <c r="A2508" s="82"/>
      <c r="B2508" s="83"/>
      <c r="C2508" s="80"/>
      <c r="D2508" s="84"/>
      <c r="E2508" s="85"/>
      <c r="F2508" s="85"/>
      <c r="K2508" s="82"/>
      <c r="L2508" s="83"/>
      <c r="M2508" s="80"/>
      <c r="N2508" s="84"/>
      <c r="O2508" s="85"/>
      <c r="P2508" s="85"/>
    </row>
    <row r="2509" spans="1:16" x14ac:dyDescent="0.3">
      <c r="A2509" s="82"/>
      <c r="B2509" s="83"/>
      <c r="C2509" s="80"/>
      <c r="D2509" s="84"/>
      <c r="E2509" s="85"/>
      <c r="F2509" s="85"/>
      <c r="K2509" s="82"/>
      <c r="L2509" s="83"/>
      <c r="M2509" s="80"/>
      <c r="N2509" s="84"/>
      <c r="O2509" s="85"/>
      <c r="P2509" s="85"/>
    </row>
    <row r="2510" spans="1:16" x14ac:dyDescent="0.3">
      <c r="A2510" s="82"/>
      <c r="B2510" s="83"/>
      <c r="C2510" s="80"/>
      <c r="D2510" s="84"/>
      <c r="E2510" s="85"/>
      <c r="F2510" s="85"/>
      <c r="K2510" s="82"/>
      <c r="L2510" s="83"/>
      <c r="M2510" s="80"/>
      <c r="N2510" s="84"/>
      <c r="O2510" s="85"/>
      <c r="P2510" s="85"/>
    </row>
    <row r="2511" spans="1:16" x14ac:dyDescent="0.3">
      <c r="A2511" s="82"/>
      <c r="B2511" s="83"/>
      <c r="C2511" s="80"/>
      <c r="D2511" s="84"/>
      <c r="E2511" s="85"/>
      <c r="F2511" s="85"/>
      <c r="K2511" s="82"/>
      <c r="L2511" s="83"/>
      <c r="M2511" s="80"/>
      <c r="N2511" s="84"/>
      <c r="O2511" s="85"/>
      <c r="P2511" s="85"/>
    </row>
    <row r="2512" spans="1:16" x14ac:dyDescent="0.3">
      <c r="A2512" s="82"/>
      <c r="B2512" s="83"/>
      <c r="C2512" s="80"/>
      <c r="D2512" s="84"/>
      <c r="E2512" s="85"/>
      <c r="F2512" s="85"/>
      <c r="K2512" s="82"/>
      <c r="L2512" s="83"/>
      <c r="M2512" s="80"/>
      <c r="N2512" s="84"/>
      <c r="O2512" s="85"/>
      <c r="P2512" s="85"/>
    </row>
    <row r="2513" spans="1:16" x14ac:dyDescent="0.3">
      <c r="A2513" s="82"/>
      <c r="B2513" s="83"/>
      <c r="C2513" s="80"/>
      <c r="D2513" s="84"/>
      <c r="E2513" s="85"/>
      <c r="F2513" s="85"/>
      <c r="K2513" s="82"/>
      <c r="L2513" s="83"/>
      <c r="M2513" s="80"/>
      <c r="N2513" s="84"/>
      <c r="O2513" s="85"/>
      <c r="P2513" s="85"/>
    </row>
    <row r="2514" spans="1:16" x14ac:dyDescent="0.3">
      <c r="A2514" s="82"/>
      <c r="B2514" s="83"/>
      <c r="C2514" s="80"/>
      <c r="D2514" s="84"/>
      <c r="E2514" s="85"/>
      <c r="F2514" s="85"/>
      <c r="K2514" s="82"/>
      <c r="L2514" s="83"/>
      <c r="M2514" s="80"/>
      <c r="N2514" s="84"/>
      <c r="O2514" s="85"/>
      <c r="P2514" s="85"/>
    </row>
    <row r="2515" spans="1:16" x14ac:dyDescent="0.3">
      <c r="A2515" s="82"/>
      <c r="B2515" s="83"/>
      <c r="C2515" s="80"/>
      <c r="D2515" s="84"/>
      <c r="E2515" s="85"/>
      <c r="F2515" s="85"/>
      <c r="K2515" s="82"/>
      <c r="L2515" s="83"/>
      <c r="M2515" s="80"/>
      <c r="N2515" s="84"/>
      <c r="O2515" s="85"/>
      <c r="P2515" s="85"/>
    </row>
    <row r="2516" spans="1:16" x14ac:dyDescent="0.3">
      <c r="A2516" s="82"/>
      <c r="B2516" s="83"/>
      <c r="C2516" s="80"/>
      <c r="D2516" s="84"/>
      <c r="E2516" s="85"/>
      <c r="F2516" s="85"/>
      <c r="K2516" s="82"/>
      <c r="L2516" s="83"/>
      <c r="M2516" s="80"/>
      <c r="N2516" s="84"/>
      <c r="O2516" s="85"/>
      <c r="P2516" s="85"/>
    </row>
    <row r="2517" spans="1:16" x14ac:dyDescent="0.3">
      <c r="A2517" s="82"/>
      <c r="B2517" s="83"/>
      <c r="C2517" s="80"/>
      <c r="D2517" s="84"/>
      <c r="E2517" s="85"/>
      <c r="F2517" s="85"/>
      <c r="K2517" s="82"/>
      <c r="L2517" s="83"/>
      <c r="M2517" s="80"/>
      <c r="N2517" s="84"/>
      <c r="O2517" s="85"/>
      <c r="P2517" s="85"/>
    </row>
    <row r="2518" spans="1:16" x14ac:dyDescent="0.3">
      <c r="A2518" s="82"/>
      <c r="B2518" s="83"/>
      <c r="C2518" s="80"/>
      <c r="D2518" s="84"/>
      <c r="E2518" s="85"/>
      <c r="F2518" s="85"/>
      <c r="K2518" s="82"/>
      <c r="L2518" s="83"/>
      <c r="M2518" s="80"/>
      <c r="N2518" s="84"/>
      <c r="O2518" s="85"/>
      <c r="P2518" s="85"/>
    </row>
    <row r="2519" spans="1:16" x14ac:dyDescent="0.3">
      <c r="A2519" s="82"/>
      <c r="B2519" s="83"/>
      <c r="C2519" s="80"/>
      <c r="D2519" s="84"/>
      <c r="E2519" s="85"/>
      <c r="F2519" s="85"/>
      <c r="K2519" s="82"/>
      <c r="L2519" s="83"/>
      <c r="M2519" s="80"/>
      <c r="N2519" s="84"/>
      <c r="O2519" s="85"/>
      <c r="P2519" s="85"/>
    </row>
    <row r="2520" spans="1:16" x14ac:dyDescent="0.3">
      <c r="A2520" s="82"/>
      <c r="B2520" s="83"/>
      <c r="C2520" s="80"/>
      <c r="D2520" s="84"/>
      <c r="E2520" s="85"/>
      <c r="F2520" s="85"/>
      <c r="K2520" s="82"/>
      <c r="L2520" s="83"/>
      <c r="M2520" s="80"/>
      <c r="N2520" s="84"/>
      <c r="O2520" s="85"/>
      <c r="P2520" s="85"/>
    </row>
    <row r="2521" spans="1:16" x14ac:dyDescent="0.3">
      <c r="A2521" s="82"/>
      <c r="B2521" s="83"/>
      <c r="C2521" s="80"/>
      <c r="D2521" s="84"/>
      <c r="E2521" s="85"/>
      <c r="F2521" s="85"/>
      <c r="K2521" s="82"/>
      <c r="L2521" s="83"/>
      <c r="M2521" s="80"/>
      <c r="N2521" s="84"/>
      <c r="O2521" s="85"/>
      <c r="P2521" s="85"/>
    </row>
    <row r="2522" spans="1:16" x14ac:dyDescent="0.3">
      <c r="A2522" s="82"/>
      <c r="B2522" s="83"/>
      <c r="C2522" s="80"/>
      <c r="D2522" s="84"/>
      <c r="E2522" s="85"/>
      <c r="F2522" s="85"/>
      <c r="K2522" s="82"/>
      <c r="L2522" s="83"/>
      <c r="M2522" s="80"/>
      <c r="N2522" s="84"/>
      <c r="O2522" s="85"/>
      <c r="P2522" s="85"/>
    </row>
    <row r="2523" spans="1:16" x14ac:dyDescent="0.3">
      <c r="A2523" s="82"/>
      <c r="B2523" s="83"/>
      <c r="C2523" s="80"/>
      <c r="D2523" s="84"/>
      <c r="E2523" s="85"/>
      <c r="F2523" s="85"/>
      <c r="K2523" s="82"/>
      <c r="L2523" s="83"/>
      <c r="M2523" s="80"/>
      <c r="N2523" s="84"/>
      <c r="O2523" s="85"/>
      <c r="P2523" s="85"/>
    </row>
    <row r="2524" spans="1:16" x14ac:dyDescent="0.3">
      <c r="A2524" s="82"/>
      <c r="B2524" s="83"/>
      <c r="C2524" s="80"/>
      <c r="D2524" s="84"/>
      <c r="E2524" s="85"/>
      <c r="F2524" s="85"/>
      <c r="K2524" s="82"/>
      <c r="L2524" s="83"/>
      <c r="M2524" s="80"/>
      <c r="N2524" s="84"/>
      <c r="O2524" s="85"/>
      <c r="P2524" s="85"/>
    </row>
    <row r="2525" spans="1:16" x14ac:dyDescent="0.3">
      <c r="A2525" s="82"/>
      <c r="B2525" s="83"/>
      <c r="C2525" s="80"/>
      <c r="D2525" s="84"/>
      <c r="E2525" s="85"/>
      <c r="F2525" s="85"/>
      <c r="K2525" s="82"/>
      <c r="L2525" s="83"/>
      <c r="M2525" s="80"/>
      <c r="N2525" s="84"/>
      <c r="O2525" s="85"/>
      <c r="P2525" s="85"/>
    </row>
    <row r="2526" spans="1:16" x14ac:dyDescent="0.3">
      <c r="A2526" s="82"/>
      <c r="B2526" s="83"/>
      <c r="C2526" s="80"/>
      <c r="D2526" s="84"/>
      <c r="E2526" s="85"/>
      <c r="F2526" s="85"/>
      <c r="K2526" s="82"/>
      <c r="L2526" s="83"/>
      <c r="M2526" s="80"/>
      <c r="N2526" s="84"/>
      <c r="O2526" s="85"/>
      <c r="P2526" s="85"/>
    </row>
    <row r="2527" spans="1:16" x14ac:dyDescent="0.3">
      <c r="A2527" s="82"/>
      <c r="B2527" s="83"/>
      <c r="C2527" s="80"/>
      <c r="D2527" s="84"/>
      <c r="E2527" s="85"/>
      <c r="F2527" s="85"/>
      <c r="K2527" s="82"/>
      <c r="L2527" s="83"/>
      <c r="M2527" s="80"/>
      <c r="N2527" s="84"/>
      <c r="O2527" s="85"/>
      <c r="P2527" s="85"/>
    </row>
    <row r="2528" spans="1:16" x14ac:dyDescent="0.3">
      <c r="A2528" s="82"/>
      <c r="B2528" s="83"/>
      <c r="C2528" s="80"/>
      <c r="D2528" s="84"/>
      <c r="E2528" s="85"/>
      <c r="F2528" s="85"/>
      <c r="K2528" s="82"/>
      <c r="L2528" s="83"/>
      <c r="M2528" s="80"/>
      <c r="N2528" s="84"/>
      <c r="O2528" s="85"/>
      <c r="P2528" s="85"/>
    </row>
    <row r="2529" spans="1:16" x14ac:dyDescent="0.3">
      <c r="A2529" s="82"/>
      <c r="B2529" s="83"/>
      <c r="C2529" s="80"/>
      <c r="D2529" s="84"/>
      <c r="E2529" s="85"/>
      <c r="F2529" s="85"/>
      <c r="K2529" s="82"/>
      <c r="L2529" s="83"/>
      <c r="M2529" s="80"/>
      <c r="N2529" s="84"/>
      <c r="O2529" s="85"/>
      <c r="P2529" s="85"/>
    </row>
    <row r="2530" spans="1:16" x14ac:dyDescent="0.3">
      <c r="A2530" s="82"/>
      <c r="B2530" s="83"/>
      <c r="C2530" s="80"/>
      <c r="D2530" s="84"/>
      <c r="E2530" s="85"/>
      <c r="F2530" s="85"/>
      <c r="K2530" s="82"/>
      <c r="L2530" s="83"/>
      <c r="M2530" s="80"/>
      <c r="N2530" s="84"/>
      <c r="O2530" s="85"/>
      <c r="P2530" s="85"/>
    </row>
    <row r="2531" spans="1:16" x14ac:dyDescent="0.3">
      <c r="A2531" s="82"/>
      <c r="B2531" s="83"/>
      <c r="C2531" s="80"/>
      <c r="D2531" s="84"/>
      <c r="E2531" s="85"/>
      <c r="F2531" s="85"/>
      <c r="K2531" s="82"/>
      <c r="L2531" s="83"/>
      <c r="M2531" s="80"/>
      <c r="N2531" s="84"/>
      <c r="O2531" s="85"/>
      <c r="P2531" s="85"/>
    </row>
    <row r="2532" spans="1:16" x14ac:dyDescent="0.3">
      <c r="A2532" s="82"/>
      <c r="B2532" s="83"/>
      <c r="C2532" s="80"/>
      <c r="D2532" s="84"/>
      <c r="E2532" s="85"/>
      <c r="F2532" s="85"/>
      <c r="K2532" s="82"/>
      <c r="L2532" s="83"/>
      <c r="M2532" s="80"/>
      <c r="N2532" s="84"/>
      <c r="O2532" s="85"/>
      <c r="P2532" s="85"/>
    </row>
    <row r="2533" spans="1:16" x14ac:dyDescent="0.3">
      <c r="A2533" s="82"/>
      <c r="B2533" s="83"/>
      <c r="C2533" s="80"/>
      <c r="D2533" s="84"/>
      <c r="E2533" s="85"/>
      <c r="F2533" s="85"/>
      <c r="K2533" s="82"/>
      <c r="L2533" s="83"/>
      <c r="M2533" s="80"/>
      <c r="N2533" s="84"/>
      <c r="O2533" s="85"/>
      <c r="P2533" s="85"/>
    </row>
    <row r="2534" spans="1:16" x14ac:dyDescent="0.3">
      <c r="A2534" s="82"/>
      <c r="B2534" s="83"/>
      <c r="C2534" s="80"/>
      <c r="D2534" s="84"/>
      <c r="E2534" s="85"/>
      <c r="F2534" s="85"/>
      <c r="K2534" s="82"/>
      <c r="L2534" s="83"/>
      <c r="M2534" s="80"/>
      <c r="N2534" s="84"/>
      <c r="O2534" s="85"/>
      <c r="P2534" s="85"/>
    </row>
    <row r="2535" spans="1:16" x14ac:dyDescent="0.3">
      <c r="A2535" s="82"/>
      <c r="B2535" s="83"/>
      <c r="C2535" s="80"/>
      <c r="D2535" s="84"/>
      <c r="E2535" s="85"/>
      <c r="F2535" s="85"/>
      <c r="K2535" s="82"/>
      <c r="L2535" s="83"/>
      <c r="M2535" s="80"/>
      <c r="N2535" s="84"/>
      <c r="O2535" s="85"/>
      <c r="P2535" s="85"/>
    </row>
    <row r="2536" spans="1:16" x14ac:dyDescent="0.3">
      <c r="A2536" s="82"/>
      <c r="B2536" s="83"/>
      <c r="C2536" s="80"/>
      <c r="D2536" s="84"/>
      <c r="E2536" s="85"/>
      <c r="F2536" s="85"/>
      <c r="K2536" s="82"/>
      <c r="L2536" s="83"/>
      <c r="M2536" s="80"/>
      <c r="N2536" s="84"/>
      <c r="O2536" s="85"/>
      <c r="P2536" s="85"/>
    </row>
    <row r="2537" spans="1:16" x14ac:dyDescent="0.3">
      <c r="A2537" s="82"/>
      <c r="B2537" s="83"/>
      <c r="C2537" s="80"/>
      <c r="D2537" s="84"/>
      <c r="E2537" s="85"/>
      <c r="F2537" s="85"/>
      <c r="K2537" s="82"/>
      <c r="L2537" s="83"/>
      <c r="M2537" s="80"/>
      <c r="N2537" s="84"/>
      <c r="O2537" s="85"/>
      <c r="P2537" s="85"/>
    </row>
    <row r="2538" spans="1:16" x14ac:dyDescent="0.3">
      <c r="A2538" s="82"/>
      <c r="B2538" s="83"/>
      <c r="C2538" s="80"/>
      <c r="D2538" s="84"/>
      <c r="E2538" s="85"/>
      <c r="F2538" s="85"/>
      <c r="K2538" s="82"/>
      <c r="L2538" s="83"/>
      <c r="M2538" s="80"/>
      <c r="N2538" s="84"/>
      <c r="O2538" s="85"/>
      <c r="P2538" s="85"/>
    </row>
    <row r="2539" spans="1:16" x14ac:dyDescent="0.3">
      <c r="A2539" s="82"/>
      <c r="B2539" s="83"/>
      <c r="C2539" s="80"/>
      <c r="D2539" s="84"/>
      <c r="E2539" s="85"/>
      <c r="F2539" s="85"/>
      <c r="K2539" s="82"/>
      <c r="L2539" s="83"/>
      <c r="M2539" s="80"/>
      <c r="N2539" s="84"/>
      <c r="O2539" s="85"/>
      <c r="P2539" s="85"/>
    </row>
    <row r="2540" spans="1:16" x14ac:dyDescent="0.3">
      <c r="A2540" s="82"/>
      <c r="B2540" s="83"/>
      <c r="C2540" s="80"/>
      <c r="D2540" s="84"/>
      <c r="E2540" s="85"/>
      <c r="F2540" s="85"/>
      <c r="K2540" s="82"/>
      <c r="L2540" s="83"/>
      <c r="M2540" s="80"/>
      <c r="N2540" s="84"/>
      <c r="O2540" s="85"/>
      <c r="P2540" s="85"/>
    </row>
    <row r="2541" spans="1:16" x14ac:dyDescent="0.3">
      <c r="A2541" s="82"/>
      <c r="B2541" s="83"/>
      <c r="C2541" s="80"/>
      <c r="D2541" s="84"/>
      <c r="E2541" s="85"/>
      <c r="F2541" s="85"/>
      <c r="K2541" s="82"/>
      <c r="L2541" s="83"/>
      <c r="M2541" s="80"/>
      <c r="N2541" s="84"/>
      <c r="O2541" s="85"/>
      <c r="P2541" s="85"/>
    </row>
    <row r="2542" spans="1:16" x14ac:dyDescent="0.3">
      <c r="A2542" s="82"/>
      <c r="B2542" s="83"/>
      <c r="C2542" s="80"/>
      <c r="D2542" s="84"/>
      <c r="E2542" s="85"/>
      <c r="F2542" s="85"/>
      <c r="K2542" s="82"/>
      <c r="L2542" s="83"/>
      <c r="M2542" s="80"/>
      <c r="N2542" s="84"/>
      <c r="O2542" s="85"/>
      <c r="P2542" s="85"/>
    </row>
    <row r="2543" spans="1:16" x14ac:dyDescent="0.3">
      <c r="A2543" s="82"/>
      <c r="B2543" s="83"/>
      <c r="C2543" s="80"/>
      <c r="D2543" s="84"/>
      <c r="E2543" s="85"/>
      <c r="F2543" s="85"/>
      <c r="K2543" s="82"/>
      <c r="L2543" s="83"/>
      <c r="M2543" s="80"/>
      <c r="N2543" s="84"/>
      <c r="O2543" s="85"/>
      <c r="P2543" s="85"/>
    </row>
    <row r="2544" spans="1:16" x14ac:dyDescent="0.3">
      <c r="A2544" s="82"/>
      <c r="B2544" s="83"/>
      <c r="C2544" s="80"/>
      <c r="D2544" s="84"/>
      <c r="E2544" s="85"/>
      <c r="F2544" s="85"/>
      <c r="K2544" s="82"/>
      <c r="L2544" s="83"/>
      <c r="M2544" s="80"/>
      <c r="N2544" s="84"/>
      <c r="O2544" s="85"/>
      <c r="P2544" s="85"/>
    </row>
    <row r="2545" spans="1:16" x14ac:dyDescent="0.3">
      <c r="A2545" s="82"/>
      <c r="B2545" s="83"/>
      <c r="C2545" s="80"/>
      <c r="D2545" s="84"/>
      <c r="E2545" s="85"/>
      <c r="F2545" s="85"/>
      <c r="K2545" s="82"/>
      <c r="L2545" s="83"/>
      <c r="M2545" s="80"/>
      <c r="N2545" s="84"/>
      <c r="O2545" s="85"/>
      <c r="P2545" s="85"/>
    </row>
    <row r="2546" spans="1:16" x14ac:dyDescent="0.3">
      <c r="A2546" s="82"/>
      <c r="B2546" s="83"/>
      <c r="C2546" s="80"/>
      <c r="D2546" s="84"/>
      <c r="E2546" s="85"/>
      <c r="F2546" s="85"/>
      <c r="K2546" s="82"/>
      <c r="L2546" s="83"/>
      <c r="M2546" s="80"/>
      <c r="N2546" s="84"/>
      <c r="O2546" s="85"/>
      <c r="P2546" s="85"/>
    </row>
    <row r="2547" spans="1:16" x14ac:dyDescent="0.3">
      <c r="A2547" s="82"/>
      <c r="B2547" s="83"/>
      <c r="C2547" s="80"/>
      <c r="D2547" s="84"/>
      <c r="E2547" s="85"/>
      <c r="F2547" s="85"/>
      <c r="K2547" s="82"/>
      <c r="L2547" s="83"/>
      <c r="M2547" s="80"/>
      <c r="N2547" s="84"/>
      <c r="O2547" s="85"/>
      <c r="P2547" s="85"/>
    </row>
    <row r="2548" spans="1:16" x14ac:dyDescent="0.3">
      <c r="A2548" s="82"/>
      <c r="B2548" s="83"/>
      <c r="C2548" s="80"/>
      <c r="D2548" s="84"/>
      <c r="E2548" s="85"/>
      <c r="F2548" s="85"/>
      <c r="K2548" s="82"/>
      <c r="L2548" s="83"/>
      <c r="M2548" s="80"/>
      <c r="N2548" s="84"/>
      <c r="O2548" s="85"/>
      <c r="P2548" s="85"/>
    </row>
    <row r="2549" spans="1:16" x14ac:dyDescent="0.3">
      <c r="A2549" s="82"/>
      <c r="B2549" s="83"/>
      <c r="C2549" s="80"/>
      <c r="D2549" s="84"/>
      <c r="E2549" s="85"/>
      <c r="F2549" s="85"/>
      <c r="K2549" s="82"/>
      <c r="L2549" s="83"/>
      <c r="M2549" s="80"/>
      <c r="N2549" s="84"/>
      <c r="O2549" s="85"/>
      <c r="P2549" s="85"/>
    </row>
    <row r="2550" spans="1:16" x14ac:dyDescent="0.3">
      <c r="A2550" s="82"/>
      <c r="B2550" s="83"/>
      <c r="C2550" s="80"/>
      <c r="D2550" s="84"/>
      <c r="E2550" s="85"/>
      <c r="F2550" s="85"/>
      <c r="K2550" s="82"/>
      <c r="L2550" s="83"/>
      <c r="M2550" s="80"/>
      <c r="N2550" s="84"/>
      <c r="O2550" s="85"/>
      <c r="P2550" s="85"/>
    </row>
    <row r="2551" spans="1:16" x14ac:dyDescent="0.3">
      <c r="A2551" s="82"/>
      <c r="B2551" s="83"/>
      <c r="C2551" s="80"/>
      <c r="D2551" s="84"/>
      <c r="E2551" s="85"/>
      <c r="F2551" s="85"/>
      <c r="K2551" s="82"/>
      <c r="L2551" s="83"/>
      <c r="M2551" s="80"/>
      <c r="N2551" s="84"/>
      <c r="O2551" s="85"/>
      <c r="P2551" s="85"/>
    </row>
    <row r="2552" spans="1:16" x14ac:dyDescent="0.3">
      <c r="A2552" s="82"/>
      <c r="B2552" s="83"/>
      <c r="C2552" s="80"/>
      <c r="D2552" s="84"/>
      <c r="E2552" s="85"/>
      <c r="F2552" s="85"/>
      <c r="K2552" s="82"/>
      <c r="L2552" s="83"/>
      <c r="M2552" s="80"/>
      <c r="N2552" s="84"/>
      <c r="O2552" s="85"/>
      <c r="P2552" s="85"/>
    </row>
    <row r="2553" spans="1:16" x14ac:dyDescent="0.3">
      <c r="A2553" s="82"/>
      <c r="B2553" s="83"/>
      <c r="C2553" s="80"/>
      <c r="D2553" s="84"/>
      <c r="E2553" s="85"/>
      <c r="F2553" s="85"/>
      <c r="K2553" s="82"/>
      <c r="L2553" s="83"/>
      <c r="M2553" s="80"/>
      <c r="N2553" s="84"/>
      <c r="O2553" s="85"/>
      <c r="P2553" s="85"/>
    </row>
    <row r="2554" spans="1:16" x14ac:dyDescent="0.3">
      <c r="A2554" s="82"/>
      <c r="B2554" s="83"/>
      <c r="C2554" s="80"/>
      <c r="D2554" s="84"/>
      <c r="E2554" s="85"/>
      <c r="F2554" s="85"/>
      <c r="K2554" s="82"/>
      <c r="L2554" s="83"/>
      <c r="M2554" s="80"/>
      <c r="N2554" s="84"/>
      <c r="O2554" s="85"/>
      <c r="P2554" s="85"/>
    </row>
    <row r="2555" spans="1:16" x14ac:dyDescent="0.3">
      <c r="A2555" s="82"/>
      <c r="B2555" s="83"/>
      <c r="C2555" s="80"/>
      <c r="D2555" s="84"/>
      <c r="E2555" s="85"/>
      <c r="F2555" s="85"/>
      <c r="K2555" s="82"/>
      <c r="L2555" s="83"/>
      <c r="M2555" s="80"/>
      <c r="N2555" s="84"/>
      <c r="O2555" s="85"/>
      <c r="P2555" s="85"/>
    </row>
    <row r="2556" spans="1:16" x14ac:dyDescent="0.3">
      <c r="A2556" s="82"/>
      <c r="B2556" s="83"/>
      <c r="C2556" s="80"/>
      <c r="D2556" s="84"/>
      <c r="E2556" s="85"/>
      <c r="F2556" s="85"/>
      <c r="K2556" s="82"/>
      <c r="L2556" s="83"/>
      <c r="M2556" s="80"/>
      <c r="N2556" s="84"/>
      <c r="O2556" s="85"/>
      <c r="P2556" s="85"/>
    </row>
    <row r="2557" spans="1:16" x14ac:dyDescent="0.3">
      <c r="A2557" s="82"/>
      <c r="B2557" s="83"/>
      <c r="C2557" s="80"/>
      <c r="D2557" s="84"/>
      <c r="E2557" s="85"/>
      <c r="F2557" s="85"/>
      <c r="K2557" s="82"/>
      <c r="L2557" s="83"/>
      <c r="M2557" s="80"/>
      <c r="N2557" s="84"/>
      <c r="O2557" s="85"/>
      <c r="P2557" s="85"/>
    </row>
    <row r="2558" spans="1:16" x14ac:dyDescent="0.3">
      <c r="A2558" s="82"/>
      <c r="B2558" s="83"/>
      <c r="C2558" s="80"/>
      <c r="D2558" s="84"/>
      <c r="E2558" s="85"/>
      <c r="F2558" s="85"/>
      <c r="K2558" s="82"/>
      <c r="L2558" s="83"/>
      <c r="M2558" s="80"/>
      <c r="N2558" s="84"/>
      <c r="O2558" s="85"/>
      <c r="P2558" s="85"/>
    </row>
    <row r="2559" spans="1:16" x14ac:dyDescent="0.3">
      <c r="A2559" s="82"/>
      <c r="B2559" s="83"/>
      <c r="C2559" s="80"/>
      <c r="D2559" s="84"/>
      <c r="E2559" s="85"/>
      <c r="F2559" s="85"/>
      <c r="K2559" s="82"/>
      <c r="L2559" s="83"/>
      <c r="M2559" s="80"/>
      <c r="N2559" s="84"/>
      <c r="O2559" s="85"/>
      <c r="P2559" s="85"/>
    </row>
    <row r="2560" spans="1:16" x14ac:dyDescent="0.3">
      <c r="A2560" s="82"/>
      <c r="B2560" s="83"/>
      <c r="C2560" s="80"/>
      <c r="D2560" s="84"/>
      <c r="E2560" s="85"/>
      <c r="F2560" s="85"/>
      <c r="K2560" s="82"/>
      <c r="L2560" s="83"/>
      <c r="M2560" s="80"/>
      <c r="N2560" s="84"/>
      <c r="O2560" s="85"/>
      <c r="P2560" s="85"/>
    </row>
    <row r="2561" spans="1:16" x14ac:dyDescent="0.3">
      <c r="A2561" s="82"/>
      <c r="B2561" s="83"/>
      <c r="C2561" s="80"/>
      <c r="D2561" s="84"/>
      <c r="E2561" s="85"/>
      <c r="F2561" s="85"/>
      <c r="K2561" s="82"/>
      <c r="L2561" s="83"/>
      <c r="M2561" s="80"/>
      <c r="N2561" s="84"/>
      <c r="O2561" s="85"/>
      <c r="P2561" s="85"/>
    </row>
    <row r="2562" spans="1:16" x14ac:dyDescent="0.3">
      <c r="A2562" s="82"/>
      <c r="B2562" s="83"/>
      <c r="C2562" s="80"/>
      <c r="D2562" s="84"/>
      <c r="E2562" s="85"/>
      <c r="F2562" s="85"/>
      <c r="K2562" s="82"/>
      <c r="L2562" s="83"/>
      <c r="M2562" s="80"/>
      <c r="N2562" s="84"/>
      <c r="O2562" s="85"/>
      <c r="P2562" s="85"/>
    </row>
    <row r="2563" spans="1:16" x14ac:dyDescent="0.3">
      <c r="A2563" s="82"/>
      <c r="B2563" s="83"/>
      <c r="C2563" s="80"/>
      <c r="D2563" s="84"/>
      <c r="E2563" s="85"/>
      <c r="F2563" s="85"/>
      <c r="K2563" s="82"/>
      <c r="L2563" s="83"/>
      <c r="M2563" s="80"/>
      <c r="N2563" s="84"/>
      <c r="O2563" s="85"/>
      <c r="P2563" s="85"/>
    </row>
    <row r="2564" spans="1:16" x14ac:dyDescent="0.3">
      <c r="A2564" s="82"/>
      <c r="B2564" s="83"/>
      <c r="C2564" s="80"/>
      <c r="D2564" s="84"/>
      <c r="E2564" s="85"/>
      <c r="F2564" s="85"/>
      <c r="K2564" s="82"/>
      <c r="L2564" s="83"/>
      <c r="M2564" s="80"/>
      <c r="N2564" s="84"/>
      <c r="O2564" s="85"/>
      <c r="P2564" s="85"/>
    </row>
    <row r="2565" spans="1:16" x14ac:dyDescent="0.3">
      <c r="A2565" s="82"/>
      <c r="B2565" s="83"/>
      <c r="C2565" s="80"/>
      <c r="D2565" s="84"/>
      <c r="E2565" s="85"/>
      <c r="F2565" s="85"/>
      <c r="K2565" s="82"/>
      <c r="L2565" s="83"/>
      <c r="M2565" s="80"/>
      <c r="N2565" s="84"/>
      <c r="O2565" s="85"/>
      <c r="P2565" s="85"/>
    </row>
    <row r="2566" spans="1:16" x14ac:dyDescent="0.3">
      <c r="A2566" s="82"/>
      <c r="B2566" s="83"/>
      <c r="C2566" s="80"/>
      <c r="D2566" s="84"/>
      <c r="E2566" s="85"/>
      <c r="F2566" s="85"/>
      <c r="K2566" s="82"/>
      <c r="L2566" s="83"/>
      <c r="M2566" s="80"/>
      <c r="N2566" s="84"/>
      <c r="O2566" s="85"/>
      <c r="P2566" s="85"/>
    </row>
    <row r="2567" spans="1:16" x14ac:dyDescent="0.3">
      <c r="A2567" s="82"/>
      <c r="B2567" s="83"/>
      <c r="C2567" s="80"/>
      <c r="D2567" s="84"/>
      <c r="E2567" s="85"/>
      <c r="F2567" s="85"/>
      <c r="K2567" s="82"/>
      <c r="L2567" s="83"/>
      <c r="M2567" s="80"/>
      <c r="N2567" s="84"/>
      <c r="O2567" s="85"/>
      <c r="P2567" s="85"/>
    </row>
    <row r="2568" spans="1:16" x14ac:dyDescent="0.3">
      <c r="A2568" s="82"/>
      <c r="B2568" s="83"/>
      <c r="C2568" s="80"/>
      <c r="D2568" s="84"/>
      <c r="E2568" s="85"/>
      <c r="F2568" s="85"/>
      <c r="K2568" s="82"/>
      <c r="L2568" s="83"/>
      <c r="M2568" s="80"/>
      <c r="N2568" s="84"/>
      <c r="O2568" s="85"/>
      <c r="P2568" s="85"/>
    </row>
    <row r="2569" spans="1:16" x14ac:dyDescent="0.3">
      <c r="A2569" s="82"/>
      <c r="B2569" s="83"/>
      <c r="C2569" s="80"/>
      <c r="D2569" s="84"/>
      <c r="E2569" s="85"/>
      <c r="F2569" s="85"/>
      <c r="K2569" s="82"/>
      <c r="L2569" s="83"/>
      <c r="M2569" s="80"/>
      <c r="N2569" s="84"/>
      <c r="O2569" s="85"/>
      <c r="P2569" s="85"/>
    </row>
    <row r="2570" spans="1:16" x14ac:dyDescent="0.3">
      <c r="A2570" s="82"/>
      <c r="B2570" s="83"/>
      <c r="C2570" s="80"/>
      <c r="D2570" s="84"/>
      <c r="E2570" s="85"/>
      <c r="F2570" s="85"/>
      <c r="K2570" s="82"/>
      <c r="L2570" s="83"/>
      <c r="M2570" s="80"/>
      <c r="N2570" s="84"/>
      <c r="O2570" s="85"/>
      <c r="P2570" s="85"/>
    </row>
    <row r="2571" spans="1:16" x14ac:dyDescent="0.3">
      <c r="A2571" s="82"/>
      <c r="B2571" s="83"/>
      <c r="C2571" s="80"/>
      <c r="D2571" s="84"/>
      <c r="E2571" s="85"/>
      <c r="F2571" s="85"/>
      <c r="K2571" s="82"/>
      <c r="L2571" s="83"/>
      <c r="M2571" s="80"/>
      <c r="N2571" s="84"/>
      <c r="O2571" s="85"/>
      <c r="P2571" s="85"/>
    </row>
    <row r="2572" spans="1:16" x14ac:dyDescent="0.3">
      <c r="A2572" s="82"/>
      <c r="B2572" s="83"/>
      <c r="C2572" s="80"/>
      <c r="D2572" s="84"/>
      <c r="E2572" s="85"/>
      <c r="F2572" s="85"/>
      <c r="K2572" s="82"/>
      <c r="L2572" s="83"/>
      <c r="M2572" s="80"/>
      <c r="N2572" s="84"/>
      <c r="O2572" s="85"/>
      <c r="P2572" s="85"/>
    </row>
    <row r="2573" spans="1:16" x14ac:dyDescent="0.3">
      <c r="A2573" s="82"/>
      <c r="B2573" s="83"/>
      <c r="C2573" s="80"/>
      <c r="D2573" s="84"/>
      <c r="E2573" s="85"/>
      <c r="F2573" s="85"/>
      <c r="K2573" s="82"/>
      <c r="L2573" s="83"/>
      <c r="M2573" s="80"/>
      <c r="N2573" s="84"/>
      <c r="O2573" s="85"/>
      <c r="P2573" s="85"/>
    </row>
    <row r="2574" spans="1:16" x14ac:dyDescent="0.3">
      <c r="A2574" s="82"/>
      <c r="B2574" s="83"/>
      <c r="C2574" s="80"/>
      <c r="D2574" s="84"/>
      <c r="E2574" s="85"/>
      <c r="F2574" s="85"/>
      <c r="K2574" s="82"/>
      <c r="L2574" s="83"/>
      <c r="M2574" s="80"/>
      <c r="N2574" s="84"/>
      <c r="O2574" s="85"/>
      <c r="P2574" s="85"/>
    </row>
    <row r="2575" spans="1:16" x14ac:dyDescent="0.3">
      <c r="A2575" s="82"/>
      <c r="B2575" s="83"/>
      <c r="C2575" s="80"/>
      <c r="D2575" s="84"/>
      <c r="E2575" s="85"/>
      <c r="F2575" s="85"/>
      <c r="K2575" s="82"/>
      <c r="L2575" s="83"/>
      <c r="M2575" s="80"/>
      <c r="N2575" s="84"/>
      <c r="O2575" s="85"/>
      <c r="P2575" s="85"/>
    </row>
    <row r="2576" spans="1:16" x14ac:dyDescent="0.3">
      <c r="A2576" s="82"/>
      <c r="B2576" s="83"/>
      <c r="C2576" s="80"/>
      <c r="D2576" s="84"/>
      <c r="E2576" s="85"/>
      <c r="F2576" s="85"/>
      <c r="K2576" s="82"/>
      <c r="L2576" s="83"/>
      <c r="M2576" s="80"/>
      <c r="N2576" s="84"/>
      <c r="O2576" s="85"/>
      <c r="P2576" s="85"/>
    </row>
    <row r="2577" spans="1:16" x14ac:dyDescent="0.3">
      <c r="A2577" s="82"/>
      <c r="B2577" s="83"/>
      <c r="C2577" s="80"/>
      <c r="D2577" s="84"/>
      <c r="E2577" s="85"/>
      <c r="F2577" s="85"/>
      <c r="K2577" s="82"/>
      <c r="L2577" s="83"/>
      <c r="M2577" s="80"/>
      <c r="N2577" s="84"/>
      <c r="O2577" s="85"/>
      <c r="P2577" s="85"/>
    </row>
    <row r="2578" spans="1:16" x14ac:dyDescent="0.3">
      <c r="A2578" s="82"/>
      <c r="B2578" s="83"/>
      <c r="C2578" s="80"/>
      <c r="D2578" s="84"/>
      <c r="E2578" s="85"/>
      <c r="F2578" s="85"/>
      <c r="K2578" s="82"/>
      <c r="L2578" s="83"/>
      <c r="M2578" s="80"/>
      <c r="N2578" s="84"/>
      <c r="O2578" s="85"/>
      <c r="P2578" s="85"/>
    </row>
    <row r="2579" spans="1:16" x14ac:dyDescent="0.3">
      <c r="A2579" s="82"/>
      <c r="B2579" s="83"/>
      <c r="C2579" s="80"/>
      <c r="D2579" s="84"/>
      <c r="E2579" s="85"/>
      <c r="F2579" s="85"/>
      <c r="K2579" s="82"/>
      <c r="L2579" s="83"/>
      <c r="M2579" s="80"/>
      <c r="N2579" s="84"/>
      <c r="O2579" s="85"/>
      <c r="P2579" s="85"/>
    </row>
    <row r="2580" spans="1:16" x14ac:dyDescent="0.3">
      <c r="A2580" s="82"/>
      <c r="B2580" s="83"/>
      <c r="C2580" s="80"/>
      <c r="D2580" s="84"/>
      <c r="E2580" s="85"/>
      <c r="F2580" s="85"/>
      <c r="K2580" s="82"/>
      <c r="L2580" s="83"/>
      <c r="M2580" s="80"/>
      <c r="N2580" s="84"/>
      <c r="O2580" s="85"/>
      <c r="P2580" s="85"/>
    </row>
    <row r="2581" spans="1:16" x14ac:dyDescent="0.3">
      <c r="A2581" s="82"/>
      <c r="B2581" s="83"/>
      <c r="C2581" s="80"/>
      <c r="D2581" s="84"/>
      <c r="E2581" s="85"/>
      <c r="F2581" s="85"/>
      <c r="K2581" s="82"/>
      <c r="L2581" s="83"/>
      <c r="M2581" s="80"/>
      <c r="N2581" s="84"/>
      <c r="O2581" s="85"/>
      <c r="P2581" s="85"/>
    </row>
    <row r="2582" spans="1:16" x14ac:dyDescent="0.3">
      <c r="A2582" s="82"/>
      <c r="B2582" s="83"/>
      <c r="C2582" s="80"/>
      <c r="D2582" s="84"/>
      <c r="E2582" s="85"/>
      <c r="F2582" s="85"/>
      <c r="K2582" s="82"/>
      <c r="L2582" s="83"/>
      <c r="M2582" s="80"/>
      <c r="N2582" s="84"/>
      <c r="O2582" s="85"/>
      <c r="P2582" s="85"/>
    </row>
    <row r="2583" spans="1:16" x14ac:dyDescent="0.3">
      <c r="A2583" s="82"/>
      <c r="B2583" s="83"/>
      <c r="C2583" s="80"/>
      <c r="D2583" s="84"/>
      <c r="E2583" s="85"/>
      <c r="F2583" s="85"/>
      <c r="K2583" s="82"/>
      <c r="L2583" s="83"/>
      <c r="M2583" s="80"/>
      <c r="N2583" s="84"/>
      <c r="O2583" s="85"/>
      <c r="P2583" s="85"/>
    </row>
    <row r="2584" spans="1:16" x14ac:dyDescent="0.3">
      <c r="A2584" s="82"/>
      <c r="B2584" s="83"/>
      <c r="C2584" s="80"/>
      <c r="D2584" s="84"/>
      <c r="E2584" s="85"/>
      <c r="F2584" s="85"/>
      <c r="K2584" s="82"/>
      <c r="L2584" s="83"/>
      <c r="M2584" s="80"/>
      <c r="N2584" s="84"/>
      <c r="O2584" s="85"/>
      <c r="P2584" s="85"/>
    </row>
    <row r="2585" spans="1:16" x14ac:dyDescent="0.3">
      <c r="A2585" s="82"/>
      <c r="B2585" s="83"/>
      <c r="C2585" s="80"/>
      <c r="D2585" s="84"/>
      <c r="E2585" s="85"/>
      <c r="F2585" s="85"/>
      <c r="K2585" s="82"/>
      <c r="L2585" s="83"/>
      <c r="M2585" s="80"/>
      <c r="N2585" s="84"/>
      <c r="O2585" s="85"/>
      <c r="P2585" s="85"/>
    </row>
    <row r="2586" spans="1:16" x14ac:dyDescent="0.3">
      <c r="A2586" s="82"/>
      <c r="B2586" s="83"/>
      <c r="C2586" s="80"/>
      <c r="D2586" s="84"/>
      <c r="E2586" s="85"/>
      <c r="F2586" s="85"/>
      <c r="K2586" s="82"/>
      <c r="L2586" s="83"/>
      <c r="M2586" s="80"/>
      <c r="N2586" s="84"/>
      <c r="O2586" s="85"/>
      <c r="P2586" s="85"/>
    </row>
    <row r="2587" spans="1:16" x14ac:dyDescent="0.3">
      <c r="A2587" s="82"/>
      <c r="B2587" s="83"/>
      <c r="C2587" s="80"/>
      <c r="D2587" s="84"/>
      <c r="E2587" s="85"/>
      <c r="F2587" s="85"/>
      <c r="K2587" s="82"/>
      <c r="L2587" s="83"/>
      <c r="M2587" s="80"/>
      <c r="N2587" s="84"/>
      <c r="O2587" s="85"/>
      <c r="P2587" s="85"/>
    </row>
    <row r="2588" spans="1:16" x14ac:dyDescent="0.3">
      <c r="A2588" s="82"/>
      <c r="B2588" s="83"/>
      <c r="C2588" s="80"/>
      <c r="D2588" s="84"/>
      <c r="E2588" s="85"/>
      <c r="F2588" s="85"/>
      <c r="K2588" s="82"/>
      <c r="L2588" s="83"/>
      <c r="M2588" s="80"/>
      <c r="N2588" s="84"/>
      <c r="O2588" s="85"/>
      <c r="P2588" s="85"/>
    </row>
    <row r="2589" spans="1:16" x14ac:dyDescent="0.3">
      <c r="A2589" s="82"/>
      <c r="B2589" s="83"/>
      <c r="C2589" s="80"/>
      <c r="D2589" s="84"/>
      <c r="E2589" s="85"/>
      <c r="F2589" s="85"/>
      <c r="K2589" s="82"/>
      <c r="L2589" s="83"/>
      <c r="M2589" s="80"/>
      <c r="N2589" s="84"/>
      <c r="O2589" s="85"/>
      <c r="P2589" s="85"/>
    </row>
    <row r="2590" spans="1:16" x14ac:dyDescent="0.3">
      <c r="A2590" s="82"/>
      <c r="B2590" s="83"/>
      <c r="C2590" s="80"/>
      <c r="D2590" s="84"/>
      <c r="E2590" s="85"/>
      <c r="F2590" s="85"/>
      <c r="K2590" s="82"/>
      <c r="L2590" s="83"/>
      <c r="M2590" s="80"/>
      <c r="N2590" s="84"/>
      <c r="O2590" s="85"/>
      <c r="P2590" s="85"/>
    </row>
    <row r="2591" spans="1:16" x14ac:dyDescent="0.3">
      <c r="A2591" s="82"/>
      <c r="B2591" s="83"/>
      <c r="C2591" s="80"/>
      <c r="D2591" s="84"/>
      <c r="E2591" s="85"/>
      <c r="F2591" s="85"/>
      <c r="K2591" s="82"/>
      <c r="L2591" s="83"/>
      <c r="M2591" s="80"/>
      <c r="N2591" s="84"/>
      <c r="O2591" s="85"/>
      <c r="P2591" s="85"/>
    </row>
    <row r="2592" spans="1:16" x14ac:dyDescent="0.3">
      <c r="A2592" s="82"/>
      <c r="B2592" s="83"/>
      <c r="C2592" s="80"/>
      <c r="D2592" s="84"/>
      <c r="E2592" s="85"/>
      <c r="F2592" s="85"/>
      <c r="K2592" s="82"/>
      <c r="L2592" s="83"/>
      <c r="M2592" s="80"/>
      <c r="N2592" s="84"/>
      <c r="O2592" s="85"/>
      <c r="P2592" s="85"/>
    </row>
    <row r="2593" spans="1:16" x14ac:dyDescent="0.3">
      <c r="A2593" s="82"/>
      <c r="B2593" s="83"/>
      <c r="C2593" s="80"/>
      <c r="D2593" s="84"/>
      <c r="E2593" s="85"/>
      <c r="F2593" s="85"/>
      <c r="K2593" s="82"/>
      <c r="L2593" s="83"/>
      <c r="M2593" s="80"/>
      <c r="N2593" s="84"/>
      <c r="O2593" s="85"/>
      <c r="P2593" s="85"/>
    </row>
    <row r="2594" spans="1:16" x14ac:dyDescent="0.3">
      <c r="A2594" s="82"/>
      <c r="B2594" s="83"/>
      <c r="C2594" s="80"/>
      <c r="D2594" s="84"/>
      <c r="E2594" s="85"/>
      <c r="F2594" s="85"/>
      <c r="K2594" s="82"/>
      <c r="L2594" s="83"/>
      <c r="M2594" s="80"/>
      <c r="N2594" s="84"/>
      <c r="O2594" s="85"/>
      <c r="P2594" s="85"/>
    </row>
    <row r="2595" spans="1:16" x14ac:dyDescent="0.3">
      <c r="A2595" s="82"/>
      <c r="B2595" s="83"/>
      <c r="C2595" s="80"/>
      <c r="D2595" s="84"/>
      <c r="E2595" s="85"/>
      <c r="F2595" s="85"/>
      <c r="K2595" s="82"/>
      <c r="L2595" s="83"/>
      <c r="M2595" s="80"/>
      <c r="N2595" s="84"/>
      <c r="O2595" s="85"/>
      <c r="P2595" s="85"/>
    </row>
    <row r="2596" spans="1:16" x14ac:dyDescent="0.3">
      <c r="A2596" s="82"/>
      <c r="B2596" s="83"/>
      <c r="C2596" s="80"/>
      <c r="D2596" s="84"/>
      <c r="E2596" s="85"/>
      <c r="F2596" s="85"/>
      <c r="K2596" s="82"/>
      <c r="L2596" s="83"/>
      <c r="M2596" s="80"/>
      <c r="N2596" s="84"/>
      <c r="O2596" s="85"/>
      <c r="P2596" s="85"/>
    </row>
    <row r="2597" spans="1:16" x14ac:dyDescent="0.3">
      <c r="A2597" s="82"/>
      <c r="B2597" s="83"/>
      <c r="C2597" s="80"/>
      <c r="D2597" s="84"/>
      <c r="E2597" s="85"/>
      <c r="F2597" s="85"/>
      <c r="K2597" s="82"/>
      <c r="L2597" s="83"/>
      <c r="M2597" s="80"/>
      <c r="N2597" s="84"/>
      <c r="O2597" s="85"/>
      <c r="P2597" s="85"/>
    </row>
    <row r="2598" spans="1:16" x14ac:dyDescent="0.3">
      <c r="A2598" s="82"/>
      <c r="B2598" s="83"/>
      <c r="C2598" s="80"/>
      <c r="D2598" s="84"/>
      <c r="E2598" s="85"/>
      <c r="F2598" s="85"/>
      <c r="K2598" s="82"/>
      <c r="L2598" s="83"/>
      <c r="M2598" s="80"/>
      <c r="N2598" s="84"/>
      <c r="O2598" s="85"/>
      <c r="P2598" s="85"/>
    </row>
    <row r="2599" spans="1:16" x14ac:dyDescent="0.3">
      <c r="A2599" s="82"/>
      <c r="B2599" s="83"/>
      <c r="C2599" s="80"/>
      <c r="D2599" s="84"/>
      <c r="E2599" s="85"/>
      <c r="F2599" s="85"/>
      <c r="K2599" s="82"/>
      <c r="L2599" s="83"/>
      <c r="M2599" s="80"/>
      <c r="N2599" s="84"/>
      <c r="O2599" s="85"/>
      <c r="P2599" s="85"/>
    </row>
    <row r="2600" spans="1:16" x14ac:dyDescent="0.3">
      <c r="A2600" s="82"/>
      <c r="B2600" s="83"/>
      <c r="C2600" s="80"/>
      <c r="D2600" s="84"/>
      <c r="E2600" s="85"/>
      <c r="F2600" s="85"/>
      <c r="K2600" s="82"/>
      <c r="L2600" s="83"/>
      <c r="M2600" s="80"/>
      <c r="N2600" s="84"/>
      <c r="O2600" s="85"/>
      <c r="P2600" s="85"/>
    </row>
    <row r="2601" spans="1:16" x14ac:dyDescent="0.3">
      <c r="A2601" s="82"/>
      <c r="B2601" s="83"/>
      <c r="C2601" s="80"/>
      <c r="D2601" s="84"/>
      <c r="E2601" s="85"/>
      <c r="F2601" s="85"/>
      <c r="K2601" s="82"/>
      <c r="L2601" s="83"/>
      <c r="M2601" s="80"/>
      <c r="N2601" s="84"/>
      <c r="O2601" s="85"/>
      <c r="P2601" s="85"/>
    </row>
    <row r="2602" spans="1:16" x14ac:dyDescent="0.3">
      <c r="A2602" s="82"/>
      <c r="B2602" s="83"/>
      <c r="C2602" s="80"/>
      <c r="D2602" s="84"/>
      <c r="E2602" s="85"/>
      <c r="F2602" s="85"/>
      <c r="K2602" s="82"/>
      <c r="L2602" s="83"/>
      <c r="M2602" s="80"/>
      <c r="N2602" s="84"/>
      <c r="O2602" s="85"/>
      <c r="P2602" s="85"/>
    </row>
    <row r="2603" spans="1:16" x14ac:dyDescent="0.3">
      <c r="A2603" s="82"/>
      <c r="B2603" s="83"/>
      <c r="C2603" s="80"/>
      <c r="D2603" s="84"/>
      <c r="E2603" s="85"/>
      <c r="F2603" s="85"/>
      <c r="K2603" s="82"/>
      <c r="L2603" s="83"/>
      <c r="M2603" s="80"/>
      <c r="N2603" s="84"/>
      <c r="O2603" s="85"/>
      <c r="P2603" s="85"/>
    </row>
    <row r="2604" spans="1:16" x14ac:dyDescent="0.3">
      <c r="A2604" s="82"/>
      <c r="B2604" s="83"/>
      <c r="C2604" s="80"/>
      <c r="D2604" s="84"/>
      <c r="E2604" s="85"/>
      <c r="F2604" s="85"/>
      <c r="K2604" s="82"/>
      <c r="L2604" s="83"/>
      <c r="M2604" s="80"/>
      <c r="N2604" s="84"/>
      <c r="O2604" s="85"/>
      <c r="P2604" s="85"/>
    </row>
    <row r="2605" spans="1:16" x14ac:dyDescent="0.3">
      <c r="A2605" s="82"/>
      <c r="B2605" s="83"/>
      <c r="C2605" s="80"/>
      <c r="D2605" s="84"/>
      <c r="E2605" s="85"/>
      <c r="F2605" s="85"/>
      <c r="K2605" s="82"/>
      <c r="L2605" s="83"/>
      <c r="M2605" s="80"/>
      <c r="N2605" s="84"/>
      <c r="O2605" s="85"/>
      <c r="P2605" s="85"/>
    </row>
    <row r="2606" spans="1:16" x14ac:dyDescent="0.3">
      <c r="A2606" s="82"/>
      <c r="B2606" s="83"/>
      <c r="C2606" s="80"/>
      <c r="D2606" s="84"/>
      <c r="E2606" s="85"/>
      <c r="F2606" s="85"/>
      <c r="K2606" s="82"/>
      <c r="L2606" s="83"/>
      <c r="M2606" s="80"/>
      <c r="N2606" s="84"/>
      <c r="O2606" s="85"/>
      <c r="P2606" s="85"/>
    </row>
    <row r="2607" spans="1:16" x14ac:dyDescent="0.3">
      <c r="A2607" s="82"/>
      <c r="B2607" s="83"/>
      <c r="C2607" s="80"/>
      <c r="D2607" s="84"/>
      <c r="E2607" s="85"/>
      <c r="F2607" s="85"/>
      <c r="K2607" s="82"/>
      <c r="L2607" s="83"/>
      <c r="M2607" s="80"/>
      <c r="N2607" s="84"/>
      <c r="O2607" s="85"/>
      <c r="P2607" s="85"/>
    </row>
    <row r="2608" spans="1:16" x14ac:dyDescent="0.3">
      <c r="A2608" s="82"/>
      <c r="B2608" s="83"/>
      <c r="C2608" s="80"/>
      <c r="D2608" s="84"/>
      <c r="E2608" s="85"/>
      <c r="F2608" s="85"/>
      <c r="K2608" s="82"/>
      <c r="L2608" s="83"/>
      <c r="M2608" s="80"/>
      <c r="N2608" s="84"/>
      <c r="O2608" s="85"/>
      <c r="P2608" s="85"/>
    </row>
    <row r="2609" spans="1:16" x14ac:dyDescent="0.3">
      <c r="A2609" s="82"/>
      <c r="B2609" s="83"/>
      <c r="C2609" s="80"/>
      <c r="D2609" s="84"/>
      <c r="E2609" s="85"/>
      <c r="F2609" s="85"/>
      <c r="K2609" s="82"/>
      <c r="L2609" s="83"/>
      <c r="M2609" s="80"/>
      <c r="N2609" s="84"/>
      <c r="O2609" s="85"/>
      <c r="P2609" s="85"/>
    </row>
    <row r="2610" spans="1:16" x14ac:dyDescent="0.3">
      <c r="A2610" s="82"/>
      <c r="B2610" s="83"/>
      <c r="C2610" s="80"/>
      <c r="D2610" s="84"/>
      <c r="E2610" s="85"/>
      <c r="F2610" s="85"/>
      <c r="K2610" s="82"/>
      <c r="L2610" s="83"/>
      <c r="M2610" s="80"/>
      <c r="N2610" s="84"/>
      <c r="O2610" s="85"/>
      <c r="P2610" s="85"/>
    </row>
    <row r="2611" spans="1:16" x14ac:dyDescent="0.3">
      <c r="A2611" s="82"/>
      <c r="B2611" s="83"/>
      <c r="C2611" s="80"/>
      <c r="D2611" s="84"/>
      <c r="E2611" s="85"/>
      <c r="F2611" s="85"/>
      <c r="K2611" s="82"/>
      <c r="L2611" s="83"/>
      <c r="M2611" s="80"/>
      <c r="N2611" s="84"/>
      <c r="O2611" s="85"/>
      <c r="P2611" s="85"/>
    </row>
    <row r="2612" spans="1:16" x14ac:dyDescent="0.3">
      <c r="A2612" s="82"/>
      <c r="B2612" s="83"/>
      <c r="C2612" s="80"/>
      <c r="D2612" s="84"/>
      <c r="E2612" s="85"/>
      <c r="F2612" s="85"/>
      <c r="K2612" s="82"/>
      <c r="L2612" s="83"/>
      <c r="M2612" s="80"/>
      <c r="N2612" s="84"/>
      <c r="O2612" s="85"/>
      <c r="P2612" s="85"/>
    </row>
    <row r="2613" spans="1:16" x14ac:dyDescent="0.3">
      <c r="A2613" s="82"/>
      <c r="B2613" s="83"/>
      <c r="C2613" s="80"/>
      <c r="D2613" s="84"/>
      <c r="E2613" s="85"/>
      <c r="F2613" s="85"/>
      <c r="K2613" s="82"/>
      <c r="L2613" s="83"/>
      <c r="M2613" s="80"/>
      <c r="N2613" s="84"/>
      <c r="O2613" s="85"/>
      <c r="P2613" s="85"/>
    </row>
    <row r="2614" spans="1:16" x14ac:dyDescent="0.3">
      <c r="A2614" s="82"/>
      <c r="B2614" s="83"/>
      <c r="C2614" s="80"/>
      <c r="D2614" s="84"/>
      <c r="E2614" s="85"/>
      <c r="F2614" s="85"/>
      <c r="K2614" s="82"/>
      <c r="L2614" s="83"/>
      <c r="M2614" s="80"/>
      <c r="N2614" s="84"/>
      <c r="O2614" s="85"/>
      <c r="P2614" s="85"/>
    </row>
    <row r="2615" spans="1:16" x14ac:dyDescent="0.3">
      <c r="A2615" s="82"/>
      <c r="B2615" s="83"/>
      <c r="C2615" s="80"/>
      <c r="D2615" s="84"/>
      <c r="E2615" s="85"/>
      <c r="F2615" s="85"/>
      <c r="K2615" s="82"/>
      <c r="L2615" s="83"/>
      <c r="M2615" s="80"/>
      <c r="N2615" s="84"/>
      <c r="O2615" s="85"/>
      <c r="P2615" s="85"/>
    </row>
    <row r="2616" spans="1:16" x14ac:dyDescent="0.3">
      <c r="A2616" s="82"/>
      <c r="B2616" s="83"/>
      <c r="C2616" s="80"/>
      <c r="D2616" s="84"/>
      <c r="E2616" s="85"/>
      <c r="F2616" s="85"/>
      <c r="K2616" s="82"/>
      <c r="L2616" s="83"/>
      <c r="M2616" s="80"/>
      <c r="N2616" s="84"/>
      <c r="O2616" s="85"/>
      <c r="P2616" s="85"/>
    </row>
    <row r="2617" spans="1:16" x14ac:dyDescent="0.3">
      <c r="A2617" s="82"/>
      <c r="B2617" s="83"/>
      <c r="C2617" s="80"/>
      <c r="D2617" s="84"/>
      <c r="E2617" s="85"/>
      <c r="F2617" s="85"/>
      <c r="K2617" s="82"/>
      <c r="L2617" s="83"/>
      <c r="M2617" s="80"/>
      <c r="N2617" s="84"/>
      <c r="O2617" s="85"/>
      <c r="P2617" s="85"/>
    </row>
    <row r="2618" spans="1:16" x14ac:dyDescent="0.3">
      <c r="A2618" s="82"/>
      <c r="B2618" s="83"/>
      <c r="C2618" s="80"/>
      <c r="D2618" s="84"/>
      <c r="E2618" s="85"/>
      <c r="F2618" s="85"/>
      <c r="K2618" s="82"/>
      <c r="L2618" s="83"/>
      <c r="M2618" s="80"/>
      <c r="N2618" s="84"/>
      <c r="O2618" s="85"/>
      <c r="P2618" s="85"/>
    </row>
    <row r="2619" spans="1:16" x14ac:dyDescent="0.3">
      <c r="A2619" s="82"/>
      <c r="B2619" s="83"/>
      <c r="C2619" s="80"/>
      <c r="D2619" s="84"/>
      <c r="E2619" s="85"/>
      <c r="F2619" s="85"/>
      <c r="K2619" s="82"/>
      <c r="L2619" s="83"/>
      <c r="M2619" s="80"/>
      <c r="N2619" s="84"/>
      <c r="O2619" s="85"/>
      <c r="P2619" s="85"/>
    </row>
    <row r="2620" spans="1:16" x14ac:dyDescent="0.3">
      <c r="A2620" s="82"/>
      <c r="B2620" s="83"/>
      <c r="C2620" s="80"/>
      <c r="D2620" s="84"/>
      <c r="E2620" s="85"/>
      <c r="F2620" s="85"/>
      <c r="K2620" s="82"/>
      <c r="L2620" s="83"/>
      <c r="M2620" s="80"/>
      <c r="N2620" s="84"/>
      <c r="O2620" s="85"/>
      <c r="P2620" s="85"/>
    </row>
    <row r="2621" spans="1:16" x14ac:dyDescent="0.3">
      <c r="A2621" s="82"/>
      <c r="B2621" s="83"/>
      <c r="C2621" s="80"/>
      <c r="D2621" s="84"/>
      <c r="E2621" s="85"/>
      <c r="F2621" s="85"/>
      <c r="K2621" s="82"/>
      <c r="L2621" s="83"/>
      <c r="M2621" s="80"/>
      <c r="N2621" s="84"/>
      <c r="O2621" s="85"/>
      <c r="P2621" s="85"/>
    </row>
    <row r="2622" spans="1:16" x14ac:dyDescent="0.3">
      <c r="A2622" s="82"/>
      <c r="B2622" s="83"/>
      <c r="C2622" s="80"/>
      <c r="D2622" s="84"/>
      <c r="E2622" s="85"/>
      <c r="F2622" s="85"/>
      <c r="K2622" s="82"/>
      <c r="L2622" s="83"/>
      <c r="M2622" s="80"/>
      <c r="N2622" s="84"/>
      <c r="O2622" s="85"/>
      <c r="P2622" s="85"/>
    </row>
    <row r="2623" spans="1:16" x14ac:dyDescent="0.3">
      <c r="A2623" s="82"/>
      <c r="B2623" s="83"/>
      <c r="C2623" s="80"/>
      <c r="D2623" s="84"/>
      <c r="E2623" s="85"/>
      <c r="F2623" s="85"/>
      <c r="K2623" s="82"/>
      <c r="L2623" s="83"/>
      <c r="M2623" s="80"/>
      <c r="N2623" s="84"/>
      <c r="O2623" s="85"/>
      <c r="P2623" s="85"/>
    </row>
    <row r="2624" spans="1:16" x14ac:dyDescent="0.3">
      <c r="A2624" s="82"/>
      <c r="B2624" s="83"/>
      <c r="C2624" s="80"/>
      <c r="D2624" s="84"/>
      <c r="E2624" s="85"/>
      <c r="F2624" s="85"/>
      <c r="K2624" s="82"/>
      <c r="L2624" s="83"/>
      <c r="M2624" s="80"/>
      <c r="N2624" s="84"/>
      <c r="O2624" s="85"/>
      <c r="P2624" s="85"/>
    </row>
    <row r="2625" spans="1:16" x14ac:dyDescent="0.3">
      <c r="A2625" s="82"/>
      <c r="B2625" s="83"/>
      <c r="C2625" s="80"/>
      <c r="D2625" s="84"/>
      <c r="E2625" s="85"/>
      <c r="F2625" s="85"/>
      <c r="K2625" s="82"/>
      <c r="L2625" s="83"/>
      <c r="M2625" s="80"/>
      <c r="N2625" s="84"/>
      <c r="O2625" s="85"/>
      <c r="P2625" s="85"/>
    </row>
    <row r="2626" spans="1:16" x14ac:dyDescent="0.3">
      <c r="A2626" s="82"/>
      <c r="B2626" s="83"/>
      <c r="C2626" s="80"/>
      <c r="D2626" s="84"/>
      <c r="E2626" s="85"/>
      <c r="F2626" s="85"/>
      <c r="K2626" s="82"/>
      <c r="L2626" s="83"/>
      <c r="M2626" s="80"/>
      <c r="N2626" s="84"/>
      <c r="O2626" s="85"/>
      <c r="P2626" s="85"/>
    </row>
    <row r="2627" spans="1:16" x14ac:dyDescent="0.3">
      <c r="A2627" s="82"/>
      <c r="B2627" s="83"/>
      <c r="C2627" s="80"/>
      <c r="D2627" s="84"/>
      <c r="E2627" s="85"/>
      <c r="F2627" s="85"/>
      <c r="K2627" s="82"/>
      <c r="L2627" s="83"/>
      <c r="M2627" s="80"/>
      <c r="N2627" s="84"/>
      <c r="O2627" s="85"/>
      <c r="P2627" s="85"/>
    </row>
    <row r="2628" spans="1:16" x14ac:dyDescent="0.3">
      <c r="A2628" s="82"/>
      <c r="B2628" s="83"/>
      <c r="C2628" s="80"/>
      <c r="D2628" s="84"/>
      <c r="E2628" s="85"/>
      <c r="F2628" s="85"/>
      <c r="K2628" s="82"/>
      <c r="L2628" s="83"/>
      <c r="M2628" s="80"/>
      <c r="N2628" s="84"/>
      <c r="O2628" s="85"/>
      <c r="P2628" s="85"/>
    </row>
    <row r="2629" spans="1:16" x14ac:dyDescent="0.3">
      <c r="A2629" s="82"/>
      <c r="B2629" s="83"/>
      <c r="C2629" s="80"/>
      <c r="D2629" s="84"/>
      <c r="E2629" s="85"/>
      <c r="F2629" s="85"/>
      <c r="K2629" s="82"/>
      <c r="L2629" s="83"/>
      <c r="M2629" s="80"/>
      <c r="N2629" s="84"/>
      <c r="O2629" s="85"/>
      <c r="P2629" s="85"/>
    </row>
    <row r="2630" spans="1:16" x14ac:dyDescent="0.3">
      <c r="A2630" s="82"/>
      <c r="B2630" s="83"/>
      <c r="C2630" s="80"/>
      <c r="D2630" s="84"/>
      <c r="E2630" s="85"/>
      <c r="F2630" s="85"/>
      <c r="K2630" s="82"/>
      <c r="L2630" s="83"/>
      <c r="M2630" s="80"/>
      <c r="N2630" s="84"/>
      <c r="O2630" s="85"/>
      <c r="P2630" s="85"/>
    </row>
    <row r="2631" spans="1:16" x14ac:dyDescent="0.3">
      <c r="A2631" s="82"/>
      <c r="B2631" s="83"/>
      <c r="C2631" s="80"/>
      <c r="D2631" s="84"/>
      <c r="E2631" s="85"/>
      <c r="F2631" s="85"/>
      <c r="K2631" s="82"/>
      <c r="L2631" s="83"/>
      <c r="M2631" s="80"/>
      <c r="N2631" s="84"/>
      <c r="O2631" s="85"/>
      <c r="P2631" s="85"/>
    </row>
    <row r="2632" spans="1:16" x14ac:dyDescent="0.3">
      <c r="A2632" s="82"/>
      <c r="B2632" s="83"/>
      <c r="C2632" s="80"/>
      <c r="D2632" s="84"/>
      <c r="E2632" s="85"/>
      <c r="F2632" s="85"/>
      <c r="K2632" s="82"/>
      <c r="L2632" s="83"/>
      <c r="M2632" s="80"/>
      <c r="N2632" s="84"/>
      <c r="O2632" s="85"/>
      <c r="P2632" s="85"/>
    </row>
    <row r="2633" spans="1:16" x14ac:dyDescent="0.3">
      <c r="A2633" s="82"/>
      <c r="B2633" s="83"/>
      <c r="C2633" s="80"/>
      <c r="D2633" s="84"/>
      <c r="E2633" s="85"/>
      <c r="F2633" s="85"/>
      <c r="K2633" s="82"/>
      <c r="L2633" s="83"/>
      <c r="M2633" s="80"/>
      <c r="N2633" s="84"/>
      <c r="O2633" s="85"/>
      <c r="P2633" s="85"/>
    </row>
    <row r="2634" spans="1:16" x14ac:dyDescent="0.3">
      <c r="A2634" s="82"/>
      <c r="B2634" s="83"/>
      <c r="C2634" s="80"/>
      <c r="D2634" s="84"/>
      <c r="E2634" s="85"/>
      <c r="F2634" s="85"/>
      <c r="K2634" s="82"/>
      <c r="L2634" s="83"/>
      <c r="M2634" s="80"/>
      <c r="N2634" s="84"/>
      <c r="O2634" s="85"/>
      <c r="P2634" s="85"/>
    </row>
    <row r="2635" spans="1:16" x14ac:dyDescent="0.3">
      <c r="A2635" s="82"/>
      <c r="B2635" s="83"/>
      <c r="C2635" s="80"/>
      <c r="D2635" s="84"/>
      <c r="E2635" s="85"/>
      <c r="F2635" s="85"/>
      <c r="K2635" s="82"/>
      <c r="L2635" s="83"/>
      <c r="M2635" s="80"/>
      <c r="N2635" s="84"/>
      <c r="O2635" s="85"/>
      <c r="P2635" s="85"/>
    </row>
    <row r="2636" spans="1:16" x14ac:dyDescent="0.3">
      <c r="A2636" s="82"/>
      <c r="B2636" s="83"/>
      <c r="C2636" s="80"/>
      <c r="D2636" s="84"/>
      <c r="E2636" s="85"/>
      <c r="F2636" s="85"/>
      <c r="K2636" s="82"/>
      <c r="L2636" s="83"/>
      <c r="M2636" s="80"/>
      <c r="N2636" s="84"/>
      <c r="O2636" s="85"/>
      <c r="P2636" s="85"/>
    </row>
    <row r="2637" spans="1:16" x14ac:dyDescent="0.3">
      <c r="A2637" s="82"/>
      <c r="B2637" s="83"/>
      <c r="C2637" s="80"/>
      <c r="D2637" s="84"/>
      <c r="E2637" s="85"/>
      <c r="F2637" s="85"/>
      <c r="K2637" s="82"/>
      <c r="L2637" s="83"/>
      <c r="M2637" s="80"/>
      <c r="N2637" s="84"/>
      <c r="O2637" s="85"/>
      <c r="P2637" s="85"/>
    </row>
    <row r="2638" spans="1:16" x14ac:dyDescent="0.3">
      <c r="A2638" s="82"/>
      <c r="B2638" s="83"/>
      <c r="C2638" s="80"/>
      <c r="D2638" s="84"/>
      <c r="E2638" s="85"/>
      <c r="F2638" s="85"/>
      <c r="K2638" s="82"/>
      <c r="L2638" s="83"/>
      <c r="M2638" s="80"/>
      <c r="N2638" s="84"/>
      <c r="O2638" s="85"/>
      <c r="P2638" s="85"/>
    </row>
    <row r="2639" spans="1:16" x14ac:dyDescent="0.3">
      <c r="A2639" s="82"/>
      <c r="B2639" s="83"/>
      <c r="C2639" s="80"/>
      <c r="D2639" s="84"/>
      <c r="E2639" s="85"/>
      <c r="F2639" s="85"/>
      <c r="K2639" s="82"/>
      <c r="L2639" s="83"/>
      <c r="M2639" s="80"/>
      <c r="N2639" s="84"/>
      <c r="O2639" s="85"/>
      <c r="P2639" s="85"/>
    </row>
    <row r="2640" spans="1:16" x14ac:dyDescent="0.3">
      <c r="A2640" s="82"/>
      <c r="B2640" s="83"/>
      <c r="C2640" s="80"/>
      <c r="D2640" s="84"/>
      <c r="E2640" s="85"/>
      <c r="F2640" s="85"/>
      <c r="K2640" s="82"/>
      <c r="L2640" s="83"/>
      <c r="M2640" s="80"/>
      <c r="N2640" s="84"/>
      <c r="O2640" s="85"/>
      <c r="P2640" s="85"/>
    </row>
    <row r="2641" spans="1:16" x14ac:dyDescent="0.3">
      <c r="A2641" s="82"/>
      <c r="B2641" s="83"/>
      <c r="C2641" s="80"/>
      <c r="D2641" s="84"/>
      <c r="E2641" s="85"/>
      <c r="F2641" s="85"/>
      <c r="K2641" s="82"/>
      <c r="L2641" s="83"/>
      <c r="M2641" s="80"/>
      <c r="N2641" s="84"/>
      <c r="O2641" s="85"/>
      <c r="P2641" s="85"/>
    </row>
    <row r="2642" spans="1:16" x14ac:dyDescent="0.3">
      <c r="A2642" s="82"/>
      <c r="B2642" s="83"/>
      <c r="C2642" s="80"/>
      <c r="D2642" s="84"/>
      <c r="E2642" s="85"/>
      <c r="F2642" s="85"/>
      <c r="K2642" s="82"/>
      <c r="L2642" s="83"/>
      <c r="M2642" s="80"/>
      <c r="N2642" s="84"/>
      <c r="O2642" s="85"/>
      <c r="P2642" s="85"/>
    </row>
    <row r="2643" spans="1:16" x14ac:dyDescent="0.3">
      <c r="A2643" s="82"/>
      <c r="B2643" s="83"/>
      <c r="C2643" s="80"/>
      <c r="D2643" s="84"/>
      <c r="E2643" s="85"/>
      <c r="F2643" s="85"/>
      <c r="K2643" s="82"/>
      <c r="L2643" s="83"/>
      <c r="M2643" s="80"/>
      <c r="N2643" s="84"/>
      <c r="O2643" s="85"/>
      <c r="P2643" s="85"/>
    </row>
    <row r="2644" spans="1:16" x14ac:dyDescent="0.3">
      <c r="A2644" s="82"/>
      <c r="B2644" s="83"/>
      <c r="C2644" s="80"/>
      <c r="D2644" s="84"/>
      <c r="E2644" s="85"/>
      <c r="F2644" s="85"/>
      <c r="K2644" s="82"/>
      <c r="L2644" s="83"/>
      <c r="M2644" s="80"/>
      <c r="N2644" s="84"/>
      <c r="O2644" s="85"/>
      <c r="P2644" s="85"/>
    </row>
    <row r="2645" spans="1:16" x14ac:dyDescent="0.3">
      <c r="A2645" s="82"/>
      <c r="B2645" s="83"/>
      <c r="C2645" s="80"/>
      <c r="D2645" s="84"/>
      <c r="E2645" s="85"/>
      <c r="F2645" s="85"/>
      <c r="K2645" s="82"/>
      <c r="L2645" s="83"/>
      <c r="M2645" s="80"/>
      <c r="N2645" s="84"/>
      <c r="O2645" s="85"/>
      <c r="P2645" s="85"/>
    </row>
    <row r="2646" spans="1:16" x14ac:dyDescent="0.3">
      <c r="A2646" s="82"/>
      <c r="B2646" s="83"/>
      <c r="C2646" s="80"/>
      <c r="D2646" s="84"/>
      <c r="E2646" s="85"/>
      <c r="F2646" s="85"/>
      <c r="K2646" s="82"/>
      <c r="L2646" s="83"/>
      <c r="M2646" s="80"/>
      <c r="N2646" s="84"/>
      <c r="O2646" s="85"/>
      <c r="P2646" s="85"/>
    </row>
    <row r="2647" spans="1:16" x14ac:dyDescent="0.3">
      <c r="A2647" s="82"/>
      <c r="B2647" s="83"/>
      <c r="C2647" s="80"/>
      <c r="D2647" s="84"/>
      <c r="E2647" s="85"/>
      <c r="F2647" s="85"/>
      <c r="K2647" s="82"/>
      <c r="L2647" s="83"/>
      <c r="M2647" s="80"/>
      <c r="N2647" s="84"/>
      <c r="O2647" s="85"/>
      <c r="P2647" s="85"/>
    </row>
    <row r="2648" spans="1:16" x14ac:dyDescent="0.3">
      <c r="A2648" s="82"/>
      <c r="B2648" s="83"/>
      <c r="C2648" s="80"/>
      <c r="D2648" s="84"/>
      <c r="E2648" s="85"/>
      <c r="F2648" s="85"/>
      <c r="K2648" s="82"/>
      <c r="L2648" s="83"/>
      <c r="M2648" s="80"/>
      <c r="N2648" s="84"/>
      <c r="O2648" s="85"/>
      <c r="P2648" s="85"/>
    </row>
    <row r="2649" spans="1:16" x14ac:dyDescent="0.3">
      <c r="A2649" s="82"/>
      <c r="B2649" s="83"/>
      <c r="C2649" s="80"/>
      <c r="D2649" s="84"/>
      <c r="E2649" s="85"/>
      <c r="F2649" s="85"/>
      <c r="K2649" s="82"/>
      <c r="L2649" s="83"/>
      <c r="M2649" s="80"/>
      <c r="N2649" s="84"/>
      <c r="O2649" s="85"/>
      <c r="P2649" s="85"/>
    </row>
    <row r="2650" spans="1:16" x14ac:dyDescent="0.3">
      <c r="A2650" s="82"/>
      <c r="B2650" s="83"/>
      <c r="C2650" s="80"/>
      <c r="D2650" s="84"/>
      <c r="E2650" s="85"/>
      <c r="F2650" s="85"/>
      <c r="K2650" s="82"/>
      <c r="L2650" s="83"/>
      <c r="M2650" s="80"/>
      <c r="N2650" s="84"/>
      <c r="O2650" s="85"/>
      <c r="P2650" s="85"/>
    </row>
    <row r="2651" spans="1:16" x14ac:dyDescent="0.3">
      <c r="A2651" s="82"/>
      <c r="B2651" s="83"/>
      <c r="C2651" s="80"/>
      <c r="D2651" s="84"/>
      <c r="E2651" s="85"/>
      <c r="F2651" s="85"/>
      <c r="K2651" s="82"/>
      <c r="L2651" s="83"/>
      <c r="M2651" s="80"/>
      <c r="N2651" s="84"/>
      <c r="O2651" s="85"/>
      <c r="P2651" s="85"/>
    </row>
    <row r="2652" spans="1:16" x14ac:dyDescent="0.3">
      <c r="A2652" s="82"/>
      <c r="B2652" s="83"/>
      <c r="C2652" s="80"/>
      <c r="D2652" s="84"/>
      <c r="E2652" s="85"/>
      <c r="F2652" s="85"/>
      <c r="K2652" s="82"/>
      <c r="L2652" s="83"/>
      <c r="M2652" s="80"/>
      <c r="N2652" s="84"/>
      <c r="O2652" s="85"/>
      <c r="P2652" s="85"/>
    </row>
    <row r="2653" spans="1:16" x14ac:dyDescent="0.3">
      <c r="A2653" s="82"/>
      <c r="B2653" s="83"/>
      <c r="C2653" s="80"/>
      <c r="D2653" s="84"/>
      <c r="E2653" s="85"/>
      <c r="F2653" s="85"/>
      <c r="K2653" s="82"/>
      <c r="L2653" s="83"/>
      <c r="M2653" s="80"/>
      <c r="N2653" s="84"/>
      <c r="O2653" s="85"/>
      <c r="P2653" s="85"/>
    </row>
    <row r="2654" spans="1:16" x14ac:dyDescent="0.3">
      <c r="A2654" s="82"/>
      <c r="B2654" s="83"/>
      <c r="C2654" s="80"/>
      <c r="D2654" s="84"/>
      <c r="E2654" s="85"/>
      <c r="F2654" s="85"/>
      <c r="K2654" s="82"/>
      <c r="L2654" s="83"/>
      <c r="M2654" s="80"/>
      <c r="N2654" s="84"/>
      <c r="O2654" s="85"/>
      <c r="P2654" s="85"/>
    </row>
    <row r="2655" spans="1:16" x14ac:dyDescent="0.3">
      <c r="A2655" s="82"/>
      <c r="B2655" s="83"/>
      <c r="C2655" s="80"/>
      <c r="D2655" s="84"/>
      <c r="E2655" s="85"/>
      <c r="F2655" s="85"/>
      <c r="K2655" s="82"/>
      <c r="L2655" s="83"/>
      <c r="M2655" s="80"/>
      <c r="N2655" s="84"/>
      <c r="O2655" s="85"/>
      <c r="P2655" s="85"/>
    </row>
    <row r="2656" spans="1:16" x14ac:dyDescent="0.3">
      <c r="A2656" s="82"/>
      <c r="B2656" s="83"/>
      <c r="C2656" s="80"/>
      <c r="D2656" s="84"/>
      <c r="E2656" s="85"/>
      <c r="F2656" s="85"/>
      <c r="K2656" s="82"/>
      <c r="L2656" s="83"/>
      <c r="M2656" s="80"/>
      <c r="N2656" s="84"/>
      <c r="O2656" s="85"/>
      <c r="P2656" s="85"/>
    </row>
    <row r="2657" spans="1:16" x14ac:dyDescent="0.3">
      <c r="A2657" s="82"/>
      <c r="B2657" s="83"/>
      <c r="C2657" s="80"/>
      <c r="D2657" s="84"/>
      <c r="E2657" s="85"/>
      <c r="F2657" s="85"/>
      <c r="K2657" s="82"/>
      <c r="L2657" s="83"/>
      <c r="M2657" s="80"/>
      <c r="N2657" s="84"/>
      <c r="O2657" s="85"/>
      <c r="P2657" s="85"/>
    </row>
    <row r="2658" spans="1:16" x14ac:dyDescent="0.3">
      <c r="A2658" s="82"/>
      <c r="B2658" s="83"/>
      <c r="C2658" s="80"/>
      <c r="D2658" s="84"/>
      <c r="E2658" s="85"/>
      <c r="F2658" s="85"/>
      <c r="K2658" s="82"/>
      <c r="L2658" s="83"/>
      <c r="M2658" s="80"/>
      <c r="N2658" s="84"/>
      <c r="O2658" s="85"/>
      <c r="P2658" s="85"/>
    </row>
    <row r="2659" spans="1:16" x14ac:dyDescent="0.3">
      <c r="A2659" s="82"/>
      <c r="B2659" s="83"/>
      <c r="C2659" s="80"/>
      <c r="D2659" s="84"/>
      <c r="E2659" s="85"/>
      <c r="F2659" s="85"/>
      <c r="K2659" s="82"/>
      <c r="L2659" s="83"/>
      <c r="M2659" s="80"/>
      <c r="N2659" s="84"/>
      <c r="O2659" s="85"/>
      <c r="P2659" s="85"/>
    </row>
    <row r="2660" spans="1:16" x14ac:dyDescent="0.3">
      <c r="A2660" s="82"/>
      <c r="B2660" s="83"/>
      <c r="C2660" s="80"/>
      <c r="D2660" s="84"/>
      <c r="E2660" s="85"/>
      <c r="F2660" s="85"/>
      <c r="K2660" s="82"/>
      <c r="L2660" s="83"/>
      <c r="M2660" s="80"/>
      <c r="N2660" s="84"/>
      <c r="O2660" s="85"/>
      <c r="P2660" s="85"/>
    </row>
    <row r="2661" spans="1:16" x14ac:dyDescent="0.3">
      <c r="A2661" s="82"/>
      <c r="B2661" s="83"/>
      <c r="C2661" s="80"/>
      <c r="D2661" s="84"/>
      <c r="E2661" s="85"/>
      <c r="F2661" s="85"/>
      <c r="K2661" s="82"/>
      <c r="L2661" s="83"/>
      <c r="M2661" s="80"/>
      <c r="N2661" s="84"/>
      <c r="O2661" s="85"/>
      <c r="P2661" s="85"/>
    </row>
    <row r="2662" spans="1:16" x14ac:dyDescent="0.3">
      <c r="A2662" s="82"/>
      <c r="B2662" s="83"/>
      <c r="C2662" s="80"/>
      <c r="D2662" s="84"/>
      <c r="E2662" s="85"/>
      <c r="F2662" s="85"/>
      <c r="K2662" s="82"/>
      <c r="L2662" s="83"/>
      <c r="M2662" s="80"/>
      <c r="N2662" s="84"/>
      <c r="O2662" s="85"/>
      <c r="P2662" s="85"/>
    </row>
    <row r="2663" spans="1:16" x14ac:dyDescent="0.3">
      <c r="A2663" s="82"/>
      <c r="B2663" s="83"/>
      <c r="C2663" s="80"/>
      <c r="D2663" s="84"/>
      <c r="E2663" s="85"/>
      <c r="F2663" s="85"/>
      <c r="K2663" s="82"/>
      <c r="L2663" s="83"/>
      <c r="M2663" s="80"/>
      <c r="N2663" s="84"/>
      <c r="O2663" s="85"/>
      <c r="P2663" s="85"/>
    </row>
    <row r="2664" spans="1:16" x14ac:dyDescent="0.3">
      <c r="A2664" s="82"/>
      <c r="B2664" s="83"/>
      <c r="C2664" s="80"/>
      <c r="D2664" s="84"/>
      <c r="E2664" s="85"/>
      <c r="F2664" s="85"/>
      <c r="K2664" s="82"/>
      <c r="L2664" s="83"/>
      <c r="M2664" s="80"/>
      <c r="N2664" s="84"/>
      <c r="O2664" s="85"/>
      <c r="P2664" s="85"/>
    </row>
    <row r="2665" spans="1:16" x14ac:dyDescent="0.3">
      <c r="A2665" s="82"/>
      <c r="B2665" s="83"/>
      <c r="C2665" s="80"/>
      <c r="D2665" s="84"/>
      <c r="E2665" s="85"/>
      <c r="F2665" s="85"/>
      <c r="K2665" s="82"/>
      <c r="L2665" s="83"/>
      <c r="M2665" s="80"/>
      <c r="N2665" s="84"/>
      <c r="O2665" s="85"/>
      <c r="P2665" s="85"/>
    </row>
    <row r="2666" spans="1:16" x14ac:dyDescent="0.3">
      <c r="A2666" s="82"/>
      <c r="B2666" s="83"/>
      <c r="C2666" s="80"/>
      <c r="D2666" s="84"/>
      <c r="E2666" s="85"/>
      <c r="F2666" s="85"/>
      <c r="K2666" s="82"/>
      <c r="L2666" s="83"/>
      <c r="M2666" s="80"/>
      <c r="N2666" s="84"/>
      <c r="O2666" s="85"/>
      <c r="P2666" s="85"/>
    </row>
    <row r="2667" spans="1:16" x14ac:dyDescent="0.3">
      <c r="A2667" s="82"/>
      <c r="B2667" s="83"/>
      <c r="C2667" s="80"/>
      <c r="D2667" s="84"/>
      <c r="E2667" s="85"/>
      <c r="F2667" s="85"/>
      <c r="K2667" s="82"/>
      <c r="L2667" s="83"/>
      <c r="M2667" s="80"/>
      <c r="N2667" s="84"/>
      <c r="O2667" s="85"/>
      <c r="P2667" s="85"/>
    </row>
    <row r="2668" spans="1:16" x14ac:dyDescent="0.3">
      <c r="A2668" s="82"/>
      <c r="B2668" s="83"/>
      <c r="C2668" s="80"/>
      <c r="D2668" s="84"/>
      <c r="E2668" s="85"/>
      <c r="F2668" s="85"/>
      <c r="K2668" s="82"/>
      <c r="L2668" s="83"/>
      <c r="M2668" s="80"/>
      <c r="N2668" s="84"/>
      <c r="O2668" s="85"/>
      <c r="P2668" s="85"/>
    </row>
    <row r="2669" spans="1:16" x14ac:dyDescent="0.3">
      <c r="A2669" s="82"/>
      <c r="B2669" s="83"/>
      <c r="C2669" s="80"/>
      <c r="D2669" s="84"/>
      <c r="E2669" s="85"/>
      <c r="F2669" s="85"/>
      <c r="K2669" s="82"/>
      <c r="L2669" s="83"/>
      <c r="M2669" s="80"/>
      <c r="N2669" s="84"/>
      <c r="O2669" s="85"/>
      <c r="P2669" s="85"/>
    </row>
    <row r="2670" spans="1:16" x14ac:dyDescent="0.3">
      <c r="A2670" s="82"/>
      <c r="B2670" s="83"/>
      <c r="C2670" s="80"/>
      <c r="D2670" s="84"/>
      <c r="E2670" s="85"/>
      <c r="F2670" s="85"/>
      <c r="K2670" s="82"/>
      <c r="L2670" s="83"/>
      <c r="M2670" s="80"/>
      <c r="N2670" s="84"/>
      <c r="O2670" s="85"/>
      <c r="P2670" s="85"/>
    </row>
    <row r="2671" spans="1:16" x14ac:dyDescent="0.3">
      <c r="A2671" s="82"/>
      <c r="B2671" s="83"/>
      <c r="C2671" s="80"/>
      <c r="D2671" s="84"/>
      <c r="E2671" s="85"/>
      <c r="F2671" s="85"/>
      <c r="K2671" s="82"/>
      <c r="L2671" s="83"/>
      <c r="M2671" s="80"/>
      <c r="N2671" s="84"/>
      <c r="O2671" s="85"/>
      <c r="P2671" s="85"/>
    </row>
    <row r="2672" spans="1:16" x14ac:dyDescent="0.3">
      <c r="A2672" s="82"/>
      <c r="B2672" s="83"/>
      <c r="C2672" s="80"/>
      <c r="D2672" s="84"/>
      <c r="E2672" s="85"/>
      <c r="F2672" s="85"/>
      <c r="K2672" s="82"/>
      <c r="L2672" s="83"/>
      <c r="M2672" s="80"/>
      <c r="N2672" s="84"/>
      <c r="O2672" s="85"/>
      <c r="P2672" s="85"/>
    </row>
    <row r="2673" spans="1:16" x14ac:dyDescent="0.3">
      <c r="A2673" s="82"/>
      <c r="B2673" s="83"/>
      <c r="C2673" s="80"/>
      <c r="D2673" s="84"/>
      <c r="E2673" s="85"/>
      <c r="F2673" s="85"/>
      <c r="K2673" s="82"/>
      <c r="L2673" s="83"/>
      <c r="M2673" s="80"/>
      <c r="N2673" s="84"/>
      <c r="O2673" s="85"/>
      <c r="P2673" s="85"/>
    </row>
    <row r="2674" spans="1:16" x14ac:dyDescent="0.3">
      <c r="A2674" s="82"/>
      <c r="B2674" s="83"/>
      <c r="C2674" s="80"/>
      <c r="D2674" s="84"/>
      <c r="E2674" s="85"/>
      <c r="F2674" s="85"/>
      <c r="K2674" s="82"/>
      <c r="L2674" s="83"/>
      <c r="M2674" s="80"/>
      <c r="N2674" s="84"/>
      <c r="O2674" s="85"/>
      <c r="P2674" s="85"/>
    </row>
    <row r="2675" spans="1:16" x14ac:dyDescent="0.3">
      <c r="A2675" s="82"/>
      <c r="B2675" s="83"/>
      <c r="C2675" s="80"/>
      <c r="D2675" s="84"/>
      <c r="E2675" s="85"/>
      <c r="F2675" s="85"/>
      <c r="K2675" s="82"/>
      <c r="L2675" s="83"/>
      <c r="M2675" s="80"/>
      <c r="N2675" s="84"/>
      <c r="O2675" s="85"/>
      <c r="P2675" s="85"/>
    </row>
    <row r="2676" spans="1:16" x14ac:dyDescent="0.3">
      <c r="A2676" s="82"/>
      <c r="B2676" s="83"/>
      <c r="C2676" s="80"/>
      <c r="D2676" s="84"/>
      <c r="E2676" s="85"/>
      <c r="F2676" s="85"/>
      <c r="K2676" s="82"/>
      <c r="L2676" s="83"/>
      <c r="M2676" s="80"/>
      <c r="N2676" s="84"/>
      <c r="O2676" s="85"/>
      <c r="P2676" s="85"/>
    </row>
    <row r="2677" spans="1:16" x14ac:dyDescent="0.3">
      <c r="A2677" s="82"/>
      <c r="B2677" s="83"/>
      <c r="C2677" s="80"/>
      <c r="D2677" s="84"/>
      <c r="E2677" s="85"/>
      <c r="F2677" s="85"/>
      <c r="K2677" s="82"/>
      <c r="L2677" s="83"/>
      <c r="M2677" s="80"/>
      <c r="N2677" s="84"/>
      <c r="O2677" s="85"/>
      <c r="P2677" s="85"/>
    </row>
    <row r="2678" spans="1:16" x14ac:dyDescent="0.3">
      <c r="A2678" s="82"/>
      <c r="B2678" s="83"/>
      <c r="C2678" s="80"/>
      <c r="D2678" s="84"/>
      <c r="E2678" s="85"/>
      <c r="F2678" s="85"/>
      <c r="K2678" s="82"/>
      <c r="L2678" s="83"/>
      <c r="M2678" s="80"/>
      <c r="N2678" s="84"/>
      <c r="O2678" s="85"/>
      <c r="P2678" s="85"/>
    </row>
    <row r="2679" spans="1:16" x14ac:dyDescent="0.3">
      <c r="A2679" s="82"/>
      <c r="B2679" s="83"/>
      <c r="C2679" s="80"/>
      <c r="D2679" s="84"/>
      <c r="E2679" s="85"/>
      <c r="F2679" s="85"/>
      <c r="K2679" s="82"/>
      <c r="L2679" s="83"/>
      <c r="M2679" s="80"/>
      <c r="N2679" s="84"/>
      <c r="O2679" s="85"/>
      <c r="P2679" s="85"/>
    </row>
    <row r="2680" spans="1:16" x14ac:dyDescent="0.3">
      <c r="A2680" s="82"/>
      <c r="B2680" s="83"/>
      <c r="C2680" s="80"/>
      <c r="D2680" s="84"/>
      <c r="E2680" s="85"/>
      <c r="F2680" s="85"/>
      <c r="K2680" s="82"/>
      <c r="L2680" s="83"/>
      <c r="M2680" s="80"/>
      <c r="N2680" s="84"/>
      <c r="O2680" s="85"/>
      <c r="P2680" s="85"/>
    </row>
    <row r="2681" spans="1:16" x14ac:dyDescent="0.3">
      <c r="A2681" s="82"/>
      <c r="B2681" s="83"/>
      <c r="C2681" s="80"/>
      <c r="D2681" s="84"/>
      <c r="E2681" s="85"/>
      <c r="F2681" s="85"/>
      <c r="K2681" s="82"/>
      <c r="L2681" s="83"/>
      <c r="M2681" s="80"/>
      <c r="N2681" s="84"/>
      <c r="O2681" s="85"/>
      <c r="P2681" s="85"/>
    </row>
    <row r="2682" spans="1:16" x14ac:dyDescent="0.3">
      <c r="A2682" s="82"/>
      <c r="B2682" s="83"/>
      <c r="C2682" s="80"/>
      <c r="D2682" s="84"/>
      <c r="E2682" s="85"/>
      <c r="F2682" s="85"/>
      <c r="K2682" s="82"/>
      <c r="L2682" s="83"/>
      <c r="M2682" s="80"/>
      <c r="N2682" s="84"/>
      <c r="O2682" s="85"/>
      <c r="P2682" s="85"/>
    </row>
    <row r="2683" spans="1:16" x14ac:dyDescent="0.3">
      <c r="A2683" s="82"/>
      <c r="B2683" s="83"/>
      <c r="C2683" s="80"/>
      <c r="D2683" s="84"/>
      <c r="E2683" s="85"/>
      <c r="F2683" s="85"/>
      <c r="K2683" s="82"/>
      <c r="L2683" s="83"/>
      <c r="M2683" s="80"/>
      <c r="N2683" s="84"/>
      <c r="O2683" s="85"/>
      <c r="P2683" s="85"/>
    </row>
    <row r="2684" spans="1:16" x14ac:dyDescent="0.3">
      <c r="A2684" s="82"/>
      <c r="B2684" s="83"/>
      <c r="C2684" s="80"/>
      <c r="D2684" s="84"/>
      <c r="E2684" s="85"/>
      <c r="F2684" s="85"/>
      <c r="K2684" s="82"/>
      <c r="L2684" s="83"/>
      <c r="M2684" s="80"/>
      <c r="N2684" s="84"/>
      <c r="O2684" s="85"/>
      <c r="P2684" s="85"/>
    </row>
    <row r="2685" spans="1:16" x14ac:dyDescent="0.3">
      <c r="A2685" s="82"/>
      <c r="B2685" s="83"/>
      <c r="C2685" s="80"/>
      <c r="D2685" s="84"/>
      <c r="E2685" s="85"/>
      <c r="F2685" s="85"/>
      <c r="K2685" s="82"/>
      <c r="L2685" s="83"/>
      <c r="M2685" s="80"/>
      <c r="N2685" s="84"/>
      <c r="O2685" s="85"/>
      <c r="P2685" s="85"/>
    </row>
    <row r="2686" spans="1:16" x14ac:dyDescent="0.3">
      <c r="A2686" s="82"/>
      <c r="B2686" s="83"/>
      <c r="C2686" s="80"/>
      <c r="D2686" s="84"/>
      <c r="E2686" s="85"/>
      <c r="F2686" s="85"/>
      <c r="K2686" s="82"/>
      <c r="L2686" s="83"/>
      <c r="M2686" s="80"/>
      <c r="N2686" s="84"/>
      <c r="O2686" s="85"/>
      <c r="P2686" s="85"/>
    </row>
    <row r="2687" spans="1:16" x14ac:dyDescent="0.3">
      <c r="A2687" s="82"/>
      <c r="B2687" s="83"/>
      <c r="C2687" s="80"/>
      <c r="D2687" s="84"/>
      <c r="E2687" s="85"/>
      <c r="F2687" s="85"/>
      <c r="K2687" s="82"/>
      <c r="L2687" s="83"/>
      <c r="M2687" s="80"/>
      <c r="N2687" s="84"/>
      <c r="O2687" s="85"/>
      <c r="P2687" s="85"/>
    </row>
    <row r="2688" spans="1:16" x14ac:dyDescent="0.3">
      <c r="A2688" s="82"/>
      <c r="B2688" s="83"/>
      <c r="C2688" s="80"/>
      <c r="D2688" s="84"/>
      <c r="E2688" s="85"/>
      <c r="F2688" s="85"/>
      <c r="K2688" s="82"/>
      <c r="L2688" s="83"/>
      <c r="M2688" s="80"/>
      <c r="N2688" s="84"/>
      <c r="O2688" s="85"/>
      <c r="P2688" s="85"/>
    </row>
    <row r="2689" spans="1:16" x14ac:dyDescent="0.3">
      <c r="A2689" s="82"/>
      <c r="B2689" s="83"/>
      <c r="C2689" s="80"/>
      <c r="D2689" s="84"/>
      <c r="E2689" s="85"/>
      <c r="F2689" s="85"/>
      <c r="K2689" s="82"/>
      <c r="L2689" s="83"/>
      <c r="M2689" s="80"/>
      <c r="N2689" s="84"/>
      <c r="O2689" s="85"/>
      <c r="P2689" s="85"/>
    </row>
    <row r="2690" spans="1:16" x14ac:dyDescent="0.3">
      <c r="A2690" s="82"/>
      <c r="B2690" s="83"/>
      <c r="C2690" s="80"/>
      <c r="D2690" s="84"/>
      <c r="E2690" s="85"/>
      <c r="F2690" s="85"/>
      <c r="K2690" s="82"/>
      <c r="L2690" s="83"/>
      <c r="M2690" s="80"/>
      <c r="N2690" s="84"/>
      <c r="O2690" s="85"/>
      <c r="P2690" s="85"/>
    </row>
    <row r="2691" spans="1:16" x14ac:dyDescent="0.3">
      <c r="A2691" s="82"/>
      <c r="B2691" s="83"/>
      <c r="C2691" s="80"/>
      <c r="D2691" s="84"/>
      <c r="E2691" s="85"/>
      <c r="F2691" s="85"/>
      <c r="K2691" s="82"/>
      <c r="L2691" s="83"/>
      <c r="M2691" s="80"/>
      <c r="N2691" s="84"/>
      <c r="O2691" s="85"/>
      <c r="P2691" s="85"/>
    </row>
    <row r="2692" spans="1:16" x14ac:dyDescent="0.3">
      <c r="A2692" s="82"/>
      <c r="B2692" s="83"/>
      <c r="C2692" s="80"/>
      <c r="D2692" s="84"/>
      <c r="E2692" s="85"/>
      <c r="F2692" s="85"/>
      <c r="K2692" s="82"/>
      <c r="L2692" s="83"/>
      <c r="M2692" s="80"/>
      <c r="N2692" s="84"/>
      <c r="O2692" s="85"/>
      <c r="P2692" s="85"/>
    </row>
    <row r="2693" spans="1:16" x14ac:dyDescent="0.3">
      <c r="A2693" s="82"/>
      <c r="B2693" s="83"/>
      <c r="C2693" s="80"/>
      <c r="D2693" s="84"/>
      <c r="E2693" s="85"/>
      <c r="F2693" s="85"/>
      <c r="K2693" s="82"/>
      <c r="L2693" s="83"/>
      <c r="M2693" s="80"/>
      <c r="N2693" s="84"/>
      <c r="O2693" s="85"/>
      <c r="P2693" s="85"/>
    </row>
    <row r="2694" spans="1:16" x14ac:dyDescent="0.3">
      <c r="A2694" s="82"/>
      <c r="B2694" s="83"/>
      <c r="C2694" s="80"/>
      <c r="D2694" s="84"/>
      <c r="E2694" s="85"/>
      <c r="F2694" s="85"/>
      <c r="K2694" s="82"/>
      <c r="L2694" s="83"/>
      <c r="M2694" s="80"/>
      <c r="N2694" s="84"/>
      <c r="O2694" s="85"/>
      <c r="P2694" s="85"/>
    </row>
    <row r="2695" spans="1:16" x14ac:dyDescent="0.3">
      <c r="A2695" s="82"/>
      <c r="B2695" s="83"/>
      <c r="C2695" s="80"/>
      <c r="D2695" s="84"/>
      <c r="E2695" s="85"/>
      <c r="F2695" s="85"/>
      <c r="K2695" s="82"/>
      <c r="L2695" s="83"/>
      <c r="M2695" s="80"/>
      <c r="N2695" s="84"/>
      <c r="O2695" s="85"/>
      <c r="P2695" s="85"/>
    </row>
    <row r="2696" spans="1:16" x14ac:dyDescent="0.3">
      <c r="A2696" s="82"/>
      <c r="B2696" s="83"/>
      <c r="C2696" s="80"/>
      <c r="D2696" s="84"/>
      <c r="E2696" s="85"/>
      <c r="F2696" s="85"/>
      <c r="K2696" s="82"/>
      <c r="L2696" s="83"/>
      <c r="M2696" s="80"/>
      <c r="N2696" s="84"/>
      <c r="O2696" s="85"/>
      <c r="P2696" s="85"/>
    </row>
    <row r="2697" spans="1:16" x14ac:dyDescent="0.3">
      <c r="A2697" s="82"/>
      <c r="B2697" s="83"/>
      <c r="C2697" s="80"/>
      <c r="D2697" s="84"/>
      <c r="E2697" s="85"/>
      <c r="F2697" s="85"/>
      <c r="K2697" s="82"/>
      <c r="L2697" s="83"/>
      <c r="M2697" s="80"/>
      <c r="N2697" s="84"/>
      <c r="O2697" s="85"/>
      <c r="P2697" s="85"/>
    </row>
    <row r="2698" spans="1:16" x14ac:dyDescent="0.3">
      <c r="A2698" s="82"/>
      <c r="B2698" s="83"/>
      <c r="C2698" s="80"/>
      <c r="D2698" s="84"/>
      <c r="E2698" s="85"/>
      <c r="F2698" s="85"/>
      <c r="K2698" s="82"/>
      <c r="L2698" s="83"/>
      <c r="M2698" s="80"/>
      <c r="N2698" s="84"/>
      <c r="O2698" s="85"/>
      <c r="P2698" s="85"/>
    </row>
    <row r="2699" spans="1:16" x14ac:dyDescent="0.3">
      <c r="A2699" s="82"/>
      <c r="B2699" s="83"/>
      <c r="C2699" s="80"/>
      <c r="D2699" s="84"/>
      <c r="E2699" s="85"/>
      <c r="F2699" s="85"/>
      <c r="K2699" s="82"/>
      <c r="L2699" s="83"/>
      <c r="M2699" s="80"/>
      <c r="N2699" s="84"/>
      <c r="O2699" s="85"/>
      <c r="P2699" s="85"/>
    </row>
    <row r="2700" spans="1:16" x14ac:dyDescent="0.3">
      <c r="A2700" s="82"/>
      <c r="B2700" s="83"/>
      <c r="C2700" s="80"/>
      <c r="D2700" s="84"/>
      <c r="E2700" s="85"/>
      <c r="F2700" s="85"/>
      <c r="K2700" s="82"/>
      <c r="L2700" s="83"/>
      <c r="M2700" s="80"/>
      <c r="N2700" s="84"/>
      <c r="O2700" s="85"/>
      <c r="P2700" s="85"/>
    </row>
    <row r="2701" spans="1:16" x14ac:dyDescent="0.3">
      <c r="A2701" s="82"/>
      <c r="B2701" s="83"/>
      <c r="C2701" s="80"/>
      <c r="D2701" s="84"/>
      <c r="E2701" s="85"/>
      <c r="F2701" s="85"/>
      <c r="K2701" s="82"/>
      <c r="L2701" s="83"/>
      <c r="M2701" s="80"/>
      <c r="N2701" s="84"/>
      <c r="O2701" s="85"/>
      <c r="P2701" s="85"/>
    </row>
    <row r="2702" spans="1:16" x14ac:dyDescent="0.3">
      <c r="A2702" s="82"/>
      <c r="B2702" s="83"/>
      <c r="C2702" s="80"/>
      <c r="D2702" s="84"/>
      <c r="E2702" s="85"/>
      <c r="F2702" s="85"/>
      <c r="K2702" s="82"/>
      <c r="L2702" s="83"/>
      <c r="M2702" s="80"/>
      <c r="N2702" s="84"/>
      <c r="O2702" s="85"/>
      <c r="P2702" s="85"/>
    </row>
    <row r="2703" spans="1:16" x14ac:dyDescent="0.3">
      <c r="A2703" s="82"/>
      <c r="B2703" s="83"/>
      <c r="C2703" s="80"/>
      <c r="D2703" s="84"/>
      <c r="E2703" s="85"/>
      <c r="F2703" s="85"/>
      <c r="K2703" s="82"/>
      <c r="L2703" s="83"/>
      <c r="M2703" s="80"/>
      <c r="N2703" s="84"/>
      <c r="O2703" s="85"/>
      <c r="P2703" s="85"/>
    </row>
    <row r="2704" spans="1:16" x14ac:dyDescent="0.3">
      <c r="A2704" s="82"/>
      <c r="B2704" s="83"/>
      <c r="C2704" s="80"/>
      <c r="D2704" s="84"/>
      <c r="E2704" s="85"/>
      <c r="F2704" s="85"/>
      <c r="K2704" s="82"/>
      <c r="L2704" s="83"/>
      <c r="M2704" s="80"/>
      <c r="N2704" s="84"/>
      <c r="O2704" s="85"/>
      <c r="P2704" s="85"/>
    </row>
    <row r="2705" spans="1:16" x14ac:dyDescent="0.3">
      <c r="A2705" s="82"/>
      <c r="B2705" s="83"/>
      <c r="C2705" s="80"/>
      <c r="D2705" s="84"/>
      <c r="E2705" s="85"/>
      <c r="F2705" s="85"/>
      <c r="K2705" s="82"/>
      <c r="L2705" s="83"/>
      <c r="M2705" s="80"/>
      <c r="N2705" s="84"/>
      <c r="O2705" s="85"/>
      <c r="P2705" s="85"/>
    </row>
    <row r="2706" spans="1:16" x14ac:dyDescent="0.3">
      <c r="A2706" s="82"/>
      <c r="B2706" s="83"/>
      <c r="C2706" s="80"/>
      <c r="D2706" s="84"/>
      <c r="E2706" s="85"/>
      <c r="F2706" s="85"/>
      <c r="K2706" s="82"/>
      <c r="L2706" s="83"/>
      <c r="M2706" s="80"/>
      <c r="N2706" s="84"/>
      <c r="O2706" s="85"/>
      <c r="P2706" s="85"/>
    </row>
    <row r="2707" spans="1:16" x14ac:dyDescent="0.3">
      <c r="A2707" s="82"/>
      <c r="B2707" s="83"/>
      <c r="C2707" s="80"/>
      <c r="D2707" s="84"/>
      <c r="E2707" s="85"/>
      <c r="F2707" s="85"/>
      <c r="K2707" s="82"/>
      <c r="L2707" s="83"/>
      <c r="M2707" s="80"/>
      <c r="N2707" s="84"/>
      <c r="O2707" s="85"/>
      <c r="P2707" s="85"/>
    </row>
    <row r="2708" spans="1:16" x14ac:dyDescent="0.3">
      <c r="A2708" s="82"/>
      <c r="B2708" s="83"/>
      <c r="C2708" s="80"/>
      <c r="D2708" s="84"/>
      <c r="E2708" s="85"/>
      <c r="F2708" s="85"/>
      <c r="K2708" s="82"/>
      <c r="L2708" s="83"/>
      <c r="M2708" s="80"/>
      <c r="N2708" s="84"/>
      <c r="O2708" s="85"/>
      <c r="P2708" s="85"/>
    </row>
    <row r="2709" spans="1:16" x14ac:dyDescent="0.3">
      <c r="A2709" s="82"/>
      <c r="B2709" s="83"/>
      <c r="C2709" s="80"/>
      <c r="D2709" s="84"/>
      <c r="E2709" s="85"/>
      <c r="F2709" s="85"/>
      <c r="K2709" s="82"/>
      <c r="L2709" s="83"/>
      <c r="M2709" s="80"/>
      <c r="N2709" s="84"/>
      <c r="O2709" s="85"/>
      <c r="P2709" s="85"/>
    </row>
    <row r="2710" spans="1:16" x14ac:dyDescent="0.3">
      <c r="A2710" s="82"/>
      <c r="B2710" s="83"/>
      <c r="C2710" s="80"/>
      <c r="D2710" s="84"/>
      <c r="E2710" s="85"/>
      <c r="F2710" s="85"/>
      <c r="K2710" s="82"/>
      <c r="L2710" s="83"/>
      <c r="M2710" s="80"/>
      <c r="N2710" s="84"/>
      <c r="O2710" s="85"/>
      <c r="P2710" s="85"/>
    </row>
    <row r="2711" spans="1:16" x14ac:dyDescent="0.3">
      <c r="A2711" s="82"/>
      <c r="B2711" s="83"/>
      <c r="C2711" s="80"/>
      <c r="D2711" s="84"/>
      <c r="E2711" s="85"/>
      <c r="F2711" s="85"/>
      <c r="K2711" s="82"/>
      <c r="L2711" s="83"/>
      <c r="M2711" s="80"/>
      <c r="N2711" s="84"/>
      <c r="O2711" s="85"/>
      <c r="P2711" s="85"/>
    </row>
    <row r="2712" spans="1:16" x14ac:dyDescent="0.3">
      <c r="A2712" s="82"/>
      <c r="B2712" s="83"/>
      <c r="C2712" s="80"/>
      <c r="D2712" s="84"/>
      <c r="E2712" s="85"/>
      <c r="F2712" s="85"/>
      <c r="K2712" s="82"/>
      <c r="L2712" s="83"/>
      <c r="M2712" s="80"/>
      <c r="N2712" s="84"/>
      <c r="O2712" s="85"/>
      <c r="P2712" s="85"/>
    </row>
    <row r="2713" spans="1:16" x14ac:dyDescent="0.3">
      <c r="A2713" s="82"/>
      <c r="B2713" s="83"/>
      <c r="C2713" s="80"/>
      <c r="D2713" s="84"/>
      <c r="E2713" s="85"/>
      <c r="F2713" s="85"/>
      <c r="K2713" s="82"/>
      <c r="L2713" s="83"/>
      <c r="M2713" s="80"/>
      <c r="N2713" s="84"/>
      <c r="O2713" s="85"/>
      <c r="P2713" s="85"/>
    </row>
    <row r="2714" spans="1:16" x14ac:dyDescent="0.3">
      <c r="A2714" s="82"/>
      <c r="B2714" s="83"/>
      <c r="C2714" s="80"/>
      <c r="D2714" s="84"/>
      <c r="E2714" s="85"/>
      <c r="F2714" s="85"/>
      <c r="K2714" s="82"/>
      <c r="L2714" s="83"/>
      <c r="M2714" s="80"/>
      <c r="N2714" s="84"/>
      <c r="O2714" s="85"/>
      <c r="P2714" s="85"/>
    </row>
    <row r="2715" spans="1:16" x14ac:dyDescent="0.3">
      <c r="A2715" s="82"/>
      <c r="B2715" s="83"/>
      <c r="C2715" s="80"/>
      <c r="D2715" s="84"/>
      <c r="E2715" s="85"/>
      <c r="F2715" s="85"/>
      <c r="K2715" s="82"/>
      <c r="L2715" s="83"/>
      <c r="M2715" s="80"/>
      <c r="N2715" s="84"/>
      <c r="O2715" s="85"/>
      <c r="P2715" s="85"/>
    </row>
    <row r="2716" spans="1:16" x14ac:dyDescent="0.3">
      <c r="A2716" s="82"/>
      <c r="B2716" s="83"/>
      <c r="C2716" s="80"/>
      <c r="D2716" s="84"/>
      <c r="E2716" s="85"/>
      <c r="F2716" s="85"/>
      <c r="K2716" s="82"/>
      <c r="L2716" s="83"/>
      <c r="M2716" s="80"/>
      <c r="N2716" s="84"/>
      <c r="O2716" s="85"/>
      <c r="P2716" s="85"/>
    </row>
    <row r="2717" spans="1:16" x14ac:dyDescent="0.3">
      <c r="A2717" s="82"/>
      <c r="B2717" s="83"/>
      <c r="C2717" s="80"/>
      <c r="D2717" s="84"/>
      <c r="E2717" s="85"/>
      <c r="F2717" s="85"/>
      <c r="K2717" s="82"/>
      <c r="L2717" s="83"/>
      <c r="M2717" s="80"/>
      <c r="N2717" s="84"/>
      <c r="O2717" s="85"/>
      <c r="P2717" s="85"/>
    </row>
    <row r="2718" spans="1:16" x14ac:dyDescent="0.3">
      <c r="A2718" s="82"/>
      <c r="B2718" s="83"/>
      <c r="C2718" s="80"/>
      <c r="D2718" s="84"/>
      <c r="E2718" s="85"/>
      <c r="F2718" s="85"/>
      <c r="K2718" s="82"/>
      <c r="L2718" s="83"/>
      <c r="M2718" s="80"/>
      <c r="N2718" s="84"/>
      <c r="O2718" s="85"/>
      <c r="P2718" s="85"/>
    </row>
    <row r="2719" spans="1:16" x14ac:dyDescent="0.3">
      <c r="A2719" s="82"/>
      <c r="B2719" s="83"/>
      <c r="C2719" s="80"/>
      <c r="D2719" s="84"/>
      <c r="E2719" s="85"/>
      <c r="F2719" s="85"/>
      <c r="K2719" s="82"/>
      <c r="L2719" s="83"/>
      <c r="M2719" s="80"/>
      <c r="N2719" s="84"/>
      <c r="O2719" s="85"/>
      <c r="P2719" s="85"/>
    </row>
    <row r="2720" spans="1:16" x14ac:dyDescent="0.3">
      <c r="A2720" s="82"/>
      <c r="B2720" s="83"/>
      <c r="C2720" s="80"/>
      <c r="D2720" s="84"/>
      <c r="E2720" s="85"/>
      <c r="F2720" s="85"/>
      <c r="K2720" s="82"/>
      <c r="L2720" s="83"/>
      <c r="M2720" s="80"/>
      <c r="N2720" s="84"/>
      <c r="O2720" s="85"/>
      <c r="P2720" s="85"/>
    </row>
    <row r="2721" spans="1:16" x14ac:dyDescent="0.3">
      <c r="A2721" s="82"/>
      <c r="B2721" s="83"/>
      <c r="C2721" s="80"/>
      <c r="D2721" s="84"/>
      <c r="E2721" s="85"/>
      <c r="F2721" s="85"/>
      <c r="K2721" s="82"/>
      <c r="L2721" s="83"/>
      <c r="M2721" s="80"/>
      <c r="N2721" s="84"/>
      <c r="O2721" s="85"/>
      <c r="P2721" s="85"/>
    </row>
    <row r="2722" spans="1:16" x14ac:dyDescent="0.3">
      <c r="A2722" s="82"/>
      <c r="B2722" s="83"/>
      <c r="C2722" s="80"/>
      <c r="D2722" s="84"/>
      <c r="E2722" s="85"/>
      <c r="F2722" s="85"/>
      <c r="K2722" s="82"/>
      <c r="L2722" s="83"/>
      <c r="M2722" s="80"/>
      <c r="N2722" s="84"/>
      <c r="O2722" s="85"/>
      <c r="P2722" s="85"/>
    </row>
    <row r="2723" spans="1:16" x14ac:dyDescent="0.3">
      <c r="A2723" s="82"/>
      <c r="B2723" s="83"/>
      <c r="C2723" s="80"/>
      <c r="D2723" s="84"/>
      <c r="E2723" s="85"/>
      <c r="F2723" s="85"/>
      <c r="K2723" s="82"/>
      <c r="L2723" s="83"/>
      <c r="M2723" s="80"/>
      <c r="N2723" s="84"/>
      <c r="O2723" s="85"/>
      <c r="P2723" s="85"/>
    </row>
    <row r="2724" spans="1:16" x14ac:dyDescent="0.3">
      <c r="A2724" s="82"/>
      <c r="B2724" s="83"/>
      <c r="C2724" s="80"/>
      <c r="D2724" s="84"/>
      <c r="E2724" s="85"/>
      <c r="F2724" s="85"/>
      <c r="K2724" s="82"/>
      <c r="L2724" s="83"/>
      <c r="M2724" s="80"/>
      <c r="N2724" s="84"/>
      <c r="O2724" s="85"/>
      <c r="P2724" s="85"/>
    </row>
    <row r="2725" spans="1:16" x14ac:dyDescent="0.3">
      <c r="A2725" s="82"/>
      <c r="B2725" s="83"/>
      <c r="C2725" s="80"/>
      <c r="D2725" s="84"/>
      <c r="E2725" s="85"/>
      <c r="F2725" s="85"/>
      <c r="K2725" s="82"/>
      <c r="L2725" s="83"/>
      <c r="M2725" s="80"/>
      <c r="N2725" s="84"/>
      <c r="O2725" s="85"/>
      <c r="P2725" s="85"/>
    </row>
    <row r="2726" spans="1:16" x14ac:dyDescent="0.3">
      <c r="A2726" s="82"/>
      <c r="B2726" s="83"/>
      <c r="C2726" s="80"/>
      <c r="D2726" s="84"/>
      <c r="E2726" s="85"/>
      <c r="F2726" s="85"/>
      <c r="K2726" s="82"/>
      <c r="L2726" s="83"/>
      <c r="M2726" s="80"/>
      <c r="N2726" s="84"/>
      <c r="O2726" s="85"/>
      <c r="P2726" s="85"/>
    </row>
    <row r="2727" spans="1:16" x14ac:dyDescent="0.3">
      <c r="A2727" s="82"/>
      <c r="B2727" s="83"/>
      <c r="C2727" s="80"/>
      <c r="D2727" s="84"/>
      <c r="E2727" s="85"/>
      <c r="F2727" s="85"/>
      <c r="K2727" s="82"/>
      <c r="L2727" s="83"/>
      <c r="M2727" s="80"/>
      <c r="N2727" s="84"/>
      <c r="O2727" s="85"/>
      <c r="P2727" s="85"/>
    </row>
    <row r="2728" spans="1:16" x14ac:dyDescent="0.3">
      <c r="A2728" s="82"/>
      <c r="B2728" s="83"/>
      <c r="C2728" s="80"/>
      <c r="D2728" s="84"/>
      <c r="E2728" s="85"/>
      <c r="F2728" s="85"/>
      <c r="K2728" s="82"/>
      <c r="L2728" s="83"/>
      <c r="M2728" s="80"/>
      <c r="N2728" s="84"/>
      <c r="O2728" s="85"/>
      <c r="P2728" s="85"/>
    </row>
    <row r="2729" spans="1:16" x14ac:dyDescent="0.3">
      <c r="A2729" s="82"/>
      <c r="B2729" s="83"/>
      <c r="C2729" s="80"/>
      <c r="D2729" s="84"/>
      <c r="E2729" s="85"/>
      <c r="F2729" s="85"/>
      <c r="K2729" s="82"/>
      <c r="L2729" s="83"/>
      <c r="M2729" s="80"/>
      <c r="N2729" s="84"/>
      <c r="O2729" s="85"/>
      <c r="P2729" s="85"/>
    </row>
    <row r="2730" spans="1:16" x14ac:dyDescent="0.3">
      <c r="A2730" s="82"/>
      <c r="B2730" s="83"/>
      <c r="C2730" s="80"/>
      <c r="D2730" s="84"/>
      <c r="E2730" s="85"/>
      <c r="F2730" s="85"/>
      <c r="K2730" s="82"/>
      <c r="L2730" s="83"/>
      <c r="M2730" s="80"/>
      <c r="N2730" s="84"/>
      <c r="O2730" s="85"/>
      <c r="P2730" s="85"/>
    </row>
    <row r="2731" spans="1:16" x14ac:dyDescent="0.3">
      <c r="A2731" s="82"/>
      <c r="B2731" s="83"/>
      <c r="C2731" s="80"/>
      <c r="D2731" s="84"/>
      <c r="E2731" s="85"/>
      <c r="F2731" s="85"/>
      <c r="K2731" s="82"/>
      <c r="L2731" s="83"/>
      <c r="M2731" s="80"/>
      <c r="N2731" s="84"/>
      <c r="O2731" s="85"/>
      <c r="P2731" s="85"/>
    </row>
    <row r="2732" spans="1:16" x14ac:dyDescent="0.3">
      <c r="A2732" s="82"/>
      <c r="B2732" s="83"/>
      <c r="C2732" s="80"/>
      <c r="D2732" s="84"/>
      <c r="E2732" s="85"/>
      <c r="F2732" s="85"/>
      <c r="K2732" s="82"/>
      <c r="L2732" s="83"/>
      <c r="M2732" s="80"/>
      <c r="N2732" s="84"/>
      <c r="O2732" s="85"/>
      <c r="P2732" s="85"/>
    </row>
    <row r="2733" spans="1:16" x14ac:dyDescent="0.3">
      <c r="A2733" s="82"/>
      <c r="B2733" s="83"/>
      <c r="C2733" s="80"/>
      <c r="D2733" s="84"/>
      <c r="E2733" s="85"/>
      <c r="F2733" s="85"/>
      <c r="K2733" s="82"/>
      <c r="L2733" s="83"/>
      <c r="M2733" s="80"/>
      <c r="N2733" s="84"/>
      <c r="O2733" s="85"/>
      <c r="P2733" s="85"/>
    </row>
    <row r="2734" spans="1:16" x14ac:dyDescent="0.3">
      <c r="A2734" s="82"/>
      <c r="B2734" s="83"/>
      <c r="C2734" s="80"/>
      <c r="D2734" s="84"/>
      <c r="E2734" s="85"/>
      <c r="F2734" s="85"/>
      <c r="K2734" s="82"/>
      <c r="L2734" s="83"/>
      <c r="M2734" s="80"/>
      <c r="N2734" s="84"/>
      <c r="O2734" s="85"/>
      <c r="P2734" s="85"/>
    </row>
    <row r="2735" spans="1:16" x14ac:dyDescent="0.3">
      <c r="A2735" s="82"/>
      <c r="B2735" s="83"/>
      <c r="C2735" s="80"/>
      <c r="D2735" s="84"/>
      <c r="E2735" s="85"/>
      <c r="F2735" s="85"/>
      <c r="K2735" s="82"/>
      <c r="L2735" s="83"/>
      <c r="M2735" s="80"/>
      <c r="N2735" s="84"/>
      <c r="O2735" s="85"/>
      <c r="P2735" s="85"/>
    </row>
    <row r="2736" spans="1:16" x14ac:dyDescent="0.3">
      <c r="A2736" s="82"/>
      <c r="B2736" s="83"/>
      <c r="C2736" s="80"/>
      <c r="D2736" s="84"/>
      <c r="E2736" s="85"/>
      <c r="F2736" s="85"/>
      <c r="K2736" s="82"/>
      <c r="L2736" s="83"/>
      <c r="M2736" s="80"/>
      <c r="N2736" s="84"/>
      <c r="O2736" s="85"/>
      <c r="P2736" s="85"/>
    </row>
    <row r="2737" spans="1:16" x14ac:dyDescent="0.3">
      <c r="A2737" s="82"/>
      <c r="B2737" s="83"/>
      <c r="C2737" s="80"/>
      <c r="D2737" s="84"/>
      <c r="E2737" s="85"/>
      <c r="F2737" s="85"/>
      <c r="K2737" s="82"/>
      <c r="L2737" s="83"/>
      <c r="M2737" s="80"/>
      <c r="N2737" s="84"/>
      <c r="O2737" s="85"/>
      <c r="P2737" s="85"/>
    </row>
    <row r="2738" spans="1:16" x14ac:dyDescent="0.3">
      <c r="A2738" s="82"/>
      <c r="B2738" s="83"/>
      <c r="C2738" s="80"/>
      <c r="D2738" s="84"/>
      <c r="E2738" s="85"/>
      <c r="F2738" s="85"/>
      <c r="K2738" s="82"/>
      <c r="L2738" s="83"/>
      <c r="M2738" s="80"/>
      <c r="N2738" s="84"/>
      <c r="O2738" s="85"/>
      <c r="P2738" s="85"/>
    </row>
    <row r="2739" spans="1:16" x14ac:dyDescent="0.3">
      <c r="A2739" s="82"/>
      <c r="B2739" s="83"/>
      <c r="C2739" s="80"/>
      <c r="D2739" s="84"/>
      <c r="E2739" s="85"/>
      <c r="F2739" s="85"/>
      <c r="K2739" s="82"/>
      <c r="L2739" s="83"/>
      <c r="M2739" s="80"/>
      <c r="N2739" s="84"/>
      <c r="O2739" s="85"/>
      <c r="P2739" s="85"/>
    </row>
    <row r="2740" spans="1:16" x14ac:dyDescent="0.3">
      <c r="A2740" s="82"/>
      <c r="B2740" s="83"/>
      <c r="C2740" s="80"/>
      <c r="D2740" s="84"/>
      <c r="E2740" s="85"/>
      <c r="F2740" s="85"/>
      <c r="K2740" s="82"/>
      <c r="L2740" s="83"/>
      <c r="M2740" s="80"/>
      <c r="N2740" s="84"/>
      <c r="O2740" s="85"/>
      <c r="P2740" s="85"/>
    </row>
    <row r="2741" spans="1:16" x14ac:dyDescent="0.3">
      <c r="A2741" s="82"/>
      <c r="B2741" s="83"/>
      <c r="C2741" s="80"/>
      <c r="D2741" s="84"/>
      <c r="E2741" s="85"/>
      <c r="F2741" s="85"/>
      <c r="K2741" s="82"/>
      <c r="L2741" s="83"/>
      <c r="M2741" s="80"/>
      <c r="N2741" s="84"/>
      <c r="O2741" s="85"/>
      <c r="P2741" s="85"/>
    </row>
    <row r="2742" spans="1:16" x14ac:dyDescent="0.3">
      <c r="A2742" s="82"/>
      <c r="B2742" s="83"/>
      <c r="C2742" s="80"/>
      <c r="D2742" s="84"/>
      <c r="E2742" s="85"/>
      <c r="F2742" s="85"/>
      <c r="K2742" s="82"/>
      <c r="L2742" s="83"/>
      <c r="M2742" s="80"/>
      <c r="N2742" s="84"/>
      <c r="O2742" s="85"/>
      <c r="P2742" s="85"/>
    </row>
    <row r="2743" spans="1:16" x14ac:dyDescent="0.3">
      <c r="A2743" s="82"/>
      <c r="B2743" s="83"/>
      <c r="C2743" s="80"/>
      <c r="D2743" s="84"/>
      <c r="E2743" s="85"/>
      <c r="F2743" s="85"/>
      <c r="K2743" s="82"/>
      <c r="L2743" s="83"/>
      <c r="M2743" s="80"/>
      <c r="N2743" s="84"/>
      <c r="O2743" s="85"/>
      <c r="P2743" s="85"/>
    </row>
    <row r="2744" spans="1:16" x14ac:dyDescent="0.3">
      <c r="A2744" s="82"/>
      <c r="B2744" s="83"/>
      <c r="C2744" s="80"/>
      <c r="D2744" s="84"/>
      <c r="E2744" s="85"/>
      <c r="F2744" s="85"/>
      <c r="K2744" s="82"/>
      <c r="L2744" s="83"/>
      <c r="M2744" s="80"/>
      <c r="N2744" s="84"/>
      <c r="O2744" s="85"/>
      <c r="P2744" s="85"/>
    </row>
    <row r="2745" spans="1:16" x14ac:dyDescent="0.3">
      <c r="A2745" s="82"/>
      <c r="B2745" s="83"/>
      <c r="C2745" s="80"/>
      <c r="D2745" s="84"/>
      <c r="E2745" s="85"/>
      <c r="F2745" s="85"/>
      <c r="K2745" s="82"/>
      <c r="L2745" s="83"/>
      <c r="M2745" s="80"/>
      <c r="N2745" s="84"/>
      <c r="O2745" s="85"/>
      <c r="P2745" s="85"/>
    </row>
    <row r="2746" spans="1:16" x14ac:dyDescent="0.3">
      <c r="A2746" s="82"/>
      <c r="B2746" s="83"/>
      <c r="C2746" s="80"/>
      <c r="D2746" s="84"/>
      <c r="E2746" s="85"/>
      <c r="F2746" s="85"/>
      <c r="K2746" s="82"/>
      <c r="L2746" s="83"/>
      <c r="M2746" s="80"/>
      <c r="N2746" s="84"/>
      <c r="O2746" s="85"/>
      <c r="P2746" s="85"/>
    </row>
    <row r="2747" spans="1:16" x14ac:dyDescent="0.3">
      <c r="A2747" s="82"/>
      <c r="B2747" s="83"/>
      <c r="C2747" s="80"/>
      <c r="D2747" s="84"/>
      <c r="E2747" s="85"/>
      <c r="F2747" s="85"/>
      <c r="K2747" s="82"/>
      <c r="L2747" s="83"/>
      <c r="M2747" s="80"/>
      <c r="N2747" s="84"/>
      <c r="O2747" s="85"/>
      <c r="P2747" s="85"/>
    </row>
    <row r="2748" spans="1:16" x14ac:dyDescent="0.3">
      <c r="A2748" s="82"/>
      <c r="B2748" s="83"/>
      <c r="C2748" s="80"/>
      <c r="D2748" s="84"/>
      <c r="E2748" s="85"/>
      <c r="F2748" s="85"/>
      <c r="K2748" s="82"/>
      <c r="L2748" s="83"/>
      <c r="M2748" s="80"/>
      <c r="N2748" s="84"/>
      <c r="O2748" s="85"/>
      <c r="P2748" s="85"/>
    </row>
    <row r="2749" spans="1:16" x14ac:dyDescent="0.3">
      <c r="A2749" s="82"/>
      <c r="B2749" s="83"/>
      <c r="C2749" s="80"/>
      <c r="D2749" s="84"/>
      <c r="E2749" s="85"/>
      <c r="F2749" s="85"/>
      <c r="K2749" s="82"/>
      <c r="L2749" s="83"/>
      <c r="M2749" s="80"/>
      <c r="N2749" s="84"/>
      <c r="O2749" s="85"/>
      <c r="P2749" s="85"/>
    </row>
    <row r="2750" spans="1:16" x14ac:dyDescent="0.3">
      <c r="A2750" s="82"/>
      <c r="B2750" s="83"/>
      <c r="C2750" s="80"/>
      <c r="D2750" s="84"/>
      <c r="E2750" s="85"/>
      <c r="F2750" s="85"/>
      <c r="K2750" s="82"/>
      <c r="L2750" s="83"/>
      <c r="M2750" s="80"/>
      <c r="N2750" s="84"/>
      <c r="O2750" s="85"/>
      <c r="P2750" s="85"/>
    </row>
    <row r="2751" spans="1:16" x14ac:dyDescent="0.3">
      <c r="A2751" s="82"/>
      <c r="B2751" s="83"/>
      <c r="C2751" s="80"/>
      <c r="D2751" s="84"/>
      <c r="E2751" s="85"/>
      <c r="F2751" s="85"/>
      <c r="K2751" s="82"/>
      <c r="L2751" s="83"/>
      <c r="M2751" s="80"/>
      <c r="N2751" s="84"/>
      <c r="O2751" s="85"/>
      <c r="P2751" s="85"/>
    </row>
    <row r="2752" spans="1:16" x14ac:dyDescent="0.3">
      <c r="A2752" s="82"/>
      <c r="B2752" s="83"/>
      <c r="C2752" s="80"/>
      <c r="D2752" s="84"/>
      <c r="E2752" s="85"/>
      <c r="F2752" s="85"/>
      <c r="K2752" s="82"/>
      <c r="L2752" s="83"/>
      <c r="M2752" s="80"/>
      <c r="N2752" s="84"/>
      <c r="O2752" s="85"/>
      <c r="P2752" s="85"/>
    </row>
    <row r="2753" spans="1:16" x14ac:dyDescent="0.3">
      <c r="A2753" s="82"/>
      <c r="B2753" s="83"/>
      <c r="C2753" s="80"/>
      <c r="D2753" s="84"/>
      <c r="E2753" s="85"/>
      <c r="F2753" s="85"/>
      <c r="K2753" s="82"/>
      <c r="L2753" s="83"/>
      <c r="M2753" s="80"/>
      <c r="N2753" s="84"/>
      <c r="O2753" s="85"/>
      <c r="P2753" s="85"/>
    </row>
    <row r="2754" spans="1:16" x14ac:dyDescent="0.3">
      <c r="A2754" s="82"/>
      <c r="B2754" s="83"/>
      <c r="C2754" s="80"/>
      <c r="D2754" s="84"/>
      <c r="E2754" s="85"/>
      <c r="F2754" s="85"/>
      <c r="K2754" s="82"/>
      <c r="L2754" s="83"/>
      <c r="M2754" s="80"/>
      <c r="N2754" s="84"/>
      <c r="O2754" s="85"/>
      <c r="P2754" s="85"/>
    </row>
    <row r="2755" spans="1:16" x14ac:dyDescent="0.3">
      <c r="A2755" s="82"/>
      <c r="B2755" s="83"/>
      <c r="C2755" s="80"/>
      <c r="D2755" s="84"/>
      <c r="E2755" s="85"/>
      <c r="F2755" s="85"/>
      <c r="K2755" s="82"/>
      <c r="L2755" s="83"/>
      <c r="M2755" s="80"/>
      <c r="N2755" s="84"/>
      <c r="O2755" s="85"/>
      <c r="P2755" s="85"/>
    </row>
    <row r="2756" spans="1:16" x14ac:dyDescent="0.3">
      <c r="A2756" s="82"/>
      <c r="B2756" s="83"/>
      <c r="C2756" s="80"/>
      <c r="D2756" s="84"/>
      <c r="E2756" s="85"/>
      <c r="F2756" s="85"/>
      <c r="K2756" s="82"/>
      <c r="L2756" s="83"/>
      <c r="M2756" s="80"/>
      <c r="N2756" s="84"/>
      <c r="O2756" s="85"/>
      <c r="P2756" s="85"/>
    </row>
    <row r="2757" spans="1:16" x14ac:dyDescent="0.3">
      <c r="A2757" s="82"/>
      <c r="B2757" s="83"/>
      <c r="C2757" s="80"/>
      <c r="D2757" s="84"/>
      <c r="E2757" s="85"/>
      <c r="F2757" s="85"/>
      <c r="K2757" s="82"/>
      <c r="L2757" s="83"/>
      <c r="M2757" s="80"/>
      <c r="N2757" s="84"/>
      <c r="O2757" s="85"/>
      <c r="P2757" s="85"/>
    </row>
    <row r="2758" spans="1:16" x14ac:dyDescent="0.3">
      <c r="A2758" s="82"/>
      <c r="B2758" s="83"/>
      <c r="C2758" s="80"/>
      <c r="D2758" s="84"/>
      <c r="E2758" s="85"/>
      <c r="F2758" s="85"/>
      <c r="K2758" s="82"/>
      <c r="L2758" s="83"/>
      <c r="M2758" s="80"/>
      <c r="N2758" s="84"/>
      <c r="O2758" s="85"/>
      <c r="P2758" s="85"/>
    </row>
    <row r="2759" spans="1:16" x14ac:dyDescent="0.3">
      <c r="A2759" s="82"/>
      <c r="B2759" s="83"/>
      <c r="C2759" s="80"/>
      <c r="D2759" s="84"/>
      <c r="E2759" s="85"/>
      <c r="F2759" s="85"/>
      <c r="K2759" s="82"/>
      <c r="L2759" s="83"/>
      <c r="M2759" s="80"/>
      <c r="N2759" s="84"/>
      <c r="O2759" s="85"/>
      <c r="P2759" s="85"/>
    </row>
    <row r="2760" spans="1:16" x14ac:dyDescent="0.3">
      <c r="A2760" s="82"/>
      <c r="B2760" s="83"/>
      <c r="C2760" s="80"/>
      <c r="D2760" s="84"/>
      <c r="E2760" s="85"/>
      <c r="F2760" s="85"/>
      <c r="K2760" s="82"/>
      <c r="L2760" s="83"/>
      <c r="M2760" s="80"/>
      <c r="N2760" s="84"/>
      <c r="O2760" s="85"/>
      <c r="P2760" s="85"/>
    </row>
    <row r="2761" spans="1:16" x14ac:dyDescent="0.3">
      <c r="A2761" s="82"/>
      <c r="B2761" s="83"/>
      <c r="C2761" s="80"/>
      <c r="D2761" s="84"/>
      <c r="E2761" s="85"/>
      <c r="F2761" s="85"/>
      <c r="K2761" s="82"/>
      <c r="L2761" s="83"/>
      <c r="M2761" s="80"/>
      <c r="N2761" s="84"/>
      <c r="O2761" s="85"/>
      <c r="P2761" s="85"/>
    </row>
    <row r="2762" spans="1:16" x14ac:dyDescent="0.3">
      <c r="A2762" s="82"/>
      <c r="B2762" s="83"/>
      <c r="C2762" s="80"/>
      <c r="D2762" s="84"/>
      <c r="E2762" s="85"/>
      <c r="F2762" s="85"/>
      <c r="K2762" s="82"/>
      <c r="L2762" s="83"/>
      <c r="M2762" s="80"/>
      <c r="N2762" s="84"/>
      <c r="O2762" s="85"/>
      <c r="P2762" s="85"/>
    </row>
    <row r="2763" spans="1:16" x14ac:dyDescent="0.3">
      <c r="A2763" s="82"/>
      <c r="B2763" s="83"/>
      <c r="C2763" s="80"/>
      <c r="D2763" s="84"/>
      <c r="E2763" s="85"/>
      <c r="F2763" s="85"/>
      <c r="K2763" s="82"/>
      <c r="L2763" s="83"/>
      <c r="M2763" s="80"/>
      <c r="N2763" s="84"/>
      <c r="O2763" s="85"/>
      <c r="P2763" s="85"/>
    </row>
    <row r="2764" spans="1:16" x14ac:dyDescent="0.3">
      <c r="A2764" s="82"/>
      <c r="B2764" s="83"/>
      <c r="C2764" s="80"/>
      <c r="D2764" s="84"/>
      <c r="E2764" s="85"/>
      <c r="F2764" s="85"/>
      <c r="K2764" s="82"/>
      <c r="L2764" s="83"/>
      <c r="M2764" s="80"/>
      <c r="N2764" s="84"/>
      <c r="O2764" s="85"/>
      <c r="P2764" s="85"/>
    </row>
    <row r="2765" spans="1:16" x14ac:dyDescent="0.3">
      <c r="A2765" s="82"/>
      <c r="B2765" s="83"/>
      <c r="C2765" s="80"/>
      <c r="D2765" s="84"/>
      <c r="E2765" s="85"/>
      <c r="F2765" s="85"/>
      <c r="K2765" s="82"/>
      <c r="L2765" s="83"/>
      <c r="M2765" s="80"/>
      <c r="N2765" s="84"/>
      <c r="O2765" s="85"/>
      <c r="P2765" s="85"/>
    </row>
    <row r="2766" spans="1:16" x14ac:dyDescent="0.3">
      <c r="A2766" s="82"/>
      <c r="B2766" s="83"/>
      <c r="C2766" s="80"/>
      <c r="D2766" s="84"/>
      <c r="E2766" s="85"/>
      <c r="F2766" s="85"/>
      <c r="K2766" s="82"/>
      <c r="L2766" s="83"/>
      <c r="M2766" s="80"/>
      <c r="N2766" s="84"/>
      <c r="O2766" s="85"/>
      <c r="P2766" s="85"/>
    </row>
    <row r="2767" spans="1:16" x14ac:dyDescent="0.3">
      <c r="A2767" s="82"/>
      <c r="B2767" s="83"/>
      <c r="C2767" s="80"/>
      <c r="D2767" s="84"/>
      <c r="E2767" s="85"/>
      <c r="F2767" s="85"/>
      <c r="K2767" s="82"/>
      <c r="L2767" s="83"/>
      <c r="M2767" s="80"/>
      <c r="N2767" s="84"/>
      <c r="O2767" s="85"/>
      <c r="P2767" s="85"/>
    </row>
    <row r="2768" spans="1:16" x14ac:dyDescent="0.3">
      <c r="A2768" s="82"/>
      <c r="B2768" s="83"/>
      <c r="C2768" s="80"/>
      <c r="D2768" s="84"/>
      <c r="E2768" s="85"/>
      <c r="F2768" s="85"/>
      <c r="K2768" s="82"/>
      <c r="L2768" s="83"/>
      <c r="M2768" s="80"/>
      <c r="N2768" s="84"/>
      <c r="O2768" s="85"/>
      <c r="P2768" s="85"/>
    </row>
    <row r="2769" spans="1:16" x14ac:dyDescent="0.3">
      <c r="A2769" s="82"/>
      <c r="B2769" s="83"/>
      <c r="C2769" s="80"/>
      <c r="D2769" s="84"/>
      <c r="E2769" s="85"/>
      <c r="F2769" s="85"/>
      <c r="K2769" s="82"/>
      <c r="L2769" s="83"/>
      <c r="M2769" s="80"/>
      <c r="N2769" s="84"/>
      <c r="O2769" s="85"/>
      <c r="P2769" s="85"/>
    </row>
    <row r="2770" spans="1:16" x14ac:dyDescent="0.3">
      <c r="A2770" s="82"/>
      <c r="B2770" s="83"/>
      <c r="C2770" s="80"/>
      <c r="D2770" s="84"/>
      <c r="E2770" s="85"/>
      <c r="F2770" s="85"/>
      <c r="K2770" s="82"/>
      <c r="L2770" s="83"/>
      <c r="M2770" s="80"/>
      <c r="N2770" s="84"/>
      <c r="O2770" s="85"/>
      <c r="P2770" s="85"/>
    </row>
    <row r="2771" spans="1:16" x14ac:dyDescent="0.3">
      <c r="A2771" s="82"/>
      <c r="B2771" s="83"/>
      <c r="C2771" s="80"/>
      <c r="D2771" s="84"/>
      <c r="E2771" s="85"/>
      <c r="F2771" s="85"/>
      <c r="K2771" s="82"/>
      <c r="L2771" s="83"/>
      <c r="M2771" s="80"/>
      <c r="N2771" s="84"/>
      <c r="O2771" s="85"/>
      <c r="P2771" s="85"/>
    </row>
    <row r="2772" spans="1:16" x14ac:dyDescent="0.3">
      <c r="A2772" s="82"/>
      <c r="B2772" s="83"/>
      <c r="C2772" s="80"/>
      <c r="D2772" s="84"/>
      <c r="E2772" s="85"/>
      <c r="F2772" s="85"/>
      <c r="K2772" s="82"/>
      <c r="L2772" s="83"/>
      <c r="M2772" s="80"/>
      <c r="N2772" s="84"/>
      <c r="O2772" s="85"/>
      <c r="P2772" s="85"/>
    </row>
    <row r="2773" spans="1:16" x14ac:dyDescent="0.3">
      <c r="A2773" s="82"/>
      <c r="B2773" s="83"/>
      <c r="C2773" s="80"/>
      <c r="D2773" s="84"/>
      <c r="E2773" s="85"/>
      <c r="F2773" s="85"/>
      <c r="K2773" s="82"/>
      <c r="L2773" s="83"/>
      <c r="M2773" s="80"/>
      <c r="N2773" s="84"/>
      <c r="O2773" s="85"/>
      <c r="P2773" s="85"/>
    </row>
    <row r="2774" spans="1:16" x14ac:dyDescent="0.3">
      <c r="A2774" s="82"/>
      <c r="B2774" s="83"/>
      <c r="C2774" s="80"/>
      <c r="D2774" s="84"/>
      <c r="E2774" s="85"/>
      <c r="F2774" s="85"/>
      <c r="K2774" s="82"/>
      <c r="L2774" s="83"/>
      <c r="M2774" s="80"/>
      <c r="N2774" s="84"/>
      <c r="O2774" s="85"/>
      <c r="P2774" s="85"/>
    </row>
    <row r="2775" spans="1:16" x14ac:dyDescent="0.3">
      <c r="A2775" s="82"/>
      <c r="B2775" s="83"/>
      <c r="C2775" s="80"/>
      <c r="D2775" s="84"/>
      <c r="E2775" s="85"/>
      <c r="F2775" s="85"/>
      <c r="K2775" s="82"/>
      <c r="L2775" s="83"/>
      <c r="M2775" s="80"/>
      <c r="N2775" s="84"/>
      <c r="O2775" s="85"/>
      <c r="P2775" s="85"/>
    </row>
    <row r="2776" spans="1:16" x14ac:dyDescent="0.3">
      <c r="A2776" s="82"/>
      <c r="B2776" s="83"/>
      <c r="C2776" s="80"/>
      <c r="D2776" s="84"/>
      <c r="E2776" s="85"/>
      <c r="F2776" s="85"/>
      <c r="K2776" s="82"/>
      <c r="L2776" s="83"/>
      <c r="M2776" s="80"/>
      <c r="N2776" s="84"/>
      <c r="O2776" s="85"/>
      <c r="P2776" s="85"/>
    </row>
    <row r="2777" spans="1:16" x14ac:dyDescent="0.3">
      <c r="A2777" s="82"/>
      <c r="B2777" s="83"/>
      <c r="C2777" s="80"/>
      <c r="D2777" s="84"/>
      <c r="E2777" s="85"/>
      <c r="F2777" s="85"/>
      <c r="K2777" s="82"/>
      <c r="L2777" s="83"/>
      <c r="M2777" s="80"/>
      <c r="N2777" s="84"/>
      <c r="O2777" s="85"/>
      <c r="P2777" s="85"/>
    </row>
    <row r="2778" spans="1:16" x14ac:dyDescent="0.3">
      <c r="A2778" s="82"/>
      <c r="B2778" s="83"/>
      <c r="C2778" s="80"/>
      <c r="D2778" s="84"/>
      <c r="E2778" s="85"/>
      <c r="F2778" s="85"/>
      <c r="K2778" s="82"/>
      <c r="L2778" s="83"/>
      <c r="M2778" s="80"/>
      <c r="N2778" s="84"/>
      <c r="O2778" s="85"/>
      <c r="P2778" s="85"/>
    </row>
    <row r="2779" spans="1:16" x14ac:dyDescent="0.3">
      <c r="A2779" s="82"/>
      <c r="B2779" s="83"/>
      <c r="C2779" s="80"/>
      <c r="D2779" s="84"/>
      <c r="E2779" s="85"/>
      <c r="F2779" s="85"/>
      <c r="K2779" s="82"/>
      <c r="L2779" s="83"/>
      <c r="M2779" s="80"/>
      <c r="N2779" s="84"/>
      <c r="O2779" s="85"/>
      <c r="P2779" s="85"/>
    </row>
    <row r="2780" spans="1:16" x14ac:dyDescent="0.3">
      <c r="A2780" s="82"/>
      <c r="B2780" s="83"/>
      <c r="C2780" s="80"/>
      <c r="D2780" s="84"/>
      <c r="E2780" s="85"/>
      <c r="F2780" s="85"/>
      <c r="K2780" s="82"/>
      <c r="L2780" s="83"/>
      <c r="M2780" s="80"/>
      <c r="N2780" s="84"/>
      <c r="O2780" s="85"/>
      <c r="P2780" s="85"/>
    </row>
    <row r="2781" spans="1:16" x14ac:dyDescent="0.3">
      <c r="A2781" s="82"/>
      <c r="B2781" s="83"/>
      <c r="C2781" s="80"/>
      <c r="D2781" s="84"/>
      <c r="E2781" s="85"/>
      <c r="F2781" s="85"/>
      <c r="K2781" s="82"/>
      <c r="L2781" s="83"/>
      <c r="M2781" s="80"/>
      <c r="N2781" s="84"/>
      <c r="O2781" s="85"/>
      <c r="P2781" s="85"/>
    </row>
    <row r="2782" spans="1:16" x14ac:dyDescent="0.3">
      <c r="A2782" s="82"/>
      <c r="B2782" s="83"/>
      <c r="C2782" s="80"/>
      <c r="D2782" s="84"/>
      <c r="E2782" s="85"/>
      <c r="F2782" s="85"/>
      <c r="K2782" s="82"/>
      <c r="L2782" s="83"/>
      <c r="M2782" s="80"/>
      <c r="N2782" s="84"/>
      <c r="O2782" s="85"/>
      <c r="P2782" s="85"/>
    </row>
    <row r="2783" spans="1:16" x14ac:dyDescent="0.3">
      <c r="A2783" s="82"/>
      <c r="B2783" s="83"/>
      <c r="C2783" s="80"/>
      <c r="D2783" s="84"/>
      <c r="E2783" s="85"/>
      <c r="F2783" s="85"/>
      <c r="K2783" s="82"/>
      <c r="L2783" s="83"/>
      <c r="M2783" s="80"/>
      <c r="N2783" s="84"/>
      <c r="O2783" s="85"/>
      <c r="P2783" s="85"/>
    </row>
    <row r="2784" spans="1:16" x14ac:dyDescent="0.3">
      <c r="A2784" s="82"/>
      <c r="B2784" s="83"/>
      <c r="C2784" s="80"/>
      <c r="D2784" s="84"/>
      <c r="E2784" s="85"/>
      <c r="F2784" s="85"/>
      <c r="K2784" s="82"/>
      <c r="L2784" s="83"/>
      <c r="M2784" s="80"/>
      <c r="N2784" s="84"/>
      <c r="O2784" s="85"/>
      <c r="P2784" s="85"/>
    </row>
    <row r="2785" spans="1:16" x14ac:dyDescent="0.3">
      <c r="A2785" s="82"/>
      <c r="B2785" s="83"/>
      <c r="C2785" s="80"/>
      <c r="D2785" s="84"/>
      <c r="E2785" s="85"/>
      <c r="F2785" s="85"/>
      <c r="K2785" s="82"/>
      <c r="L2785" s="83"/>
      <c r="M2785" s="80"/>
      <c r="N2785" s="84"/>
      <c r="O2785" s="85"/>
      <c r="P2785" s="85"/>
    </row>
    <row r="2786" spans="1:16" x14ac:dyDescent="0.3">
      <c r="A2786" s="82"/>
      <c r="B2786" s="83"/>
      <c r="C2786" s="80"/>
      <c r="D2786" s="84"/>
      <c r="E2786" s="85"/>
      <c r="F2786" s="85"/>
      <c r="K2786" s="82"/>
      <c r="L2786" s="83"/>
      <c r="M2786" s="80"/>
      <c r="N2786" s="84"/>
      <c r="O2786" s="85"/>
      <c r="P2786" s="85"/>
    </row>
    <row r="2787" spans="1:16" x14ac:dyDescent="0.3">
      <c r="A2787" s="82"/>
      <c r="B2787" s="83"/>
      <c r="C2787" s="80"/>
      <c r="D2787" s="84"/>
      <c r="E2787" s="85"/>
      <c r="F2787" s="85"/>
      <c r="K2787" s="82"/>
      <c r="L2787" s="83"/>
      <c r="M2787" s="80"/>
      <c r="N2787" s="84"/>
      <c r="O2787" s="85"/>
      <c r="P2787" s="85"/>
    </row>
    <row r="2788" spans="1:16" x14ac:dyDescent="0.3">
      <c r="A2788" s="82"/>
      <c r="B2788" s="83"/>
      <c r="C2788" s="80"/>
      <c r="D2788" s="84"/>
      <c r="E2788" s="85"/>
      <c r="F2788" s="85"/>
      <c r="K2788" s="82"/>
      <c r="L2788" s="83"/>
      <c r="M2788" s="80"/>
      <c r="N2788" s="84"/>
      <c r="O2788" s="85"/>
      <c r="P2788" s="85"/>
    </row>
    <row r="2789" spans="1:16" x14ac:dyDescent="0.3">
      <c r="A2789" s="82"/>
      <c r="B2789" s="83"/>
      <c r="C2789" s="80"/>
      <c r="D2789" s="84"/>
      <c r="E2789" s="85"/>
      <c r="F2789" s="85"/>
      <c r="K2789" s="82"/>
      <c r="L2789" s="83"/>
      <c r="M2789" s="80"/>
      <c r="N2789" s="84"/>
      <c r="O2789" s="85"/>
      <c r="P2789" s="85"/>
    </row>
    <row r="2790" spans="1:16" x14ac:dyDescent="0.3">
      <c r="A2790" s="82"/>
      <c r="B2790" s="83"/>
      <c r="C2790" s="80"/>
      <c r="D2790" s="84"/>
      <c r="E2790" s="85"/>
      <c r="F2790" s="85"/>
      <c r="K2790" s="82"/>
      <c r="L2790" s="83"/>
      <c r="M2790" s="80"/>
      <c r="N2790" s="84"/>
      <c r="O2790" s="85"/>
      <c r="P2790" s="85"/>
    </row>
    <row r="2791" spans="1:16" x14ac:dyDescent="0.3">
      <c r="A2791" s="82"/>
      <c r="B2791" s="83"/>
      <c r="C2791" s="80"/>
      <c r="D2791" s="84"/>
      <c r="E2791" s="85"/>
      <c r="F2791" s="85"/>
      <c r="K2791" s="82"/>
      <c r="L2791" s="83"/>
      <c r="M2791" s="80"/>
      <c r="N2791" s="84"/>
      <c r="O2791" s="85"/>
      <c r="P2791" s="85"/>
    </row>
    <row r="2792" spans="1:16" x14ac:dyDescent="0.3">
      <c r="A2792" s="82"/>
      <c r="B2792" s="83"/>
      <c r="C2792" s="80"/>
      <c r="D2792" s="84"/>
      <c r="E2792" s="85"/>
      <c r="F2792" s="85"/>
      <c r="K2792" s="82"/>
      <c r="L2792" s="83"/>
      <c r="M2792" s="80"/>
      <c r="N2792" s="84"/>
      <c r="O2792" s="85"/>
      <c r="P2792" s="85"/>
    </row>
    <row r="2793" spans="1:16" x14ac:dyDescent="0.3">
      <c r="A2793" s="82"/>
      <c r="B2793" s="83"/>
      <c r="C2793" s="80"/>
      <c r="D2793" s="84"/>
      <c r="E2793" s="85"/>
      <c r="F2793" s="85"/>
      <c r="K2793" s="82"/>
      <c r="L2793" s="83"/>
      <c r="M2793" s="80"/>
      <c r="N2793" s="84"/>
      <c r="O2793" s="85"/>
      <c r="P2793" s="85"/>
    </row>
    <row r="2794" spans="1:16" x14ac:dyDescent="0.3">
      <c r="A2794" s="82"/>
      <c r="B2794" s="83"/>
      <c r="C2794" s="80"/>
      <c r="D2794" s="84"/>
      <c r="E2794" s="85"/>
      <c r="F2794" s="85"/>
      <c r="K2794" s="82"/>
      <c r="L2794" s="83"/>
      <c r="M2794" s="80"/>
      <c r="N2794" s="84"/>
      <c r="O2794" s="85"/>
      <c r="P2794" s="85"/>
    </row>
    <row r="2795" spans="1:16" x14ac:dyDescent="0.3">
      <c r="A2795" s="82"/>
      <c r="B2795" s="83"/>
      <c r="C2795" s="80"/>
      <c r="D2795" s="84"/>
      <c r="E2795" s="85"/>
      <c r="F2795" s="85"/>
      <c r="K2795" s="82"/>
      <c r="L2795" s="83"/>
      <c r="M2795" s="80"/>
      <c r="N2795" s="84"/>
      <c r="O2795" s="85"/>
      <c r="P2795" s="85"/>
    </row>
    <row r="2796" spans="1:16" x14ac:dyDescent="0.3">
      <c r="A2796" s="82"/>
      <c r="B2796" s="83"/>
      <c r="C2796" s="80"/>
      <c r="D2796" s="84"/>
      <c r="E2796" s="85"/>
      <c r="F2796" s="85"/>
      <c r="K2796" s="82"/>
      <c r="L2796" s="83"/>
      <c r="M2796" s="80"/>
      <c r="N2796" s="84"/>
      <c r="O2796" s="85"/>
      <c r="P2796" s="85"/>
    </row>
    <row r="2797" spans="1:16" x14ac:dyDescent="0.3">
      <c r="A2797" s="82"/>
      <c r="B2797" s="83"/>
      <c r="C2797" s="80"/>
      <c r="D2797" s="84"/>
      <c r="E2797" s="85"/>
      <c r="F2797" s="85"/>
      <c r="K2797" s="82"/>
      <c r="L2797" s="83"/>
      <c r="M2797" s="80"/>
      <c r="N2797" s="84"/>
      <c r="O2797" s="85"/>
      <c r="P2797" s="85"/>
    </row>
    <row r="2798" spans="1:16" x14ac:dyDescent="0.3">
      <c r="A2798" s="82"/>
      <c r="B2798" s="83"/>
      <c r="C2798" s="80"/>
      <c r="D2798" s="84"/>
      <c r="E2798" s="85"/>
      <c r="F2798" s="85"/>
      <c r="K2798" s="82"/>
      <c r="L2798" s="83"/>
      <c r="M2798" s="80"/>
      <c r="N2798" s="84"/>
      <c r="O2798" s="85"/>
      <c r="P2798" s="85"/>
    </row>
    <row r="2799" spans="1:16" x14ac:dyDescent="0.3">
      <c r="A2799" s="82"/>
      <c r="B2799" s="83"/>
      <c r="C2799" s="80"/>
      <c r="D2799" s="84"/>
      <c r="E2799" s="85"/>
      <c r="F2799" s="85"/>
      <c r="K2799" s="82"/>
      <c r="L2799" s="83"/>
      <c r="M2799" s="80"/>
      <c r="N2799" s="84"/>
      <c r="O2799" s="85"/>
      <c r="P2799" s="85"/>
    </row>
    <row r="2800" spans="1:16" x14ac:dyDescent="0.3">
      <c r="A2800" s="82"/>
      <c r="B2800" s="83"/>
      <c r="C2800" s="80"/>
      <c r="D2800" s="84"/>
      <c r="E2800" s="85"/>
      <c r="F2800" s="85"/>
      <c r="K2800" s="82"/>
      <c r="L2800" s="83"/>
      <c r="M2800" s="80"/>
      <c r="N2800" s="84"/>
      <c r="O2800" s="85"/>
      <c r="P2800" s="85"/>
    </row>
    <row r="2801" spans="1:16" x14ac:dyDescent="0.3">
      <c r="A2801" s="82"/>
      <c r="B2801" s="83"/>
      <c r="C2801" s="80"/>
      <c r="D2801" s="84"/>
      <c r="E2801" s="85"/>
      <c r="F2801" s="85"/>
      <c r="K2801" s="82"/>
      <c r="L2801" s="83"/>
      <c r="M2801" s="80"/>
      <c r="N2801" s="84"/>
      <c r="O2801" s="85"/>
      <c r="P2801" s="85"/>
    </row>
    <row r="2802" spans="1:16" x14ac:dyDescent="0.3">
      <c r="A2802" s="82"/>
      <c r="B2802" s="83"/>
      <c r="C2802" s="80"/>
      <c r="D2802" s="84"/>
      <c r="E2802" s="85"/>
      <c r="F2802" s="85"/>
      <c r="K2802" s="82"/>
      <c r="L2802" s="83"/>
      <c r="M2802" s="80"/>
      <c r="N2802" s="84"/>
      <c r="O2802" s="85"/>
      <c r="P2802" s="85"/>
    </row>
    <row r="2803" spans="1:16" x14ac:dyDescent="0.3">
      <c r="A2803" s="82"/>
      <c r="B2803" s="83"/>
      <c r="C2803" s="80"/>
      <c r="D2803" s="84"/>
      <c r="E2803" s="85"/>
      <c r="F2803" s="85"/>
      <c r="K2803" s="82"/>
      <c r="L2803" s="83"/>
      <c r="M2803" s="80"/>
      <c r="N2803" s="84"/>
      <c r="O2803" s="85"/>
      <c r="P2803" s="85"/>
    </row>
    <row r="2804" spans="1:16" x14ac:dyDescent="0.3">
      <c r="A2804" s="82"/>
      <c r="B2804" s="83"/>
      <c r="C2804" s="80"/>
      <c r="D2804" s="84"/>
      <c r="E2804" s="85"/>
      <c r="F2804" s="85"/>
      <c r="K2804" s="82"/>
      <c r="L2804" s="83"/>
      <c r="M2804" s="80"/>
      <c r="N2804" s="84"/>
      <c r="O2804" s="85"/>
      <c r="P2804" s="85"/>
    </row>
    <row r="2805" spans="1:16" x14ac:dyDescent="0.3">
      <c r="A2805" s="82"/>
      <c r="B2805" s="83"/>
      <c r="C2805" s="80"/>
      <c r="D2805" s="84"/>
      <c r="E2805" s="85"/>
      <c r="F2805" s="85"/>
      <c r="K2805" s="82"/>
      <c r="L2805" s="83"/>
      <c r="M2805" s="80"/>
      <c r="N2805" s="84"/>
      <c r="O2805" s="85"/>
      <c r="P2805" s="85"/>
    </row>
    <row r="2806" spans="1:16" x14ac:dyDescent="0.3">
      <c r="A2806" s="82"/>
      <c r="B2806" s="83"/>
      <c r="C2806" s="80"/>
      <c r="D2806" s="84"/>
      <c r="E2806" s="85"/>
      <c r="F2806" s="85"/>
      <c r="K2806" s="82"/>
      <c r="L2806" s="83"/>
      <c r="M2806" s="80"/>
      <c r="N2806" s="84"/>
      <c r="O2806" s="85"/>
      <c r="P2806" s="85"/>
    </row>
    <row r="2807" spans="1:16" x14ac:dyDescent="0.3">
      <c r="A2807" s="82"/>
      <c r="B2807" s="83"/>
      <c r="C2807" s="80"/>
      <c r="D2807" s="84"/>
      <c r="E2807" s="85"/>
      <c r="F2807" s="85"/>
      <c r="K2807" s="82"/>
      <c r="L2807" s="83"/>
      <c r="M2807" s="80"/>
      <c r="N2807" s="84"/>
      <c r="O2807" s="85"/>
      <c r="P2807" s="85"/>
    </row>
    <row r="2808" spans="1:16" x14ac:dyDescent="0.3">
      <c r="A2808" s="82"/>
      <c r="B2808" s="83"/>
      <c r="C2808" s="80"/>
      <c r="D2808" s="84"/>
      <c r="E2808" s="85"/>
      <c r="F2808" s="85"/>
      <c r="K2808" s="82"/>
      <c r="L2808" s="83"/>
      <c r="M2808" s="80"/>
      <c r="N2808" s="84"/>
      <c r="O2808" s="85"/>
      <c r="P2808" s="85"/>
    </row>
    <row r="2809" spans="1:16" x14ac:dyDescent="0.3">
      <c r="A2809" s="82"/>
      <c r="B2809" s="83"/>
      <c r="C2809" s="80"/>
      <c r="D2809" s="84"/>
      <c r="E2809" s="85"/>
      <c r="F2809" s="85"/>
      <c r="K2809" s="82"/>
      <c r="L2809" s="83"/>
      <c r="M2809" s="80"/>
      <c r="N2809" s="84"/>
      <c r="O2809" s="85"/>
      <c r="P2809" s="85"/>
    </row>
    <row r="2810" spans="1:16" x14ac:dyDescent="0.3">
      <c r="A2810" s="82"/>
      <c r="B2810" s="83"/>
      <c r="C2810" s="80"/>
      <c r="D2810" s="84"/>
      <c r="E2810" s="85"/>
      <c r="F2810" s="85"/>
      <c r="K2810" s="82"/>
      <c r="L2810" s="83"/>
      <c r="M2810" s="80"/>
      <c r="N2810" s="84"/>
      <c r="O2810" s="85"/>
      <c r="P2810" s="85"/>
    </row>
    <row r="2811" spans="1:16" x14ac:dyDescent="0.3">
      <c r="A2811" s="82"/>
      <c r="B2811" s="83"/>
      <c r="C2811" s="80"/>
      <c r="D2811" s="84"/>
      <c r="E2811" s="85"/>
      <c r="F2811" s="85"/>
      <c r="K2811" s="82"/>
      <c r="L2811" s="83"/>
      <c r="M2811" s="80"/>
      <c r="N2811" s="84"/>
      <c r="O2811" s="85"/>
      <c r="P2811" s="85"/>
    </row>
    <row r="2812" spans="1:16" x14ac:dyDescent="0.3">
      <c r="A2812" s="82"/>
      <c r="B2812" s="83"/>
      <c r="C2812" s="80"/>
      <c r="D2812" s="84"/>
      <c r="E2812" s="85"/>
      <c r="F2812" s="85"/>
      <c r="K2812" s="82"/>
      <c r="L2812" s="83"/>
      <c r="M2812" s="80"/>
      <c r="N2812" s="84"/>
      <c r="O2812" s="85"/>
      <c r="P2812" s="85"/>
    </row>
    <row r="2813" spans="1:16" x14ac:dyDescent="0.3">
      <c r="A2813" s="82"/>
      <c r="B2813" s="83"/>
      <c r="C2813" s="80"/>
      <c r="D2813" s="84"/>
      <c r="E2813" s="85"/>
      <c r="F2813" s="85"/>
      <c r="K2813" s="82"/>
      <c r="L2813" s="83"/>
      <c r="M2813" s="80"/>
      <c r="N2813" s="84"/>
      <c r="O2813" s="85"/>
      <c r="P2813" s="85"/>
    </row>
    <row r="2814" spans="1:16" x14ac:dyDescent="0.3">
      <c r="A2814" s="82"/>
      <c r="B2814" s="83"/>
      <c r="C2814" s="80"/>
      <c r="D2814" s="84"/>
      <c r="E2814" s="85"/>
      <c r="F2814" s="85"/>
      <c r="K2814" s="82"/>
      <c r="L2814" s="83"/>
      <c r="M2814" s="80"/>
      <c r="N2814" s="84"/>
      <c r="O2814" s="85"/>
      <c r="P2814" s="85"/>
    </row>
    <row r="2815" spans="1:16" x14ac:dyDescent="0.3">
      <c r="A2815" s="82"/>
      <c r="B2815" s="83"/>
      <c r="C2815" s="80"/>
      <c r="D2815" s="84"/>
      <c r="E2815" s="85"/>
      <c r="F2815" s="85"/>
      <c r="K2815" s="82"/>
      <c r="L2815" s="83"/>
      <c r="M2815" s="80"/>
      <c r="N2815" s="84"/>
      <c r="O2815" s="85"/>
      <c r="P2815" s="85"/>
    </row>
    <row r="2816" spans="1:16" x14ac:dyDescent="0.3">
      <c r="A2816" s="82"/>
      <c r="B2816" s="83"/>
      <c r="C2816" s="80"/>
      <c r="D2816" s="84"/>
      <c r="E2816" s="85"/>
      <c r="F2816" s="85"/>
      <c r="K2816" s="82"/>
      <c r="L2816" s="83"/>
      <c r="M2816" s="80"/>
      <c r="N2816" s="84"/>
      <c r="O2816" s="85"/>
      <c r="P2816" s="85"/>
    </row>
    <row r="2817" spans="1:16" x14ac:dyDescent="0.3">
      <c r="A2817" s="82"/>
      <c r="B2817" s="83"/>
      <c r="C2817" s="80"/>
      <c r="D2817" s="84"/>
      <c r="E2817" s="85"/>
      <c r="F2817" s="85"/>
      <c r="K2817" s="82"/>
      <c r="L2817" s="83"/>
      <c r="M2817" s="80"/>
      <c r="N2817" s="84"/>
      <c r="O2817" s="85"/>
      <c r="P2817" s="85"/>
    </row>
    <row r="2818" spans="1:16" x14ac:dyDescent="0.3">
      <c r="A2818" s="82"/>
      <c r="B2818" s="83"/>
      <c r="C2818" s="80"/>
      <c r="D2818" s="84"/>
      <c r="E2818" s="85"/>
      <c r="F2818" s="85"/>
      <c r="K2818" s="82"/>
      <c r="L2818" s="83"/>
      <c r="M2818" s="80"/>
      <c r="N2818" s="84"/>
      <c r="O2818" s="85"/>
      <c r="P2818" s="85"/>
    </row>
    <row r="2819" spans="1:16" x14ac:dyDescent="0.3">
      <c r="A2819" s="82"/>
      <c r="B2819" s="83"/>
      <c r="C2819" s="80"/>
      <c r="D2819" s="84"/>
      <c r="E2819" s="85"/>
      <c r="F2819" s="85"/>
      <c r="K2819" s="82"/>
      <c r="L2819" s="83"/>
      <c r="M2819" s="80"/>
      <c r="N2819" s="84"/>
      <c r="O2819" s="85"/>
      <c r="P2819" s="85"/>
    </row>
    <row r="2820" spans="1:16" x14ac:dyDescent="0.3">
      <c r="A2820" s="82"/>
      <c r="B2820" s="83"/>
      <c r="C2820" s="80"/>
      <c r="D2820" s="84"/>
      <c r="E2820" s="85"/>
      <c r="F2820" s="85"/>
      <c r="K2820" s="82"/>
      <c r="L2820" s="83"/>
      <c r="M2820" s="80"/>
      <c r="N2820" s="84"/>
      <c r="O2820" s="85"/>
      <c r="P2820" s="85"/>
    </row>
    <row r="2821" spans="1:16" x14ac:dyDescent="0.3">
      <c r="A2821" s="82"/>
      <c r="B2821" s="83"/>
      <c r="C2821" s="80"/>
      <c r="D2821" s="84"/>
      <c r="E2821" s="85"/>
      <c r="F2821" s="85"/>
      <c r="K2821" s="82"/>
      <c r="L2821" s="83"/>
      <c r="M2821" s="80"/>
      <c r="N2821" s="84"/>
      <c r="O2821" s="85"/>
      <c r="P2821" s="85"/>
    </row>
    <row r="2822" spans="1:16" x14ac:dyDescent="0.3">
      <c r="A2822" s="82"/>
      <c r="B2822" s="83"/>
      <c r="C2822" s="80"/>
      <c r="D2822" s="84"/>
      <c r="E2822" s="85"/>
      <c r="F2822" s="85"/>
      <c r="K2822" s="82"/>
      <c r="L2822" s="83"/>
      <c r="M2822" s="80"/>
      <c r="N2822" s="84"/>
      <c r="O2822" s="85"/>
      <c r="P2822" s="85"/>
    </row>
    <row r="2823" spans="1:16" x14ac:dyDescent="0.3">
      <c r="A2823" s="82"/>
      <c r="B2823" s="83"/>
      <c r="C2823" s="80"/>
      <c r="D2823" s="84"/>
      <c r="E2823" s="85"/>
      <c r="F2823" s="85"/>
      <c r="K2823" s="82"/>
      <c r="L2823" s="83"/>
      <c r="M2823" s="80"/>
      <c r="N2823" s="84"/>
      <c r="O2823" s="85"/>
      <c r="P2823" s="85"/>
    </row>
    <row r="2824" spans="1:16" x14ac:dyDescent="0.3">
      <c r="A2824" s="82"/>
      <c r="B2824" s="83"/>
      <c r="C2824" s="80"/>
      <c r="D2824" s="84"/>
      <c r="E2824" s="85"/>
      <c r="F2824" s="85"/>
      <c r="K2824" s="82"/>
      <c r="L2824" s="83"/>
      <c r="M2824" s="80"/>
      <c r="N2824" s="84"/>
      <c r="O2824" s="85"/>
      <c r="P2824" s="85"/>
    </row>
    <row r="2825" spans="1:16" x14ac:dyDescent="0.3">
      <c r="A2825" s="82"/>
      <c r="B2825" s="83"/>
      <c r="C2825" s="80"/>
      <c r="D2825" s="84"/>
      <c r="E2825" s="85"/>
      <c r="F2825" s="85"/>
      <c r="K2825" s="82"/>
      <c r="L2825" s="83"/>
      <c r="M2825" s="80"/>
      <c r="N2825" s="84"/>
      <c r="O2825" s="85"/>
      <c r="P2825" s="85"/>
    </row>
    <row r="2826" spans="1:16" x14ac:dyDescent="0.3">
      <c r="A2826" s="82"/>
      <c r="B2826" s="83"/>
      <c r="C2826" s="80"/>
      <c r="D2826" s="84"/>
      <c r="E2826" s="85"/>
      <c r="F2826" s="85"/>
      <c r="K2826" s="82"/>
      <c r="L2826" s="83"/>
      <c r="M2826" s="80"/>
      <c r="N2826" s="84"/>
      <c r="O2826" s="85"/>
      <c r="P2826" s="85"/>
    </row>
    <row r="2827" spans="1:16" x14ac:dyDescent="0.3">
      <c r="A2827" s="82"/>
      <c r="B2827" s="83"/>
      <c r="C2827" s="80"/>
      <c r="D2827" s="84"/>
      <c r="E2827" s="85"/>
      <c r="F2827" s="85"/>
      <c r="K2827" s="82"/>
      <c r="L2827" s="83"/>
      <c r="M2827" s="80"/>
      <c r="N2827" s="84"/>
      <c r="O2827" s="85"/>
      <c r="P2827" s="85"/>
    </row>
    <row r="2828" spans="1:16" x14ac:dyDescent="0.3">
      <c r="A2828" s="82"/>
      <c r="B2828" s="83"/>
      <c r="C2828" s="80"/>
      <c r="D2828" s="84"/>
      <c r="E2828" s="85"/>
      <c r="F2828" s="85"/>
      <c r="K2828" s="82"/>
      <c r="L2828" s="83"/>
      <c r="M2828" s="80"/>
      <c r="N2828" s="84"/>
      <c r="O2828" s="85"/>
      <c r="P2828" s="85"/>
    </row>
    <row r="2829" spans="1:16" x14ac:dyDescent="0.3">
      <c r="A2829" s="82"/>
      <c r="B2829" s="83"/>
      <c r="C2829" s="80"/>
      <c r="D2829" s="84"/>
      <c r="E2829" s="85"/>
      <c r="F2829" s="85"/>
      <c r="K2829" s="82"/>
      <c r="L2829" s="83"/>
      <c r="M2829" s="80"/>
      <c r="N2829" s="84"/>
      <c r="O2829" s="85"/>
      <c r="P2829" s="85"/>
    </row>
    <row r="2830" spans="1:16" x14ac:dyDescent="0.3">
      <c r="A2830" s="82"/>
      <c r="B2830" s="83"/>
      <c r="C2830" s="80"/>
      <c r="D2830" s="84"/>
      <c r="E2830" s="85"/>
      <c r="F2830" s="85"/>
      <c r="K2830" s="82"/>
      <c r="L2830" s="83"/>
      <c r="M2830" s="80"/>
      <c r="N2830" s="84"/>
      <c r="O2830" s="85"/>
      <c r="P2830" s="85"/>
    </row>
    <row r="2831" spans="1:16" x14ac:dyDescent="0.3">
      <c r="A2831" s="82"/>
      <c r="B2831" s="83"/>
      <c r="C2831" s="80"/>
      <c r="D2831" s="84"/>
      <c r="E2831" s="85"/>
      <c r="F2831" s="85"/>
      <c r="K2831" s="82"/>
      <c r="L2831" s="83"/>
      <c r="M2831" s="80"/>
      <c r="N2831" s="84"/>
      <c r="O2831" s="85"/>
      <c r="P2831" s="85"/>
    </row>
    <row r="2832" spans="1:16" x14ac:dyDescent="0.3">
      <c r="A2832" s="82"/>
      <c r="B2832" s="83"/>
      <c r="C2832" s="80"/>
      <c r="D2832" s="84"/>
      <c r="E2832" s="85"/>
      <c r="F2832" s="85"/>
      <c r="K2832" s="82"/>
      <c r="L2832" s="83"/>
      <c r="M2832" s="80"/>
      <c r="N2832" s="84"/>
      <c r="O2832" s="85"/>
      <c r="P2832" s="85"/>
    </row>
    <row r="2833" spans="1:16" x14ac:dyDescent="0.3">
      <c r="A2833" s="82"/>
      <c r="B2833" s="83"/>
      <c r="C2833" s="80"/>
      <c r="D2833" s="84"/>
      <c r="E2833" s="85"/>
      <c r="F2833" s="85"/>
      <c r="K2833" s="82"/>
      <c r="L2833" s="83"/>
      <c r="M2833" s="80"/>
      <c r="N2833" s="84"/>
      <c r="O2833" s="85"/>
      <c r="P2833" s="85"/>
    </row>
    <row r="2834" spans="1:16" x14ac:dyDescent="0.3">
      <c r="A2834" s="82"/>
      <c r="B2834" s="83"/>
      <c r="C2834" s="80"/>
      <c r="D2834" s="84"/>
      <c r="E2834" s="85"/>
      <c r="F2834" s="85"/>
      <c r="K2834" s="82"/>
      <c r="L2834" s="83"/>
      <c r="M2834" s="80"/>
      <c r="N2834" s="84"/>
      <c r="O2834" s="85"/>
      <c r="P2834" s="85"/>
    </row>
    <row r="2835" spans="1:16" x14ac:dyDescent="0.3">
      <c r="A2835" s="82"/>
      <c r="B2835" s="83"/>
      <c r="C2835" s="80"/>
      <c r="D2835" s="84"/>
      <c r="E2835" s="85"/>
      <c r="F2835" s="85"/>
      <c r="K2835" s="82"/>
      <c r="L2835" s="83"/>
      <c r="M2835" s="80"/>
      <c r="N2835" s="84"/>
      <c r="O2835" s="85"/>
      <c r="P2835" s="85"/>
    </row>
    <row r="2836" spans="1:16" x14ac:dyDescent="0.3">
      <c r="A2836" s="82"/>
      <c r="B2836" s="83"/>
      <c r="C2836" s="80"/>
      <c r="D2836" s="84"/>
      <c r="E2836" s="85"/>
      <c r="F2836" s="85"/>
      <c r="K2836" s="82"/>
      <c r="L2836" s="83"/>
      <c r="M2836" s="80"/>
      <c r="N2836" s="84"/>
      <c r="O2836" s="85"/>
      <c r="P2836" s="85"/>
    </row>
    <row r="2837" spans="1:16" x14ac:dyDescent="0.3">
      <c r="A2837" s="82"/>
      <c r="B2837" s="83"/>
      <c r="C2837" s="80"/>
      <c r="D2837" s="84"/>
      <c r="E2837" s="85"/>
      <c r="F2837" s="85"/>
      <c r="K2837" s="82"/>
      <c r="L2837" s="83"/>
      <c r="M2837" s="80"/>
      <c r="N2837" s="84"/>
      <c r="O2837" s="85"/>
      <c r="P2837" s="85"/>
    </row>
    <row r="2838" spans="1:16" x14ac:dyDescent="0.3">
      <c r="A2838" s="82"/>
      <c r="B2838" s="83"/>
      <c r="C2838" s="80"/>
      <c r="D2838" s="84"/>
      <c r="E2838" s="85"/>
      <c r="F2838" s="85"/>
      <c r="K2838" s="82"/>
      <c r="L2838" s="83"/>
      <c r="M2838" s="80"/>
      <c r="N2838" s="84"/>
      <c r="O2838" s="85"/>
      <c r="P2838" s="85"/>
    </row>
    <row r="2839" spans="1:16" x14ac:dyDescent="0.3">
      <c r="A2839" s="82"/>
      <c r="B2839" s="83"/>
      <c r="C2839" s="80"/>
      <c r="D2839" s="84"/>
      <c r="E2839" s="85"/>
      <c r="F2839" s="85"/>
      <c r="K2839" s="82"/>
      <c r="L2839" s="83"/>
      <c r="M2839" s="80"/>
      <c r="N2839" s="84"/>
      <c r="O2839" s="85"/>
      <c r="P2839" s="85"/>
    </row>
    <row r="2840" spans="1:16" x14ac:dyDescent="0.3">
      <c r="A2840" s="82"/>
      <c r="B2840" s="83"/>
      <c r="C2840" s="80"/>
      <c r="D2840" s="84"/>
      <c r="E2840" s="85"/>
      <c r="F2840" s="85"/>
      <c r="K2840" s="82"/>
      <c r="L2840" s="83"/>
      <c r="M2840" s="80"/>
      <c r="N2840" s="84"/>
      <c r="O2840" s="85"/>
      <c r="P2840" s="85"/>
    </row>
    <row r="2841" spans="1:16" x14ac:dyDescent="0.3">
      <c r="A2841" s="82"/>
      <c r="B2841" s="83"/>
      <c r="C2841" s="80"/>
      <c r="D2841" s="84"/>
      <c r="E2841" s="85"/>
      <c r="F2841" s="85"/>
      <c r="K2841" s="82"/>
      <c r="L2841" s="83"/>
      <c r="M2841" s="80"/>
      <c r="N2841" s="84"/>
      <c r="O2841" s="85"/>
      <c r="P2841" s="85"/>
    </row>
    <row r="2842" spans="1:16" x14ac:dyDescent="0.3">
      <c r="A2842" s="82"/>
      <c r="B2842" s="83"/>
      <c r="C2842" s="80"/>
      <c r="D2842" s="84"/>
      <c r="E2842" s="85"/>
      <c r="F2842" s="85"/>
      <c r="K2842" s="82"/>
      <c r="L2842" s="83"/>
      <c r="M2842" s="80"/>
      <c r="N2842" s="84"/>
      <c r="O2842" s="85"/>
      <c r="P2842" s="85"/>
    </row>
    <row r="2843" spans="1:16" x14ac:dyDescent="0.3">
      <c r="A2843" s="82"/>
      <c r="B2843" s="83"/>
      <c r="C2843" s="80"/>
      <c r="D2843" s="84"/>
      <c r="E2843" s="85"/>
      <c r="F2843" s="85"/>
      <c r="K2843" s="82"/>
      <c r="L2843" s="83"/>
      <c r="M2843" s="80"/>
      <c r="N2843" s="84"/>
      <c r="O2843" s="85"/>
      <c r="P2843" s="85"/>
    </row>
    <row r="2844" spans="1:16" x14ac:dyDescent="0.3">
      <c r="A2844" s="82"/>
      <c r="B2844" s="83"/>
      <c r="C2844" s="80"/>
      <c r="D2844" s="84"/>
      <c r="E2844" s="85"/>
      <c r="F2844" s="85"/>
      <c r="K2844" s="82"/>
      <c r="L2844" s="83"/>
      <c r="M2844" s="80"/>
      <c r="N2844" s="84"/>
      <c r="O2844" s="85"/>
      <c r="P2844" s="85"/>
    </row>
    <row r="2845" spans="1:16" x14ac:dyDescent="0.3">
      <c r="A2845" s="82"/>
      <c r="B2845" s="83"/>
      <c r="C2845" s="80"/>
      <c r="D2845" s="84"/>
      <c r="E2845" s="85"/>
      <c r="F2845" s="85"/>
      <c r="K2845" s="82"/>
      <c r="L2845" s="83"/>
      <c r="M2845" s="80"/>
      <c r="N2845" s="84"/>
      <c r="O2845" s="85"/>
      <c r="P2845" s="85"/>
    </row>
    <row r="2846" spans="1:16" x14ac:dyDescent="0.3">
      <c r="A2846" s="82"/>
      <c r="B2846" s="83"/>
      <c r="C2846" s="80"/>
      <c r="D2846" s="84"/>
      <c r="E2846" s="85"/>
      <c r="F2846" s="85"/>
      <c r="K2846" s="82"/>
      <c r="L2846" s="83"/>
      <c r="M2846" s="80"/>
      <c r="N2846" s="84"/>
      <c r="O2846" s="85"/>
      <c r="P2846" s="85"/>
    </row>
    <row r="2847" spans="1:16" x14ac:dyDescent="0.3">
      <c r="A2847" s="82"/>
      <c r="B2847" s="83"/>
      <c r="C2847" s="80"/>
      <c r="D2847" s="84"/>
      <c r="E2847" s="85"/>
      <c r="F2847" s="85"/>
      <c r="K2847" s="82"/>
      <c r="L2847" s="83"/>
      <c r="M2847" s="80"/>
      <c r="N2847" s="84"/>
      <c r="O2847" s="85"/>
      <c r="P2847" s="85"/>
    </row>
    <row r="2848" spans="1:16" x14ac:dyDescent="0.3">
      <c r="A2848" s="82"/>
      <c r="B2848" s="83"/>
      <c r="C2848" s="80"/>
      <c r="D2848" s="84"/>
      <c r="E2848" s="85"/>
      <c r="F2848" s="85"/>
      <c r="K2848" s="82"/>
      <c r="L2848" s="83"/>
      <c r="M2848" s="80"/>
      <c r="N2848" s="84"/>
      <c r="O2848" s="85"/>
      <c r="P2848" s="85"/>
    </row>
    <row r="2849" spans="1:16" x14ac:dyDescent="0.3">
      <c r="A2849" s="82"/>
      <c r="B2849" s="83"/>
      <c r="C2849" s="80"/>
      <c r="D2849" s="84"/>
      <c r="E2849" s="85"/>
      <c r="F2849" s="85"/>
      <c r="K2849" s="82"/>
      <c r="L2849" s="83"/>
      <c r="M2849" s="80"/>
      <c r="N2849" s="84"/>
      <c r="O2849" s="85"/>
      <c r="P2849" s="85"/>
    </row>
    <row r="2850" spans="1:16" x14ac:dyDescent="0.3">
      <c r="A2850" s="82"/>
      <c r="B2850" s="83"/>
      <c r="C2850" s="80"/>
      <c r="D2850" s="84"/>
      <c r="E2850" s="85"/>
      <c r="F2850" s="85"/>
      <c r="K2850" s="82"/>
      <c r="L2850" s="83"/>
      <c r="M2850" s="80"/>
      <c r="N2850" s="84"/>
      <c r="O2850" s="85"/>
      <c r="P2850" s="85"/>
    </row>
    <row r="2851" spans="1:16" x14ac:dyDescent="0.3">
      <c r="A2851" s="82"/>
      <c r="B2851" s="83"/>
      <c r="C2851" s="80"/>
      <c r="D2851" s="84"/>
      <c r="E2851" s="85"/>
      <c r="F2851" s="85"/>
      <c r="K2851" s="82"/>
      <c r="L2851" s="83"/>
      <c r="M2851" s="80"/>
      <c r="N2851" s="84"/>
      <c r="O2851" s="85"/>
      <c r="P2851" s="85"/>
    </row>
    <row r="2852" spans="1:16" x14ac:dyDescent="0.3">
      <c r="A2852" s="82"/>
      <c r="B2852" s="83"/>
      <c r="C2852" s="80"/>
      <c r="D2852" s="84"/>
      <c r="E2852" s="85"/>
      <c r="F2852" s="85"/>
      <c r="K2852" s="82"/>
      <c r="L2852" s="83"/>
      <c r="M2852" s="80"/>
      <c r="N2852" s="84"/>
      <c r="O2852" s="85"/>
      <c r="P2852" s="85"/>
    </row>
    <row r="2853" spans="1:16" x14ac:dyDescent="0.3">
      <c r="A2853" s="82"/>
      <c r="B2853" s="83"/>
      <c r="C2853" s="80"/>
      <c r="D2853" s="84"/>
      <c r="E2853" s="85"/>
      <c r="F2853" s="85"/>
      <c r="K2853" s="82"/>
      <c r="L2853" s="83"/>
      <c r="M2853" s="80"/>
      <c r="N2853" s="84"/>
      <c r="O2853" s="85"/>
      <c r="P2853" s="85"/>
    </row>
    <row r="2854" spans="1:16" x14ac:dyDescent="0.3">
      <c r="A2854" s="82"/>
      <c r="B2854" s="83"/>
      <c r="C2854" s="80"/>
      <c r="D2854" s="84"/>
      <c r="E2854" s="85"/>
      <c r="F2854" s="85"/>
      <c r="K2854" s="82"/>
      <c r="L2854" s="83"/>
      <c r="M2854" s="80"/>
      <c r="N2854" s="84"/>
      <c r="O2854" s="85"/>
      <c r="P2854" s="85"/>
    </row>
    <row r="2855" spans="1:16" x14ac:dyDescent="0.3">
      <c r="A2855" s="82"/>
      <c r="B2855" s="83"/>
      <c r="C2855" s="80"/>
      <c r="D2855" s="84"/>
      <c r="E2855" s="85"/>
      <c r="F2855" s="85"/>
      <c r="K2855" s="82"/>
      <c r="L2855" s="83"/>
      <c r="M2855" s="80"/>
      <c r="N2855" s="84"/>
      <c r="O2855" s="85"/>
      <c r="P2855" s="85"/>
    </row>
    <row r="2856" spans="1:16" x14ac:dyDescent="0.3">
      <c r="A2856" s="82"/>
      <c r="B2856" s="83"/>
      <c r="C2856" s="80"/>
      <c r="D2856" s="84"/>
      <c r="E2856" s="85"/>
      <c r="F2856" s="85"/>
      <c r="K2856" s="82"/>
      <c r="L2856" s="83"/>
      <c r="M2856" s="80"/>
      <c r="N2856" s="84"/>
      <c r="O2856" s="85"/>
      <c r="P2856" s="85"/>
    </row>
    <row r="2857" spans="1:16" x14ac:dyDescent="0.3">
      <c r="A2857" s="82"/>
      <c r="B2857" s="83"/>
      <c r="C2857" s="80"/>
      <c r="D2857" s="84"/>
      <c r="E2857" s="85"/>
      <c r="F2857" s="85"/>
      <c r="K2857" s="82"/>
      <c r="L2857" s="83"/>
      <c r="M2857" s="80"/>
      <c r="N2857" s="84"/>
      <c r="O2857" s="85"/>
      <c r="P2857" s="85"/>
    </row>
    <row r="2858" spans="1:16" x14ac:dyDescent="0.3">
      <c r="A2858" s="82"/>
      <c r="B2858" s="83"/>
      <c r="C2858" s="80"/>
      <c r="D2858" s="84"/>
      <c r="E2858" s="85"/>
      <c r="F2858" s="85"/>
      <c r="K2858" s="82"/>
      <c r="L2858" s="83"/>
      <c r="M2858" s="80"/>
      <c r="N2858" s="84"/>
      <c r="O2858" s="85"/>
      <c r="P2858" s="85"/>
    </row>
    <row r="2859" spans="1:16" x14ac:dyDescent="0.3">
      <c r="A2859" s="82"/>
      <c r="B2859" s="83"/>
      <c r="C2859" s="80"/>
      <c r="D2859" s="84"/>
      <c r="E2859" s="85"/>
      <c r="F2859" s="85"/>
      <c r="K2859" s="82"/>
      <c r="L2859" s="83"/>
      <c r="M2859" s="80"/>
      <c r="N2859" s="84"/>
      <c r="O2859" s="85"/>
      <c r="P2859" s="85"/>
    </row>
    <row r="2860" spans="1:16" x14ac:dyDescent="0.3">
      <c r="A2860" s="82"/>
      <c r="B2860" s="83"/>
      <c r="C2860" s="80"/>
      <c r="D2860" s="84"/>
      <c r="E2860" s="85"/>
      <c r="F2860" s="85"/>
      <c r="K2860" s="82"/>
      <c r="L2860" s="83"/>
      <c r="M2860" s="80"/>
      <c r="N2860" s="84"/>
      <c r="O2860" s="85"/>
      <c r="P2860" s="85"/>
    </row>
    <row r="2861" spans="1:16" x14ac:dyDescent="0.3">
      <c r="A2861" s="82"/>
      <c r="B2861" s="83"/>
      <c r="C2861" s="80"/>
      <c r="D2861" s="84"/>
      <c r="E2861" s="85"/>
      <c r="F2861" s="85"/>
      <c r="K2861" s="82"/>
      <c r="L2861" s="83"/>
      <c r="M2861" s="80"/>
      <c r="N2861" s="84"/>
      <c r="O2861" s="85"/>
      <c r="P2861" s="85"/>
    </row>
    <row r="2862" spans="1:16" x14ac:dyDescent="0.3">
      <c r="A2862" s="82"/>
      <c r="B2862" s="83"/>
      <c r="C2862" s="80"/>
      <c r="D2862" s="84"/>
      <c r="E2862" s="85"/>
      <c r="F2862" s="85"/>
      <c r="K2862" s="82"/>
      <c r="L2862" s="83"/>
      <c r="M2862" s="80"/>
      <c r="N2862" s="84"/>
      <c r="O2862" s="85"/>
      <c r="P2862" s="85"/>
    </row>
    <row r="2863" spans="1:16" x14ac:dyDescent="0.3">
      <c r="A2863" s="82"/>
      <c r="B2863" s="83"/>
      <c r="C2863" s="80"/>
      <c r="D2863" s="84"/>
      <c r="E2863" s="85"/>
      <c r="F2863" s="85"/>
      <c r="K2863" s="82"/>
      <c r="L2863" s="83"/>
      <c r="M2863" s="80"/>
      <c r="N2863" s="84"/>
      <c r="O2863" s="85"/>
      <c r="P2863" s="85"/>
    </row>
    <row r="2864" spans="1:16" x14ac:dyDescent="0.3">
      <c r="A2864" s="82"/>
      <c r="B2864" s="83"/>
      <c r="C2864" s="80"/>
      <c r="D2864" s="84"/>
      <c r="E2864" s="85"/>
      <c r="F2864" s="85"/>
      <c r="K2864" s="82"/>
      <c r="L2864" s="83"/>
      <c r="M2864" s="80"/>
      <c r="N2864" s="84"/>
      <c r="O2864" s="85"/>
      <c r="P2864" s="85"/>
    </row>
    <row r="2865" spans="1:16" x14ac:dyDescent="0.3">
      <c r="A2865" s="82"/>
      <c r="B2865" s="83"/>
      <c r="C2865" s="80"/>
      <c r="D2865" s="84"/>
      <c r="E2865" s="85"/>
      <c r="F2865" s="85"/>
      <c r="K2865" s="82"/>
      <c r="L2865" s="83"/>
      <c r="M2865" s="80"/>
      <c r="N2865" s="84"/>
      <c r="O2865" s="85"/>
      <c r="P2865" s="85"/>
    </row>
    <row r="2866" spans="1:16" x14ac:dyDescent="0.3">
      <c r="A2866" s="82"/>
      <c r="B2866" s="83"/>
      <c r="C2866" s="80"/>
      <c r="D2866" s="84"/>
      <c r="E2866" s="85"/>
      <c r="F2866" s="85"/>
      <c r="K2866" s="82"/>
      <c r="L2866" s="83"/>
      <c r="M2866" s="80"/>
      <c r="N2866" s="84"/>
      <c r="O2866" s="85"/>
      <c r="P2866" s="85"/>
    </row>
    <row r="2867" spans="1:16" x14ac:dyDescent="0.3">
      <c r="A2867" s="82"/>
      <c r="B2867" s="83"/>
      <c r="C2867" s="80"/>
      <c r="D2867" s="84"/>
      <c r="E2867" s="85"/>
      <c r="F2867" s="85"/>
      <c r="K2867" s="82"/>
      <c r="L2867" s="83"/>
      <c r="M2867" s="80"/>
      <c r="N2867" s="84"/>
      <c r="O2867" s="85"/>
      <c r="P2867" s="85"/>
    </row>
    <row r="2868" spans="1:16" x14ac:dyDescent="0.3">
      <c r="A2868" s="82"/>
      <c r="B2868" s="83"/>
      <c r="C2868" s="80"/>
      <c r="D2868" s="84"/>
      <c r="E2868" s="85"/>
      <c r="F2868" s="85"/>
      <c r="K2868" s="82"/>
      <c r="L2868" s="83"/>
      <c r="M2868" s="80"/>
      <c r="N2868" s="84"/>
      <c r="O2868" s="85"/>
      <c r="P2868" s="85"/>
    </row>
    <row r="2869" spans="1:16" x14ac:dyDescent="0.3">
      <c r="A2869" s="82"/>
      <c r="B2869" s="83"/>
      <c r="C2869" s="80"/>
      <c r="D2869" s="84"/>
      <c r="E2869" s="85"/>
      <c r="F2869" s="85"/>
      <c r="K2869" s="82"/>
      <c r="L2869" s="83"/>
      <c r="M2869" s="80"/>
      <c r="N2869" s="84"/>
      <c r="O2869" s="85"/>
      <c r="P2869" s="85"/>
    </row>
    <row r="2870" spans="1:16" x14ac:dyDescent="0.3">
      <c r="A2870" s="82"/>
      <c r="B2870" s="83"/>
      <c r="C2870" s="80"/>
      <c r="D2870" s="84"/>
      <c r="E2870" s="85"/>
      <c r="F2870" s="85"/>
      <c r="K2870" s="82"/>
      <c r="L2870" s="83"/>
      <c r="M2870" s="80"/>
      <c r="N2870" s="84"/>
      <c r="O2870" s="85"/>
      <c r="P2870" s="85"/>
    </row>
    <row r="2871" spans="1:16" x14ac:dyDescent="0.3">
      <c r="A2871" s="82"/>
      <c r="B2871" s="83"/>
      <c r="C2871" s="80"/>
      <c r="D2871" s="84"/>
      <c r="E2871" s="85"/>
      <c r="F2871" s="85"/>
      <c r="K2871" s="82"/>
      <c r="L2871" s="83"/>
      <c r="M2871" s="80"/>
      <c r="N2871" s="84"/>
      <c r="O2871" s="85"/>
      <c r="P2871" s="85"/>
    </row>
    <row r="2872" spans="1:16" x14ac:dyDescent="0.3">
      <c r="A2872" s="82"/>
      <c r="B2872" s="83"/>
      <c r="C2872" s="80"/>
      <c r="D2872" s="84"/>
      <c r="E2872" s="85"/>
      <c r="F2872" s="85"/>
      <c r="K2872" s="82"/>
      <c r="L2872" s="83"/>
      <c r="M2872" s="80"/>
      <c r="N2872" s="84"/>
      <c r="O2872" s="85"/>
      <c r="P2872" s="85"/>
    </row>
    <row r="2873" spans="1:16" x14ac:dyDescent="0.3">
      <c r="A2873" s="82"/>
      <c r="B2873" s="83"/>
      <c r="C2873" s="80"/>
      <c r="D2873" s="84"/>
      <c r="E2873" s="85"/>
      <c r="F2873" s="85"/>
      <c r="K2873" s="82"/>
      <c r="L2873" s="83"/>
      <c r="M2873" s="80"/>
      <c r="N2873" s="84"/>
      <c r="O2873" s="85"/>
      <c r="P2873" s="85"/>
    </row>
    <row r="2874" spans="1:16" x14ac:dyDescent="0.3">
      <c r="A2874" s="82"/>
      <c r="B2874" s="83"/>
      <c r="C2874" s="80"/>
      <c r="D2874" s="84"/>
      <c r="E2874" s="85"/>
      <c r="F2874" s="85"/>
      <c r="K2874" s="82"/>
      <c r="L2874" s="83"/>
      <c r="M2874" s="80"/>
      <c r="N2874" s="84"/>
      <c r="O2874" s="85"/>
      <c r="P2874" s="85"/>
    </row>
    <row r="2875" spans="1:16" x14ac:dyDescent="0.3">
      <c r="A2875" s="82"/>
      <c r="B2875" s="83"/>
      <c r="C2875" s="80"/>
      <c r="D2875" s="84"/>
      <c r="E2875" s="85"/>
      <c r="F2875" s="85"/>
      <c r="K2875" s="82"/>
      <c r="L2875" s="83"/>
      <c r="M2875" s="80"/>
      <c r="N2875" s="84"/>
      <c r="O2875" s="85"/>
      <c r="P2875" s="85"/>
    </row>
    <row r="2876" spans="1:16" x14ac:dyDescent="0.3">
      <c r="A2876" s="82"/>
      <c r="B2876" s="83"/>
      <c r="C2876" s="80"/>
      <c r="D2876" s="84"/>
      <c r="E2876" s="85"/>
      <c r="F2876" s="85"/>
      <c r="K2876" s="82"/>
      <c r="L2876" s="83"/>
      <c r="M2876" s="80"/>
      <c r="N2876" s="84"/>
      <c r="O2876" s="85"/>
      <c r="P2876" s="85"/>
    </row>
    <row r="2877" spans="1:16" x14ac:dyDescent="0.3">
      <c r="A2877" s="82"/>
      <c r="B2877" s="83"/>
      <c r="C2877" s="80"/>
      <c r="D2877" s="84"/>
      <c r="E2877" s="85"/>
      <c r="F2877" s="85"/>
      <c r="K2877" s="82"/>
      <c r="L2877" s="83"/>
      <c r="M2877" s="80"/>
      <c r="N2877" s="84"/>
      <c r="O2877" s="85"/>
      <c r="P2877" s="85"/>
    </row>
    <row r="2878" spans="1:16" x14ac:dyDescent="0.3">
      <c r="A2878" s="82"/>
      <c r="B2878" s="83"/>
      <c r="C2878" s="80"/>
      <c r="D2878" s="84"/>
      <c r="E2878" s="85"/>
      <c r="F2878" s="85"/>
      <c r="K2878" s="82"/>
      <c r="L2878" s="83"/>
      <c r="M2878" s="80"/>
      <c r="N2878" s="84"/>
      <c r="O2878" s="85"/>
      <c r="P2878" s="85"/>
    </row>
    <row r="2879" spans="1:16" x14ac:dyDescent="0.3">
      <c r="A2879" s="82"/>
      <c r="B2879" s="83"/>
      <c r="C2879" s="80"/>
      <c r="D2879" s="84"/>
      <c r="E2879" s="85"/>
      <c r="F2879" s="85"/>
      <c r="K2879" s="82"/>
      <c r="L2879" s="83"/>
      <c r="M2879" s="80"/>
      <c r="N2879" s="84"/>
      <c r="O2879" s="85"/>
      <c r="P2879" s="85"/>
    </row>
    <row r="2880" spans="1:16" x14ac:dyDescent="0.3">
      <c r="A2880" s="82"/>
      <c r="B2880" s="83"/>
      <c r="C2880" s="80"/>
      <c r="D2880" s="84"/>
      <c r="E2880" s="85"/>
      <c r="F2880" s="85"/>
      <c r="K2880" s="82"/>
      <c r="L2880" s="83"/>
      <c r="M2880" s="80"/>
      <c r="N2880" s="84"/>
      <c r="O2880" s="85"/>
      <c r="P2880" s="85"/>
    </row>
    <row r="2881" spans="1:16" x14ac:dyDescent="0.3">
      <c r="A2881" s="82"/>
      <c r="B2881" s="83"/>
      <c r="C2881" s="80"/>
      <c r="D2881" s="84"/>
      <c r="E2881" s="85"/>
      <c r="F2881" s="85"/>
      <c r="K2881" s="82"/>
      <c r="L2881" s="83"/>
      <c r="M2881" s="80"/>
      <c r="N2881" s="84"/>
      <c r="O2881" s="85"/>
      <c r="P2881" s="85"/>
    </row>
    <row r="2882" spans="1:16" x14ac:dyDescent="0.3">
      <c r="A2882" s="82"/>
      <c r="B2882" s="83"/>
      <c r="C2882" s="80"/>
      <c r="D2882" s="84"/>
      <c r="E2882" s="85"/>
      <c r="F2882" s="85"/>
      <c r="K2882" s="82"/>
      <c r="L2882" s="83"/>
      <c r="M2882" s="80"/>
      <c r="N2882" s="84"/>
      <c r="O2882" s="85"/>
      <c r="P2882" s="85"/>
    </row>
    <row r="2883" spans="1:16" x14ac:dyDescent="0.3">
      <c r="A2883" s="82"/>
      <c r="B2883" s="83"/>
      <c r="C2883" s="80"/>
      <c r="D2883" s="84"/>
      <c r="E2883" s="85"/>
      <c r="F2883" s="85"/>
      <c r="K2883" s="82"/>
      <c r="L2883" s="83"/>
      <c r="M2883" s="80"/>
      <c r="N2883" s="84"/>
      <c r="O2883" s="85"/>
      <c r="P2883" s="85"/>
    </row>
    <row r="2884" spans="1:16" x14ac:dyDescent="0.3">
      <c r="A2884" s="82"/>
      <c r="B2884" s="83"/>
      <c r="C2884" s="80"/>
      <c r="D2884" s="84"/>
      <c r="E2884" s="85"/>
      <c r="F2884" s="85"/>
      <c r="K2884" s="82"/>
      <c r="L2884" s="83"/>
      <c r="M2884" s="80"/>
      <c r="N2884" s="84"/>
      <c r="O2884" s="85"/>
      <c r="P2884" s="85"/>
    </row>
    <row r="2885" spans="1:16" x14ac:dyDescent="0.3">
      <c r="A2885" s="82"/>
      <c r="B2885" s="83"/>
      <c r="C2885" s="80"/>
      <c r="D2885" s="84"/>
      <c r="E2885" s="85"/>
      <c r="F2885" s="85"/>
      <c r="K2885" s="82"/>
      <c r="L2885" s="83"/>
      <c r="M2885" s="80"/>
      <c r="N2885" s="84"/>
      <c r="O2885" s="85"/>
      <c r="P2885" s="85"/>
    </row>
    <row r="2886" spans="1:16" x14ac:dyDescent="0.3">
      <c r="A2886" s="82"/>
      <c r="B2886" s="83"/>
      <c r="C2886" s="80"/>
      <c r="D2886" s="84"/>
      <c r="E2886" s="85"/>
      <c r="F2886" s="85"/>
      <c r="K2886" s="82"/>
      <c r="L2886" s="83"/>
      <c r="M2886" s="80"/>
      <c r="N2886" s="84"/>
      <c r="O2886" s="85"/>
      <c r="P2886" s="85"/>
    </row>
    <row r="2887" spans="1:16" x14ac:dyDescent="0.3">
      <c r="A2887" s="82"/>
      <c r="B2887" s="83"/>
      <c r="C2887" s="80"/>
      <c r="D2887" s="84"/>
      <c r="E2887" s="85"/>
      <c r="F2887" s="85"/>
      <c r="K2887" s="82"/>
      <c r="L2887" s="83"/>
      <c r="M2887" s="80"/>
      <c r="N2887" s="84"/>
      <c r="O2887" s="85"/>
      <c r="P2887" s="85"/>
    </row>
    <row r="2888" spans="1:16" x14ac:dyDescent="0.3">
      <c r="A2888" s="82"/>
      <c r="B2888" s="83"/>
      <c r="C2888" s="80"/>
      <c r="D2888" s="84"/>
      <c r="E2888" s="85"/>
      <c r="F2888" s="85"/>
      <c r="K2888" s="82"/>
      <c r="L2888" s="83"/>
      <c r="M2888" s="80"/>
      <c r="N2888" s="84"/>
      <c r="O2888" s="85"/>
      <c r="P2888" s="85"/>
    </row>
    <row r="2889" spans="1:16" x14ac:dyDescent="0.3">
      <c r="A2889" s="82"/>
      <c r="B2889" s="83"/>
      <c r="C2889" s="80"/>
      <c r="D2889" s="84"/>
      <c r="E2889" s="85"/>
      <c r="F2889" s="85"/>
      <c r="K2889" s="82"/>
      <c r="L2889" s="83"/>
      <c r="M2889" s="80"/>
      <c r="N2889" s="84"/>
      <c r="O2889" s="85"/>
      <c r="P2889" s="85"/>
    </row>
    <row r="2890" spans="1:16" x14ac:dyDescent="0.3">
      <c r="A2890" s="82"/>
      <c r="B2890" s="83"/>
      <c r="C2890" s="80"/>
      <c r="D2890" s="84"/>
      <c r="E2890" s="85"/>
      <c r="F2890" s="85"/>
      <c r="K2890" s="82"/>
      <c r="L2890" s="83"/>
      <c r="M2890" s="80"/>
      <c r="N2890" s="84"/>
      <c r="O2890" s="85"/>
      <c r="P2890" s="85"/>
    </row>
    <row r="2891" spans="1:16" x14ac:dyDescent="0.3">
      <c r="A2891" s="82"/>
      <c r="B2891" s="83"/>
      <c r="C2891" s="80"/>
      <c r="D2891" s="84"/>
      <c r="E2891" s="85"/>
      <c r="F2891" s="85"/>
      <c r="K2891" s="82"/>
      <c r="L2891" s="83"/>
      <c r="M2891" s="80"/>
      <c r="N2891" s="84"/>
      <c r="O2891" s="85"/>
      <c r="P2891" s="85"/>
    </row>
    <row r="2892" spans="1:16" x14ac:dyDescent="0.3">
      <c r="A2892" s="82"/>
      <c r="B2892" s="83"/>
      <c r="C2892" s="80"/>
      <c r="D2892" s="84"/>
      <c r="E2892" s="85"/>
      <c r="F2892" s="85"/>
      <c r="K2892" s="82"/>
      <c r="L2892" s="83"/>
      <c r="M2892" s="80"/>
      <c r="N2892" s="84"/>
      <c r="O2892" s="85"/>
      <c r="P2892" s="85"/>
    </row>
    <row r="2893" spans="1:16" x14ac:dyDescent="0.3">
      <c r="A2893" s="82"/>
      <c r="B2893" s="83"/>
      <c r="C2893" s="80"/>
      <c r="D2893" s="84"/>
      <c r="E2893" s="85"/>
      <c r="F2893" s="85"/>
      <c r="K2893" s="82"/>
      <c r="L2893" s="83"/>
      <c r="M2893" s="80"/>
      <c r="N2893" s="84"/>
      <c r="O2893" s="85"/>
      <c r="P2893" s="85"/>
    </row>
    <row r="2894" spans="1:16" x14ac:dyDescent="0.3">
      <c r="A2894" s="82"/>
      <c r="B2894" s="83"/>
      <c r="C2894" s="80"/>
      <c r="D2894" s="84"/>
      <c r="E2894" s="85"/>
      <c r="F2894" s="85"/>
      <c r="K2894" s="82"/>
      <c r="L2894" s="83"/>
      <c r="M2894" s="80"/>
      <c r="N2894" s="84"/>
      <c r="O2894" s="85"/>
      <c r="P2894" s="85"/>
    </row>
    <row r="2895" spans="1:16" x14ac:dyDescent="0.3">
      <c r="A2895" s="82"/>
      <c r="B2895" s="83"/>
      <c r="C2895" s="80"/>
      <c r="D2895" s="84"/>
      <c r="E2895" s="85"/>
      <c r="F2895" s="85"/>
      <c r="K2895" s="82"/>
      <c r="L2895" s="83"/>
      <c r="M2895" s="80"/>
      <c r="N2895" s="84"/>
      <c r="O2895" s="85"/>
      <c r="P2895" s="85"/>
    </row>
    <row r="2896" spans="1:16" x14ac:dyDescent="0.3">
      <c r="A2896" s="82"/>
      <c r="B2896" s="83"/>
      <c r="C2896" s="80"/>
      <c r="D2896" s="84"/>
      <c r="E2896" s="85"/>
      <c r="F2896" s="85"/>
      <c r="K2896" s="82"/>
      <c r="L2896" s="83"/>
      <c r="M2896" s="80"/>
      <c r="N2896" s="84"/>
      <c r="O2896" s="85"/>
      <c r="P2896" s="85"/>
    </row>
    <row r="2897" spans="1:16" x14ac:dyDescent="0.3">
      <c r="A2897" s="82"/>
      <c r="B2897" s="83"/>
      <c r="C2897" s="80"/>
      <c r="D2897" s="84"/>
      <c r="E2897" s="85"/>
      <c r="F2897" s="85"/>
      <c r="K2897" s="82"/>
      <c r="L2897" s="83"/>
      <c r="M2897" s="80"/>
      <c r="N2897" s="84"/>
      <c r="O2897" s="85"/>
      <c r="P2897" s="85"/>
    </row>
    <row r="2898" spans="1:16" x14ac:dyDescent="0.3">
      <c r="A2898" s="82"/>
      <c r="B2898" s="83"/>
      <c r="C2898" s="80"/>
      <c r="D2898" s="84"/>
      <c r="E2898" s="85"/>
      <c r="F2898" s="85"/>
      <c r="K2898" s="82"/>
      <c r="L2898" s="83"/>
      <c r="M2898" s="80"/>
      <c r="N2898" s="84"/>
      <c r="O2898" s="85"/>
      <c r="P2898" s="85"/>
    </row>
    <row r="2899" spans="1:16" x14ac:dyDescent="0.3">
      <c r="A2899" s="82"/>
      <c r="B2899" s="83"/>
      <c r="C2899" s="80"/>
      <c r="D2899" s="84"/>
      <c r="E2899" s="85"/>
      <c r="F2899" s="85"/>
      <c r="K2899" s="82"/>
      <c r="L2899" s="83"/>
      <c r="M2899" s="80"/>
      <c r="N2899" s="84"/>
      <c r="O2899" s="85"/>
      <c r="P2899" s="85"/>
    </row>
    <row r="2900" spans="1:16" x14ac:dyDescent="0.3">
      <c r="A2900" s="82"/>
      <c r="B2900" s="83"/>
      <c r="C2900" s="80"/>
      <c r="D2900" s="84"/>
      <c r="E2900" s="85"/>
      <c r="F2900" s="85"/>
      <c r="K2900" s="82"/>
      <c r="L2900" s="83"/>
      <c r="M2900" s="80"/>
      <c r="N2900" s="84"/>
      <c r="O2900" s="85"/>
      <c r="P2900" s="85"/>
    </row>
    <row r="2901" spans="1:16" x14ac:dyDescent="0.3">
      <c r="A2901" s="82"/>
      <c r="B2901" s="83"/>
      <c r="C2901" s="80"/>
      <c r="D2901" s="84"/>
      <c r="E2901" s="85"/>
      <c r="F2901" s="85"/>
      <c r="K2901" s="82"/>
      <c r="L2901" s="83"/>
      <c r="M2901" s="80"/>
      <c r="N2901" s="84"/>
      <c r="O2901" s="85"/>
      <c r="P2901" s="85"/>
    </row>
    <row r="2902" spans="1:16" x14ac:dyDescent="0.3">
      <c r="A2902" s="82"/>
      <c r="B2902" s="83"/>
      <c r="C2902" s="80"/>
      <c r="D2902" s="84"/>
      <c r="E2902" s="85"/>
      <c r="F2902" s="85"/>
      <c r="K2902" s="82"/>
      <c r="L2902" s="83"/>
      <c r="M2902" s="80"/>
      <c r="N2902" s="84"/>
      <c r="O2902" s="85"/>
      <c r="P2902" s="85"/>
    </row>
    <row r="2903" spans="1:16" x14ac:dyDescent="0.3">
      <c r="A2903" s="82"/>
      <c r="B2903" s="83"/>
      <c r="C2903" s="80"/>
      <c r="D2903" s="84"/>
      <c r="E2903" s="85"/>
      <c r="F2903" s="85"/>
      <c r="K2903" s="82"/>
      <c r="L2903" s="83"/>
      <c r="M2903" s="80"/>
      <c r="N2903" s="84"/>
      <c r="O2903" s="85"/>
      <c r="P2903" s="85"/>
    </row>
    <row r="2904" spans="1:16" x14ac:dyDescent="0.3">
      <c r="A2904" s="82"/>
      <c r="B2904" s="83"/>
      <c r="C2904" s="80"/>
      <c r="D2904" s="84"/>
      <c r="E2904" s="85"/>
      <c r="F2904" s="85"/>
      <c r="K2904" s="82"/>
      <c r="L2904" s="83"/>
      <c r="M2904" s="80"/>
      <c r="N2904" s="84"/>
      <c r="O2904" s="85"/>
      <c r="P2904" s="85"/>
    </row>
    <row r="2905" spans="1:16" x14ac:dyDescent="0.3">
      <c r="A2905" s="82"/>
      <c r="B2905" s="83"/>
      <c r="C2905" s="80"/>
      <c r="D2905" s="84"/>
      <c r="E2905" s="85"/>
      <c r="F2905" s="85"/>
      <c r="K2905" s="82"/>
      <c r="L2905" s="83"/>
      <c r="M2905" s="80"/>
      <c r="N2905" s="84"/>
      <c r="O2905" s="85"/>
      <c r="P2905" s="85"/>
    </row>
    <row r="2906" spans="1:16" x14ac:dyDescent="0.3">
      <c r="A2906" s="82"/>
      <c r="B2906" s="83"/>
      <c r="C2906" s="80"/>
      <c r="D2906" s="84"/>
      <c r="E2906" s="85"/>
      <c r="F2906" s="85"/>
      <c r="K2906" s="82"/>
      <c r="L2906" s="83"/>
      <c r="M2906" s="80"/>
      <c r="N2906" s="84"/>
      <c r="O2906" s="85"/>
      <c r="P2906" s="85"/>
    </row>
    <row r="2907" spans="1:16" x14ac:dyDescent="0.3">
      <c r="A2907" s="82"/>
      <c r="B2907" s="83"/>
      <c r="C2907" s="80"/>
      <c r="D2907" s="84"/>
      <c r="E2907" s="85"/>
      <c r="F2907" s="85"/>
      <c r="K2907" s="82"/>
      <c r="L2907" s="83"/>
      <c r="M2907" s="80"/>
      <c r="N2907" s="84"/>
      <c r="O2907" s="85"/>
      <c r="P2907" s="85"/>
    </row>
    <row r="2908" spans="1:16" x14ac:dyDescent="0.3">
      <c r="A2908" s="82"/>
      <c r="B2908" s="83"/>
      <c r="C2908" s="80"/>
      <c r="D2908" s="84"/>
      <c r="E2908" s="85"/>
      <c r="F2908" s="85"/>
      <c r="K2908" s="82"/>
      <c r="L2908" s="83"/>
      <c r="M2908" s="80"/>
      <c r="N2908" s="84"/>
      <c r="O2908" s="85"/>
      <c r="P2908" s="85"/>
    </row>
    <row r="2909" spans="1:16" x14ac:dyDescent="0.3">
      <c r="A2909" s="82"/>
      <c r="B2909" s="83"/>
      <c r="C2909" s="80"/>
      <c r="D2909" s="84"/>
      <c r="E2909" s="85"/>
      <c r="F2909" s="85"/>
      <c r="K2909" s="82"/>
      <c r="L2909" s="83"/>
      <c r="M2909" s="80"/>
      <c r="N2909" s="84"/>
      <c r="O2909" s="85"/>
      <c r="P2909" s="85"/>
    </row>
    <row r="2910" spans="1:16" x14ac:dyDescent="0.3">
      <c r="A2910" s="82"/>
      <c r="B2910" s="83"/>
      <c r="C2910" s="80"/>
      <c r="D2910" s="84"/>
      <c r="E2910" s="85"/>
      <c r="F2910" s="85"/>
      <c r="K2910" s="82"/>
      <c r="L2910" s="83"/>
      <c r="M2910" s="80"/>
      <c r="N2910" s="84"/>
      <c r="O2910" s="85"/>
      <c r="P2910" s="85"/>
    </row>
    <row r="2911" spans="1:16" x14ac:dyDescent="0.3">
      <c r="A2911" s="82"/>
      <c r="B2911" s="83"/>
      <c r="C2911" s="80"/>
      <c r="D2911" s="84"/>
      <c r="E2911" s="85"/>
      <c r="F2911" s="85"/>
      <c r="K2911" s="82"/>
      <c r="L2911" s="83"/>
      <c r="M2911" s="80"/>
      <c r="N2911" s="84"/>
      <c r="O2911" s="85"/>
      <c r="P2911" s="85"/>
    </row>
    <row r="2912" spans="1:16" x14ac:dyDescent="0.3">
      <c r="A2912" s="82"/>
      <c r="B2912" s="83"/>
      <c r="C2912" s="80"/>
      <c r="D2912" s="84"/>
      <c r="E2912" s="85"/>
      <c r="F2912" s="85"/>
      <c r="K2912" s="82"/>
      <c r="L2912" s="83"/>
      <c r="M2912" s="80"/>
      <c r="N2912" s="84"/>
      <c r="O2912" s="85"/>
      <c r="P2912" s="85"/>
    </row>
    <row r="2913" spans="1:16" x14ac:dyDescent="0.3">
      <c r="A2913" s="82"/>
      <c r="B2913" s="83"/>
      <c r="C2913" s="80"/>
      <c r="D2913" s="84"/>
      <c r="E2913" s="85"/>
      <c r="F2913" s="85"/>
      <c r="K2913" s="82"/>
      <c r="L2913" s="83"/>
      <c r="M2913" s="80"/>
      <c r="N2913" s="84"/>
      <c r="O2913" s="85"/>
      <c r="P2913" s="85"/>
    </row>
    <row r="2914" spans="1:16" x14ac:dyDescent="0.3">
      <c r="A2914" s="82"/>
      <c r="B2914" s="83"/>
      <c r="C2914" s="80"/>
      <c r="D2914" s="84"/>
      <c r="E2914" s="85"/>
      <c r="F2914" s="85"/>
      <c r="K2914" s="82"/>
      <c r="L2914" s="83"/>
      <c r="M2914" s="80"/>
      <c r="N2914" s="84"/>
      <c r="O2914" s="85"/>
      <c r="P2914" s="85"/>
    </row>
    <row r="2915" spans="1:16" x14ac:dyDescent="0.3">
      <c r="A2915" s="82"/>
      <c r="B2915" s="83"/>
      <c r="C2915" s="80"/>
      <c r="D2915" s="84"/>
      <c r="E2915" s="85"/>
      <c r="F2915" s="85"/>
      <c r="K2915" s="82"/>
      <c r="L2915" s="83"/>
      <c r="M2915" s="80"/>
      <c r="N2915" s="84"/>
      <c r="O2915" s="85"/>
      <c r="P2915" s="85"/>
    </row>
    <row r="2916" spans="1:16" x14ac:dyDescent="0.3">
      <c r="A2916" s="82"/>
      <c r="B2916" s="83"/>
      <c r="C2916" s="80"/>
      <c r="D2916" s="84"/>
      <c r="E2916" s="85"/>
      <c r="F2916" s="85"/>
      <c r="K2916" s="82"/>
      <c r="L2916" s="83"/>
      <c r="M2916" s="80"/>
      <c r="N2916" s="84"/>
      <c r="O2916" s="85"/>
      <c r="P2916" s="85"/>
    </row>
    <row r="2917" spans="1:16" x14ac:dyDescent="0.3">
      <c r="A2917" s="82"/>
      <c r="B2917" s="83"/>
      <c r="C2917" s="80"/>
      <c r="D2917" s="84"/>
      <c r="E2917" s="85"/>
      <c r="F2917" s="85"/>
      <c r="K2917" s="82"/>
      <c r="L2917" s="83"/>
      <c r="M2917" s="80"/>
      <c r="N2917" s="84"/>
      <c r="O2917" s="85"/>
      <c r="P2917" s="85"/>
    </row>
    <row r="2918" spans="1:16" x14ac:dyDescent="0.3">
      <c r="A2918" s="82"/>
      <c r="B2918" s="83"/>
      <c r="C2918" s="80"/>
      <c r="D2918" s="84"/>
      <c r="E2918" s="85"/>
      <c r="F2918" s="85"/>
      <c r="K2918" s="82"/>
      <c r="L2918" s="83"/>
      <c r="M2918" s="80"/>
      <c r="N2918" s="84"/>
      <c r="O2918" s="85"/>
      <c r="P2918" s="85"/>
    </row>
    <row r="2919" spans="1:16" x14ac:dyDescent="0.3">
      <c r="A2919" s="82"/>
      <c r="B2919" s="83"/>
      <c r="C2919" s="80"/>
      <c r="D2919" s="84"/>
      <c r="E2919" s="85"/>
      <c r="F2919" s="85"/>
      <c r="K2919" s="82"/>
      <c r="L2919" s="83"/>
      <c r="M2919" s="80"/>
      <c r="N2919" s="84"/>
      <c r="O2919" s="85"/>
      <c r="P2919" s="85"/>
    </row>
    <row r="2920" spans="1:16" x14ac:dyDescent="0.3">
      <c r="A2920" s="82"/>
      <c r="B2920" s="83"/>
      <c r="C2920" s="80"/>
      <c r="D2920" s="84"/>
      <c r="E2920" s="85"/>
      <c r="F2920" s="85"/>
      <c r="K2920" s="82"/>
      <c r="L2920" s="83"/>
      <c r="M2920" s="80"/>
      <c r="N2920" s="84"/>
      <c r="O2920" s="85"/>
      <c r="P2920" s="85"/>
    </row>
    <row r="2921" spans="1:16" x14ac:dyDescent="0.3">
      <c r="A2921" s="82"/>
      <c r="B2921" s="83"/>
      <c r="C2921" s="80"/>
      <c r="D2921" s="84"/>
      <c r="E2921" s="85"/>
      <c r="F2921" s="85"/>
      <c r="K2921" s="82"/>
      <c r="L2921" s="83"/>
      <c r="M2921" s="80"/>
      <c r="N2921" s="84"/>
      <c r="O2921" s="85"/>
      <c r="P2921" s="85"/>
    </row>
    <row r="2922" spans="1:16" x14ac:dyDescent="0.3">
      <c r="A2922" s="82"/>
      <c r="B2922" s="83"/>
      <c r="C2922" s="80"/>
      <c r="D2922" s="84"/>
      <c r="E2922" s="85"/>
      <c r="F2922" s="85"/>
      <c r="K2922" s="82"/>
      <c r="L2922" s="83"/>
      <c r="M2922" s="80"/>
      <c r="N2922" s="84"/>
      <c r="O2922" s="85"/>
      <c r="P2922" s="85"/>
    </row>
    <row r="2923" spans="1:16" x14ac:dyDescent="0.3">
      <c r="A2923" s="82"/>
      <c r="B2923" s="83"/>
      <c r="C2923" s="80"/>
      <c r="D2923" s="84"/>
      <c r="E2923" s="85"/>
      <c r="F2923" s="85"/>
      <c r="K2923" s="82"/>
      <c r="L2923" s="83"/>
      <c r="M2923" s="80"/>
      <c r="N2923" s="84"/>
      <c r="O2923" s="85"/>
      <c r="P2923" s="85"/>
    </row>
    <row r="2924" spans="1:16" x14ac:dyDescent="0.3">
      <c r="A2924" s="82"/>
      <c r="B2924" s="83"/>
      <c r="C2924" s="80"/>
      <c r="D2924" s="84"/>
      <c r="E2924" s="85"/>
      <c r="F2924" s="85"/>
      <c r="K2924" s="82"/>
      <c r="L2924" s="83"/>
      <c r="M2924" s="80"/>
      <c r="N2924" s="84"/>
      <c r="O2924" s="85"/>
      <c r="P2924" s="85"/>
    </row>
    <row r="2925" spans="1:16" x14ac:dyDescent="0.3">
      <c r="A2925" s="82"/>
      <c r="B2925" s="83"/>
      <c r="C2925" s="80"/>
      <c r="D2925" s="84"/>
      <c r="E2925" s="85"/>
      <c r="F2925" s="85"/>
      <c r="K2925" s="82"/>
      <c r="L2925" s="83"/>
      <c r="M2925" s="80"/>
      <c r="N2925" s="84"/>
      <c r="O2925" s="85"/>
      <c r="P2925" s="85"/>
    </row>
    <row r="2926" spans="1:16" x14ac:dyDescent="0.3">
      <c r="A2926" s="82"/>
      <c r="B2926" s="83"/>
      <c r="C2926" s="80"/>
      <c r="D2926" s="84"/>
      <c r="E2926" s="85"/>
      <c r="F2926" s="85"/>
      <c r="K2926" s="82"/>
      <c r="L2926" s="83"/>
      <c r="M2926" s="80"/>
      <c r="N2926" s="84"/>
      <c r="O2926" s="85"/>
      <c r="P2926" s="85"/>
    </row>
    <row r="2927" spans="1:16" x14ac:dyDescent="0.3">
      <c r="A2927" s="82"/>
      <c r="B2927" s="83"/>
      <c r="C2927" s="80"/>
      <c r="D2927" s="84"/>
      <c r="E2927" s="85"/>
      <c r="F2927" s="85"/>
      <c r="K2927" s="82"/>
      <c r="L2927" s="83"/>
      <c r="M2927" s="80"/>
      <c r="N2927" s="84"/>
      <c r="O2927" s="85"/>
      <c r="P2927" s="85"/>
    </row>
    <row r="2928" spans="1:16" x14ac:dyDescent="0.3">
      <c r="A2928" s="82"/>
      <c r="B2928" s="83"/>
      <c r="C2928" s="80"/>
      <c r="D2928" s="84"/>
      <c r="E2928" s="85"/>
      <c r="F2928" s="85"/>
      <c r="K2928" s="82"/>
      <c r="L2928" s="83"/>
      <c r="M2928" s="80"/>
      <c r="N2928" s="84"/>
      <c r="O2928" s="85"/>
      <c r="P2928" s="85"/>
    </row>
    <row r="2929" spans="1:16" x14ac:dyDescent="0.3">
      <c r="A2929" s="82"/>
      <c r="B2929" s="83"/>
      <c r="C2929" s="80"/>
      <c r="D2929" s="84"/>
      <c r="E2929" s="85"/>
      <c r="F2929" s="85"/>
      <c r="K2929" s="82"/>
      <c r="L2929" s="83"/>
      <c r="M2929" s="80"/>
      <c r="N2929" s="84"/>
      <c r="O2929" s="85"/>
      <c r="P2929" s="85"/>
    </row>
    <row r="2930" spans="1:16" x14ac:dyDescent="0.3">
      <c r="A2930" s="82"/>
      <c r="B2930" s="83"/>
      <c r="C2930" s="80"/>
      <c r="D2930" s="84"/>
      <c r="E2930" s="85"/>
      <c r="F2930" s="85"/>
      <c r="K2930" s="82"/>
      <c r="L2930" s="83"/>
      <c r="M2930" s="80"/>
      <c r="N2930" s="84"/>
      <c r="O2930" s="85"/>
      <c r="P2930" s="85"/>
    </row>
    <row r="2931" spans="1:16" x14ac:dyDescent="0.3">
      <c r="A2931" s="82"/>
      <c r="B2931" s="83"/>
      <c r="C2931" s="80"/>
      <c r="D2931" s="84"/>
      <c r="E2931" s="85"/>
      <c r="F2931" s="85"/>
      <c r="K2931" s="82"/>
      <c r="L2931" s="83"/>
      <c r="M2931" s="80"/>
      <c r="N2931" s="84"/>
      <c r="O2931" s="85"/>
      <c r="P2931" s="85"/>
    </row>
    <row r="2932" spans="1:16" x14ac:dyDescent="0.3">
      <c r="A2932" s="82"/>
      <c r="B2932" s="83"/>
      <c r="C2932" s="80"/>
      <c r="D2932" s="84"/>
      <c r="E2932" s="85"/>
      <c r="F2932" s="85"/>
      <c r="K2932" s="82"/>
      <c r="L2932" s="83"/>
      <c r="M2932" s="80"/>
      <c r="N2932" s="84"/>
      <c r="O2932" s="85"/>
      <c r="P2932" s="85"/>
    </row>
    <row r="2933" spans="1:16" x14ac:dyDescent="0.3">
      <c r="A2933" s="82"/>
      <c r="B2933" s="83"/>
      <c r="C2933" s="80"/>
      <c r="D2933" s="84"/>
      <c r="E2933" s="85"/>
      <c r="F2933" s="85"/>
      <c r="K2933" s="82"/>
      <c r="L2933" s="83"/>
      <c r="M2933" s="80"/>
      <c r="N2933" s="84"/>
      <c r="O2933" s="85"/>
      <c r="P2933" s="85"/>
    </row>
    <row r="2934" spans="1:16" x14ac:dyDescent="0.3">
      <c r="A2934" s="82"/>
      <c r="B2934" s="83"/>
      <c r="C2934" s="80"/>
      <c r="D2934" s="84"/>
      <c r="E2934" s="85"/>
      <c r="F2934" s="85"/>
      <c r="K2934" s="82"/>
      <c r="L2934" s="83"/>
      <c r="M2934" s="80"/>
      <c r="N2934" s="84"/>
      <c r="O2934" s="85"/>
      <c r="P2934" s="85"/>
    </row>
    <row r="2935" spans="1:16" x14ac:dyDescent="0.3">
      <c r="A2935" s="82"/>
      <c r="B2935" s="83"/>
      <c r="C2935" s="80"/>
      <c r="D2935" s="84"/>
      <c r="E2935" s="85"/>
      <c r="F2935" s="85"/>
      <c r="K2935" s="82"/>
      <c r="L2935" s="83"/>
      <c r="M2935" s="80"/>
      <c r="N2935" s="84"/>
      <c r="O2935" s="85"/>
      <c r="P2935" s="85"/>
    </row>
    <row r="2936" spans="1:16" x14ac:dyDescent="0.3">
      <c r="A2936" s="82"/>
      <c r="B2936" s="83"/>
      <c r="C2936" s="80"/>
      <c r="D2936" s="84"/>
      <c r="E2936" s="85"/>
      <c r="F2936" s="85"/>
      <c r="K2936" s="82"/>
      <c r="L2936" s="83"/>
      <c r="M2936" s="80"/>
      <c r="N2936" s="84"/>
      <c r="O2936" s="85"/>
      <c r="P2936" s="85"/>
    </row>
    <row r="2937" spans="1:16" x14ac:dyDescent="0.3">
      <c r="A2937" s="82"/>
      <c r="B2937" s="83"/>
      <c r="C2937" s="80"/>
      <c r="D2937" s="84"/>
      <c r="E2937" s="85"/>
      <c r="F2937" s="85"/>
      <c r="K2937" s="82"/>
      <c r="L2937" s="83"/>
      <c r="M2937" s="80"/>
      <c r="N2937" s="84"/>
      <c r="O2937" s="85"/>
      <c r="P2937" s="85"/>
    </row>
    <row r="2938" spans="1:16" x14ac:dyDescent="0.3">
      <c r="A2938" s="82"/>
      <c r="B2938" s="83"/>
      <c r="C2938" s="80"/>
      <c r="D2938" s="84"/>
      <c r="E2938" s="85"/>
      <c r="F2938" s="85"/>
      <c r="K2938" s="82"/>
      <c r="L2938" s="83"/>
      <c r="M2938" s="80"/>
      <c r="N2938" s="84"/>
      <c r="O2938" s="85"/>
      <c r="P2938" s="85"/>
    </row>
    <row r="2939" spans="1:16" x14ac:dyDescent="0.3">
      <c r="A2939" s="82"/>
      <c r="B2939" s="83"/>
      <c r="C2939" s="80"/>
      <c r="D2939" s="84"/>
      <c r="E2939" s="85"/>
      <c r="F2939" s="85"/>
      <c r="K2939" s="82"/>
      <c r="L2939" s="83"/>
      <c r="M2939" s="80"/>
      <c r="N2939" s="84"/>
      <c r="O2939" s="85"/>
      <c r="P2939" s="85"/>
    </row>
    <row r="2940" spans="1:16" x14ac:dyDescent="0.3">
      <c r="A2940" s="82"/>
      <c r="B2940" s="83"/>
      <c r="C2940" s="80"/>
      <c r="D2940" s="84"/>
      <c r="E2940" s="85"/>
      <c r="F2940" s="85"/>
      <c r="K2940" s="82"/>
      <c r="L2940" s="83"/>
      <c r="M2940" s="80"/>
      <c r="N2940" s="84"/>
      <c r="O2940" s="85"/>
      <c r="P2940" s="85"/>
    </row>
    <row r="2941" spans="1:16" x14ac:dyDescent="0.3">
      <c r="A2941" s="82"/>
      <c r="B2941" s="83"/>
      <c r="C2941" s="80"/>
      <c r="D2941" s="84"/>
      <c r="E2941" s="85"/>
      <c r="F2941" s="85"/>
      <c r="K2941" s="82"/>
      <c r="L2941" s="83"/>
      <c r="M2941" s="80"/>
      <c r="N2941" s="84"/>
      <c r="O2941" s="85"/>
      <c r="P2941" s="85"/>
    </row>
    <row r="2942" spans="1:16" x14ac:dyDescent="0.3">
      <c r="A2942" s="82"/>
      <c r="B2942" s="83"/>
      <c r="C2942" s="80"/>
      <c r="D2942" s="84"/>
      <c r="E2942" s="85"/>
      <c r="F2942" s="85"/>
      <c r="K2942" s="82"/>
      <c r="L2942" s="83"/>
      <c r="M2942" s="80"/>
      <c r="N2942" s="84"/>
      <c r="O2942" s="85"/>
      <c r="P2942" s="85"/>
    </row>
    <row r="2943" spans="1:16" x14ac:dyDescent="0.3">
      <c r="A2943" s="82"/>
      <c r="B2943" s="83"/>
      <c r="C2943" s="80"/>
      <c r="D2943" s="84"/>
      <c r="E2943" s="85"/>
      <c r="F2943" s="85"/>
      <c r="K2943" s="82"/>
      <c r="L2943" s="83"/>
      <c r="M2943" s="80"/>
      <c r="N2943" s="84"/>
      <c r="O2943" s="85"/>
      <c r="P2943" s="85"/>
    </row>
    <row r="2944" spans="1:16" x14ac:dyDescent="0.3">
      <c r="A2944" s="82"/>
      <c r="B2944" s="83"/>
      <c r="C2944" s="80"/>
      <c r="D2944" s="84"/>
      <c r="E2944" s="85"/>
      <c r="F2944" s="85"/>
      <c r="K2944" s="82"/>
      <c r="L2944" s="83"/>
      <c r="M2944" s="80"/>
      <c r="N2944" s="84"/>
      <c r="O2944" s="85"/>
      <c r="P2944" s="85"/>
    </row>
    <row r="2945" spans="1:16" x14ac:dyDescent="0.3">
      <c r="A2945" s="82"/>
      <c r="B2945" s="83"/>
      <c r="C2945" s="80"/>
      <c r="D2945" s="84"/>
      <c r="E2945" s="85"/>
      <c r="F2945" s="85"/>
      <c r="K2945" s="82"/>
      <c r="L2945" s="83"/>
      <c r="M2945" s="80"/>
      <c r="N2945" s="84"/>
      <c r="O2945" s="85"/>
      <c r="P2945" s="85"/>
    </row>
    <row r="2946" spans="1:16" x14ac:dyDescent="0.3">
      <c r="A2946" s="82"/>
      <c r="B2946" s="83"/>
      <c r="C2946" s="80"/>
      <c r="D2946" s="84"/>
      <c r="E2946" s="85"/>
      <c r="F2946" s="85"/>
      <c r="K2946" s="82"/>
      <c r="L2946" s="83"/>
      <c r="M2946" s="80"/>
      <c r="N2946" s="84"/>
      <c r="O2946" s="85"/>
      <c r="P2946" s="85"/>
    </row>
    <row r="2947" spans="1:16" x14ac:dyDescent="0.3">
      <c r="A2947" s="82"/>
      <c r="B2947" s="83"/>
      <c r="C2947" s="80"/>
      <c r="D2947" s="84"/>
      <c r="E2947" s="85"/>
      <c r="F2947" s="85"/>
      <c r="K2947" s="82"/>
      <c r="L2947" s="83"/>
      <c r="M2947" s="80"/>
      <c r="N2947" s="84"/>
      <c r="O2947" s="85"/>
      <c r="P2947" s="85"/>
    </row>
    <row r="2948" spans="1:16" x14ac:dyDescent="0.3">
      <c r="A2948" s="82"/>
      <c r="B2948" s="83"/>
      <c r="C2948" s="80"/>
      <c r="D2948" s="84"/>
      <c r="E2948" s="85"/>
      <c r="F2948" s="85"/>
      <c r="K2948" s="82"/>
      <c r="L2948" s="83"/>
      <c r="M2948" s="80"/>
      <c r="N2948" s="84"/>
      <c r="O2948" s="85"/>
      <c r="P2948" s="85"/>
    </row>
    <row r="2949" spans="1:16" x14ac:dyDescent="0.3">
      <c r="A2949" s="82"/>
      <c r="B2949" s="83"/>
      <c r="C2949" s="80"/>
      <c r="D2949" s="84"/>
      <c r="E2949" s="85"/>
      <c r="F2949" s="85"/>
      <c r="K2949" s="82"/>
      <c r="L2949" s="83"/>
      <c r="M2949" s="80"/>
      <c r="N2949" s="84"/>
      <c r="O2949" s="85"/>
      <c r="P2949" s="85"/>
    </row>
    <row r="2950" spans="1:16" x14ac:dyDescent="0.3">
      <c r="A2950" s="82"/>
      <c r="B2950" s="83"/>
      <c r="C2950" s="80"/>
      <c r="D2950" s="84"/>
      <c r="E2950" s="85"/>
      <c r="F2950" s="85"/>
      <c r="K2950" s="82"/>
      <c r="L2950" s="83"/>
      <c r="M2950" s="80"/>
      <c r="N2950" s="84"/>
      <c r="O2950" s="85"/>
      <c r="P2950" s="85"/>
    </row>
    <row r="2951" spans="1:16" x14ac:dyDescent="0.3">
      <c r="A2951" s="82"/>
      <c r="B2951" s="83"/>
      <c r="C2951" s="80"/>
      <c r="D2951" s="84"/>
      <c r="E2951" s="85"/>
      <c r="F2951" s="85"/>
      <c r="K2951" s="82"/>
      <c r="L2951" s="83"/>
      <c r="M2951" s="80"/>
      <c r="N2951" s="84"/>
      <c r="O2951" s="85"/>
      <c r="P2951" s="85"/>
    </row>
    <row r="2952" spans="1:16" x14ac:dyDescent="0.3">
      <c r="A2952" s="82"/>
      <c r="B2952" s="83"/>
      <c r="C2952" s="80"/>
      <c r="D2952" s="84"/>
      <c r="E2952" s="85"/>
      <c r="F2952" s="85"/>
      <c r="K2952" s="82"/>
      <c r="L2952" s="83"/>
      <c r="M2952" s="80"/>
      <c r="N2952" s="84"/>
      <c r="O2952" s="85"/>
      <c r="P2952" s="85"/>
    </row>
    <row r="2953" spans="1:16" x14ac:dyDescent="0.3">
      <c r="A2953" s="82"/>
      <c r="B2953" s="83"/>
      <c r="C2953" s="80"/>
      <c r="D2953" s="84"/>
      <c r="E2953" s="85"/>
      <c r="F2953" s="85"/>
      <c r="K2953" s="82"/>
      <c r="L2953" s="83"/>
      <c r="M2953" s="80"/>
      <c r="N2953" s="84"/>
      <c r="O2953" s="85"/>
      <c r="P2953" s="85"/>
    </row>
    <row r="2954" spans="1:16" x14ac:dyDescent="0.3">
      <c r="A2954" s="82"/>
      <c r="B2954" s="83"/>
      <c r="C2954" s="80"/>
      <c r="D2954" s="84"/>
      <c r="E2954" s="85"/>
      <c r="F2954" s="85"/>
      <c r="K2954" s="82"/>
      <c r="L2954" s="83"/>
      <c r="M2954" s="80"/>
      <c r="N2954" s="84"/>
      <c r="O2954" s="85"/>
      <c r="P2954" s="85"/>
    </row>
    <row r="2955" spans="1:16" x14ac:dyDescent="0.3">
      <c r="A2955" s="82"/>
      <c r="B2955" s="83"/>
      <c r="C2955" s="80"/>
      <c r="D2955" s="84"/>
      <c r="E2955" s="85"/>
      <c r="F2955" s="85"/>
      <c r="K2955" s="82"/>
      <c r="L2955" s="83"/>
      <c r="M2955" s="80"/>
      <c r="N2955" s="84"/>
      <c r="O2955" s="85"/>
      <c r="P2955" s="85"/>
    </row>
    <row r="2956" spans="1:16" x14ac:dyDescent="0.3">
      <c r="A2956" s="82"/>
      <c r="B2956" s="83"/>
      <c r="C2956" s="80"/>
      <c r="D2956" s="84"/>
      <c r="E2956" s="85"/>
      <c r="F2956" s="85"/>
      <c r="K2956" s="82"/>
      <c r="L2956" s="83"/>
      <c r="M2956" s="80"/>
      <c r="N2956" s="84"/>
      <c r="O2956" s="85"/>
      <c r="P2956" s="85"/>
    </row>
    <row r="2957" spans="1:16" x14ac:dyDescent="0.3">
      <c r="A2957" s="82"/>
      <c r="B2957" s="83"/>
      <c r="C2957" s="80"/>
      <c r="D2957" s="84"/>
      <c r="E2957" s="85"/>
      <c r="F2957" s="85"/>
      <c r="K2957" s="82"/>
      <c r="L2957" s="83"/>
      <c r="M2957" s="80"/>
      <c r="N2957" s="84"/>
      <c r="O2957" s="85"/>
      <c r="P2957" s="85"/>
    </row>
    <row r="2958" spans="1:16" x14ac:dyDescent="0.3">
      <c r="A2958" s="82"/>
      <c r="B2958" s="83"/>
      <c r="C2958" s="80"/>
      <c r="D2958" s="84"/>
      <c r="E2958" s="85"/>
      <c r="F2958" s="85"/>
      <c r="K2958" s="82"/>
      <c r="L2958" s="83"/>
      <c r="M2958" s="80"/>
      <c r="N2958" s="84"/>
      <c r="O2958" s="85"/>
      <c r="P2958" s="85"/>
    </row>
    <row r="2959" spans="1:16" x14ac:dyDescent="0.3">
      <c r="A2959" s="82"/>
      <c r="B2959" s="83"/>
      <c r="C2959" s="80"/>
      <c r="D2959" s="84"/>
      <c r="E2959" s="85"/>
      <c r="F2959" s="85"/>
      <c r="K2959" s="82"/>
      <c r="L2959" s="83"/>
      <c r="M2959" s="80"/>
      <c r="N2959" s="84"/>
      <c r="O2959" s="85"/>
      <c r="P2959" s="85"/>
    </row>
    <row r="2960" spans="1:16" x14ac:dyDescent="0.3">
      <c r="A2960" s="82"/>
      <c r="B2960" s="83"/>
      <c r="C2960" s="80"/>
      <c r="D2960" s="84"/>
      <c r="E2960" s="85"/>
      <c r="F2960" s="85"/>
      <c r="K2960" s="82"/>
      <c r="L2960" s="83"/>
      <c r="M2960" s="80"/>
      <c r="N2960" s="84"/>
      <c r="O2960" s="85"/>
      <c r="P2960" s="85"/>
    </row>
    <row r="2961" spans="1:16" x14ac:dyDescent="0.3">
      <c r="A2961" s="82"/>
      <c r="B2961" s="83"/>
      <c r="C2961" s="80"/>
      <c r="D2961" s="84"/>
      <c r="E2961" s="85"/>
      <c r="F2961" s="85"/>
      <c r="K2961" s="82"/>
      <c r="L2961" s="83"/>
      <c r="M2961" s="80"/>
      <c r="N2961" s="84"/>
      <c r="O2961" s="85"/>
      <c r="P2961" s="85"/>
    </row>
    <row r="2962" spans="1:16" x14ac:dyDescent="0.3">
      <c r="A2962" s="82"/>
      <c r="B2962" s="83"/>
      <c r="C2962" s="80"/>
      <c r="D2962" s="84"/>
      <c r="E2962" s="85"/>
      <c r="F2962" s="85"/>
      <c r="K2962" s="82"/>
      <c r="L2962" s="83"/>
      <c r="M2962" s="80"/>
      <c r="N2962" s="84"/>
      <c r="O2962" s="85"/>
      <c r="P2962" s="85"/>
    </row>
    <row r="2963" spans="1:16" x14ac:dyDescent="0.3">
      <c r="A2963" s="82"/>
      <c r="B2963" s="83"/>
      <c r="C2963" s="80"/>
      <c r="D2963" s="84"/>
      <c r="E2963" s="85"/>
      <c r="F2963" s="85"/>
      <c r="K2963" s="82"/>
      <c r="L2963" s="83"/>
      <c r="M2963" s="80"/>
      <c r="N2963" s="84"/>
      <c r="O2963" s="85"/>
      <c r="P2963" s="85"/>
    </row>
    <row r="2964" spans="1:16" x14ac:dyDescent="0.3">
      <c r="A2964" s="82"/>
      <c r="B2964" s="83"/>
      <c r="C2964" s="80"/>
      <c r="D2964" s="84"/>
      <c r="E2964" s="85"/>
      <c r="F2964" s="85"/>
      <c r="K2964" s="82"/>
      <c r="L2964" s="83"/>
      <c r="M2964" s="80"/>
      <c r="N2964" s="84"/>
      <c r="O2964" s="85"/>
      <c r="P2964" s="85"/>
    </row>
    <row r="2965" spans="1:16" x14ac:dyDescent="0.3">
      <c r="A2965" s="82"/>
      <c r="B2965" s="83"/>
      <c r="C2965" s="80"/>
      <c r="D2965" s="84"/>
      <c r="E2965" s="85"/>
      <c r="F2965" s="85"/>
      <c r="K2965" s="82"/>
      <c r="L2965" s="83"/>
      <c r="M2965" s="80"/>
      <c r="N2965" s="84"/>
      <c r="O2965" s="85"/>
      <c r="P2965" s="85"/>
    </row>
    <row r="2966" spans="1:16" x14ac:dyDescent="0.3">
      <c r="A2966" s="82"/>
      <c r="B2966" s="83"/>
      <c r="C2966" s="80"/>
      <c r="D2966" s="84"/>
      <c r="E2966" s="85"/>
      <c r="F2966" s="85"/>
      <c r="K2966" s="82"/>
      <c r="L2966" s="83"/>
      <c r="M2966" s="80"/>
      <c r="N2966" s="84"/>
      <c r="O2966" s="85"/>
      <c r="P2966" s="85"/>
    </row>
    <row r="2967" spans="1:16" x14ac:dyDescent="0.3">
      <c r="A2967" s="82"/>
      <c r="B2967" s="83"/>
      <c r="C2967" s="80"/>
      <c r="D2967" s="84"/>
      <c r="E2967" s="85"/>
      <c r="F2967" s="85"/>
      <c r="K2967" s="82"/>
      <c r="L2967" s="83"/>
      <c r="M2967" s="80"/>
      <c r="N2967" s="84"/>
      <c r="O2967" s="85"/>
      <c r="P2967" s="85"/>
    </row>
    <row r="2968" spans="1:16" x14ac:dyDescent="0.3">
      <c r="A2968" s="82"/>
      <c r="B2968" s="83"/>
      <c r="C2968" s="80"/>
      <c r="D2968" s="84"/>
      <c r="E2968" s="85"/>
      <c r="F2968" s="85"/>
      <c r="K2968" s="82"/>
      <c r="L2968" s="83"/>
      <c r="M2968" s="80"/>
      <c r="N2968" s="84"/>
      <c r="O2968" s="85"/>
      <c r="P2968" s="85"/>
    </row>
    <row r="2969" spans="1:16" x14ac:dyDescent="0.3">
      <c r="A2969" s="82"/>
      <c r="B2969" s="83"/>
      <c r="C2969" s="80"/>
      <c r="D2969" s="84"/>
      <c r="E2969" s="85"/>
      <c r="F2969" s="85"/>
      <c r="K2969" s="82"/>
      <c r="L2969" s="83"/>
      <c r="M2969" s="80"/>
      <c r="N2969" s="84"/>
      <c r="O2969" s="85"/>
      <c r="P2969" s="85"/>
    </row>
    <row r="2970" spans="1:16" x14ac:dyDescent="0.3">
      <c r="A2970" s="82"/>
      <c r="B2970" s="83"/>
      <c r="C2970" s="80"/>
      <c r="D2970" s="84"/>
      <c r="E2970" s="85"/>
      <c r="F2970" s="85"/>
      <c r="K2970" s="82"/>
      <c r="L2970" s="83"/>
      <c r="M2970" s="80"/>
      <c r="N2970" s="84"/>
      <c r="O2970" s="85"/>
      <c r="P2970" s="85"/>
    </row>
    <row r="2971" spans="1:16" x14ac:dyDescent="0.3">
      <c r="A2971" s="82"/>
      <c r="B2971" s="83"/>
      <c r="C2971" s="80"/>
      <c r="D2971" s="84"/>
      <c r="E2971" s="85"/>
      <c r="F2971" s="85"/>
      <c r="K2971" s="82"/>
      <c r="L2971" s="83"/>
      <c r="M2971" s="80"/>
      <c r="N2971" s="84"/>
      <c r="O2971" s="85"/>
      <c r="P2971" s="85"/>
    </row>
    <row r="2972" spans="1:16" x14ac:dyDescent="0.3">
      <c r="A2972" s="82"/>
      <c r="B2972" s="83"/>
      <c r="C2972" s="80"/>
      <c r="D2972" s="84"/>
      <c r="E2972" s="85"/>
      <c r="F2972" s="85"/>
      <c r="K2972" s="82"/>
      <c r="L2972" s="83"/>
      <c r="M2972" s="80"/>
      <c r="N2972" s="84"/>
      <c r="O2972" s="85"/>
      <c r="P2972" s="85"/>
    </row>
    <row r="2973" spans="1:16" x14ac:dyDescent="0.3">
      <c r="A2973" s="82"/>
      <c r="B2973" s="83"/>
      <c r="C2973" s="80"/>
      <c r="D2973" s="84"/>
      <c r="E2973" s="85"/>
      <c r="F2973" s="85"/>
      <c r="K2973" s="82"/>
      <c r="L2973" s="83"/>
      <c r="M2973" s="80"/>
      <c r="N2973" s="84"/>
      <c r="O2973" s="85"/>
      <c r="P2973" s="85"/>
    </row>
    <row r="2974" spans="1:16" x14ac:dyDescent="0.3">
      <c r="A2974" s="82"/>
      <c r="B2974" s="83"/>
      <c r="C2974" s="80"/>
      <c r="D2974" s="84"/>
      <c r="E2974" s="85"/>
      <c r="F2974" s="85"/>
      <c r="K2974" s="82"/>
      <c r="L2974" s="83"/>
      <c r="M2974" s="80"/>
      <c r="N2974" s="84"/>
      <c r="O2974" s="85"/>
      <c r="P2974" s="85"/>
    </row>
    <row r="2975" spans="1:16" x14ac:dyDescent="0.3">
      <c r="A2975" s="82"/>
      <c r="B2975" s="83"/>
      <c r="C2975" s="80"/>
      <c r="D2975" s="84"/>
      <c r="E2975" s="85"/>
      <c r="F2975" s="85"/>
      <c r="K2975" s="82"/>
      <c r="L2975" s="83"/>
      <c r="M2975" s="80"/>
      <c r="N2975" s="84"/>
      <c r="O2975" s="85"/>
      <c r="P2975" s="85"/>
    </row>
    <row r="2976" spans="1:16" x14ac:dyDescent="0.3">
      <c r="A2976" s="82"/>
      <c r="B2976" s="83"/>
      <c r="C2976" s="80"/>
      <c r="D2976" s="84"/>
      <c r="E2976" s="85"/>
      <c r="F2976" s="85"/>
      <c r="K2976" s="82"/>
      <c r="L2976" s="83"/>
      <c r="M2976" s="80"/>
      <c r="N2976" s="84"/>
      <c r="O2976" s="85"/>
      <c r="P2976" s="85"/>
    </row>
    <row r="2977" spans="1:16" x14ac:dyDescent="0.3">
      <c r="A2977" s="82"/>
      <c r="B2977" s="83"/>
      <c r="C2977" s="80"/>
      <c r="D2977" s="84"/>
      <c r="E2977" s="85"/>
      <c r="F2977" s="85"/>
      <c r="K2977" s="82"/>
      <c r="L2977" s="83"/>
      <c r="M2977" s="80"/>
      <c r="N2977" s="84"/>
      <c r="O2977" s="85"/>
      <c r="P2977" s="85"/>
    </row>
    <row r="2978" spans="1:16" x14ac:dyDescent="0.3">
      <c r="A2978" s="82"/>
      <c r="B2978" s="83"/>
      <c r="C2978" s="80"/>
      <c r="D2978" s="84"/>
      <c r="E2978" s="85"/>
      <c r="F2978" s="85"/>
      <c r="K2978" s="82"/>
      <c r="L2978" s="83"/>
      <c r="M2978" s="80"/>
      <c r="N2978" s="84"/>
      <c r="O2978" s="85"/>
      <c r="P2978" s="85"/>
    </row>
    <row r="2979" spans="1:16" x14ac:dyDescent="0.3">
      <c r="A2979" s="82"/>
      <c r="B2979" s="83"/>
      <c r="C2979" s="80"/>
      <c r="D2979" s="84"/>
      <c r="E2979" s="85"/>
      <c r="F2979" s="85"/>
      <c r="K2979" s="82"/>
      <c r="L2979" s="83"/>
      <c r="M2979" s="80"/>
      <c r="N2979" s="84"/>
      <c r="O2979" s="85"/>
      <c r="P2979" s="85"/>
    </row>
    <row r="2980" spans="1:16" x14ac:dyDescent="0.3">
      <c r="A2980" s="82"/>
      <c r="B2980" s="83"/>
      <c r="C2980" s="80"/>
      <c r="D2980" s="84"/>
      <c r="E2980" s="85"/>
      <c r="F2980" s="85"/>
      <c r="K2980" s="82"/>
      <c r="L2980" s="83"/>
      <c r="M2980" s="80"/>
      <c r="N2980" s="84"/>
      <c r="O2980" s="85"/>
      <c r="P2980" s="85"/>
    </row>
    <row r="2981" spans="1:16" x14ac:dyDescent="0.3">
      <c r="A2981" s="82"/>
      <c r="B2981" s="83"/>
      <c r="C2981" s="80"/>
      <c r="D2981" s="84"/>
      <c r="E2981" s="85"/>
      <c r="F2981" s="85"/>
      <c r="K2981" s="82"/>
      <c r="L2981" s="83"/>
      <c r="M2981" s="80"/>
      <c r="N2981" s="84"/>
      <c r="O2981" s="85"/>
      <c r="P2981" s="85"/>
    </row>
    <row r="2982" spans="1:16" x14ac:dyDescent="0.3">
      <c r="A2982" s="82"/>
      <c r="B2982" s="83"/>
      <c r="C2982" s="80"/>
      <c r="D2982" s="84"/>
      <c r="E2982" s="85"/>
      <c r="F2982" s="85"/>
      <c r="K2982" s="82"/>
      <c r="L2982" s="83"/>
      <c r="M2982" s="80"/>
      <c r="N2982" s="84"/>
      <c r="O2982" s="85"/>
      <c r="P2982" s="85"/>
    </row>
    <row r="2983" spans="1:16" x14ac:dyDescent="0.3">
      <c r="A2983" s="82"/>
      <c r="B2983" s="83"/>
      <c r="C2983" s="80"/>
      <c r="D2983" s="84"/>
      <c r="E2983" s="85"/>
      <c r="F2983" s="85"/>
      <c r="K2983" s="82"/>
      <c r="L2983" s="83"/>
      <c r="M2983" s="80"/>
      <c r="N2983" s="84"/>
      <c r="O2983" s="85"/>
      <c r="P2983" s="85"/>
    </row>
    <row r="2984" spans="1:16" x14ac:dyDescent="0.3">
      <c r="A2984" s="82"/>
      <c r="B2984" s="83"/>
      <c r="C2984" s="80"/>
      <c r="D2984" s="84"/>
      <c r="E2984" s="85"/>
      <c r="F2984" s="85"/>
      <c r="K2984" s="82"/>
      <c r="L2984" s="83"/>
      <c r="M2984" s="80"/>
      <c r="N2984" s="84"/>
      <c r="O2984" s="85"/>
      <c r="P2984" s="85"/>
    </row>
    <row r="2985" spans="1:16" x14ac:dyDescent="0.3">
      <c r="A2985" s="82"/>
      <c r="B2985" s="83"/>
      <c r="C2985" s="80"/>
      <c r="D2985" s="84"/>
      <c r="E2985" s="85"/>
      <c r="F2985" s="85"/>
      <c r="K2985" s="82"/>
      <c r="L2985" s="83"/>
      <c r="M2985" s="80"/>
      <c r="N2985" s="84"/>
      <c r="O2985" s="85"/>
      <c r="P2985" s="85"/>
    </row>
    <row r="2986" spans="1:16" x14ac:dyDescent="0.3">
      <c r="A2986" s="82"/>
      <c r="B2986" s="83"/>
      <c r="C2986" s="80"/>
      <c r="D2986" s="84"/>
      <c r="E2986" s="85"/>
      <c r="F2986" s="85"/>
      <c r="K2986" s="82"/>
      <c r="L2986" s="83"/>
      <c r="M2986" s="80"/>
      <c r="N2986" s="84"/>
      <c r="O2986" s="85"/>
      <c r="P2986" s="85"/>
    </row>
    <row r="2987" spans="1:16" x14ac:dyDescent="0.3">
      <c r="A2987" s="82"/>
      <c r="B2987" s="83"/>
      <c r="C2987" s="80"/>
      <c r="D2987" s="84"/>
      <c r="E2987" s="85"/>
      <c r="F2987" s="85"/>
      <c r="K2987" s="82"/>
      <c r="L2987" s="83"/>
      <c r="M2987" s="80"/>
      <c r="N2987" s="84"/>
      <c r="O2987" s="85"/>
      <c r="P2987" s="85"/>
    </row>
    <row r="2988" spans="1:16" x14ac:dyDescent="0.3">
      <c r="A2988" s="82"/>
      <c r="B2988" s="83"/>
      <c r="C2988" s="80"/>
      <c r="D2988" s="84"/>
      <c r="E2988" s="85"/>
      <c r="F2988" s="85"/>
      <c r="K2988" s="82"/>
      <c r="L2988" s="83"/>
      <c r="M2988" s="80"/>
      <c r="N2988" s="84"/>
      <c r="O2988" s="85"/>
      <c r="P2988" s="85"/>
    </row>
    <row r="2989" spans="1:16" x14ac:dyDescent="0.3">
      <c r="A2989" s="82"/>
      <c r="B2989" s="83"/>
      <c r="C2989" s="80"/>
      <c r="D2989" s="84"/>
      <c r="E2989" s="85"/>
      <c r="F2989" s="85"/>
      <c r="K2989" s="82"/>
      <c r="L2989" s="83"/>
      <c r="M2989" s="80"/>
      <c r="N2989" s="84"/>
      <c r="O2989" s="85"/>
      <c r="P2989" s="85"/>
    </row>
    <row r="2990" spans="1:16" x14ac:dyDescent="0.3">
      <c r="A2990" s="82"/>
      <c r="B2990" s="83"/>
      <c r="C2990" s="80"/>
      <c r="D2990" s="84"/>
      <c r="E2990" s="85"/>
      <c r="F2990" s="85"/>
      <c r="K2990" s="82"/>
      <c r="L2990" s="83"/>
      <c r="M2990" s="80"/>
      <c r="N2990" s="84"/>
      <c r="O2990" s="85"/>
      <c r="P2990" s="85"/>
    </row>
    <row r="2991" spans="1:16" x14ac:dyDescent="0.3">
      <c r="A2991" s="82"/>
      <c r="B2991" s="83"/>
      <c r="C2991" s="80"/>
      <c r="D2991" s="84"/>
      <c r="E2991" s="85"/>
      <c r="F2991" s="85"/>
      <c r="K2991" s="82"/>
      <c r="L2991" s="83"/>
      <c r="M2991" s="80"/>
      <c r="N2991" s="84"/>
      <c r="O2991" s="85"/>
      <c r="P2991" s="85"/>
    </row>
    <row r="2992" spans="1:16" x14ac:dyDescent="0.3">
      <c r="A2992" s="82"/>
      <c r="B2992" s="83"/>
      <c r="C2992" s="80"/>
      <c r="D2992" s="84"/>
      <c r="E2992" s="85"/>
      <c r="F2992" s="85"/>
      <c r="K2992" s="82"/>
      <c r="L2992" s="83"/>
      <c r="M2992" s="80"/>
      <c r="N2992" s="84"/>
      <c r="O2992" s="85"/>
      <c r="P2992" s="85"/>
    </row>
    <row r="2993" spans="1:16" x14ac:dyDescent="0.3">
      <c r="A2993" s="82"/>
      <c r="B2993" s="83"/>
      <c r="C2993" s="80"/>
      <c r="D2993" s="84"/>
      <c r="E2993" s="85"/>
      <c r="F2993" s="85"/>
      <c r="K2993" s="82"/>
      <c r="L2993" s="83"/>
      <c r="M2993" s="80"/>
      <c r="N2993" s="84"/>
      <c r="O2993" s="85"/>
      <c r="P2993" s="85"/>
    </row>
    <row r="2994" spans="1:16" x14ac:dyDescent="0.3">
      <c r="A2994" s="82"/>
      <c r="B2994" s="83"/>
      <c r="C2994" s="80"/>
      <c r="D2994" s="84"/>
      <c r="E2994" s="85"/>
      <c r="F2994" s="85"/>
      <c r="K2994" s="82"/>
      <c r="L2994" s="83"/>
      <c r="M2994" s="80"/>
      <c r="N2994" s="84"/>
      <c r="O2994" s="85"/>
      <c r="P2994" s="85"/>
    </row>
    <row r="2995" spans="1:16" x14ac:dyDescent="0.3">
      <c r="A2995" s="82"/>
      <c r="B2995" s="83"/>
      <c r="C2995" s="80"/>
      <c r="D2995" s="84"/>
      <c r="E2995" s="85"/>
      <c r="F2995" s="85"/>
      <c r="K2995" s="82"/>
      <c r="L2995" s="83"/>
      <c r="M2995" s="80"/>
      <c r="N2995" s="84"/>
      <c r="O2995" s="85"/>
      <c r="P2995" s="85"/>
    </row>
    <row r="2996" spans="1:16" x14ac:dyDescent="0.3">
      <c r="A2996" s="82"/>
      <c r="B2996" s="83"/>
      <c r="C2996" s="80"/>
      <c r="D2996" s="84"/>
      <c r="E2996" s="85"/>
      <c r="F2996" s="85"/>
      <c r="K2996" s="82"/>
      <c r="L2996" s="83"/>
      <c r="M2996" s="80"/>
      <c r="N2996" s="84"/>
      <c r="O2996" s="85"/>
      <c r="P2996" s="85"/>
    </row>
    <row r="2997" spans="1:16" x14ac:dyDescent="0.3">
      <c r="A2997" s="82"/>
      <c r="B2997" s="83"/>
      <c r="C2997" s="80"/>
      <c r="D2997" s="84"/>
      <c r="E2997" s="85"/>
      <c r="F2997" s="85"/>
      <c r="K2997" s="82"/>
      <c r="L2997" s="83"/>
      <c r="M2997" s="80"/>
      <c r="N2997" s="84"/>
      <c r="O2997" s="85"/>
      <c r="P2997" s="85"/>
    </row>
    <row r="2998" spans="1:16" x14ac:dyDescent="0.3">
      <c r="A2998" s="82"/>
      <c r="B2998" s="83"/>
      <c r="C2998" s="80"/>
      <c r="D2998" s="84"/>
      <c r="E2998" s="85"/>
      <c r="F2998" s="85"/>
      <c r="K2998" s="82"/>
      <c r="L2998" s="83"/>
      <c r="M2998" s="80"/>
      <c r="N2998" s="84"/>
      <c r="O2998" s="85"/>
      <c r="P2998" s="85"/>
    </row>
    <row r="2999" spans="1:16" x14ac:dyDescent="0.3">
      <c r="A2999" s="82"/>
      <c r="B2999" s="83"/>
      <c r="C2999" s="80"/>
      <c r="D2999" s="84"/>
      <c r="E2999" s="85"/>
      <c r="F2999" s="85"/>
      <c r="K2999" s="82"/>
      <c r="L2999" s="83"/>
      <c r="M2999" s="80"/>
      <c r="N2999" s="84"/>
      <c r="O2999" s="85"/>
      <c r="P2999" s="85"/>
    </row>
    <row r="3000" spans="1:16" x14ac:dyDescent="0.3">
      <c r="A3000" s="82"/>
      <c r="B3000" s="83"/>
      <c r="C3000" s="80"/>
      <c r="D3000" s="84"/>
      <c r="E3000" s="85"/>
      <c r="F3000" s="85"/>
      <c r="K3000" s="82"/>
      <c r="L3000" s="83"/>
      <c r="M3000" s="80"/>
      <c r="N3000" s="84"/>
      <c r="O3000" s="85"/>
      <c r="P3000" s="85"/>
    </row>
    <row r="3001" spans="1:16" x14ac:dyDescent="0.3">
      <c r="A3001" s="82"/>
      <c r="B3001" s="83"/>
      <c r="C3001" s="80"/>
      <c r="D3001" s="84"/>
      <c r="E3001" s="85"/>
      <c r="F3001" s="85"/>
      <c r="K3001" s="82"/>
      <c r="L3001" s="83"/>
      <c r="M3001" s="80"/>
      <c r="N3001" s="84"/>
      <c r="O3001" s="85"/>
      <c r="P3001" s="85"/>
    </row>
    <row r="3002" spans="1:16" x14ac:dyDescent="0.3">
      <c r="A3002" s="82"/>
      <c r="B3002" s="83"/>
      <c r="C3002" s="80"/>
      <c r="D3002" s="84"/>
      <c r="E3002" s="85"/>
      <c r="F3002" s="85"/>
      <c r="K3002" s="82"/>
      <c r="L3002" s="83"/>
      <c r="M3002" s="80"/>
      <c r="N3002" s="84"/>
      <c r="O3002" s="85"/>
      <c r="P3002" s="85"/>
    </row>
    <row r="3003" spans="1:16" x14ac:dyDescent="0.3">
      <c r="A3003" s="82"/>
      <c r="B3003" s="83"/>
      <c r="C3003" s="80"/>
      <c r="D3003" s="84"/>
      <c r="E3003" s="85"/>
      <c r="F3003" s="85"/>
      <c r="K3003" s="82"/>
      <c r="L3003" s="83"/>
      <c r="M3003" s="80"/>
      <c r="N3003" s="84"/>
      <c r="O3003" s="85"/>
      <c r="P3003" s="85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167640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167640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167640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167640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37" t="s">
        <v>307</v>
      </c>
      <c r="D8" s="115"/>
      <c r="E8" s="115"/>
      <c r="F8" s="115"/>
      <c r="G8" s="115"/>
      <c r="H8" s="115"/>
      <c r="I8" s="115"/>
    </row>
    <row r="9" spans="3:9" ht="18" customHeight="1" x14ac:dyDescent="0.3">
      <c r="C9" s="115"/>
      <c r="D9" s="115"/>
      <c r="E9" s="115"/>
      <c r="F9" s="115"/>
      <c r="G9" s="115"/>
      <c r="H9" s="115"/>
      <c r="I9" s="115"/>
    </row>
    <row r="10" spans="3:9" ht="18" customHeight="1" x14ac:dyDescent="0.3">
      <c r="C10" s="143" t="s">
        <v>308</v>
      </c>
      <c r="D10" s="115"/>
      <c r="E10" s="115"/>
      <c r="F10" s="115"/>
      <c r="G10" s="115"/>
      <c r="H10" s="115"/>
      <c r="I10" s="115"/>
    </row>
    <row r="11" spans="3:9" ht="18" customHeight="1" x14ac:dyDescent="0.3"/>
    <row r="12" spans="3:9" ht="18" customHeight="1" x14ac:dyDescent="0.3"/>
    <row r="13" spans="3:9" ht="18" customHeight="1" x14ac:dyDescent="0.3">
      <c r="C13" s="138" t="s">
        <v>309</v>
      </c>
      <c r="D13" s="115"/>
      <c r="E13" s="144" t="s">
        <v>284</v>
      </c>
      <c r="F13" s="141"/>
      <c r="G13" s="141"/>
      <c r="H13" s="142"/>
    </row>
    <row r="14" spans="3:9" ht="18" customHeight="1" x14ac:dyDescent="0.3"/>
    <row r="15" spans="3:9" ht="18" customHeight="1" x14ac:dyDescent="0.3">
      <c r="C15" s="138" t="s">
        <v>293</v>
      </c>
      <c r="D15" s="115"/>
      <c r="E15" s="140"/>
      <c r="F15" s="141"/>
      <c r="G15" s="141"/>
      <c r="H15" s="142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39"/>
      <c r="D20" s="115"/>
      <c r="E20" s="115"/>
      <c r="F20" s="115"/>
      <c r="G20" s="115"/>
      <c r="H20" s="115"/>
      <c r="I20" s="115"/>
    </row>
    <row r="21" spans="3:9" ht="18" customHeight="1" x14ac:dyDescent="0.3"/>
    <row r="22" spans="3:9" ht="18" customHeight="1" x14ac:dyDescent="0.3">
      <c r="C22" s="123"/>
      <c r="D22" s="115"/>
      <c r="E22" s="115"/>
      <c r="F22" s="115"/>
      <c r="G22" s="115"/>
      <c r="H22" s="115"/>
      <c r="I22" s="115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CA078-8493-4491-B8A4-CB8D2D2C3300}">
  <sheetPr codeName="Planilha23"/>
  <dimension ref="A1:AB269"/>
  <sheetViews>
    <sheetView workbookViewId="0"/>
  </sheetViews>
  <sheetFormatPr defaultRowHeight="14.4" x14ac:dyDescent="0.3"/>
  <cols>
    <col min="1" max="1" width="6.77734375" customWidth="1"/>
    <col min="2" max="2" width="8.77734375" customWidth="1"/>
  </cols>
  <sheetData>
    <row r="1" spans="1:28" x14ac:dyDescent="0.3">
      <c r="A1" s="95" t="s">
        <v>425</v>
      </c>
      <c r="B1" s="95" t="s">
        <v>426</v>
      </c>
      <c r="C1" s="95" t="s">
        <v>118</v>
      </c>
      <c r="D1" s="95" t="s">
        <v>427</v>
      </c>
      <c r="E1" s="95">
        <v>999999</v>
      </c>
      <c r="F1" s="95" t="s">
        <v>428</v>
      </c>
      <c r="G1" s="112">
        <v>46240.251574074071</v>
      </c>
      <c r="H1" s="95" t="s">
        <v>429</v>
      </c>
      <c r="I1">
        <v>25</v>
      </c>
    </row>
    <row r="2" spans="1:28" x14ac:dyDescent="0.3">
      <c r="A2" s="95" t="s">
        <v>430</v>
      </c>
      <c r="B2" s="95" t="s">
        <v>311</v>
      </c>
      <c r="C2" s="95" t="s">
        <v>431</v>
      </c>
      <c r="D2" s="95" t="s">
        <v>432</v>
      </c>
      <c r="E2" s="95" t="s">
        <v>433</v>
      </c>
      <c r="F2" s="95" t="s">
        <v>434</v>
      </c>
      <c r="G2" s="95" t="s">
        <v>435</v>
      </c>
      <c r="H2" s="95" t="s">
        <v>436</v>
      </c>
      <c r="I2" s="95" t="s">
        <v>437</v>
      </c>
      <c r="J2" s="95" t="s">
        <v>438</v>
      </c>
      <c r="K2" s="95" t="s">
        <v>439</v>
      </c>
      <c r="L2" s="95" t="s">
        <v>440</v>
      </c>
      <c r="M2" s="95" t="s">
        <v>441</v>
      </c>
      <c r="N2" s="95" t="s">
        <v>442</v>
      </c>
      <c r="O2" s="95" t="s">
        <v>443</v>
      </c>
      <c r="P2" s="95" t="s">
        <v>444</v>
      </c>
      <c r="Q2" s="95"/>
      <c r="R2" s="95"/>
      <c r="S2" s="95"/>
      <c r="T2" s="95"/>
      <c r="U2" s="95"/>
      <c r="V2" s="95"/>
      <c r="W2" s="95"/>
      <c r="X2" s="95" t="s">
        <v>170</v>
      </c>
      <c r="Y2" s="95" t="s">
        <v>445</v>
      </c>
      <c r="Z2" s="95" t="s">
        <v>446</v>
      </c>
      <c r="AA2" s="95"/>
      <c r="AB2" s="95" t="s">
        <v>447</v>
      </c>
    </row>
    <row r="3" spans="1:28" x14ac:dyDescent="0.3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609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609</v>
      </c>
      <c r="X3">
        <v>1</v>
      </c>
      <c r="Y3">
        <v>122.8036</v>
      </c>
      <c r="Z3">
        <v>268.71820000000002</v>
      </c>
      <c r="AB3" t="s">
        <v>584</v>
      </c>
    </row>
    <row r="4" spans="1:28" x14ac:dyDescent="0.3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609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609</v>
      </c>
      <c r="X4">
        <v>1</v>
      </c>
      <c r="Y4">
        <v>118.20820000000001</v>
      </c>
      <c r="Z4">
        <v>271.09519999999998</v>
      </c>
      <c r="AB4" t="s">
        <v>585</v>
      </c>
    </row>
    <row r="5" spans="1:28" x14ac:dyDescent="0.3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609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609</v>
      </c>
      <c r="X5">
        <v>1</v>
      </c>
      <c r="Y5">
        <v>116.7882</v>
      </c>
      <c r="Z5">
        <v>268.31819999999999</v>
      </c>
      <c r="AB5" t="s">
        <v>586</v>
      </c>
    </row>
    <row r="6" spans="1:28" x14ac:dyDescent="0.3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609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609</v>
      </c>
      <c r="X6">
        <v>1</v>
      </c>
      <c r="Y6">
        <v>114.7912</v>
      </c>
      <c r="Z6">
        <v>274.47890000000001</v>
      </c>
      <c r="AB6" t="s">
        <v>587</v>
      </c>
    </row>
    <row r="7" spans="1:28" x14ac:dyDescent="0.3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609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609</v>
      </c>
      <c r="X7">
        <v>1</v>
      </c>
      <c r="Y7">
        <v>115.9598</v>
      </c>
      <c r="Z7">
        <v>267.14350000000002</v>
      </c>
      <c r="AB7" t="s">
        <v>588</v>
      </c>
    </row>
    <row r="8" spans="1:28" x14ac:dyDescent="0.3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609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609</v>
      </c>
      <c r="X8">
        <v>1</v>
      </c>
      <c r="Y8">
        <v>115.8396</v>
      </c>
      <c r="Z8">
        <v>258.7208</v>
      </c>
      <c r="AB8" t="s">
        <v>589</v>
      </c>
    </row>
    <row r="9" spans="1:28" x14ac:dyDescent="0.3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609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609</v>
      </c>
      <c r="X9">
        <v>1</v>
      </c>
      <c r="Y9">
        <v>122.8784</v>
      </c>
      <c r="Z9">
        <v>261.69729999999998</v>
      </c>
      <c r="AB9" t="s">
        <v>590</v>
      </c>
    </row>
    <row r="10" spans="1:28" x14ac:dyDescent="0.3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609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609</v>
      </c>
      <c r="X10">
        <v>1</v>
      </c>
      <c r="Y10">
        <v>119.82989999999999</v>
      </c>
      <c r="Z10">
        <v>255.2782</v>
      </c>
      <c r="AB10" t="s">
        <v>591</v>
      </c>
    </row>
    <row r="11" spans="1:28" x14ac:dyDescent="0.3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1</v>
      </c>
      <c r="I11" t="s">
        <v>609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609</v>
      </c>
      <c r="X11">
        <v>1</v>
      </c>
      <c r="Y11">
        <v>126.1267</v>
      </c>
      <c r="Z11">
        <v>265.54020000000003</v>
      </c>
      <c r="AB11" t="s">
        <v>592</v>
      </c>
    </row>
    <row r="12" spans="1:28" x14ac:dyDescent="0.3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609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609</v>
      </c>
      <c r="X12">
        <v>1</v>
      </c>
      <c r="Y12">
        <v>122.6313</v>
      </c>
      <c r="Z12">
        <v>271.43369999999999</v>
      </c>
      <c r="AB12" t="s">
        <v>593</v>
      </c>
    </row>
    <row r="13" spans="1:28" x14ac:dyDescent="0.3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609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609</v>
      </c>
      <c r="X13">
        <v>1</v>
      </c>
      <c r="Y13">
        <v>122.5354</v>
      </c>
      <c r="Z13">
        <v>256.89960000000002</v>
      </c>
      <c r="AB13" t="s">
        <v>594</v>
      </c>
    </row>
    <row r="14" spans="1:28" x14ac:dyDescent="0.3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609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609</v>
      </c>
      <c r="X14">
        <v>1</v>
      </c>
      <c r="Y14">
        <v>117.8991</v>
      </c>
      <c r="Z14">
        <v>265.47039999999998</v>
      </c>
      <c r="AB14" t="s">
        <v>595</v>
      </c>
    </row>
    <row r="15" spans="1:28" x14ac:dyDescent="0.3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609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609</v>
      </c>
      <c r="X15">
        <v>1</v>
      </c>
      <c r="Y15">
        <v>120.7509</v>
      </c>
      <c r="Z15">
        <v>261.96120000000002</v>
      </c>
      <c r="AB15" t="s">
        <v>596</v>
      </c>
    </row>
    <row r="16" spans="1:28" x14ac:dyDescent="0.3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609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609</v>
      </c>
      <c r="X16">
        <v>1</v>
      </c>
      <c r="Y16">
        <v>116.7362</v>
      </c>
      <c r="Z16">
        <v>260.93239999999997</v>
      </c>
      <c r="AB16" t="s">
        <v>597</v>
      </c>
    </row>
    <row r="17" spans="1:28" x14ac:dyDescent="0.3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609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609</v>
      </c>
      <c r="X17">
        <v>1</v>
      </c>
      <c r="Y17">
        <v>115.2028</v>
      </c>
      <c r="Z17">
        <v>268.60199999999998</v>
      </c>
      <c r="AB17" t="s">
        <v>598</v>
      </c>
    </row>
    <row r="18" spans="1:28" x14ac:dyDescent="0.3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609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609</v>
      </c>
      <c r="X18">
        <v>1</v>
      </c>
      <c r="Y18">
        <v>117.1456</v>
      </c>
      <c r="Z18">
        <v>262.48849999999999</v>
      </c>
      <c r="AB18" t="s">
        <v>599</v>
      </c>
    </row>
    <row r="19" spans="1:28" x14ac:dyDescent="0.3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609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609</v>
      </c>
      <c r="X19">
        <v>1</v>
      </c>
      <c r="Y19">
        <v>119.9662</v>
      </c>
      <c r="Z19">
        <v>267.24340000000001</v>
      </c>
      <c r="AB19" t="s">
        <v>600</v>
      </c>
    </row>
    <row r="20" spans="1:28" x14ac:dyDescent="0.3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609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609</v>
      </c>
      <c r="X20">
        <v>1</v>
      </c>
      <c r="Y20">
        <v>121.9909</v>
      </c>
      <c r="Z20">
        <v>263.27140000000003</v>
      </c>
      <c r="AB20" t="s">
        <v>601</v>
      </c>
    </row>
    <row r="21" spans="1:28" x14ac:dyDescent="0.3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609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609</v>
      </c>
      <c r="X21">
        <v>1</v>
      </c>
      <c r="Y21">
        <v>115.2375</v>
      </c>
      <c r="Z21">
        <v>266.53179999999998</v>
      </c>
      <c r="AB21" t="s">
        <v>602</v>
      </c>
    </row>
    <row r="22" spans="1:28" x14ac:dyDescent="0.3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609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609</v>
      </c>
      <c r="X22">
        <v>1</v>
      </c>
      <c r="Y22">
        <v>118.0761</v>
      </c>
      <c r="Z22">
        <v>264.78390000000002</v>
      </c>
      <c r="AB22" t="s">
        <v>603</v>
      </c>
    </row>
    <row r="23" spans="1:28" x14ac:dyDescent="0.3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609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609</v>
      </c>
      <c r="X23">
        <v>1</v>
      </c>
      <c r="Y23">
        <v>121.3537</v>
      </c>
      <c r="Z23">
        <v>270.5335</v>
      </c>
      <c r="AB23" t="s">
        <v>604</v>
      </c>
    </row>
    <row r="24" spans="1:28" x14ac:dyDescent="0.3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609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609</v>
      </c>
      <c r="X24">
        <v>1</v>
      </c>
      <c r="Y24">
        <v>116.26220000000001</v>
      </c>
      <c r="Z24">
        <v>261.86509999999998</v>
      </c>
      <c r="AB24" t="s">
        <v>605</v>
      </c>
    </row>
    <row r="25" spans="1:28" x14ac:dyDescent="0.3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609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609</v>
      </c>
      <c r="X25">
        <v>1</v>
      </c>
      <c r="Y25">
        <v>123.5522</v>
      </c>
      <c r="Z25">
        <v>261.48360000000002</v>
      </c>
      <c r="AB25" t="s">
        <v>606</v>
      </c>
    </row>
    <row r="26" spans="1:28" x14ac:dyDescent="0.3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609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609</v>
      </c>
      <c r="X26">
        <v>1</v>
      </c>
      <c r="Y26">
        <v>119.4105</v>
      </c>
      <c r="Z26">
        <v>263.5274</v>
      </c>
      <c r="AB26" t="s">
        <v>607</v>
      </c>
    </row>
    <row r="27" spans="1:28" x14ac:dyDescent="0.3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609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609</v>
      </c>
      <c r="X27">
        <v>1</v>
      </c>
      <c r="Y27">
        <v>116.8759</v>
      </c>
      <c r="Z27">
        <v>267.73439999999999</v>
      </c>
      <c r="AB27" t="s">
        <v>608</v>
      </c>
    </row>
    <row r="28" spans="1:28" x14ac:dyDescent="0.3">
      <c r="A28">
        <v>26</v>
      </c>
    </row>
    <row r="29" spans="1:28" x14ac:dyDescent="0.3">
      <c r="A29">
        <v>27</v>
      </c>
    </row>
    <row r="30" spans="1:28" x14ac:dyDescent="0.3">
      <c r="A30">
        <v>28</v>
      </c>
    </row>
    <row r="31" spans="1:28" x14ac:dyDescent="0.3">
      <c r="A31">
        <v>29</v>
      </c>
    </row>
    <row r="32" spans="1:28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21" x14ac:dyDescent="0.3">
      <c r="A177">
        <v>175</v>
      </c>
    </row>
    <row r="178" spans="1:21" x14ac:dyDescent="0.3">
      <c r="A178">
        <v>176</v>
      </c>
    </row>
    <row r="179" spans="1:21" x14ac:dyDescent="0.3">
      <c r="A179">
        <v>177</v>
      </c>
    </row>
    <row r="180" spans="1:21" x14ac:dyDescent="0.3">
      <c r="A180">
        <v>178</v>
      </c>
    </row>
    <row r="181" spans="1:21" x14ac:dyDescent="0.3">
      <c r="A181">
        <v>179</v>
      </c>
    </row>
    <row r="182" spans="1:21" x14ac:dyDescent="0.3">
      <c r="A182">
        <v>180</v>
      </c>
    </row>
    <row r="184" spans="1:21" x14ac:dyDescent="0.3">
      <c r="A184" s="95" t="s">
        <v>448</v>
      </c>
      <c r="B184" s="95" t="s">
        <v>224</v>
      </c>
      <c r="C184" s="95" t="s">
        <v>465</v>
      </c>
      <c r="D184" s="95" t="s">
        <v>464</v>
      </c>
      <c r="E184" s="95" t="s">
        <v>463</v>
      </c>
      <c r="F184" s="95" t="s">
        <v>462</v>
      </c>
      <c r="G184" s="95" t="s">
        <v>461</v>
      </c>
      <c r="H184" s="95" t="s">
        <v>460</v>
      </c>
      <c r="I184" s="95" t="s">
        <v>459</v>
      </c>
      <c r="J184" s="95" t="s">
        <v>458</v>
      </c>
      <c r="K184" s="95"/>
      <c r="L184" s="95"/>
      <c r="M184" s="95" t="s">
        <v>457</v>
      </c>
      <c r="N184" s="95" t="s">
        <v>456</v>
      </c>
      <c r="O184" s="95" t="s">
        <v>455</v>
      </c>
      <c r="P184" s="95" t="s">
        <v>454</v>
      </c>
      <c r="Q184" s="95" t="s">
        <v>453</v>
      </c>
      <c r="R184" s="95" t="s">
        <v>452</v>
      </c>
      <c r="S184" s="95" t="s">
        <v>451</v>
      </c>
      <c r="T184" s="95" t="s">
        <v>450</v>
      </c>
      <c r="U184" s="95" t="s">
        <v>449</v>
      </c>
    </row>
    <row r="185" spans="1:21" x14ac:dyDescent="0.3">
      <c r="A185">
        <v>1</v>
      </c>
      <c r="B185">
        <v>25</v>
      </c>
      <c r="C185">
        <v>119.15408400000003</v>
      </c>
      <c r="D185">
        <v>3.1565474335999864</v>
      </c>
      <c r="E185">
        <v>2.6491307117932994</v>
      </c>
      <c r="F185">
        <v>10</v>
      </c>
      <c r="G185">
        <v>0.1294823529411982</v>
      </c>
      <c r="H185">
        <v>4.5005480274001419</v>
      </c>
      <c r="I185">
        <v>3.7259458746665866</v>
      </c>
      <c r="J185" t="s">
        <v>609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614</v>
      </c>
    </row>
    <row r="186" spans="1:21" x14ac:dyDescent="0.3">
      <c r="A186">
        <v>2</v>
      </c>
      <c r="B186">
        <v>25</v>
      </c>
      <c r="C186">
        <v>265.03011200000009</v>
      </c>
      <c r="D186">
        <v>4.6846982500050087</v>
      </c>
      <c r="E186">
        <v>1.7676098065434191</v>
      </c>
      <c r="F186">
        <v>10</v>
      </c>
      <c r="G186">
        <v>1.1363018867957677E-2</v>
      </c>
      <c r="H186">
        <v>2.9279191996645992</v>
      </c>
      <c r="I186">
        <v>5.6509286971342023</v>
      </c>
      <c r="J186" t="s">
        <v>609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 t="s">
        <v>614</v>
      </c>
    </row>
    <row r="189" spans="1:21" x14ac:dyDescent="0.3">
      <c r="A189" s="95" t="s">
        <v>466</v>
      </c>
      <c r="B189" s="95"/>
      <c r="C189" s="95" t="s">
        <v>224</v>
      </c>
      <c r="D189" s="95" t="s">
        <v>465</v>
      </c>
      <c r="E189" s="95" t="s">
        <v>464</v>
      </c>
      <c r="F189" s="95" t="s">
        <v>463</v>
      </c>
      <c r="G189" s="95" t="s">
        <v>462</v>
      </c>
      <c r="H189" s="95" t="s">
        <v>467</v>
      </c>
      <c r="I189" s="95" t="s">
        <v>468</v>
      </c>
      <c r="J189" s="95" t="s">
        <v>461</v>
      </c>
      <c r="K189" s="95" t="s">
        <v>460</v>
      </c>
      <c r="L189" s="95" t="s">
        <v>459</v>
      </c>
      <c r="M189" s="95" t="s">
        <v>450</v>
      </c>
    </row>
    <row r="190" spans="1:21" x14ac:dyDescent="0.3">
      <c r="A190">
        <v>1</v>
      </c>
      <c r="C190">
        <v>0</v>
      </c>
      <c r="G190">
        <v>15</v>
      </c>
      <c r="H190">
        <v>5</v>
      </c>
    </row>
    <row r="191" spans="1:21" x14ac:dyDescent="0.3">
      <c r="A191">
        <v>2</v>
      </c>
      <c r="C191">
        <v>0</v>
      </c>
      <c r="G191">
        <v>15</v>
      </c>
      <c r="H191">
        <v>5</v>
      </c>
    </row>
    <row r="192" spans="1:21" x14ac:dyDescent="0.3">
      <c r="A192">
        <v>3</v>
      </c>
      <c r="C192">
        <v>0</v>
      </c>
      <c r="G192">
        <v>17</v>
      </c>
      <c r="H192">
        <v>5.666666666666667</v>
      </c>
    </row>
    <row r="193" spans="1:8" x14ac:dyDescent="0.3">
      <c r="A193">
        <v>4</v>
      </c>
      <c r="C193">
        <v>0</v>
      </c>
      <c r="G193">
        <v>17</v>
      </c>
      <c r="H193">
        <v>5.666666666666667</v>
      </c>
    </row>
    <row r="194" spans="1:8" x14ac:dyDescent="0.3">
      <c r="A194">
        <v>5</v>
      </c>
      <c r="C194">
        <v>0</v>
      </c>
      <c r="G194">
        <v>10</v>
      </c>
      <c r="H194">
        <v>3.3333333333333335</v>
      </c>
    </row>
    <row r="195" spans="1:8" x14ac:dyDescent="0.3">
      <c r="A195">
        <v>6</v>
      </c>
      <c r="C195">
        <v>0</v>
      </c>
      <c r="G195">
        <v>10</v>
      </c>
      <c r="H195">
        <v>3.3333333333333335</v>
      </c>
    </row>
    <row r="196" spans="1:8" x14ac:dyDescent="0.3">
      <c r="A196">
        <v>7</v>
      </c>
      <c r="C196">
        <v>0</v>
      </c>
      <c r="G196">
        <v>15</v>
      </c>
      <c r="H196">
        <v>5</v>
      </c>
    </row>
    <row r="197" spans="1:8" x14ac:dyDescent="0.3">
      <c r="A197">
        <v>8</v>
      </c>
      <c r="C197">
        <v>0</v>
      </c>
      <c r="G197">
        <v>15</v>
      </c>
      <c r="H197">
        <v>5</v>
      </c>
    </row>
    <row r="198" spans="1:8" x14ac:dyDescent="0.3">
      <c r="A198">
        <v>9</v>
      </c>
      <c r="C198">
        <v>0</v>
      </c>
      <c r="G198">
        <v>20</v>
      </c>
      <c r="H198">
        <v>6.666666666666667</v>
      </c>
    </row>
    <row r="199" spans="1:8" x14ac:dyDescent="0.3">
      <c r="A199">
        <v>10</v>
      </c>
      <c r="C199">
        <v>0</v>
      </c>
      <c r="G199">
        <v>20</v>
      </c>
      <c r="H199">
        <v>6.666666666666667</v>
      </c>
    </row>
    <row r="200" spans="1:8" x14ac:dyDescent="0.3">
      <c r="A200">
        <v>11</v>
      </c>
      <c r="C200">
        <v>0</v>
      </c>
      <c r="G200">
        <v>10</v>
      </c>
      <c r="H200">
        <v>3.3333333333333335</v>
      </c>
    </row>
    <row r="201" spans="1:8" x14ac:dyDescent="0.3">
      <c r="A201">
        <v>12</v>
      </c>
      <c r="C201">
        <v>0</v>
      </c>
      <c r="G201">
        <v>10</v>
      </c>
      <c r="H201">
        <v>3.3333333333333335</v>
      </c>
    </row>
    <row r="202" spans="1:8" x14ac:dyDescent="0.3">
      <c r="A202">
        <v>13</v>
      </c>
      <c r="C202">
        <v>0</v>
      </c>
      <c r="G202">
        <v>15</v>
      </c>
      <c r="H202">
        <v>5</v>
      </c>
    </row>
    <row r="203" spans="1:8" x14ac:dyDescent="0.3">
      <c r="A203">
        <v>14</v>
      </c>
      <c r="C203">
        <v>0</v>
      </c>
      <c r="G203">
        <v>15</v>
      </c>
      <c r="H203">
        <v>5</v>
      </c>
    </row>
    <row r="204" spans="1:8" x14ac:dyDescent="0.3">
      <c r="A204">
        <v>15</v>
      </c>
      <c r="C204">
        <v>0</v>
      </c>
      <c r="G204">
        <v>10</v>
      </c>
      <c r="H204">
        <v>3.3333333333333335</v>
      </c>
    </row>
    <row r="205" spans="1:8" x14ac:dyDescent="0.3">
      <c r="A205">
        <v>16</v>
      </c>
      <c r="C205">
        <v>0</v>
      </c>
      <c r="G205">
        <v>10</v>
      </c>
      <c r="H205">
        <v>3.3333333333333335</v>
      </c>
    </row>
    <row r="206" spans="1:8" x14ac:dyDescent="0.3">
      <c r="A206">
        <v>17</v>
      </c>
      <c r="C206">
        <v>0</v>
      </c>
      <c r="G206">
        <v>30</v>
      </c>
      <c r="H206">
        <v>10</v>
      </c>
    </row>
    <row r="207" spans="1:8" x14ac:dyDescent="0.3">
      <c r="A207">
        <v>18</v>
      </c>
      <c r="C207">
        <v>0</v>
      </c>
      <c r="G207">
        <v>30</v>
      </c>
      <c r="H207">
        <v>10</v>
      </c>
    </row>
    <row r="208" spans="1:8" x14ac:dyDescent="0.3">
      <c r="A208">
        <v>19</v>
      </c>
      <c r="C208">
        <v>0</v>
      </c>
      <c r="G208">
        <v>15</v>
      </c>
      <c r="H208">
        <v>5</v>
      </c>
    </row>
    <row r="209" spans="1:8" x14ac:dyDescent="0.3">
      <c r="A209">
        <v>20</v>
      </c>
      <c r="C209">
        <v>0</v>
      </c>
      <c r="G209">
        <v>15</v>
      </c>
      <c r="H209">
        <v>5</v>
      </c>
    </row>
    <row r="210" spans="1:8" x14ac:dyDescent="0.3">
      <c r="A210">
        <v>21</v>
      </c>
      <c r="C210">
        <v>0</v>
      </c>
      <c r="G210">
        <v>15</v>
      </c>
      <c r="H210">
        <v>5</v>
      </c>
    </row>
    <row r="211" spans="1:8" x14ac:dyDescent="0.3">
      <c r="A211">
        <v>22</v>
      </c>
      <c r="C211">
        <v>0</v>
      </c>
      <c r="G211">
        <v>15</v>
      </c>
      <c r="H211">
        <v>5</v>
      </c>
    </row>
    <row r="212" spans="1:8" x14ac:dyDescent="0.3">
      <c r="A212">
        <v>23</v>
      </c>
      <c r="C212">
        <v>0</v>
      </c>
      <c r="G212">
        <v>11</v>
      </c>
      <c r="H212">
        <v>3.6666666666666665</v>
      </c>
    </row>
    <row r="213" spans="1:8" x14ac:dyDescent="0.3">
      <c r="A213">
        <v>24</v>
      </c>
      <c r="C213">
        <v>0</v>
      </c>
      <c r="G213">
        <v>11</v>
      </c>
      <c r="H213">
        <v>3.6666666666666665</v>
      </c>
    </row>
    <row r="214" spans="1:8" x14ac:dyDescent="0.3">
      <c r="A214">
        <v>25</v>
      </c>
      <c r="C214">
        <v>0</v>
      </c>
      <c r="G214">
        <v>10</v>
      </c>
      <c r="H214">
        <v>3.3333333333333335</v>
      </c>
    </row>
    <row r="215" spans="1:8" x14ac:dyDescent="0.3">
      <c r="A215">
        <v>26</v>
      </c>
      <c r="C215">
        <v>0</v>
      </c>
      <c r="G215">
        <v>10</v>
      </c>
      <c r="H215">
        <v>3.3333333333333335</v>
      </c>
    </row>
    <row r="216" spans="1:8" x14ac:dyDescent="0.3">
      <c r="A216">
        <v>27</v>
      </c>
      <c r="C216">
        <v>0</v>
      </c>
      <c r="G216">
        <v>15</v>
      </c>
      <c r="H216">
        <v>5</v>
      </c>
    </row>
    <row r="217" spans="1:8" x14ac:dyDescent="0.3">
      <c r="A217">
        <v>28</v>
      </c>
      <c r="C217">
        <v>0</v>
      </c>
      <c r="G217">
        <v>15</v>
      </c>
      <c r="H217">
        <v>5</v>
      </c>
    </row>
    <row r="218" spans="1:8" x14ac:dyDescent="0.3">
      <c r="A218">
        <v>29</v>
      </c>
      <c r="C218">
        <v>0</v>
      </c>
      <c r="G218">
        <v>15</v>
      </c>
      <c r="H218">
        <v>5</v>
      </c>
    </row>
    <row r="219" spans="1:8" x14ac:dyDescent="0.3">
      <c r="A219">
        <v>30</v>
      </c>
      <c r="C219">
        <v>0</v>
      </c>
      <c r="G219">
        <v>15</v>
      </c>
      <c r="H219">
        <v>5</v>
      </c>
    </row>
    <row r="220" spans="1:8" x14ac:dyDescent="0.3">
      <c r="A220">
        <v>31</v>
      </c>
      <c r="C220">
        <v>0</v>
      </c>
      <c r="G220">
        <v>10</v>
      </c>
      <c r="H220">
        <v>3.3333333333333335</v>
      </c>
    </row>
    <row r="221" spans="1:8" x14ac:dyDescent="0.3">
      <c r="A221">
        <v>32</v>
      </c>
      <c r="C221">
        <v>0</v>
      </c>
      <c r="G221">
        <v>10</v>
      </c>
      <c r="H221">
        <v>3.3333333333333335</v>
      </c>
    </row>
    <row r="222" spans="1:8" x14ac:dyDescent="0.3">
      <c r="A222">
        <v>33</v>
      </c>
      <c r="C222">
        <v>0</v>
      </c>
      <c r="G222">
        <v>25</v>
      </c>
      <c r="H222">
        <v>8.3333333333333339</v>
      </c>
    </row>
    <row r="223" spans="1:8" x14ac:dyDescent="0.3">
      <c r="A223">
        <v>34</v>
      </c>
      <c r="C223">
        <v>0</v>
      </c>
      <c r="G223">
        <v>25</v>
      </c>
      <c r="H223">
        <v>8.3333333333333339</v>
      </c>
    </row>
    <row r="224" spans="1:8" x14ac:dyDescent="0.3">
      <c r="A224">
        <v>35</v>
      </c>
      <c r="C224">
        <v>0</v>
      </c>
      <c r="G224">
        <v>9</v>
      </c>
      <c r="H224">
        <v>3</v>
      </c>
    </row>
    <row r="225" spans="1:8" x14ac:dyDescent="0.3">
      <c r="A225">
        <v>36</v>
      </c>
      <c r="C225">
        <v>0</v>
      </c>
      <c r="G225">
        <v>9</v>
      </c>
      <c r="H225">
        <v>3</v>
      </c>
    </row>
    <row r="226" spans="1:8" x14ac:dyDescent="0.3">
      <c r="A226">
        <v>37</v>
      </c>
      <c r="C226">
        <v>0</v>
      </c>
      <c r="G226">
        <v>30</v>
      </c>
      <c r="H226">
        <v>10</v>
      </c>
    </row>
    <row r="227" spans="1:8" x14ac:dyDescent="0.3">
      <c r="A227">
        <v>38</v>
      </c>
      <c r="C227">
        <v>0</v>
      </c>
      <c r="G227">
        <v>30</v>
      </c>
      <c r="H227">
        <v>10</v>
      </c>
    </row>
    <row r="228" spans="1:8" x14ac:dyDescent="0.3">
      <c r="A228">
        <v>39</v>
      </c>
      <c r="C228">
        <v>0</v>
      </c>
      <c r="G228">
        <v>15</v>
      </c>
      <c r="H228">
        <v>5</v>
      </c>
    </row>
    <row r="229" spans="1:8" x14ac:dyDescent="0.3">
      <c r="A229">
        <v>40</v>
      </c>
      <c r="C229">
        <v>0</v>
      </c>
      <c r="G229">
        <v>15</v>
      </c>
      <c r="H229">
        <v>5</v>
      </c>
    </row>
    <row r="230" spans="1:8" x14ac:dyDescent="0.3">
      <c r="A230">
        <v>41</v>
      </c>
      <c r="C230">
        <v>0</v>
      </c>
      <c r="G230">
        <v>30</v>
      </c>
      <c r="H230">
        <v>10</v>
      </c>
    </row>
    <row r="231" spans="1:8" x14ac:dyDescent="0.3">
      <c r="A231">
        <v>42</v>
      </c>
      <c r="C231">
        <v>0</v>
      </c>
      <c r="G231">
        <v>30</v>
      </c>
      <c r="H231">
        <v>10</v>
      </c>
    </row>
    <row r="232" spans="1:8" x14ac:dyDescent="0.3">
      <c r="A232">
        <v>43</v>
      </c>
      <c r="C232">
        <v>0</v>
      </c>
      <c r="G232">
        <v>22</v>
      </c>
      <c r="H232">
        <v>7.333333333333333</v>
      </c>
    </row>
    <row r="233" spans="1:8" x14ac:dyDescent="0.3">
      <c r="A233">
        <v>44</v>
      </c>
      <c r="C233">
        <v>0</v>
      </c>
      <c r="G233">
        <v>22</v>
      </c>
      <c r="H233">
        <v>7.333333333333333</v>
      </c>
    </row>
    <row r="234" spans="1:8" x14ac:dyDescent="0.3">
      <c r="A234">
        <v>45</v>
      </c>
      <c r="C234">
        <v>0</v>
      </c>
      <c r="G234">
        <v>15</v>
      </c>
      <c r="H234">
        <v>5</v>
      </c>
    </row>
    <row r="235" spans="1:8" x14ac:dyDescent="0.3">
      <c r="A235">
        <v>46</v>
      </c>
      <c r="C235">
        <v>0</v>
      </c>
      <c r="G235">
        <v>15</v>
      </c>
      <c r="H235">
        <v>5</v>
      </c>
    </row>
    <row r="236" spans="1:8" x14ac:dyDescent="0.3">
      <c r="A236">
        <v>47</v>
      </c>
      <c r="C236">
        <v>0</v>
      </c>
      <c r="G236">
        <v>15</v>
      </c>
      <c r="H236">
        <v>5</v>
      </c>
    </row>
    <row r="237" spans="1:8" x14ac:dyDescent="0.3">
      <c r="A237">
        <v>48</v>
      </c>
      <c r="C237">
        <v>0</v>
      </c>
      <c r="G237">
        <v>15</v>
      </c>
      <c r="H237">
        <v>5</v>
      </c>
    </row>
    <row r="238" spans="1:8" x14ac:dyDescent="0.3">
      <c r="A238">
        <v>49</v>
      </c>
      <c r="C238">
        <v>0</v>
      </c>
      <c r="G238">
        <v>20</v>
      </c>
      <c r="H238">
        <v>6.666666666666667</v>
      </c>
    </row>
    <row r="239" spans="1:8" x14ac:dyDescent="0.3">
      <c r="A239">
        <v>50</v>
      </c>
      <c r="C239">
        <v>0</v>
      </c>
      <c r="G239">
        <v>20</v>
      </c>
      <c r="H239">
        <v>6.666666666666667</v>
      </c>
    </row>
    <row r="240" spans="1:8" x14ac:dyDescent="0.3">
      <c r="A240">
        <v>51</v>
      </c>
      <c r="C240">
        <v>0</v>
      </c>
      <c r="G240">
        <v>20</v>
      </c>
      <c r="H240">
        <v>6.666666666666667</v>
      </c>
    </row>
    <row r="241" spans="1:8" x14ac:dyDescent="0.3">
      <c r="A241">
        <v>52</v>
      </c>
      <c r="C241">
        <v>0</v>
      </c>
      <c r="G241">
        <v>20</v>
      </c>
      <c r="H241">
        <v>6.666666666666667</v>
      </c>
    </row>
    <row r="242" spans="1:8" x14ac:dyDescent="0.3">
      <c r="A242">
        <v>53</v>
      </c>
      <c r="C242">
        <v>0</v>
      </c>
      <c r="G242">
        <v>15</v>
      </c>
      <c r="H242">
        <v>5</v>
      </c>
    </row>
    <row r="243" spans="1:8" x14ac:dyDescent="0.3">
      <c r="A243">
        <v>54</v>
      </c>
      <c r="C243">
        <v>0</v>
      </c>
      <c r="G243">
        <v>15</v>
      </c>
      <c r="H243">
        <v>5</v>
      </c>
    </row>
    <row r="244" spans="1:8" x14ac:dyDescent="0.3">
      <c r="A244">
        <v>55</v>
      </c>
      <c r="C244">
        <v>0</v>
      </c>
      <c r="G244">
        <v>15</v>
      </c>
      <c r="H244">
        <v>5</v>
      </c>
    </row>
    <row r="245" spans="1:8" x14ac:dyDescent="0.3">
      <c r="A245">
        <v>56</v>
      </c>
      <c r="C245">
        <v>0</v>
      </c>
      <c r="G245">
        <v>15</v>
      </c>
      <c r="H245">
        <v>5</v>
      </c>
    </row>
    <row r="246" spans="1:8" x14ac:dyDescent="0.3">
      <c r="A246">
        <v>57</v>
      </c>
      <c r="C246">
        <v>0</v>
      </c>
      <c r="G246">
        <v>4</v>
      </c>
      <c r="H246">
        <v>1.3333333333333333</v>
      </c>
    </row>
    <row r="247" spans="1:8" x14ac:dyDescent="0.3">
      <c r="A247">
        <v>58</v>
      </c>
      <c r="C247">
        <v>0</v>
      </c>
      <c r="G247">
        <v>4</v>
      </c>
      <c r="H247">
        <v>1.3333333333333333</v>
      </c>
    </row>
    <row r="248" spans="1:8" x14ac:dyDescent="0.3">
      <c r="A248">
        <v>59</v>
      </c>
      <c r="C248">
        <v>0</v>
      </c>
      <c r="G248">
        <v>6</v>
      </c>
      <c r="H248">
        <v>2</v>
      </c>
    </row>
    <row r="249" spans="1:8" x14ac:dyDescent="0.3">
      <c r="A249">
        <v>60</v>
      </c>
      <c r="C249">
        <v>0</v>
      </c>
      <c r="G249">
        <v>6</v>
      </c>
      <c r="H249">
        <v>2</v>
      </c>
    </row>
    <row r="250" spans="1:8" x14ac:dyDescent="0.3">
      <c r="A250">
        <v>61</v>
      </c>
      <c r="C250">
        <v>0</v>
      </c>
      <c r="G250">
        <v>5</v>
      </c>
      <c r="H250">
        <v>1.6666666666666667</v>
      </c>
    </row>
    <row r="251" spans="1:8" x14ac:dyDescent="0.3">
      <c r="A251">
        <v>62</v>
      </c>
      <c r="C251">
        <v>0</v>
      </c>
      <c r="G251">
        <v>5</v>
      </c>
      <c r="H251">
        <v>1.6666666666666667</v>
      </c>
    </row>
    <row r="252" spans="1:8" x14ac:dyDescent="0.3">
      <c r="A252">
        <v>63</v>
      </c>
    </row>
    <row r="253" spans="1:8" x14ac:dyDescent="0.3">
      <c r="A253">
        <v>64</v>
      </c>
    </row>
    <row r="254" spans="1:8" x14ac:dyDescent="0.3">
      <c r="A254">
        <v>65</v>
      </c>
    </row>
    <row r="255" spans="1:8" x14ac:dyDescent="0.3">
      <c r="A255">
        <v>66</v>
      </c>
    </row>
    <row r="256" spans="1:8" x14ac:dyDescent="0.3">
      <c r="A256">
        <v>67</v>
      </c>
    </row>
    <row r="257" spans="1:1" x14ac:dyDescent="0.3">
      <c r="A257">
        <v>68</v>
      </c>
    </row>
    <row r="258" spans="1:1" x14ac:dyDescent="0.3">
      <c r="A258">
        <v>69</v>
      </c>
    </row>
    <row r="259" spans="1:1" x14ac:dyDescent="0.3">
      <c r="A259">
        <v>70</v>
      </c>
    </row>
    <row r="260" spans="1:1" x14ac:dyDescent="0.3">
      <c r="A260">
        <v>71</v>
      </c>
    </row>
    <row r="261" spans="1:1" x14ac:dyDescent="0.3">
      <c r="A261">
        <v>72</v>
      </c>
    </row>
    <row r="262" spans="1:1" x14ac:dyDescent="0.3">
      <c r="A262">
        <v>73</v>
      </c>
    </row>
    <row r="263" spans="1:1" x14ac:dyDescent="0.3">
      <c r="A263">
        <v>74</v>
      </c>
    </row>
    <row r="264" spans="1:1" x14ac:dyDescent="0.3">
      <c r="A264">
        <v>75</v>
      </c>
    </row>
    <row r="265" spans="1:1" x14ac:dyDescent="0.3">
      <c r="A265">
        <v>76</v>
      </c>
    </row>
    <row r="266" spans="1:1" x14ac:dyDescent="0.3">
      <c r="A266">
        <v>77</v>
      </c>
    </row>
    <row r="267" spans="1:1" x14ac:dyDescent="0.3">
      <c r="A267">
        <v>78</v>
      </c>
    </row>
    <row r="268" spans="1:1" x14ac:dyDescent="0.3">
      <c r="A268">
        <v>79</v>
      </c>
    </row>
    <row r="269" spans="1:1" x14ac:dyDescent="0.3">
      <c r="A269">
        <v>80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AA883-4FA1-44EE-8AE1-AC18F42A75FB}">
  <sheetPr codeName="Planilha24"/>
  <dimension ref="A1:I28"/>
  <sheetViews>
    <sheetView workbookViewId="0"/>
  </sheetViews>
  <sheetFormatPr defaultRowHeight="14.4" x14ac:dyDescent="0.3"/>
  <cols>
    <col min="1" max="1" width="17.6640625" bestFit="1" customWidth="1"/>
    <col min="2" max="2" width="10.109375" bestFit="1" customWidth="1"/>
    <col min="3" max="3" width="12.77734375" bestFit="1" customWidth="1"/>
    <col min="4" max="4" width="6" bestFit="1" customWidth="1"/>
    <col min="5" max="5" width="7" bestFit="1" customWidth="1"/>
    <col min="6" max="6" width="12.33203125" bestFit="1" customWidth="1"/>
    <col min="7" max="7" width="7.44140625" bestFit="1" customWidth="1"/>
    <col min="8" max="8" width="9.109375" bestFit="1" customWidth="1"/>
    <col min="9" max="9" width="9.33203125" bestFit="1" customWidth="1"/>
  </cols>
  <sheetData>
    <row r="1" spans="1:9" x14ac:dyDescent="0.3">
      <c r="A1" s="95" t="s">
        <v>469</v>
      </c>
      <c r="B1" s="95"/>
      <c r="C1" s="95" t="s">
        <v>470</v>
      </c>
      <c r="D1">
        <v>26</v>
      </c>
    </row>
    <row r="3" spans="1:9" x14ac:dyDescent="0.3">
      <c r="A3" s="95" t="s">
        <v>311</v>
      </c>
      <c r="B3" s="95" t="s">
        <v>164</v>
      </c>
      <c r="C3" s="95" t="s">
        <v>471</v>
      </c>
      <c r="D3" s="95" t="s">
        <v>472</v>
      </c>
      <c r="E3" s="95" t="s">
        <v>145</v>
      </c>
      <c r="F3" s="95" t="s">
        <v>7</v>
      </c>
      <c r="G3" s="95" t="s">
        <v>394</v>
      </c>
      <c r="H3" s="95" t="s">
        <v>473</v>
      </c>
      <c r="I3" s="95" t="s">
        <v>474</v>
      </c>
    </row>
    <row r="4" spans="1:9" x14ac:dyDescent="0.3">
      <c r="A4">
        <v>1</v>
      </c>
      <c r="B4" s="101">
        <v>46028</v>
      </c>
      <c r="E4" s="100" t="s">
        <v>422</v>
      </c>
      <c r="I4" t="s">
        <v>398</v>
      </c>
    </row>
    <row r="5" spans="1:9" x14ac:dyDescent="0.3">
      <c r="A5">
        <v>2</v>
      </c>
      <c r="B5" s="101">
        <v>46035</v>
      </c>
      <c r="E5" s="100" t="s">
        <v>422</v>
      </c>
      <c r="I5" t="s">
        <v>398</v>
      </c>
    </row>
    <row r="6" spans="1:9" x14ac:dyDescent="0.3">
      <c r="A6">
        <v>3</v>
      </c>
      <c r="B6" s="101">
        <v>46042</v>
      </c>
      <c r="E6" s="100" t="s">
        <v>422</v>
      </c>
      <c r="I6" t="s">
        <v>398</v>
      </c>
    </row>
    <row r="7" spans="1:9" x14ac:dyDescent="0.3">
      <c r="A7">
        <v>4</v>
      </c>
      <c r="B7" s="101">
        <v>46049</v>
      </c>
      <c r="E7" s="100" t="s">
        <v>422</v>
      </c>
      <c r="I7" t="s">
        <v>398</v>
      </c>
    </row>
    <row r="8" spans="1:9" x14ac:dyDescent="0.3">
      <c r="A8">
        <v>5</v>
      </c>
      <c r="B8" s="101">
        <v>46056</v>
      </c>
      <c r="E8" s="100" t="s">
        <v>422</v>
      </c>
      <c r="I8" t="s">
        <v>398</v>
      </c>
    </row>
    <row r="9" spans="1:9" x14ac:dyDescent="0.3">
      <c r="A9">
        <v>6</v>
      </c>
      <c r="B9" s="101">
        <v>46063</v>
      </c>
      <c r="E9" s="100" t="s">
        <v>422</v>
      </c>
      <c r="I9" t="s">
        <v>398</v>
      </c>
    </row>
    <row r="10" spans="1:9" x14ac:dyDescent="0.3">
      <c r="A10">
        <v>7</v>
      </c>
      <c r="B10" s="101">
        <v>46070</v>
      </c>
      <c r="E10" s="100" t="s">
        <v>422</v>
      </c>
      <c r="I10" t="s">
        <v>398</v>
      </c>
    </row>
    <row r="11" spans="1:9" x14ac:dyDescent="0.3">
      <c r="A11">
        <v>8</v>
      </c>
      <c r="B11" s="101">
        <v>46077</v>
      </c>
      <c r="E11" s="100" t="s">
        <v>422</v>
      </c>
      <c r="I11" t="s">
        <v>398</v>
      </c>
    </row>
    <row r="12" spans="1:9" x14ac:dyDescent="0.3">
      <c r="A12">
        <v>9</v>
      </c>
      <c r="B12" s="101">
        <v>46084</v>
      </c>
      <c r="E12" s="100" t="s">
        <v>422</v>
      </c>
      <c r="I12" t="s">
        <v>398</v>
      </c>
    </row>
    <row r="13" spans="1:9" x14ac:dyDescent="0.3">
      <c r="A13">
        <v>10</v>
      </c>
      <c r="B13" s="101">
        <v>46091</v>
      </c>
      <c r="E13" s="100" t="s">
        <v>422</v>
      </c>
      <c r="I13" t="s">
        <v>398</v>
      </c>
    </row>
    <row r="14" spans="1:9" x14ac:dyDescent="0.3">
      <c r="A14">
        <v>11</v>
      </c>
      <c r="B14" s="101">
        <v>46098</v>
      </c>
      <c r="E14" s="100" t="s">
        <v>422</v>
      </c>
      <c r="I14" t="s">
        <v>398</v>
      </c>
    </row>
    <row r="15" spans="1:9" x14ac:dyDescent="0.3">
      <c r="A15">
        <v>12</v>
      </c>
      <c r="B15" s="101">
        <v>46105</v>
      </c>
      <c r="E15" s="100" t="s">
        <v>422</v>
      </c>
      <c r="I15" t="s">
        <v>398</v>
      </c>
    </row>
    <row r="16" spans="1:9" x14ac:dyDescent="0.3">
      <c r="A16">
        <v>13</v>
      </c>
      <c r="B16" s="101">
        <v>46112</v>
      </c>
      <c r="E16" s="100" t="s">
        <v>422</v>
      </c>
      <c r="I16" t="s">
        <v>398</v>
      </c>
    </row>
    <row r="17" spans="1:9" x14ac:dyDescent="0.3">
      <c r="A17">
        <v>14</v>
      </c>
      <c r="B17" s="101">
        <v>46119</v>
      </c>
      <c r="E17" s="100" t="s">
        <v>422</v>
      </c>
      <c r="I17" t="s">
        <v>398</v>
      </c>
    </row>
    <row r="18" spans="1:9" x14ac:dyDescent="0.3">
      <c r="A18">
        <v>15</v>
      </c>
      <c r="B18" s="101">
        <v>46126</v>
      </c>
      <c r="E18" s="100" t="s">
        <v>422</v>
      </c>
      <c r="I18" t="s">
        <v>398</v>
      </c>
    </row>
    <row r="19" spans="1:9" x14ac:dyDescent="0.3">
      <c r="A19">
        <v>16</v>
      </c>
      <c r="B19" s="101">
        <v>46133</v>
      </c>
      <c r="E19" s="100" t="s">
        <v>422</v>
      </c>
      <c r="I19" t="s">
        <v>398</v>
      </c>
    </row>
    <row r="20" spans="1:9" x14ac:dyDescent="0.3">
      <c r="A20">
        <v>17</v>
      </c>
      <c r="B20" s="101">
        <v>46140</v>
      </c>
      <c r="E20" s="100" t="s">
        <v>422</v>
      </c>
      <c r="I20" t="s">
        <v>398</v>
      </c>
    </row>
    <row r="21" spans="1:9" x14ac:dyDescent="0.3">
      <c r="A21">
        <v>18</v>
      </c>
      <c r="B21" s="101">
        <v>46147</v>
      </c>
      <c r="E21" s="100" t="s">
        <v>422</v>
      </c>
      <c r="I21" t="s">
        <v>398</v>
      </c>
    </row>
    <row r="22" spans="1:9" x14ac:dyDescent="0.3">
      <c r="A22">
        <v>19</v>
      </c>
      <c r="B22" s="101">
        <v>46154</v>
      </c>
      <c r="E22" s="100" t="s">
        <v>422</v>
      </c>
      <c r="I22" t="s">
        <v>398</v>
      </c>
    </row>
    <row r="23" spans="1:9" x14ac:dyDescent="0.3">
      <c r="A23">
        <v>20</v>
      </c>
      <c r="B23" s="101">
        <v>46161</v>
      </c>
      <c r="E23" s="100" t="s">
        <v>422</v>
      </c>
      <c r="I23" t="s">
        <v>398</v>
      </c>
    </row>
    <row r="24" spans="1:9" x14ac:dyDescent="0.3">
      <c r="A24">
        <v>21</v>
      </c>
      <c r="B24" s="101">
        <v>46168</v>
      </c>
      <c r="E24" s="100" t="s">
        <v>422</v>
      </c>
      <c r="I24" t="s">
        <v>398</v>
      </c>
    </row>
    <row r="25" spans="1:9" x14ac:dyDescent="0.3">
      <c r="A25">
        <v>22</v>
      </c>
      <c r="B25" s="101">
        <v>46175</v>
      </c>
      <c r="E25" s="100" t="s">
        <v>422</v>
      </c>
      <c r="I25" t="s">
        <v>398</v>
      </c>
    </row>
    <row r="26" spans="1:9" x14ac:dyDescent="0.3">
      <c r="A26">
        <v>23</v>
      </c>
      <c r="B26" s="101">
        <v>46182</v>
      </c>
      <c r="E26" s="100" t="s">
        <v>422</v>
      </c>
      <c r="I26" t="s">
        <v>398</v>
      </c>
    </row>
    <row r="27" spans="1:9" x14ac:dyDescent="0.3">
      <c r="A27">
        <v>24</v>
      </c>
      <c r="B27" s="101">
        <v>46189</v>
      </c>
      <c r="E27" s="100" t="s">
        <v>422</v>
      </c>
      <c r="I27" t="s">
        <v>398</v>
      </c>
    </row>
    <row r="28" spans="1:9" x14ac:dyDescent="0.3">
      <c r="A28">
        <v>25</v>
      </c>
      <c r="B28" s="101">
        <v>46196</v>
      </c>
      <c r="E28" s="100" t="s">
        <v>422</v>
      </c>
      <c r="I28" t="s">
        <v>398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A22A1-1F31-4898-8911-4F605A1E23E3}">
  <sheetPr codeName="Planilha25"/>
  <dimension ref="A1:B31"/>
  <sheetViews>
    <sheetView workbookViewId="0"/>
  </sheetViews>
  <sheetFormatPr defaultRowHeight="14.4" x14ac:dyDescent="0.3"/>
  <cols>
    <col min="1" max="1" width="42.77734375" customWidth="1"/>
    <col min="2" max="2" width="95.77734375" customWidth="1"/>
  </cols>
  <sheetData>
    <row r="1" spans="1:2" ht="17.399999999999999" x14ac:dyDescent="0.35">
      <c r="A1" s="96" t="s">
        <v>503</v>
      </c>
    </row>
    <row r="2" spans="1:2" x14ac:dyDescent="0.3">
      <c r="A2" s="92" t="s">
        <v>504</v>
      </c>
    </row>
    <row r="4" spans="1:2" x14ac:dyDescent="0.3">
      <c r="A4" s="95" t="s">
        <v>505</v>
      </c>
    </row>
    <row r="5" spans="1:2" x14ac:dyDescent="0.3">
      <c r="A5" t="s">
        <v>506</v>
      </c>
      <c r="B5" t="s">
        <v>507</v>
      </c>
    </row>
    <row r="6" spans="1:2" x14ac:dyDescent="0.3">
      <c r="A6" t="s">
        <v>508</v>
      </c>
      <c r="B6" t="s">
        <v>509</v>
      </c>
    </row>
    <row r="7" spans="1:2" x14ac:dyDescent="0.3">
      <c r="A7" t="s">
        <v>510</v>
      </c>
      <c r="B7" t="s">
        <v>511</v>
      </c>
    </row>
    <row r="8" spans="1:2" x14ac:dyDescent="0.3">
      <c r="A8" t="s">
        <v>512</v>
      </c>
      <c r="B8" t="s">
        <v>513</v>
      </c>
    </row>
    <row r="10" spans="1:2" x14ac:dyDescent="0.3">
      <c r="A10" s="95" t="s">
        <v>514</v>
      </c>
    </row>
    <row r="11" spans="1:2" x14ac:dyDescent="0.3">
      <c r="A11" t="s">
        <v>515</v>
      </c>
      <c r="B11" t="s">
        <v>516</v>
      </c>
    </row>
    <row r="12" spans="1:2" x14ac:dyDescent="0.3">
      <c r="A12" t="s">
        <v>517</v>
      </c>
      <c r="B12" t="s">
        <v>518</v>
      </c>
    </row>
    <row r="13" spans="1:2" x14ac:dyDescent="0.3">
      <c r="A13" t="s">
        <v>519</v>
      </c>
      <c r="B13" t="s">
        <v>520</v>
      </c>
    </row>
    <row r="14" spans="1:2" x14ac:dyDescent="0.3">
      <c r="A14" t="s">
        <v>521</v>
      </c>
      <c r="B14" t="s">
        <v>522</v>
      </c>
    </row>
    <row r="15" spans="1:2" x14ac:dyDescent="0.3">
      <c r="A15" t="s">
        <v>523</v>
      </c>
      <c r="B15" t="s">
        <v>524</v>
      </c>
    </row>
    <row r="16" spans="1:2" x14ac:dyDescent="0.3">
      <c r="A16" t="s">
        <v>525</v>
      </c>
      <c r="B16" t="s">
        <v>526</v>
      </c>
    </row>
    <row r="17" spans="1:2" x14ac:dyDescent="0.3">
      <c r="A17" t="s">
        <v>527</v>
      </c>
      <c r="B17" t="s">
        <v>528</v>
      </c>
    </row>
    <row r="18" spans="1:2" x14ac:dyDescent="0.3">
      <c r="A18" t="s">
        <v>529</v>
      </c>
      <c r="B18" t="s">
        <v>530</v>
      </c>
    </row>
    <row r="20" spans="1:2" x14ac:dyDescent="0.3">
      <c r="A20" s="95" t="s">
        <v>531</v>
      </c>
    </row>
    <row r="21" spans="1:2" x14ac:dyDescent="0.3">
      <c r="A21" t="s">
        <v>483</v>
      </c>
      <c r="B21" t="s">
        <v>532</v>
      </c>
    </row>
    <row r="22" spans="1:2" x14ac:dyDescent="0.3">
      <c r="A22" t="s">
        <v>485</v>
      </c>
      <c r="B22" t="s">
        <v>533</v>
      </c>
    </row>
    <row r="23" spans="1:2" x14ac:dyDescent="0.3">
      <c r="A23" t="s">
        <v>534</v>
      </c>
      <c r="B23" t="s">
        <v>535</v>
      </c>
    </row>
    <row r="24" spans="1:2" x14ac:dyDescent="0.3">
      <c r="A24" t="s">
        <v>492</v>
      </c>
      <c r="B24" t="s">
        <v>536</v>
      </c>
    </row>
    <row r="25" spans="1:2" x14ac:dyDescent="0.3">
      <c r="A25" t="s">
        <v>493</v>
      </c>
      <c r="B25" t="s">
        <v>537</v>
      </c>
    </row>
    <row r="26" spans="1:2" x14ac:dyDescent="0.3">
      <c r="A26" t="s">
        <v>494</v>
      </c>
      <c r="B26" t="s">
        <v>538</v>
      </c>
    </row>
    <row r="27" spans="1:2" x14ac:dyDescent="0.3">
      <c r="A27" t="s">
        <v>539</v>
      </c>
      <c r="B27" t="s">
        <v>540</v>
      </c>
    </row>
    <row r="28" spans="1:2" x14ac:dyDescent="0.3">
      <c r="A28" t="s">
        <v>541</v>
      </c>
      <c r="B28" t="s">
        <v>542</v>
      </c>
    </row>
    <row r="30" spans="1:2" x14ac:dyDescent="0.3">
      <c r="A30" t="s">
        <v>543</v>
      </c>
      <c r="B30" t="s">
        <v>544</v>
      </c>
    </row>
    <row r="31" spans="1:2" x14ac:dyDescent="0.3">
      <c r="A31" t="s">
        <v>545</v>
      </c>
      <c r="B31" t="s">
        <v>546</v>
      </c>
    </row>
  </sheetData>
  <sheetProtection algorithmName="SHA-512" hashValue="XPwbCnFH9CxdbksMq8v2dMRBK4IB/Z2NMPtmdM5LfCVuN60gfnUt3TdFKitGpEdrbjc1NaOb2YuRtYo8z5Kj8Q==" saltValue="Mbk/QlseiUDNBAXcFIqhfg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8564D-9353-4FF7-9535-A5CCA650BA6A}">
  <sheetPr codeName="Planilha26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22.77734375" style="100" customWidth="1"/>
    <col min="2" max="2" width="15.33203125" customWidth="1"/>
    <col min="3" max="3" width="18.77734375" customWidth="1"/>
    <col min="4" max="4" width="11.77734375" customWidth="1"/>
    <col min="5" max="5" width="10.77734375" customWidth="1"/>
    <col min="6" max="6" width="14.77734375" customWidth="1"/>
    <col min="7" max="7" width="24.77734375" customWidth="1"/>
    <col min="8" max="8" width="14.77734375" customWidth="1"/>
    <col min="9" max="9" width="18.77734375" customWidth="1"/>
    <col min="10" max="10" width="7.77734375" customWidth="1"/>
    <col min="11" max="11" width="12.88671875" customWidth="1"/>
    <col min="12" max="12" width="14.77734375" customWidth="1"/>
    <col min="13" max="13" width="15.77734375" customWidth="1"/>
    <col min="14" max="14" width="7.77734375" customWidth="1"/>
    <col min="15" max="15" width="12.77734375" customWidth="1"/>
    <col min="16" max="16" width="14" customWidth="1"/>
    <col min="17" max="17" width="18.109375" customWidth="1"/>
    <col min="18" max="18" width="16.77734375" customWidth="1"/>
    <col min="19" max="19" width="11.77734375" customWidth="1"/>
    <col min="20" max="20" width="10.88671875" customWidth="1"/>
    <col min="21" max="22" width="15.77734375" customWidth="1"/>
    <col min="23" max="23" width="26.77734375" customWidth="1"/>
    <col min="24" max="24" width="48.77734375" customWidth="1"/>
    <col min="25" max="25" width="16.77734375" customWidth="1"/>
    <col min="26" max="26" width="11.77734375" customWidth="1"/>
    <col min="27" max="29" width="18.77734375" customWidth="1"/>
    <col min="30" max="30" width="22.77734375" customWidth="1"/>
    <col min="31" max="31" width="15.21875" customWidth="1"/>
    <col min="32" max="33" width="14.77734375" style="100" customWidth="1"/>
  </cols>
  <sheetData>
    <row r="1" spans="1:33" ht="17.399999999999999" x14ac:dyDescent="0.35">
      <c r="A1" s="102" t="s">
        <v>475</v>
      </c>
    </row>
    <row r="2" spans="1:33" x14ac:dyDescent="0.3">
      <c r="A2" s="103" t="s">
        <v>476</v>
      </c>
    </row>
    <row r="3" spans="1:33" s="105" customFormat="1" ht="12" x14ac:dyDescent="0.25">
      <c r="A3" s="104" t="s">
        <v>477</v>
      </c>
      <c r="B3" s="105" t="s">
        <v>478</v>
      </c>
      <c r="C3" s="105" t="s">
        <v>479</v>
      </c>
      <c r="D3" s="105" t="s">
        <v>164</v>
      </c>
      <c r="E3" s="105" t="s">
        <v>471</v>
      </c>
      <c r="F3" s="105" t="s">
        <v>480</v>
      </c>
      <c r="G3" s="105" t="s">
        <v>481</v>
      </c>
      <c r="H3" s="105" t="s">
        <v>482</v>
      </c>
      <c r="I3" s="105" t="s">
        <v>483</v>
      </c>
      <c r="J3" s="105" t="s">
        <v>311</v>
      </c>
      <c r="K3" s="105" t="s">
        <v>484</v>
      </c>
      <c r="L3" s="105" t="s">
        <v>7</v>
      </c>
      <c r="M3" s="105" t="s">
        <v>145</v>
      </c>
      <c r="N3" s="105" t="s">
        <v>448</v>
      </c>
      <c r="O3" s="105" t="s">
        <v>88</v>
      </c>
      <c r="P3" s="105" t="s">
        <v>485</v>
      </c>
      <c r="Q3" s="105" t="s">
        <v>486</v>
      </c>
      <c r="R3" s="105" t="s">
        <v>487</v>
      </c>
      <c r="S3" s="105" t="s">
        <v>488</v>
      </c>
      <c r="T3" s="105" t="s">
        <v>489</v>
      </c>
      <c r="U3" s="105" t="s">
        <v>490</v>
      </c>
      <c r="V3" s="105" t="s">
        <v>491</v>
      </c>
      <c r="W3" s="105" t="s">
        <v>492</v>
      </c>
      <c r="X3" s="105" t="s">
        <v>493</v>
      </c>
      <c r="Y3" s="105" t="s">
        <v>494</v>
      </c>
      <c r="Z3" s="105" t="s">
        <v>495</v>
      </c>
      <c r="AA3" s="105" t="s">
        <v>496</v>
      </c>
      <c r="AB3" s="105" t="s">
        <v>497</v>
      </c>
      <c r="AC3" s="105" t="s">
        <v>498</v>
      </c>
      <c r="AD3" s="105" t="s">
        <v>499</v>
      </c>
      <c r="AE3" s="105" t="s">
        <v>500</v>
      </c>
      <c r="AF3" s="104" t="s">
        <v>501</v>
      </c>
      <c r="AG3" s="104" t="s">
        <v>502</v>
      </c>
    </row>
  </sheetData>
  <sheetProtection algorithmName="SHA-512" hashValue="J80yr2CubLfaa5CoXlOCdGZjGijKwN6qfh1JSZ9HQ3ycpne6nYwyup0WahNxBqsdQTorAfqsloumh3uZNcp7cg==" saltValue="ibC+tkIXmqschbQN7t0NXw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4.4" x14ac:dyDescent="0.3"/>
  <cols>
    <col min="1" max="1" width="24.77734375" customWidth="1"/>
    <col min="2" max="2" width="18.77734375" customWidth="1"/>
    <col min="3" max="3" width="52.77734375" customWidth="1"/>
  </cols>
  <sheetData>
    <row r="1" spans="1:3" ht="17.399999999999999" x14ac:dyDescent="0.35">
      <c r="A1" s="96" t="s">
        <v>371</v>
      </c>
    </row>
    <row r="2" spans="1:3" x14ac:dyDescent="0.3">
      <c r="A2" s="95" t="s">
        <v>372</v>
      </c>
      <c r="B2" t="s">
        <v>153</v>
      </c>
    </row>
    <row r="3" spans="1:3" x14ac:dyDescent="0.3">
      <c r="A3" s="95" t="s">
        <v>373</v>
      </c>
      <c r="B3" t="s">
        <v>120</v>
      </c>
    </row>
    <row r="4" spans="1:3" x14ac:dyDescent="0.3">
      <c r="A4" s="95" t="s">
        <v>374</v>
      </c>
      <c r="B4">
        <v>0</v>
      </c>
    </row>
    <row r="6" spans="1:3" x14ac:dyDescent="0.3">
      <c r="A6" s="97" t="s">
        <v>375</v>
      </c>
      <c r="B6" s="97" t="s">
        <v>376</v>
      </c>
      <c r="C6" s="97" t="s">
        <v>377</v>
      </c>
    </row>
    <row r="7" spans="1:3" x14ac:dyDescent="0.3">
      <c r="A7" t="s">
        <v>153</v>
      </c>
      <c r="B7" t="s">
        <v>378</v>
      </c>
      <c r="C7" t="s">
        <v>379</v>
      </c>
    </row>
    <row r="8" spans="1:3" x14ac:dyDescent="0.3">
      <c r="A8" t="s">
        <v>380</v>
      </c>
      <c r="B8" t="s">
        <v>381</v>
      </c>
      <c r="C8" t="s">
        <v>382</v>
      </c>
    </row>
    <row r="9" spans="1:3" x14ac:dyDescent="0.3">
      <c r="A9" t="s">
        <v>383</v>
      </c>
      <c r="B9" t="s">
        <v>384</v>
      </c>
      <c r="C9" t="s">
        <v>385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workbookViewId="0"/>
  </sheetViews>
  <sheetFormatPr defaultRowHeight="14.4" x14ac:dyDescent="0.3"/>
  <cols>
    <col min="1" max="1" width="13.77734375" customWidth="1"/>
    <col min="3" max="3" width="20.77734375" customWidth="1"/>
    <col min="4" max="4" width="17.77734375" customWidth="1"/>
    <col min="5" max="5" width="26.77734375" customWidth="1"/>
    <col min="13" max="13" width="14.77734375" customWidth="1"/>
    <col min="14" max="14" width="17.77734375" customWidth="1"/>
  </cols>
  <sheetData>
    <row r="1" spans="1:14" ht="17.399999999999999" x14ac:dyDescent="0.35">
      <c r="A1" s="96" t="s">
        <v>386</v>
      </c>
    </row>
    <row r="2" spans="1:14" x14ac:dyDescent="0.3">
      <c r="A2" s="92" t="s">
        <v>387</v>
      </c>
    </row>
    <row r="3" spans="1:14" x14ac:dyDescent="0.3">
      <c r="A3" s="98" t="s">
        <v>388</v>
      </c>
      <c r="B3" s="98" t="s">
        <v>248</v>
      </c>
      <c r="C3" s="98" t="s">
        <v>389</v>
      </c>
      <c r="D3" s="98" t="s">
        <v>390</v>
      </c>
      <c r="E3" s="98" t="s">
        <v>88</v>
      </c>
      <c r="F3" s="98" t="s">
        <v>228</v>
      </c>
      <c r="G3" s="98" t="s">
        <v>100</v>
      </c>
      <c r="H3" s="98" t="s">
        <v>101</v>
      </c>
      <c r="I3" s="98" t="s">
        <v>391</v>
      </c>
      <c r="J3" s="98" t="s">
        <v>392</v>
      </c>
      <c r="K3" s="98" t="s">
        <v>393</v>
      </c>
      <c r="L3" s="98" t="s">
        <v>310</v>
      </c>
      <c r="M3" s="98" t="s">
        <v>394</v>
      </c>
      <c r="N3" s="98" t="s">
        <v>395</v>
      </c>
    </row>
    <row r="4" spans="1:14" x14ac:dyDescent="0.3">
      <c r="A4" t="s">
        <v>396</v>
      </c>
      <c r="B4">
        <v>2026</v>
      </c>
      <c r="C4" t="s">
        <v>153</v>
      </c>
      <c r="D4" t="s">
        <v>378</v>
      </c>
      <c r="E4" t="s">
        <v>125</v>
      </c>
      <c r="F4">
        <v>17</v>
      </c>
      <c r="L4" t="s">
        <v>397</v>
      </c>
      <c r="M4" t="s">
        <v>398</v>
      </c>
      <c r="N4" s="99">
        <v>46239.83778696759</v>
      </c>
    </row>
    <row r="5" spans="1:14" x14ac:dyDescent="0.3">
      <c r="A5" t="s">
        <v>399</v>
      </c>
      <c r="B5">
        <v>2026</v>
      </c>
      <c r="C5" t="s">
        <v>153</v>
      </c>
      <c r="D5" t="s">
        <v>378</v>
      </c>
      <c r="E5" t="s">
        <v>137</v>
      </c>
      <c r="F5">
        <v>10</v>
      </c>
      <c r="L5" t="s">
        <v>397</v>
      </c>
      <c r="M5" t="s">
        <v>398</v>
      </c>
      <c r="N5" s="99">
        <v>46239.837787349534</v>
      </c>
    </row>
    <row r="6" spans="1:14" x14ac:dyDescent="0.3">
      <c r="A6" t="s">
        <v>400</v>
      </c>
      <c r="B6">
        <v>2026</v>
      </c>
      <c r="C6" t="s">
        <v>153</v>
      </c>
      <c r="D6" t="s">
        <v>378</v>
      </c>
      <c r="E6" t="s">
        <v>134</v>
      </c>
      <c r="F6">
        <v>20</v>
      </c>
      <c r="L6" t="s">
        <v>397</v>
      </c>
      <c r="M6" t="s">
        <v>398</v>
      </c>
      <c r="N6" s="99">
        <v>46239.837787835648</v>
      </c>
    </row>
    <row r="7" spans="1:14" x14ac:dyDescent="0.3">
      <c r="A7" t="s">
        <v>401</v>
      </c>
      <c r="B7">
        <v>2026</v>
      </c>
      <c r="C7" t="s">
        <v>153</v>
      </c>
      <c r="D7" t="s">
        <v>378</v>
      </c>
      <c r="E7" t="s">
        <v>138</v>
      </c>
      <c r="F7">
        <v>10</v>
      </c>
      <c r="L7" t="s">
        <v>397</v>
      </c>
      <c r="M7" t="s">
        <v>398</v>
      </c>
      <c r="N7" s="99">
        <v>46239.837788206016</v>
      </c>
    </row>
    <row r="8" spans="1:14" x14ac:dyDescent="0.3">
      <c r="A8" t="s">
        <v>402</v>
      </c>
      <c r="B8">
        <v>2026</v>
      </c>
      <c r="C8" t="s">
        <v>153</v>
      </c>
      <c r="D8" t="s">
        <v>378</v>
      </c>
      <c r="E8" t="s">
        <v>126</v>
      </c>
      <c r="F8">
        <v>10</v>
      </c>
      <c r="L8" t="s">
        <v>397</v>
      </c>
      <c r="M8" t="s">
        <v>398</v>
      </c>
      <c r="N8" s="99">
        <v>46239.837788668985</v>
      </c>
    </row>
    <row r="9" spans="1:14" x14ac:dyDescent="0.3">
      <c r="A9" t="s">
        <v>403</v>
      </c>
      <c r="B9">
        <v>2026</v>
      </c>
      <c r="C9" t="s">
        <v>153</v>
      </c>
      <c r="D9" t="s">
        <v>378</v>
      </c>
      <c r="E9" t="s">
        <v>127</v>
      </c>
      <c r="F9">
        <v>30</v>
      </c>
      <c r="L9" t="s">
        <v>397</v>
      </c>
      <c r="M9" t="s">
        <v>398</v>
      </c>
      <c r="N9" s="99">
        <v>46239.83778898148</v>
      </c>
    </row>
    <row r="10" spans="1:14" x14ac:dyDescent="0.3">
      <c r="A10" t="s">
        <v>404</v>
      </c>
      <c r="B10">
        <v>2026</v>
      </c>
      <c r="C10" t="s">
        <v>153</v>
      </c>
      <c r="D10" t="s">
        <v>378</v>
      </c>
      <c r="E10" t="s">
        <v>124</v>
      </c>
      <c r="F10">
        <v>15</v>
      </c>
      <c r="L10" t="s">
        <v>397</v>
      </c>
      <c r="M10" t="s">
        <v>398</v>
      </c>
      <c r="N10" s="99">
        <v>46239.837789351855</v>
      </c>
    </row>
    <row r="11" spans="1:14" x14ac:dyDescent="0.3">
      <c r="A11" t="s">
        <v>405</v>
      </c>
      <c r="B11">
        <v>2026</v>
      </c>
      <c r="C11" t="s">
        <v>153</v>
      </c>
      <c r="D11" t="s">
        <v>378</v>
      </c>
      <c r="E11" t="s">
        <v>139</v>
      </c>
      <c r="F11">
        <v>11</v>
      </c>
      <c r="L11" t="s">
        <v>397</v>
      </c>
      <c r="M11" t="s">
        <v>398</v>
      </c>
      <c r="N11" s="99">
        <v>46239.837789826386</v>
      </c>
    </row>
    <row r="12" spans="1:14" x14ac:dyDescent="0.3">
      <c r="A12" t="s">
        <v>406</v>
      </c>
      <c r="B12">
        <v>2026</v>
      </c>
      <c r="C12" t="s">
        <v>153</v>
      </c>
      <c r="D12" t="s">
        <v>378</v>
      </c>
      <c r="E12" t="s">
        <v>118</v>
      </c>
      <c r="F12">
        <v>10</v>
      </c>
      <c r="L12" t="s">
        <v>397</v>
      </c>
      <c r="M12" t="s">
        <v>398</v>
      </c>
      <c r="N12" s="99">
        <v>46239.837790150465</v>
      </c>
    </row>
    <row r="13" spans="1:14" x14ac:dyDescent="0.3">
      <c r="A13" t="s">
        <v>407</v>
      </c>
      <c r="B13">
        <v>2026</v>
      </c>
      <c r="C13" t="s">
        <v>153</v>
      </c>
      <c r="D13" t="s">
        <v>378</v>
      </c>
      <c r="E13" t="s">
        <v>135</v>
      </c>
      <c r="F13">
        <v>10</v>
      </c>
      <c r="L13" t="s">
        <v>397</v>
      </c>
      <c r="M13" t="s">
        <v>398</v>
      </c>
      <c r="N13" s="99">
        <v>46239.837790717589</v>
      </c>
    </row>
    <row r="14" spans="1:14" x14ac:dyDescent="0.3">
      <c r="A14" t="s">
        <v>408</v>
      </c>
      <c r="B14">
        <v>2026</v>
      </c>
      <c r="C14" t="s">
        <v>153</v>
      </c>
      <c r="D14" t="s">
        <v>378</v>
      </c>
      <c r="E14" t="s">
        <v>128</v>
      </c>
      <c r="F14">
        <v>25</v>
      </c>
      <c r="L14" t="s">
        <v>397</v>
      </c>
      <c r="M14" t="s">
        <v>398</v>
      </c>
      <c r="N14" s="99">
        <v>46239.837791203703</v>
      </c>
    </row>
    <row r="15" spans="1:14" x14ac:dyDescent="0.3">
      <c r="A15" t="s">
        <v>409</v>
      </c>
      <c r="B15">
        <v>2026</v>
      </c>
      <c r="C15" t="s">
        <v>153</v>
      </c>
      <c r="D15" t="s">
        <v>378</v>
      </c>
      <c r="E15" t="s">
        <v>122</v>
      </c>
      <c r="F15">
        <v>9</v>
      </c>
      <c r="L15" t="s">
        <v>397</v>
      </c>
      <c r="M15" t="s">
        <v>398</v>
      </c>
      <c r="N15" s="99">
        <v>46239.837791585647</v>
      </c>
    </row>
    <row r="16" spans="1:14" x14ac:dyDescent="0.3">
      <c r="A16" t="s">
        <v>410</v>
      </c>
      <c r="B16">
        <v>2026</v>
      </c>
      <c r="C16" t="s">
        <v>153</v>
      </c>
      <c r="D16" t="s">
        <v>378</v>
      </c>
      <c r="E16" t="s">
        <v>144</v>
      </c>
      <c r="F16">
        <v>30</v>
      </c>
      <c r="L16" t="s">
        <v>397</v>
      </c>
      <c r="M16" t="s">
        <v>398</v>
      </c>
      <c r="N16" s="99">
        <v>46239.837791967591</v>
      </c>
    </row>
    <row r="17" spans="1:14" x14ac:dyDescent="0.3">
      <c r="A17" t="s">
        <v>411</v>
      </c>
      <c r="B17">
        <v>2026</v>
      </c>
      <c r="C17" t="s">
        <v>153</v>
      </c>
      <c r="D17" t="s">
        <v>378</v>
      </c>
      <c r="E17" t="s">
        <v>132</v>
      </c>
      <c r="F17">
        <v>30</v>
      </c>
      <c r="L17" t="s">
        <v>397</v>
      </c>
      <c r="M17" t="s">
        <v>398</v>
      </c>
      <c r="N17" s="99">
        <v>46239.837792418984</v>
      </c>
    </row>
    <row r="18" spans="1:14" x14ac:dyDescent="0.3">
      <c r="A18" t="s">
        <v>412</v>
      </c>
      <c r="B18">
        <v>2026</v>
      </c>
      <c r="C18" t="s">
        <v>153</v>
      </c>
      <c r="D18" t="s">
        <v>378</v>
      </c>
      <c r="E18" t="s">
        <v>133</v>
      </c>
      <c r="F18">
        <v>22</v>
      </c>
      <c r="L18" t="s">
        <v>397</v>
      </c>
      <c r="M18" t="s">
        <v>398</v>
      </c>
      <c r="N18" s="99">
        <v>46239.837792812497</v>
      </c>
    </row>
    <row r="19" spans="1:14" x14ac:dyDescent="0.3">
      <c r="A19" t="s">
        <v>413</v>
      </c>
      <c r="B19">
        <v>2026</v>
      </c>
      <c r="C19" t="s">
        <v>153</v>
      </c>
      <c r="D19" t="s">
        <v>378</v>
      </c>
      <c r="E19" t="s">
        <v>129</v>
      </c>
      <c r="F19">
        <v>20</v>
      </c>
      <c r="L19" t="s">
        <v>397</v>
      </c>
      <c r="M19" t="s">
        <v>398</v>
      </c>
      <c r="N19" s="99">
        <v>46239.83779341435</v>
      </c>
    </row>
    <row r="20" spans="1:14" x14ac:dyDescent="0.3">
      <c r="A20" t="s">
        <v>414</v>
      </c>
      <c r="B20">
        <v>2026</v>
      </c>
      <c r="C20" t="s">
        <v>153</v>
      </c>
      <c r="D20" t="s">
        <v>378</v>
      </c>
      <c r="E20" t="s">
        <v>131</v>
      </c>
      <c r="F20">
        <v>20</v>
      </c>
      <c r="L20" t="s">
        <v>397</v>
      </c>
      <c r="M20" t="s">
        <v>398</v>
      </c>
      <c r="N20" s="99">
        <v>46239.837793784725</v>
      </c>
    </row>
    <row r="21" spans="1:14" x14ac:dyDescent="0.3">
      <c r="A21" t="s">
        <v>415</v>
      </c>
      <c r="B21">
        <v>2026</v>
      </c>
      <c r="C21" t="s">
        <v>153</v>
      </c>
      <c r="D21" t="s">
        <v>378</v>
      </c>
      <c r="E21" t="s">
        <v>140</v>
      </c>
      <c r="F21">
        <v>4</v>
      </c>
      <c r="L21" t="s">
        <v>397</v>
      </c>
      <c r="M21" t="s">
        <v>398</v>
      </c>
      <c r="N21" s="99">
        <v>46239.837794375002</v>
      </c>
    </row>
    <row r="22" spans="1:14" x14ac:dyDescent="0.3">
      <c r="A22" t="s">
        <v>416</v>
      </c>
      <c r="B22">
        <v>2026</v>
      </c>
      <c r="C22" t="s">
        <v>153</v>
      </c>
      <c r="D22" t="s">
        <v>378</v>
      </c>
      <c r="E22" t="s">
        <v>142</v>
      </c>
      <c r="F22">
        <v>6</v>
      </c>
      <c r="L22" t="s">
        <v>397</v>
      </c>
      <c r="M22" t="s">
        <v>398</v>
      </c>
      <c r="N22" s="99">
        <v>46239.837794768522</v>
      </c>
    </row>
    <row r="23" spans="1:14" x14ac:dyDescent="0.3">
      <c r="A23" t="s">
        <v>417</v>
      </c>
      <c r="B23">
        <v>2026</v>
      </c>
      <c r="C23" t="s">
        <v>153</v>
      </c>
      <c r="D23" t="s">
        <v>378</v>
      </c>
      <c r="E23" t="s">
        <v>143</v>
      </c>
      <c r="F23">
        <v>5</v>
      </c>
      <c r="L23" t="s">
        <v>397</v>
      </c>
      <c r="M23" t="s">
        <v>398</v>
      </c>
      <c r="N23" s="99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H3"/>
  <sheetViews>
    <sheetView workbookViewId="0"/>
  </sheetViews>
  <sheetFormatPr defaultRowHeight="14.4" x14ac:dyDescent="0.3"/>
  <cols>
    <col min="1" max="1" width="26.77734375" customWidth="1"/>
    <col min="2" max="2" width="20.77734375" customWidth="1"/>
    <col min="8" max="8" width="14.77734375" customWidth="1"/>
  </cols>
  <sheetData>
    <row r="1" spans="1:8" x14ac:dyDescent="0.3">
      <c r="A1" t="s">
        <v>418</v>
      </c>
      <c r="C1" t="s">
        <v>419</v>
      </c>
    </row>
    <row r="2" spans="1:8" x14ac:dyDescent="0.3">
      <c r="A2" s="92" t="s">
        <v>420</v>
      </c>
    </row>
    <row r="3" spans="1:8" x14ac:dyDescent="0.3">
      <c r="A3" s="97" t="s">
        <v>88</v>
      </c>
      <c r="B3" s="97" t="s">
        <v>389</v>
      </c>
      <c r="C3" s="97" t="s">
        <v>421</v>
      </c>
      <c r="D3" s="97" t="s">
        <v>392</v>
      </c>
      <c r="E3" s="97" t="s">
        <v>393</v>
      </c>
      <c r="F3" s="97" t="s">
        <v>228</v>
      </c>
      <c r="G3" s="97" t="s">
        <v>391</v>
      </c>
      <c r="H3" s="97" t="s">
        <v>388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D0307-059D-41ED-A648-0CD339A52B41}">
  <sheetPr codeName="Planilha17"/>
  <dimension ref="B1:AI204"/>
  <sheetViews>
    <sheetView tabSelected="1" workbookViewId="0">
      <selection activeCell="B5" sqref="B5"/>
    </sheetView>
  </sheetViews>
  <sheetFormatPr defaultRowHeight="14.4" x14ac:dyDescent="0.3"/>
  <cols>
    <col min="2" max="2" width="12.77734375" customWidth="1"/>
    <col min="3" max="3" width="7.77734375" customWidth="1"/>
    <col min="4" max="4" width="12.77734375" customWidth="1"/>
    <col min="5" max="35" width="8.77734375" customWidth="1"/>
  </cols>
  <sheetData>
    <row r="1" spans="2:35" ht="18" x14ac:dyDescent="0.35">
      <c r="B1" s="91" t="s">
        <v>321</v>
      </c>
    </row>
    <row r="2" spans="2:35" x14ac:dyDescent="0.3">
      <c r="B2" s="92" t="s">
        <v>322</v>
      </c>
    </row>
    <row r="3" spans="2:35" hidden="1" x14ac:dyDescent="0.3">
      <c r="E3" t="s">
        <v>356</v>
      </c>
      <c r="F3" t="s">
        <v>125</v>
      </c>
      <c r="G3" t="s">
        <v>137</v>
      </c>
      <c r="H3" t="s">
        <v>358</v>
      </c>
      <c r="I3" t="s">
        <v>134</v>
      </c>
      <c r="J3" t="s">
        <v>138</v>
      </c>
      <c r="K3" t="s">
        <v>359</v>
      </c>
      <c r="L3" t="s">
        <v>126</v>
      </c>
      <c r="M3" t="s">
        <v>127</v>
      </c>
      <c r="N3" t="s">
        <v>124</v>
      </c>
      <c r="O3" t="s">
        <v>361</v>
      </c>
      <c r="P3" t="s">
        <v>139</v>
      </c>
      <c r="Q3" t="s">
        <v>118</v>
      </c>
      <c r="R3" t="s">
        <v>362</v>
      </c>
      <c r="S3" t="s">
        <v>364</v>
      </c>
      <c r="T3" t="s">
        <v>135</v>
      </c>
      <c r="U3" t="s">
        <v>128</v>
      </c>
      <c r="V3" t="s">
        <v>122</v>
      </c>
      <c r="W3" t="s">
        <v>144</v>
      </c>
      <c r="X3" t="s">
        <v>365</v>
      </c>
      <c r="Y3" t="s">
        <v>132</v>
      </c>
      <c r="Z3" t="s">
        <v>133</v>
      </c>
      <c r="AA3" t="s">
        <v>366</v>
      </c>
      <c r="AB3" t="s">
        <v>367</v>
      </c>
      <c r="AC3" t="s">
        <v>129</v>
      </c>
      <c r="AD3" t="s">
        <v>131</v>
      </c>
      <c r="AE3" t="s">
        <v>368</v>
      </c>
      <c r="AF3" t="s">
        <v>370</v>
      </c>
      <c r="AG3" t="s">
        <v>140</v>
      </c>
      <c r="AH3" t="s">
        <v>142</v>
      </c>
      <c r="AI3" t="s">
        <v>143</v>
      </c>
    </row>
    <row r="4" spans="2:35" x14ac:dyDescent="0.3">
      <c r="B4" s="93" t="s">
        <v>323</v>
      </c>
      <c r="C4" s="93" t="s">
        <v>324</v>
      </c>
      <c r="D4" s="93" t="s">
        <v>325</v>
      </c>
      <c r="E4" s="93" t="s">
        <v>326</v>
      </c>
      <c r="F4" s="93" t="s">
        <v>327</v>
      </c>
      <c r="G4" s="93" t="s">
        <v>328</v>
      </c>
      <c r="H4" s="93" t="s">
        <v>329</v>
      </c>
      <c r="I4" s="93" t="s">
        <v>330</v>
      </c>
      <c r="J4" s="93" t="s">
        <v>331</v>
      </c>
      <c r="K4" s="93" t="s">
        <v>332</v>
      </c>
      <c r="L4" s="93" t="s">
        <v>333</v>
      </c>
      <c r="M4" s="93" t="s">
        <v>334</v>
      </c>
      <c r="N4" s="93" t="s">
        <v>335</v>
      </c>
      <c r="O4" s="93" t="s">
        <v>336</v>
      </c>
      <c r="P4" s="93" t="s">
        <v>337</v>
      </c>
      <c r="Q4" s="93" t="s">
        <v>338</v>
      </c>
      <c r="R4" s="93" t="s">
        <v>339</v>
      </c>
      <c r="S4" s="93" t="s">
        <v>340</v>
      </c>
      <c r="T4" s="93" t="s">
        <v>341</v>
      </c>
      <c r="U4" s="93" t="s">
        <v>342</v>
      </c>
      <c r="V4" s="93" t="s">
        <v>343</v>
      </c>
      <c r="W4" s="93" t="s">
        <v>344</v>
      </c>
      <c r="X4" s="93" t="s">
        <v>345</v>
      </c>
      <c r="Y4" s="93" t="s">
        <v>346</v>
      </c>
      <c r="Z4" s="93" t="s">
        <v>133</v>
      </c>
      <c r="AA4" s="93" t="s">
        <v>347</v>
      </c>
      <c r="AB4" s="93" t="s">
        <v>348</v>
      </c>
      <c r="AC4" s="93" t="s">
        <v>349</v>
      </c>
      <c r="AD4" s="93" t="s">
        <v>350</v>
      </c>
      <c r="AE4" s="93" t="s">
        <v>351</v>
      </c>
      <c r="AF4" s="93" t="s">
        <v>352</v>
      </c>
      <c r="AG4" s="93" t="s">
        <v>353</v>
      </c>
      <c r="AH4" s="93" t="s">
        <v>354</v>
      </c>
      <c r="AI4" s="93" t="s">
        <v>355</v>
      </c>
    </row>
    <row r="5" spans="2:35" x14ac:dyDescent="0.3">
      <c r="B5" s="94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</row>
    <row r="6" spans="2:35" x14ac:dyDescent="0.3">
      <c r="B6" s="94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</row>
    <row r="7" spans="2:35" x14ac:dyDescent="0.3">
      <c r="B7" s="94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</row>
    <row r="8" spans="2:35" x14ac:dyDescent="0.3">
      <c r="B8" s="94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</row>
    <row r="9" spans="2:35" x14ac:dyDescent="0.3">
      <c r="B9" s="94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2:35" x14ac:dyDescent="0.3">
      <c r="B10" s="94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</row>
    <row r="11" spans="2:35" x14ac:dyDescent="0.3">
      <c r="B11" s="94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</row>
    <row r="12" spans="2:35" x14ac:dyDescent="0.3">
      <c r="B12" s="94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</row>
    <row r="13" spans="2:35" x14ac:dyDescent="0.3">
      <c r="B13" s="94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2:35" x14ac:dyDescent="0.3">
      <c r="B14" s="94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</row>
    <row r="15" spans="2:35" x14ac:dyDescent="0.3">
      <c r="B15" s="94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</row>
    <row r="16" spans="2:35" x14ac:dyDescent="0.3">
      <c r="B16" s="94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2:35" x14ac:dyDescent="0.3">
      <c r="B17" s="94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x14ac:dyDescent="0.3">
      <c r="B18" s="94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2:35" x14ac:dyDescent="0.3">
      <c r="B19" s="94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</row>
    <row r="20" spans="2:35" x14ac:dyDescent="0.3">
      <c r="B20" s="94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</row>
    <row r="21" spans="2:35" x14ac:dyDescent="0.3">
      <c r="B21" s="94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</row>
    <row r="22" spans="2:35" x14ac:dyDescent="0.3">
      <c r="B22" s="9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</row>
    <row r="23" spans="2:35" x14ac:dyDescent="0.3">
      <c r="B23" s="9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</row>
    <row r="24" spans="2:35" x14ac:dyDescent="0.3">
      <c r="B24" s="9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</row>
    <row r="25" spans="2:35" x14ac:dyDescent="0.3">
      <c r="B25" s="94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</row>
    <row r="26" spans="2:35" x14ac:dyDescent="0.3">
      <c r="B26" s="94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x14ac:dyDescent="0.3">
      <c r="B27" s="94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</row>
    <row r="28" spans="2:35" x14ac:dyDescent="0.3">
      <c r="B28" s="94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</row>
    <row r="29" spans="2:35" x14ac:dyDescent="0.3">
      <c r="B29" s="94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</row>
    <row r="30" spans="2:35" x14ac:dyDescent="0.3">
      <c r="B30" s="94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</row>
    <row r="31" spans="2:35" x14ac:dyDescent="0.3">
      <c r="B31" s="94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</row>
    <row r="32" spans="2:35" x14ac:dyDescent="0.3">
      <c r="B32" s="94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</row>
    <row r="33" spans="2:35" x14ac:dyDescent="0.3">
      <c r="B33" s="94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</row>
    <row r="34" spans="2:35" x14ac:dyDescent="0.3">
      <c r="B34" s="94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2:35" x14ac:dyDescent="0.3">
      <c r="B35" s="94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</row>
    <row r="36" spans="2:35" x14ac:dyDescent="0.3">
      <c r="B36" s="94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</row>
    <row r="37" spans="2:35" x14ac:dyDescent="0.3">
      <c r="B37" s="94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</row>
    <row r="38" spans="2:35" x14ac:dyDescent="0.3">
      <c r="B38" s="94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</row>
    <row r="39" spans="2:35" x14ac:dyDescent="0.3">
      <c r="B39" s="94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</row>
    <row r="40" spans="2:35" x14ac:dyDescent="0.3">
      <c r="B40" s="94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</row>
    <row r="41" spans="2:35" x14ac:dyDescent="0.3">
      <c r="B41" s="94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</row>
    <row r="42" spans="2:35" x14ac:dyDescent="0.3">
      <c r="B42" s="94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</row>
    <row r="43" spans="2:35" x14ac:dyDescent="0.3">
      <c r="B43" s="94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</row>
    <row r="44" spans="2:35" x14ac:dyDescent="0.3">
      <c r="B44" s="94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</row>
    <row r="45" spans="2:35" x14ac:dyDescent="0.3">
      <c r="B45" s="94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</row>
    <row r="46" spans="2:35" x14ac:dyDescent="0.3">
      <c r="B46" s="94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</row>
    <row r="47" spans="2:35" x14ac:dyDescent="0.3">
      <c r="B47" s="94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</row>
    <row r="48" spans="2:35" x14ac:dyDescent="0.3">
      <c r="B48" s="94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</row>
    <row r="49" spans="2:35" x14ac:dyDescent="0.3">
      <c r="B49" s="94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</row>
    <row r="50" spans="2:35" x14ac:dyDescent="0.3">
      <c r="B50" s="94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</row>
    <row r="51" spans="2:35" x14ac:dyDescent="0.3">
      <c r="B51" s="94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</row>
    <row r="52" spans="2:35" x14ac:dyDescent="0.3">
      <c r="B52" s="94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</row>
    <row r="53" spans="2:35" x14ac:dyDescent="0.3">
      <c r="B53" s="94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</row>
    <row r="54" spans="2:35" x14ac:dyDescent="0.3">
      <c r="B54" s="94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</row>
    <row r="55" spans="2:35" x14ac:dyDescent="0.3">
      <c r="B55" s="94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</row>
    <row r="56" spans="2:35" x14ac:dyDescent="0.3">
      <c r="B56" s="94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</row>
    <row r="57" spans="2:35" x14ac:dyDescent="0.3">
      <c r="B57" s="94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</row>
    <row r="58" spans="2:35" x14ac:dyDescent="0.3">
      <c r="B58" s="94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</row>
    <row r="59" spans="2:35" x14ac:dyDescent="0.3">
      <c r="B59" s="94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</row>
    <row r="60" spans="2:35" x14ac:dyDescent="0.3">
      <c r="B60" s="94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</row>
    <row r="61" spans="2:35" x14ac:dyDescent="0.3">
      <c r="B61" s="94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</row>
    <row r="62" spans="2:35" x14ac:dyDescent="0.3">
      <c r="B62" s="94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</row>
    <row r="63" spans="2:35" x14ac:dyDescent="0.3">
      <c r="B63" s="94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</row>
    <row r="64" spans="2:35" x14ac:dyDescent="0.3">
      <c r="B64" s="94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</row>
    <row r="65" spans="2:35" x14ac:dyDescent="0.3">
      <c r="B65" s="94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</row>
    <row r="66" spans="2:35" x14ac:dyDescent="0.3">
      <c r="B66" s="94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</row>
    <row r="67" spans="2:35" x14ac:dyDescent="0.3">
      <c r="B67" s="94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</row>
    <row r="68" spans="2:35" x14ac:dyDescent="0.3">
      <c r="B68" s="94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</row>
    <row r="69" spans="2:35" x14ac:dyDescent="0.3">
      <c r="B69" s="94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</row>
    <row r="70" spans="2:35" x14ac:dyDescent="0.3">
      <c r="B70" s="94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</row>
    <row r="71" spans="2:35" x14ac:dyDescent="0.3">
      <c r="B71" s="94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</row>
    <row r="72" spans="2:35" x14ac:dyDescent="0.3">
      <c r="B72" s="94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</row>
    <row r="73" spans="2:35" x14ac:dyDescent="0.3">
      <c r="B73" s="94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</row>
    <row r="74" spans="2:35" x14ac:dyDescent="0.3">
      <c r="B74" s="94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</row>
    <row r="75" spans="2:35" x14ac:dyDescent="0.3">
      <c r="B75" s="94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</row>
    <row r="76" spans="2:35" x14ac:dyDescent="0.3">
      <c r="B76" s="94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</row>
    <row r="77" spans="2:35" x14ac:dyDescent="0.3">
      <c r="B77" s="94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</row>
    <row r="78" spans="2:35" x14ac:dyDescent="0.3">
      <c r="B78" s="94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</row>
    <row r="79" spans="2:35" x14ac:dyDescent="0.3">
      <c r="B79" s="94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</row>
    <row r="80" spans="2:35" x14ac:dyDescent="0.3">
      <c r="B80" s="94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</row>
    <row r="81" spans="2:35" x14ac:dyDescent="0.3">
      <c r="B81" s="94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</row>
    <row r="82" spans="2:35" x14ac:dyDescent="0.3">
      <c r="B82" s="94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</row>
    <row r="83" spans="2:35" x14ac:dyDescent="0.3">
      <c r="B83" s="94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</row>
    <row r="84" spans="2:35" x14ac:dyDescent="0.3">
      <c r="B84" s="94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</row>
    <row r="85" spans="2:35" x14ac:dyDescent="0.3">
      <c r="B85" s="94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</row>
    <row r="86" spans="2:35" x14ac:dyDescent="0.3">
      <c r="B86" s="94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</row>
    <row r="87" spans="2:35" x14ac:dyDescent="0.3">
      <c r="B87" s="94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</row>
    <row r="88" spans="2:35" x14ac:dyDescent="0.3">
      <c r="B88" s="94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</row>
    <row r="89" spans="2:35" x14ac:dyDescent="0.3">
      <c r="B89" s="94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</row>
    <row r="90" spans="2:35" x14ac:dyDescent="0.3">
      <c r="B90" s="94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</row>
    <row r="91" spans="2:35" x14ac:dyDescent="0.3">
      <c r="B91" s="94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</row>
    <row r="92" spans="2:35" x14ac:dyDescent="0.3">
      <c r="B92" s="94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</row>
    <row r="93" spans="2:35" x14ac:dyDescent="0.3">
      <c r="B93" s="94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</row>
    <row r="94" spans="2:35" x14ac:dyDescent="0.3">
      <c r="B94" s="94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</row>
    <row r="95" spans="2:35" x14ac:dyDescent="0.3">
      <c r="B95" s="94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</row>
    <row r="96" spans="2:35" x14ac:dyDescent="0.3">
      <c r="B96" s="94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</row>
    <row r="97" spans="2:35" x14ac:dyDescent="0.3">
      <c r="B97" s="94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</row>
    <row r="98" spans="2:35" x14ac:dyDescent="0.3">
      <c r="B98" s="94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</row>
    <row r="99" spans="2:35" x14ac:dyDescent="0.3">
      <c r="B99" s="94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</row>
    <row r="100" spans="2:35" x14ac:dyDescent="0.3">
      <c r="B100" s="94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</row>
    <row r="101" spans="2:35" x14ac:dyDescent="0.3">
      <c r="B101" s="94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</row>
    <row r="102" spans="2:35" x14ac:dyDescent="0.3">
      <c r="B102" s="94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</row>
    <row r="103" spans="2:35" x14ac:dyDescent="0.3">
      <c r="B103" s="94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</row>
    <row r="104" spans="2:35" x14ac:dyDescent="0.3">
      <c r="B104" s="94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</row>
    <row r="105" spans="2:35" x14ac:dyDescent="0.3">
      <c r="B105" s="94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</row>
    <row r="106" spans="2:35" x14ac:dyDescent="0.3">
      <c r="B106" s="94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</row>
    <row r="107" spans="2:35" x14ac:dyDescent="0.3">
      <c r="B107" s="94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</row>
    <row r="108" spans="2:35" x14ac:dyDescent="0.3">
      <c r="B108" s="94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</row>
    <row r="109" spans="2:35" x14ac:dyDescent="0.3">
      <c r="B109" s="94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</row>
    <row r="110" spans="2:35" x14ac:dyDescent="0.3">
      <c r="B110" s="94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</row>
    <row r="111" spans="2:35" x14ac:dyDescent="0.3">
      <c r="B111" s="94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</row>
    <row r="112" spans="2:35" x14ac:dyDescent="0.3">
      <c r="B112" s="94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</row>
    <row r="113" spans="2:35" x14ac:dyDescent="0.3">
      <c r="B113" s="94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</row>
    <row r="114" spans="2:35" x14ac:dyDescent="0.3">
      <c r="B114" s="94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</row>
    <row r="115" spans="2:35" x14ac:dyDescent="0.3">
      <c r="B115" s="94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</row>
    <row r="116" spans="2:35" x14ac:dyDescent="0.3">
      <c r="B116" s="94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</row>
    <row r="117" spans="2:35" x14ac:dyDescent="0.3">
      <c r="B117" s="94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</row>
    <row r="118" spans="2:35" x14ac:dyDescent="0.3">
      <c r="B118" s="94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</row>
    <row r="119" spans="2:35" x14ac:dyDescent="0.3">
      <c r="B119" s="94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</row>
    <row r="120" spans="2:35" x14ac:dyDescent="0.3">
      <c r="B120" s="94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</row>
    <row r="121" spans="2:35" x14ac:dyDescent="0.3">
      <c r="B121" s="94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</row>
    <row r="122" spans="2:35" x14ac:dyDescent="0.3">
      <c r="B122" s="94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</row>
    <row r="123" spans="2:35" x14ac:dyDescent="0.3">
      <c r="B123" s="94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</row>
    <row r="124" spans="2:35" x14ac:dyDescent="0.3">
      <c r="B124" s="94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</row>
    <row r="125" spans="2:35" x14ac:dyDescent="0.3">
      <c r="B125" s="94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</row>
    <row r="126" spans="2:35" x14ac:dyDescent="0.3">
      <c r="B126" s="94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</row>
    <row r="127" spans="2:35" x14ac:dyDescent="0.3">
      <c r="B127" s="94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</row>
    <row r="128" spans="2:35" x14ac:dyDescent="0.3">
      <c r="B128" s="94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</row>
    <row r="129" spans="2:35" x14ac:dyDescent="0.3">
      <c r="B129" s="94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</row>
    <row r="130" spans="2:35" x14ac:dyDescent="0.3">
      <c r="B130" s="94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</row>
    <row r="131" spans="2:35" x14ac:dyDescent="0.3">
      <c r="B131" s="94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</row>
    <row r="132" spans="2:35" x14ac:dyDescent="0.3">
      <c r="B132" s="94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</row>
    <row r="133" spans="2:35" x14ac:dyDescent="0.3">
      <c r="B133" s="94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</row>
    <row r="134" spans="2:35" x14ac:dyDescent="0.3">
      <c r="B134" s="94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</row>
    <row r="135" spans="2:35" x14ac:dyDescent="0.3">
      <c r="B135" s="94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</row>
    <row r="136" spans="2:35" x14ac:dyDescent="0.3">
      <c r="B136" s="94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</row>
    <row r="137" spans="2:35" x14ac:dyDescent="0.3">
      <c r="B137" s="94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</row>
    <row r="138" spans="2:35" x14ac:dyDescent="0.3">
      <c r="B138" s="94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</row>
    <row r="139" spans="2:35" x14ac:dyDescent="0.3">
      <c r="B139" s="94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</row>
    <row r="140" spans="2:35" x14ac:dyDescent="0.3">
      <c r="B140" s="94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</row>
    <row r="141" spans="2:35" x14ac:dyDescent="0.3">
      <c r="B141" s="94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</row>
    <row r="142" spans="2:35" x14ac:dyDescent="0.3">
      <c r="B142" s="94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</row>
    <row r="143" spans="2:35" x14ac:dyDescent="0.3">
      <c r="B143" s="94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</row>
    <row r="144" spans="2:35" x14ac:dyDescent="0.3">
      <c r="B144" s="94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</row>
    <row r="145" spans="2:35" x14ac:dyDescent="0.3">
      <c r="B145" s="94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</row>
    <row r="146" spans="2:35" x14ac:dyDescent="0.3">
      <c r="B146" s="94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</row>
    <row r="147" spans="2:35" x14ac:dyDescent="0.3">
      <c r="B147" s="94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</row>
    <row r="148" spans="2:35" x14ac:dyDescent="0.3">
      <c r="B148" s="94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</row>
    <row r="149" spans="2:35" x14ac:dyDescent="0.3">
      <c r="B149" s="94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</row>
    <row r="150" spans="2:35" x14ac:dyDescent="0.3">
      <c r="B150" s="94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</row>
    <row r="151" spans="2:35" x14ac:dyDescent="0.3">
      <c r="B151" s="94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</row>
    <row r="152" spans="2:35" x14ac:dyDescent="0.3">
      <c r="B152" s="94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</row>
    <row r="153" spans="2:35" x14ac:dyDescent="0.3">
      <c r="B153" s="94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</row>
    <row r="154" spans="2:35" x14ac:dyDescent="0.3">
      <c r="B154" s="94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</row>
    <row r="155" spans="2:35" x14ac:dyDescent="0.3">
      <c r="B155" s="94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</row>
    <row r="156" spans="2:35" x14ac:dyDescent="0.3">
      <c r="B156" s="94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</row>
    <row r="157" spans="2:35" x14ac:dyDescent="0.3">
      <c r="B157" s="94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</row>
    <row r="158" spans="2:35" x14ac:dyDescent="0.3">
      <c r="B158" s="94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</row>
    <row r="159" spans="2:35" x14ac:dyDescent="0.3">
      <c r="B159" s="94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</row>
    <row r="160" spans="2:35" x14ac:dyDescent="0.3">
      <c r="B160" s="94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</row>
    <row r="161" spans="2:35" x14ac:dyDescent="0.3">
      <c r="B161" s="94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</row>
    <row r="162" spans="2:35" x14ac:dyDescent="0.3">
      <c r="B162" s="94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</row>
    <row r="163" spans="2:35" x14ac:dyDescent="0.3">
      <c r="B163" s="94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</row>
    <row r="164" spans="2:35" x14ac:dyDescent="0.3">
      <c r="B164" s="94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</row>
    <row r="165" spans="2:35" x14ac:dyDescent="0.3">
      <c r="B165" s="94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</row>
    <row r="166" spans="2:35" x14ac:dyDescent="0.3">
      <c r="B166" s="94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</row>
    <row r="167" spans="2:35" x14ac:dyDescent="0.3">
      <c r="B167" s="94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</row>
    <row r="168" spans="2:35" x14ac:dyDescent="0.3">
      <c r="B168" s="94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</row>
    <row r="169" spans="2:35" x14ac:dyDescent="0.3">
      <c r="B169" s="94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</row>
    <row r="170" spans="2:35" x14ac:dyDescent="0.3">
      <c r="B170" s="94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</row>
    <row r="171" spans="2:35" x14ac:dyDescent="0.3">
      <c r="B171" s="94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</row>
    <row r="172" spans="2:35" x14ac:dyDescent="0.3">
      <c r="B172" s="94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</row>
    <row r="173" spans="2:35" x14ac:dyDescent="0.3">
      <c r="B173" s="94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</row>
    <row r="174" spans="2:35" x14ac:dyDescent="0.3">
      <c r="B174" s="94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</row>
    <row r="175" spans="2:35" x14ac:dyDescent="0.3">
      <c r="B175" s="94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</row>
    <row r="176" spans="2:35" x14ac:dyDescent="0.3">
      <c r="B176" s="94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</row>
    <row r="177" spans="2:35" x14ac:dyDescent="0.3">
      <c r="B177" s="94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</row>
    <row r="178" spans="2:35" x14ac:dyDescent="0.3">
      <c r="B178" s="94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</row>
    <row r="179" spans="2:35" x14ac:dyDescent="0.3">
      <c r="B179" s="94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</row>
    <row r="180" spans="2:35" x14ac:dyDescent="0.3">
      <c r="B180" s="94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</row>
    <row r="181" spans="2:35" x14ac:dyDescent="0.3">
      <c r="B181" s="94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</row>
    <row r="182" spans="2:35" x14ac:dyDescent="0.3">
      <c r="B182" s="94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</row>
    <row r="183" spans="2:35" x14ac:dyDescent="0.3">
      <c r="B183" s="94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</row>
    <row r="184" spans="2:35" x14ac:dyDescent="0.3">
      <c r="B184" s="94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</row>
    <row r="185" spans="2:35" x14ac:dyDescent="0.3">
      <c r="B185" s="94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</row>
    <row r="186" spans="2:35" x14ac:dyDescent="0.3">
      <c r="B186" s="94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</row>
    <row r="187" spans="2:35" x14ac:dyDescent="0.3">
      <c r="B187" s="94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</row>
    <row r="188" spans="2:35" x14ac:dyDescent="0.3">
      <c r="B188" s="94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</row>
    <row r="189" spans="2:35" x14ac:dyDescent="0.3">
      <c r="B189" s="94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</row>
    <row r="190" spans="2:35" x14ac:dyDescent="0.3">
      <c r="B190" s="94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</row>
    <row r="191" spans="2:35" x14ac:dyDescent="0.3">
      <c r="B191" s="94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</row>
    <row r="192" spans="2:35" x14ac:dyDescent="0.3">
      <c r="B192" s="94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</row>
    <row r="193" spans="2:35" x14ac:dyDescent="0.3">
      <c r="B193" s="94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</row>
    <row r="194" spans="2:35" x14ac:dyDescent="0.3">
      <c r="B194" s="94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</row>
    <row r="195" spans="2:35" x14ac:dyDescent="0.3">
      <c r="B195" s="94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</row>
    <row r="196" spans="2:35" x14ac:dyDescent="0.3">
      <c r="B196" s="94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</row>
    <row r="197" spans="2:35" x14ac:dyDescent="0.3">
      <c r="B197" s="94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</row>
    <row r="198" spans="2:35" x14ac:dyDescent="0.3">
      <c r="B198" s="94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</row>
    <row r="199" spans="2:35" x14ac:dyDescent="0.3">
      <c r="B199" s="94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</row>
    <row r="200" spans="2:35" x14ac:dyDescent="0.3">
      <c r="B200" s="94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</row>
    <row r="201" spans="2:35" x14ac:dyDescent="0.3">
      <c r="B201" s="94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</row>
    <row r="202" spans="2:35" x14ac:dyDescent="0.3">
      <c r="B202" s="94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</row>
    <row r="203" spans="2:35" x14ac:dyDescent="0.3">
      <c r="B203" s="94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</row>
    <row r="204" spans="2:35" x14ac:dyDescent="0.3">
      <c r="B204" s="94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</row>
  </sheetData>
  <sheetProtection algorithmName="SHA-512" hashValue="O0E65F5R0+3/rOJZ86V63MZEhRTvqY1xn0LAcL5vBQQ1YubaAS5GKZGUYLeA8q6GbpQRTzfHybmpNxcWcuostA==" saltValue="2BiJbac9guYrdt/80mRAhw==" spinCount="100000" sheet="1" objects="1" scenario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58</vt:i4>
      </vt:variant>
    </vt:vector>
  </HeadingPairs>
  <TitlesOfParts>
    <vt:vector size="75" baseType="lpstr">
      <vt:lpstr>Início</vt:lpstr>
      <vt:lpstr>Configuração</vt:lpstr>
      <vt:lpstr>Analitos</vt:lpstr>
      <vt:lpstr>DB_Resultados</vt:lpstr>
      <vt:lpstr>Cfg_Status</vt:lpstr>
      <vt:lpstr>Eventos_Westgard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Corridas</vt:lpstr>
      <vt:lpstr>Audit_Legenda</vt:lpstr>
      <vt:lpstr>Audit_Log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engBIAStp</vt:lpstr>
      <vt:lpstr>engCarimbo</vt:lpstr>
      <vt:lpstr>engChave</vt:lpstr>
      <vt:lpstr>engCVtp</vt:lpstr>
      <vt:lpstr>engDados</vt:lpstr>
      <vt:lpstr>engEspAnalito</vt:lpstr>
      <vt:lpstr>engEspAno</vt:lpstr>
      <vt:lpstr>engEstat</vt:lpstr>
      <vt:lpstr>engETp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2026-08-06T09:02:56Z</dcterms:modified>
</cp:coreProperties>
</file>