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640" activeTab="7"/>
  </bookViews>
  <sheets>
    <sheet name="Lista de M.P's e Custos" sheetId="1" r:id="rId1"/>
    <sheet name="Lista de Recursos e Custo" sheetId="2" r:id="rId2"/>
    <sheet name="Formulação da Massa" sheetId="3" r:id="rId3"/>
    <sheet name="Formulação do Recheio" sheetId="4" r:id="rId4"/>
    <sheet name="Formulação Empano" sheetId="5" r:id="rId5"/>
    <sheet name="Gramatura" sheetId="6" r:id="rId6"/>
    <sheet name="Receita Industrial" sheetId="7" r:id="rId7"/>
    <sheet name="Custo Final" sheetId="8" r:id="rId8"/>
  </sheets>
  <calcPr calcId="124519"/>
</workbook>
</file>

<file path=xl/calcChain.xml><?xml version="1.0" encoding="utf-8"?>
<calcChain xmlns="http://schemas.openxmlformats.org/spreadsheetml/2006/main">
  <c r="F77" i="7"/>
  <c r="F78"/>
  <c r="F79"/>
  <c r="F80"/>
  <c r="F81"/>
  <c r="F76"/>
  <c r="D4" i="5"/>
  <c r="D5"/>
  <c r="D6"/>
  <c r="D7"/>
  <c r="D8"/>
  <c r="D3"/>
  <c r="F4" i="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3"/>
  <c r="D4" i="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3"/>
  <c r="D35" i="7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34"/>
  <c r="B77"/>
  <c r="B78"/>
  <c r="B79"/>
  <c r="B80"/>
  <c r="B81"/>
  <c r="B76"/>
  <c r="B4" i="5"/>
  <c r="B5"/>
  <c r="B6"/>
  <c r="B7"/>
  <c r="B8"/>
  <c r="B3"/>
  <c r="B4" i="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3"/>
  <c r="B4" i="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3"/>
  <c r="B1" i="8" l="1"/>
  <c r="B3" s="1"/>
  <c r="C30" i="7"/>
  <c r="C3" s="1"/>
  <c r="C28" l="1"/>
  <c r="C24"/>
  <c r="C20"/>
  <c r="C16"/>
  <c r="C12"/>
  <c r="C8"/>
  <c r="C4"/>
  <c r="C26"/>
  <c r="C22"/>
  <c r="C18"/>
  <c r="C14"/>
  <c r="C10"/>
  <c r="C6"/>
  <c r="C27"/>
  <c r="C25"/>
  <c r="C23"/>
  <c r="C21"/>
  <c r="C19"/>
  <c r="C17"/>
  <c r="C15"/>
  <c r="C13"/>
  <c r="C11"/>
  <c r="C9"/>
  <c r="H93" s="1"/>
  <c r="C7"/>
  <c r="C5"/>
  <c r="C76"/>
  <c r="C72"/>
  <c r="C61"/>
  <c r="C29" i="3"/>
  <c r="C29" i="4"/>
  <c r="H29" s="1"/>
  <c r="A66" i="7"/>
  <c r="A67"/>
  <c r="A68"/>
  <c r="A69"/>
  <c r="A70"/>
  <c r="A65"/>
  <c r="F65" s="1"/>
  <c r="A35"/>
  <c r="A36"/>
  <c r="F36" s="1"/>
  <c r="A37"/>
  <c r="A38"/>
  <c r="F38" s="1"/>
  <c r="A39"/>
  <c r="A40"/>
  <c r="F40" s="1"/>
  <c r="A41"/>
  <c r="A42"/>
  <c r="F42" s="1"/>
  <c r="A43"/>
  <c r="A44"/>
  <c r="F44" s="1"/>
  <c r="A45"/>
  <c r="A46"/>
  <c r="F46" s="1"/>
  <c r="A47"/>
  <c r="A48"/>
  <c r="F48" s="1"/>
  <c r="A49"/>
  <c r="A50"/>
  <c r="F50" s="1"/>
  <c r="A51"/>
  <c r="A52"/>
  <c r="A53"/>
  <c r="A54"/>
  <c r="A55"/>
  <c r="A56"/>
  <c r="A57"/>
  <c r="A58"/>
  <c r="A59"/>
  <c r="A34"/>
  <c r="F34" s="1"/>
  <c r="A4"/>
  <c r="A5"/>
  <c r="A6"/>
  <c r="F6" s="1"/>
  <c r="A7"/>
  <c r="A8"/>
  <c r="A9"/>
  <c r="A10"/>
  <c r="F10" s="1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3"/>
  <c r="F3" s="1"/>
  <c r="F88"/>
  <c r="F89"/>
  <c r="F90"/>
  <c r="F91"/>
  <c r="F92"/>
  <c r="F87"/>
  <c r="B87"/>
  <c r="B88"/>
  <c r="B89"/>
  <c r="B90"/>
  <c r="B91"/>
  <c r="B92"/>
  <c r="G81"/>
  <c r="G80"/>
  <c r="E4" i="5"/>
  <c r="E5"/>
  <c r="E6"/>
  <c r="C9"/>
  <c r="E8"/>
  <c r="F7"/>
  <c r="E7"/>
  <c r="E3"/>
  <c r="G4" i="4"/>
  <c r="G5"/>
  <c r="G7"/>
  <c r="G9"/>
  <c r="G11"/>
  <c r="G12"/>
  <c r="G13"/>
  <c r="G15"/>
  <c r="G17"/>
  <c r="G19"/>
  <c r="G21"/>
  <c r="G23"/>
  <c r="G25"/>
  <c r="G27"/>
  <c r="G3"/>
  <c r="E3"/>
  <c r="H28"/>
  <c r="G28"/>
  <c r="E28"/>
  <c r="E27"/>
  <c r="H26"/>
  <c r="G26"/>
  <c r="E26"/>
  <c r="E25"/>
  <c r="H24"/>
  <c r="G24"/>
  <c r="E24"/>
  <c r="E23"/>
  <c r="H22"/>
  <c r="G22"/>
  <c r="E22"/>
  <c r="E21"/>
  <c r="H20"/>
  <c r="G20"/>
  <c r="E20"/>
  <c r="E19"/>
  <c r="H18"/>
  <c r="G18"/>
  <c r="E18"/>
  <c r="E17"/>
  <c r="H16"/>
  <c r="G16"/>
  <c r="E16"/>
  <c r="E15"/>
  <c r="H14"/>
  <c r="G14"/>
  <c r="E14"/>
  <c r="E13"/>
  <c r="H12"/>
  <c r="E12"/>
  <c r="E11"/>
  <c r="H10"/>
  <c r="G10"/>
  <c r="E10"/>
  <c r="E9"/>
  <c r="H8"/>
  <c r="G8"/>
  <c r="E8"/>
  <c r="E7"/>
  <c r="H6"/>
  <c r="G6"/>
  <c r="E6"/>
  <c r="E5"/>
  <c r="E4"/>
  <c r="E29" s="1"/>
  <c r="C32" s="1"/>
  <c r="F58" i="7" l="1"/>
  <c r="B58"/>
  <c r="F56"/>
  <c r="B56"/>
  <c r="F54"/>
  <c r="B54"/>
  <c r="F52"/>
  <c r="B52"/>
  <c r="F28"/>
  <c r="B28"/>
  <c r="F26"/>
  <c r="B26"/>
  <c r="F24"/>
  <c r="B24"/>
  <c r="F22"/>
  <c r="G22" s="1"/>
  <c r="B22"/>
  <c r="F20"/>
  <c r="B20"/>
  <c r="F18"/>
  <c r="B18"/>
  <c r="F16"/>
  <c r="B16"/>
  <c r="F14"/>
  <c r="G14" s="1"/>
  <c r="B14"/>
  <c r="B12"/>
  <c r="F12"/>
  <c r="F59"/>
  <c r="B59"/>
  <c r="F57"/>
  <c r="B57"/>
  <c r="F55"/>
  <c r="B55"/>
  <c r="F53"/>
  <c r="B53"/>
  <c r="B51"/>
  <c r="F51"/>
  <c r="B49"/>
  <c r="F49"/>
  <c r="B47"/>
  <c r="F47"/>
  <c r="B45"/>
  <c r="F45"/>
  <c r="B43"/>
  <c r="F43"/>
  <c r="B41"/>
  <c r="F41"/>
  <c r="B39"/>
  <c r="F39"/>
  <c r="B37"/>
  <c r="F37"/>
  <c r="B35"/>
  <c r="F35"/>
  <c r="F70"/>
  <c r="B70"/>
  <c r="F68"/>
  <c r="B68"/>
  <c r="B66"/>
  <c r="F66"/>
  <c r="F27"/>
  <c r="B27"/>
  <c r="F25"/>
  <c r="B25"/>
  <c r="F23"/>
  <c r="B23"/>
  <c r="F21"/>
  <c r="B21"/>
  <c r="F19"/>
  <c r="B19"/>
  <c r="F17"/>
  <c r="B17"/>
  <c r="F15"/>
  <c r="B15"/>
  <c r="F13"/>
  <c r="B13"/>
  <c r="F69"/>
  <c r="B69"/>
  <c r="F67"/>
  <c r="B67"/>
  <c r="G15"/>
  <c r="G23"/>
  <c r="B11"/>
  <c r="F11"/>
  <c r="B9"/>
  <c r="F9"/>
  <c r="G9" s="1"/>
  <c r="B8"/>
  <c r="F8"/>
  <c r="G8" s="1"/>
  <c r="B7"/>
  <c r="F7"/>
  <c r="G7" s="1"/>
  <c r="B5"/>
  <c r="F5"/>
  <c r="B4"/>
  <c r="F4"/>
  <c r="B50"/>
  <c r="B10"/>
  <c r="G6"/>
  <c r="B6"/>
  <c r="B3"/>
  <c r="G11"/>
  <c r="G16"/>
  <c r="G19"/>
  <c r="G24"/>
  <c r="G27"/>
  <c r="G26"/>
  <c r="G18"/>
  <c r="G10"/>
  <c r="G12"/>
  <c r="G17"/>
  <c r="G20"/>
  <c r="G25"/>
  <c r="G28"/>
  <c r="C34"/>
  <c r="C36"/>
  <c r="E36" s="1"/>
  <c r="C38"/>
  <c r="E38" s="1"/>
  <c r="C40"/>
  <c r="E40" s="1"/>
  <c r="C42"/>
  <c r="E42" s="1"/>
  <c r="C44"/>
  <c r="E44" s="1"/>
  <c r="C46"/>
  <c r="E46" s="1"/>
  <c r="C48"/>
  <c r="E48" s="1"/>
  <c r="C50"/>
  <c r="E50" s="1"/>
  <c r="C52"/>
  <c r="E52" s="1"/>
  <c r="C54"/>
  <c r="E54" s="1"/>
  <c r="C56"/>
  <c r="E56" s="1"/>
  <c r="C58"/>
  <c r="E58" s="1"/>
  <c r="C35"/>
  <c r="E35" s="1"/>
  <c r="C37"/>
  <c r="E37" s="1"/>
  <c r="C39"/>
  <c r="E39" s="1"/>
  <c r="C41"/>
  <c r="E41" s="1"/>
  <c r="C43"/>
  <c r="E43" s="1"/>
  <c r="C45"/>
  <c r="E45" s="1"/>
  <c r="C47"/>
  <c r="E47" s="1"/>
  <c r="C49"/>
  <c r="E49" s="1"/>
  <c r="C51"/>
  <c r="E51" s="1"/>
  <c r="C53"/>
  <c r="E53" s="1"/>
  <c r="C55"/>
  <c r="E55" s="1"/>
  <c r="C57"/>
  <c r="E57" s="1"/>
  <c r="C59"/>
  <c r="E59" s="1"/>
  <c r="G13"/>
  <c r="G21"/>
  <c r="G39"/>
  <c r="C78"/>
  <c r="C79" s="1"/>
  <c r="G79" s="1"/>
  <c r="C67"/>
  <c r="H67" s="1"/>
  <c r="C69"/>
  <c r="H69" s="1"/>
  <c r="C65"/>
  <c r="C66"/>
  <c r="H66" s="1"/>
  <c r="C68"/>
  <c r="H68" s="1"/>
  <c r="C70"/>
  <c r="H70" s="1"/>
  <c r="B65"/>
  <c r="G49"/>
  <c r="B48"/>
  <c r="B46"/>
  <c r="B44"/>
  <c r="G42"/>
  <c r="B42"/>
  <c r="G41"/>
  <c r="G40"/>
  <c r="B40"/>
  <c r="B38"/>
  <c r="B36"/>
  <c r="G34"/>
  <c r="B34"/>
  <c r="F9" i="5"/>
  <c r="G76" i="7"/>
  <c r="G3"/>
  <c r="H3" i="4"/>
  <c r="H4"/>
  <c r="H5"/>
  <c r="H7"/>
  <c r="H9"/>
  <c r="H11"/>
  <c r="H13"/>
  <c r="H15"/>
  <c r="H17"/>
  <c r="H19"/>
  <c r="H21"/>
  <c r="H23"/>
  <c r="H25"/>
  <c r="H27"/>
  <c r="E9" i="5"/>
  <c r="C10" s="1"/>
  <c r="F6"/>
  <c r="F5"/>
  <c r="F4"/>
  <c r="F3"/>
  <c r="F8"/>
  <c r="G29" i="4"/>
  <c r="C31" s="1"/>
  <c r="F5" i="3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G36" i="7" l="1"/>
  <c r="G44"/>
  <c r="G56"/>
  <c r="G43"/>
  <c r="G53"/>
  <c r="G48"/>
  <c r="G47"/>
  <c r="G52"/>
  <c r="G55"/>
  <c r="G35"/>
  <c r="G70"/>
  <c r="G59"/>
  <c r="G51"/>
  <c r="E34"/>
  <c r="E60" s="1"/>
  <c r="C60"/>
  <c r="C62" s="1"/>
  <c r="G78"/>
  <c r="G37"/>
  <c r="G38"/>
  <c r="G45"/>
  <c r="G46"/>
  <c r="G66"/>
  <c r="G50"/>
  <c r="G54"/>
  <c r="G58"/>
  <c r="G57"/>
  <c r="C77"/>
  <c r="G67"/>
  <c r="G68"/>
  <c r="G69"/>
  <c r="H65"/>
  <c r="C71"/>
  <c r="G65"/>
  <c r="E29" i="3"/>
  <c r="C31" s="1"/>
  <c r="G77" i="7"/>
  <c r="G82" s="1"/>
  <c r="F28" i="3"/>
  <c r="F24"/>
  <c r="F20"/>
  <c r="F16"/>
  <c r="F12"/>
  <c r="F8"/>
  <c r="F4"/>
  <c r="C32"/>
  <c r="G5" i="7" s="1"/>
  <c r="F3" i="3"/>
  <c r="F26"/>
  <c r="F22"/>
  <c r="F18"/>
  <c r="F14"/>
  <c r="F10"/>
  <c r="F6"/>
  <c r="F29"/>
  <c r="F27"/>
  <c r="F25"/>
  <c r="F23"/>
  <c r="F21"/>
  <c r="F19"/>
  <c r="F17"/>
  <c r="F15"/>
  <c r="F13"/>
  <c r="F11"/>
  <c r="F9"/>
  <c r="F7"/>
  <c r="G4" i="7"/>
  <c r="C29"/>
  <c r="G60" l="1"/>
  <c r="G71"/>
  <c r="H10"/>
  <c r="C87"/>
  <c r="H71"/>
  <c r="C73"/>
  <c r="G29"/>
  <c r="C31"/>
  <c r="C89"/>
  <c r="C92"/>
  <c r="H4"/>
  <c r="C91"/>
  <c r="H5"/>
  <c r="H60"/>
  <c r="H46"/>
  <c r="H21"/>
  <c r="H44"/>
  <c r="H34"/>
  <c r="H54"/>
  <c r="H6"/>
  <c r="H58"/>
  <c r="H59"/>
  <c r="H37"/>
  <c r="H35"/>
  <c r="H39"/>
  <c r="H52"/>
  <c r="H28"/>
  <c r="H13"/>
  <c r="H47"/>
  <c r="H48"/>
  <c r="H57"/>
  <c r="H42"/>
  <c r="H49"/>
  <c r="H14"/>
  <c r="H7"/>
  <c r="H50"/>
  <c r="H3"/>
  <c r="H19"/>
  <c r="H15"/>
  <c r="C88"/>
  <c r="C90"/>
  <c r="H29"/>
  <c r="H41"/>
  <c r="H25"/>
  <c r="H12"/>
  <c r="H56"/>
  <c r="H45"/>
  <c r="H36"/>
  <c r="H43"/>
  <c r="H22"/>
  <c r="H53"/>
  <c r="H16"/>
  <c r="H11"/>
  <c r="H8"/>
  <c r="H55"/>
  <c r="H38"/>
  <c r="H26"/>
  <c r="H20"/>
  <c r="H27"/>
  <c r="H9"/>
  <c r="H40"/>
  <c r="H18"/>
  <c r="H51"/>
  <c r="H17"/>
  <c r="H23"/>
  <c r="H24"/>
  <c r="G90" l="1"/>
  <c r="H90"/>
  <c r="G89"/>
  <c r="H89"/>
  <c r="H87"/>
  <c r="G87"/>
  <c r="H88"/>
  <c r="G88"/>
  <c r="G91"/>
  <c r="H91"/>
  <c r="G92"/>
  <c r="H92"/>
  <c r="G93" l="1"/>
  <c r="B5" i="8" s="1"/>
  <c r="B7" s="1"/>
</calcChain>
</file>

<file path=xl/comments1.xml><?xml version="1.0" encoding="utf-8"?>
<comments xmlns="http://schemas.openxmlformats.org/spreadsheetml/2006/main">
  <authors>
    <author>Autor</author>
  </authors>
  <commentList>
    <comment ref="C30" authorId="0">
      <text>
        <r>
          <rPr>
            <sz val="8"/>
            <color indexed="81"/>
            <rFont val="Tahoma"/>
            <family val="2"/>
          </rPr>
          <t xml:space="preserve">Adicionar o peso líquido da massa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C30" authorId="0">
      <text>
        <r>
          <rPr>
            <b/>
            <sz val="8"/>
            <color indexed="81"/>
            <rFont val="Tahoma"/>
            <family val="2"/>
          </rPr>
          <t>Adicionar o peso líquido do recheio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<sst xmlns="http://schemas.openxmlformats.org/spreadsheetml/2006/main" count="265" uniqueCount="194">
  <si>
    <t>Código</t>
  </si>
  <si>
    <t>Ingrediente</t>
  </si>
  <si>
    <t>Custo (R$/kg ou R$/L)</t>
  </si>
  <si>
    <t>AÇUCAR</t>
  </si>
  <si>
    <t>ALHO IN NATURA</t>
  </si>
  <si>
    <t>ALHO-PORÓ IN NATURA</t>
  </si>
  <si>
    <t>AMIDO (SNOW FLAKE)</t>
  </si>
  <si>
    <t>AMIDO MODIFICADO</t>
  </si>
  <si>
    <t>AROMA DE QUEIJO</t>
  </si>
  <si>
    <t>AROMA DE QUEIJO 2 TEMPERART</t>
  </si>
  <si>
    <t>AROMA DE QUEIJO LIQUIDO</t>
  </si>
  <si>
    <t>AZEITE</t>
  </si>
  <si>
    <t>AZEITONA PRETA FATIADA</t>
  </si>
  <si>
    <t>BACALHAU COD MACRO</t>
  </si>
  <si>
    <t>BACALHAU POLLOCK</t>
  </si>
  <si>
    <t>BACON</t>
  </si>
  <si>
    <t>BATATA BAROA IN NATURA</t>
  </si>
  <si>
    <t>BATATA IN NATURA</t>
  </si>
  <si>
    <t>BLANQUET DE PERU</t>
  </si>
  <si>
    <t>BRÓCOLIS IN NATURA</t>
  </si>
  <si>
    <t>CAIXA DE PAPELÃO 5 KG</t>
  </si>
  <si>
    <t>CAIXA DE PAPELÃO 1 KG 20 g</t>
  </si>
  <si>
    <t>CAIXA DE PAPELÃO 1 KG 125 g</t>
  </si>
  <si>
    <t>CALABRESA DEFUMADA C/ CASCA</t>
  </si>
  <si>
    <t>CALDO DE CARNE</t>
  </si>
  <si>
    <t>CALDO DE GALINHA</t>
  </si>
  <si>
    <t>CALDO DE PEIXE</t>
  </si>
  <si>
    <t>CAMARÃO</t>
  </si>
  <si>
    <t>CARNE SECA</t>
  </si>
  <si>
    <t>CEBOLA IN NATURA</t>
  </si>
  <si>
    <t>CEBOLINHA IN NATURA</t>
  </si>
  <si>
    <t>CHAMPIGNON FATIADO</t>
  </si>
  <si>
    <t>CHOCOLATE</t>
  </si>
  <si>
    <t>COBERTURA P/ EMPANAR 7.55</t>
  </si>
  <si>
    <t>COBERTURA P/ EMPANAR 7.83</t>
  </si>
  <si>
    <t>COENTRO IN NATURA</t>
  </si>
  <si>
    <t>COLA BASTÃO</t>
  </si>
  <si>
    <t>COLORAU</t>
  </si>
  <si>
    <t>COMPOSTO LÁCTEO</t>
  </si>
  <si>
    <t>COUVE-FLOR IN NATURA</t>
  </si>
  <si>
    <t>CREME CULINÁRIO</t>
  </si>
  <si>
    <t>CREME DE LEITE</t>
  </si>
  <si>
    <t>DOCE DE LEITE</t>
  </si>
  <si>
    <t>ESCAROLA IN NATURA</t>
  </si>
  <si>
    <t>ESPINAFRE IN NATURA</t>
  </si>
  <si>
    <t>ETIQUETA BOPP 100X150 MM</t>
  </si>
  <si>
    <t>ETIQUETA COUCHE</t>
  </si>
  <si>
    <t>FARINHA DE SOJA</t>
  </si>
  <si>
    <t>FARINHA DE TRIGO</t>
  </si>
  <si>
    <t>FARINHA DE TRIGO INTEGRAL</t>
  </si>
  <si>
    <t>FÉCULA DE MANDIOCA</t>
  </si>
  <si>
    <t>FERMENTO QUÍMICO</t>
  </si>
  <si>
    <t>FLOCO DE BATATA</t>
  </si>
  <si>
    <t>FOLHA DE LOURO</t>
  </si>
  <si>
    <t>FUBÁ</t>
  </si>
  <si>
    <t>GEMA PASTEURIZADA</t>
  </si>
  <si>
    <t>GOIABADA</t>
  </si>
  <si>
    <t>HORTELÃ IN NATURA</t>
  </si>
  <si>
    <t>LECITINA DE SOJA</t>
  </si>
  <si>
    <t>LEITE INTEGRAL</t>
  </si>
  <si>
    <t>LIGANTE 5.17</t>
  </si>
  <si>
    <t>LIMÃO IN NATURA</t>
  </si>
  <si>
    <t>MANDIOCA DESCASCADA CRUA</t>
  </si>
  <si>
    <t>MANJERICÃO DESIDRATADO</t>
  </si>
  <si>
    <t>MARGARINA 80%</t>
  </si>
  <si>
    <t>MILHO</t>
  </si>
  <si>
    <t>MOLHO DE TOMATE</t>
  </si>
  <si>
    <t>MUSSARELA</t>
  </si>
  <si>
    <t>MUSSARELA ANALOGA</t>
  </si>
  <si>
    <t>ÓLEO DE ALGODÃO</t>
  </si>
  <si>
    <t>ÓLEO DE SOJA</t>
  </si>
  <si>
    <t>ORÉGANO</t>
  </si>
  <si>
    <t>OVO PASTEURIZADO</t>
  </si>
  <si>
    <t>PALMITO</t>
  </si>
  <si>
    <t>PARMESÃO</t>
  </si>
  <si>
    <t>PATINHO</t>
  </si>
  <si>
    <t>PEITO DE FRANGO</t>
  </si>
  <si>
    <t>PIMENTA BRANCA</t>
  </si>
  <si>
    <t>PIMENTA DO REINO</t>
  </si>
  <si>
    <t>PIMENTA SÍRIA</t>
  </si>
  <si>
    <t>POLVILHO AZEDO</t>
  </si>
  <si>
    <t>PRESUNTO</t>
  </si>
  <si>
    <t>PROTEÍNA DE SOJA DE CARNE</t>
  </si>
  <si>
    <t>PROTEÍNA DE SOJA DE FRANGO</t>
  </si>
  <si>
    <t>PROVOLONE</t>
  </si>
  <si>
    <t>QUEIJO BRANCO</t>
  </si>
  <si>
    <t>QUEIJO PRATO</t>
  </si>
  <si>
    <t>REQUEIJÃO</t>
  </si>
  <si>
    <t>REQUEIJÃO SCALA</t>
  </si>
  <si>
    <t>RICOTA</t>
  </si>
  <si>
    <t>SACO PEBD 1 KG</t>
  </si>
  <si>
    <t>SACO PEBD 300G</t>
  </si>
  <si>
    <t>SACO PEBD 360G</t>
  </si>
  <si>
    <t>SACO PLÁSTICO</t>
  </si>
  <si>
    <t>SAL</t>
  </si>
  <si>
    <t>SALSA IN NATURA</t>
  </si>
  <si>
    <t>SALSICHA</t>
  </si>
  <si>
    <t>SELETA DE LEGUMES</t>
  </si>
  <si>
    <t>TOMATE IN NATURA</t>
  </si>
  <si>
    <t>TOMATE SECO</t>
  </si>
  <si>
    <t>TRIGO DE KIBE</t>
  </si>
  <si>
    <t>URUCUM</t>
  </si>
  <si>
    <t>VANILINA</t>
  </si>
  <si>
    <t>ZATTAR</t>
  </si>
  <si>
    <t>CAIXA DE PAPELÃO 10 KG</t>
  </si>
  <si>
    <t>SACO PEBD 300 G MINI KIBE</t>
  </si>
  <si>
    <t>SACO MINICHURROS DOCE DE LEITE - 16,6X20</t>
  </si>
  <si>
    <t>SACO PEBD 300 G BOLINHA DE MUÇARELA</t>
  </si>
  <si>
    <t>SACO PEBD 300 G MINI COXINHA DE FRANGO</t>
  </si>
  <si>
    <t>SACO PEBD 300 G MINI CROQUETE DE BACALHAU</t>
  </si>
  <si>
    <t>SACO PEBD 360 G PÃO DE QUEIJO COQUETEL</t>
  </si>
  <si>
    <t>SACO PEBD 360 G CHIPA</t>
  </si>
  <si>
    <t>PRE-MISTURA P/ PAO DE QUEIJO 1 (PME-10)</t>
  </si>
  <si>
    <t>EMULSIFICANTE (CREAM LINE MHS 90)</t>
  </si>
  <si>
    <t>AROMA DE PARMESÃO (DOREMUS)</t>
  </si>
  <si>
    <t>GORDURA VEGETAL</t>
  </si>
  <si>
    <t>DORSO DE FRANGO</t>
  </si>
  <si>
    <t>SACO PEBD 30x50x012</t>
  </si>
  <si>
    <t>CONDICIONADOR DE MASSA</t>
  </si>
  <si>
    <t>FERMENTO BIOLÓGICO SECO</t>
  </si>
  <si>
    <t>MARGARINA FOLHADA 80%</t>
  </si>
  <si>
    <t>COBERTURA P/ EMPANAR DE MACARRÃO</t>
  </si>
  <si>
    <t>CATCHUP</t>
  </si>
  <si>
    <t>MAIONESE</t>
  </si>
  <si>
    <t>PIMENTÃO VERDE</t>
  </si>
  <si>
    <t>PEITO DE PERU</t>
  </si>
  <si>
    <t>HAMBURGUER DE CARNE 90G</t>
  </si>
  <si>
    <t>HAMBURGUER DE CARNE 56G</t>
  </si>
  <si>
    <t>BATATA PALHA</t>
  </si>
  <si>
    <t>MOSTARDA</t>
  </si>
  <si>
    <t>GERGELIM</t>
  </si>
  <si>
    <t>PRESUNTO PEÇA (FATIAR)</t>
  </si>
  <si>
    <t>ACEM</t>
  </si>
  <si>
    <t>QUEIJO PRATO PROCESSADO</t>
  </si>
  <si>
    <t>MUSSARELA PROCESSADA</t>
  </si>
  <si>
    <t>COBERTURA P/ EMPANAR KFFO2</t>
  </si>
  <si>
    <t>SORO DE LEITE</t>
  </si>
  <si>
    <t>VINAGRE</t>
  </si>
  <si>
    <t>MOLHO TAHINI</t>
  </si>
  <si>
    <t>CHEDDAR</t>
  </si>
  <si>
    <t>FRANGO DESFIADO</t>
  </si>
  <si>
    <t>CARNE SECA DESFIADA</t>
  </si>
  <si>
    <t>PARMESÃO RALADO</t>
  </si>
  <si>
    <t>PRE-MISTURA P/ PAO DE QUEIJO 2 (AMID+ 50)</t>
  </si>
  <si>
    <t>PRE-MISTURA P/ PAO DE QUEIJO 3(FANTUCCI)</t>
  </si>
  <si>
    <t>AMIDO (PODIUM 100)</t>
  </si>
  <si>
    <t>Recurso</t>
  </si>
  <si>
    <t>Custo (R$/kg bruto)</t>
  </si>
  <si>
    <t>ENERGIA</t>
  </si>
  <si>
    <t>ÁGUA</t>
  </si>
  <si>
    <t>MÃO DE OBRA FRITO-CONGELADO</t>
  </si>
  <si>
    <t>MÃO DE OBRA CRU-CONGELADO</t>
  </si>
  <si>
    <t>MÃO DE OBRA PÃO DE QUEIJO</t>
  </si>
  <si>
    <t>DEPRECIAÇÃO</t>
  </si>
  <si>
    <t>GÁS CRÚ</t>
  </si>
  <si>
    <t>GÁS FRITO (GERAL)</t>
  </si>
  <si>
    <t>GÁS FRITO (ÚNICO)</t>
  </si>
  <si>
    <t>GÁS (ROTOTÉRMICO) P.QUEIJO ASSADO 70 G</t>
  </si>
  <si>
    <t>GÁS (ROTOTÉRMICO) QUICHE 20 G</t>
  </si>
  <si>
    <t>GÁS (ROTOTÉRMICO) QUICHE 130 G</t>
  </si>
  <si>
    <t>GÁS (ROTOTÉRMICO) EMPADA 20 G</t>
  </si>
  <si>
    <t>Massa</t>
  </si>
  <si>
    <t>Quantidade (Kg)</t>
  </si>
  <si>
    <t>Custo (R$/kg)</t>
  </si>
  <si>
    <t>Custo (R$)</t>
  </si>
  <si>
    <t>%</t>
  </si>
  <si>
    <t>Rendimento Bruto</t>
  </si>
  <si>
    <t>Rendimento Líquido</t>
  </si>
  <si>
    <t>Perda (%)</t>
  </si>
  <si>
    <t>-</t>
  </si>
  <si>
    <t>Recheio</t>
  </si>
  <si>
    <t>% Perda da Massa</t>
  </si>
  <si>
    <t>% Perda de Recheio</t>
  </si>
  <si>
    <t>Empano</t>
  </si>
  <si>
    <t>Gramatura da massa</t>
  </si>
  <si>
    <t>Gramatura do recheio</t>
  </si>
  <si>
    <t>Gramatura do empano</t>
  </si>
  <si>
    <t>Peso (g)</t>
  </si>
  <si>
    <t>Última Atualização da tabela</t>
  </si>
  <si>
    <t>Base de Calculo (kg)</t>
  </si>
  <si>
    <t>Embalagem</t>
  </si>
  <si>
    <t>Recursos</t>
  </si>
  <si>
    <t>Custo Massa (R$/kg)</t>
  </si>
  <si>
    <t>Custo Recheio (R$/kg)</t>
  </si>
  <si>
    <t>Custo empanamento (R$/kg)</t>
  </si>
  <si>
    <t>Quantidade a Produzir (Kg)</t>
  </si>
  <si>
    <t>Quantidade Produzida (kg)</t>
  </si>
  <si>
    <t>Perda na produção (%)</t>
  </si>
  <si>
    <t>Custo total (R$)</t>
  </si>
  <si>
    <t>Custo Produto Final (R$/kg)</t>
  </si>
  <si>
    <t xml:space="preserve">O recurso ENERGIA engloba todo o gasto com equipamentos que consomem energia elétrica, desde maquinas, lâmpadas e etc...Nesse caso, todos os produtos que são produzidos na empresa utilizam esse tipo de recurso.
A mão de obra (M.O.D) é um recurso que a grande maioria das empresas possuem. Nela é contabilizado o quanto da mão de obra humana é necessária para executar um determinado serviço. O recurso MÃO-DE-OBRA CRU-CONGELADO engloba a mão de obra dos salgados crus, quiches e assados. Já o recurso MÃO-DE-OBRA FRITO-CONGELADO, engloba somente os salgados fritos, pois nele é contabilizada a mão de obra a mais que é utilizada para fritar. O recurso MÃO-DE-OBRA PÃO DE QUEIJO, engloba somente os produtos derivados de pão de queijo.
A DEPRECIAÇÃO é um recurso que considera o custo da desvalorização dos equipamentos com o tempo. Todos os produtos devem ter esse recurso.
O GÁS é um recurso que considera os produtos que utilizam equipamentos que necessitam de gás, como no caso das masseiras, fritadeiras, caldeirão e forno. Para cada produto, deve ser considerado um tipo de custo de gás diferente. O GÁS CRU, considera todos os produtos cru que utilizam o caldeirão ou as masseiras de cozimento de massa. O GÁS FRITO (GERAL), considera os produtos que utilizam a masseira e o caldeira e também a fritadeira. O GÁS FRITO (ÚNICO), considera somente o Kibe com Requeijão frito, pois o mesmo só utiliza a fritadeira como equipamento a gás. Os recursos GÁS (ROTOTÉRMICO), considera os produtos que são utilizados no forno, como Pão de queijo Assado, Quiches e empada.
</t>
  </si>
  <si>
    <t>SACO PEBD 1 KG (TENTACAO)</t>
  </si>
  <si>
    <t>AROMA DE BACALHAU</t>
  </si>
  <si>
    <t>AROMA DE PARMESÃO (RAI)</t>
  </si>
</sst>
</file>

<file path=xl/styles.xml><?xml version="1.0" encoding="utf-8"?>
<styleSheet xmlns="http://schemas.openxmlformats.org/spreadsheetml/2006/main">
  <numFmts count="1">
    <numFmt numFmtId="164" formatCode="0.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2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8"/>
  <sheetViews>
    <sheetView workbookViewId="0"/>
  </sheetViews>
  <sheetFormatPr defaultRowHeight="15"/>
  <cols>
    <col min="1" max="1" width="7.140625" bestFit="1" customWidth="1"/>
    <col min="2" max="2" width="44.42578125" bestFit="1" customWidth="1"/>
    <col min="3" max="3" width="20.140625" bestFit="1" customWidth="1"/>
  </cols>
  <sheetData>
    <row r="1" spans="1:3">
      <c r="A1" s="6" t="s">
        <v>0</v>
      </c>
      <c r="B1" s="6" t="s">
        <v>1</v>
      </c>
      <c r="C1" s="6" t="s">
        <v>2</v>
      </c>
    </row>
    <row r="2" spans="1:3">
      <c r="A2" s="2">
        <v>800000</v>
      </c>
      <c r="B2" s="2" t="s">
        <v>149</v>
      </c>
      <c r="C2" s="2">
        <v>0.01</v>
      </c>
    </row>
    <row r="3" spans="1:3">
      <c r="A3" s="2">
        <v>800001</v>
      </c>
      <c r="B3" s="2" t="s">
        <v>3</v>
      </c>
      <c r="C3" s="3">
        <v>2.1200060000000001</v>
      </c>
    </row>
    <row r="4" spans="1:3">
      <c r="A4" s="2">
        <v>800002</v>
      </c>
      <c r="B4" s="2" t="s">
        <v>4</v>
      </c>
      <c r="C4" s="3">
        <v>5.1154799999999998</v>
      </c>
    </row>
    <row r="5" spans="1:3">
      <c r="A5" s="2">
        <v>800003</v>
      </c>
      <c r="B5" s="2" t="s">
        <v>5</v>
      </c>
      <c r="C5" s="3">
        <v>7.7713739999999998</v>
      </c>
    </row>
    <row r="6" spans="1:3">
      <c r="A6" s="2">
        <v>800004</v>
      </c>
      <c r="B6" s="2" t="s">
        <v>6</v>
      </c>
      <c r="C6" s="3">
        <v>5.6554669999999998</v>
      </c>
    </row>
    <row r="7" spans="1:3">
      <c r="A7" s="4">
        <v>800005</v>
      </c>
      <c r="B7" s="4" t="s">
        <v>7</v>
      </c>
      <c r="C7" s="3">
        <v>4.5850659999999994</v>
      </c>
    </row>
    <row r="8" spans="1:3">
      <c r="A8" s="5">
        <v>800006</v>
      </c>
      <c r="B8" s="2" t="s">
        <v>8</v>
      </c>
      <c r="C8" s="3">
        <v>19.681940000000001</v>
      </c>
    </row>
    <row r="9" spans="1:3">
      <c r="A9" s="5">
        <v>800007</v>
      </c>
      <c r="B9" s="2" t="s">
        <v>9</v>
      </c>
      <c r="C9" s="3">
        <v>7.8755239999999995</v>
      </c>
    </row>
    <row r="10" spans="1:3">
      <c r="A10" s="5">
        <v>800008</v>
      </c>
      <c r="B10" s="2" t="s">
        <v>10</v>
      </c>
      <c r="C10" s="3">
        <v>35.739756999999997</v>
      </c>
    </row>
    <row r="11" spans="1:3">
      <c r="A11" s="5">
        <v>800009</v>
      </c>
      <c r="B11" s="2" t="s">
        <v>11</v>
      </c>
      <c r="C11" s="3">
        <v>6.1201119999999998</v>
      </c>
    </row>
    <row r="12" spans="1:3">
      <c r="A12" s="5">
        <v>800010</v>
      </c>
      <c r="B12" s="2" t="s">
        <v>12</v>
      </c>
      <c r="C12" s="3">
        <v>14.964398999999998</v>
      </c>
    </row>
    <row r="13" spans="1:3">
      <c r="A13" s="2">
        <v>800011</v>
      </c>
      <c r="B13" s="2" t="s">
        <v>13</v>
      </c>
      <c r="C13" s="3">
        <v>35.587013999999996</v>
      </c>
    </row>
    <row r="14" spans="1:3">
      <c r="A14" s="2">
        <v>800012</v>
      </c>
      <c r="B14" s="2" t="s">
        <v>14</v>
      </c>
      <c r="C14" s="3">
        <v>24.68618</v>
      </c>
    </row>
    <row r="15" spans="1:3">
      <c r="A15" s="2">
        <v>800013</v>
      </c>
      <c r="B15" s="2" t="s">
        <v>15</v>
      </c>
      <c r="C15" s="3">
        <v>15.273866999999999</v>
      </c>
    </row>
    <row r="16" spans="1:3">
      <c r="A16" s="2">
        <v>800014</v>
      </c>
      <c r="B16" s="2" t="s">
        <v>16</v>
      </c>
      <c r="C16" s="3">
        <v>5.0817540000000001</v>
      </c>
    </row>
    <row r="17" spans="1:3">
      <c r="A17" s="2">
        <v>800015</v>
      </c>
      <c r="B17" s="2" t="s">
        <v>17</v>
      </c>
      <c r="C17" s="3">
        <v>2.7</v>
      </c>
    </row>
    <row r="18" spans="1:3">
      <c r="A18" s="2">
        <v>800016</v>
      </c>
      <c r="B18" s="2" t="s">
        <v>18</v>
      </c>
      <c r="C18" s="3">
        <v>21.823850999999998</v>
      </c>
    </row>
    <row r="19" spans="1:3">
      <c r="A19" s="2">
        <v>800017</v>
      </c>
      <c r="B19" s="2" t="s">
        <v>19</v>
      </c>
      <c r="C19" s="3">
        <v>13.981555</v>
      </c>
    </row>
    <row r="20" spans="1:3">
      <c r="A20" s="2">
        <v>800018</v>
      </c>
      <c r="B20" s="2" t="s">
        <v>20</v>
      </c>
      <c r="C20" s="3">
        <v>1.5988609999999999</v>
      </c>
    </row>
    <row r="21" spans="1:3">
      <c r="A21" s="2">
        <v>800019</v>
      </c>
      <c r="B21" s="2" t="s">
        <v>21</v>
      </c>
      <c r="C21" s="3">
        <v>2.2385999999999999</v>
      </c>
    </row>
    <row r="22" spans="1:3">
      <c r="A22" s="2">
        <v>800020</v>
      </c>
      <c r="B22" s="2" t="s">
        <v>22</v>
      </c>
      <c r="C22" s="3">
        <v>2.0578879999999997</v>
      </c>
    </row>
    <row r="23" spans="1:3">
      <c r="A23" s="2">
        <v>800021</v>
      </c>
      <c r="B23" s="2" t="s">
        <v>23</v>
      </c>
      <c r="C23" s="3">
        <v>12.632216</v>
      </c>
    </row>
    <row r="24" spans="1:3">
      <c r="A24" s="2">
        <v>800022</v>
      </c>
      <c r="B24" s="2" t="s">
        <v>24</v>
      </c>
      <c r="C24" s="3">
        <v>6.0039099999999994</v>
      </c>
    </row>
    <row r="25" spans="1:3">
      <c r="A25" s="2">
        <v>800023</v>
      </c>
      <c r="B25" s="2" t="s">
        <v>25</v>
      </c>
      <c r="C25" s="3">
        <v>5.1676289999999998</v>
      </c>
    </row>
    <row r="26" spans="1:3">
      <c r="A26" s="2">
        <v>800024</v>
      </c>
      <c r="B26" s="2" t="s">
        <v>26</v>
      </c>
      <c r="C26" s="3">
        <v>10.143366</v>
      </c>
    </row>
    <row r="27" spans="1:3">
      <c r="A27" s="2">
        <v>800025</v>
      </c>
      <c r="B27" s="2" t="s">
        <v>27</v>
      </c>
      <c r="C27" s="3">
        <v>21.031821999999998</v>
      </c>
    </row>
    <row r="28" spans="1:3">
      <c r="A28" s="2">
        <v>800026</v>
      </c>
      <c r="B28" s="2" t="s">
        <v>28</v>
      </c>
      <c r="C28" s="3">
        <v>25.667945</v>
      </c>
    </row>
    <row r="29" spans="1:3">
      <c r="A29" s="2">
        <v>800027</v>
      </c>
      <c r="B29" s="2" t="s">
        <v>29</v>
      </c>
      <c r="C29" s="3">
        <v>5.1000000000000005</v>
      </c>
    </row>
    <row r="30" spans="1:3">
      <c r="A30" s="2">
        <v>800028</v>
      </c>
      <c r="B30" s="2" t="s">
        <v>30</v>
      </c>
      <c r="C30" s="3">
        <v>11.147534</v>
      </c>
    </row>
    <row r="31" spans="1:3">
      <c r="A31" s="2">
        <v>800029</v>
      </c>
      <c r="B31" s="2" t="s">
        <v>31</v>
      </c>
      <c r="C31" s="3">
        <v>13.673955999999999</v>
      </c>
    </row>
    <row r="32" spans="1:3">
      <c r="A32" s="2">
        <v>800030</v>
      </c>
      <c r="B32" s="2" t="s">
        <v>32</v>
      </c>
      <c r="C32" s="3">
        <v>12.362459999999999</v>
      </c>
    </row>
    <row r="33" spans="1:3">
      <c r="A33" s="2">
        <v>800031</v>
      </c>
      <c r="B33" s="2" t="s">
        <v>33</v>
      </c>
      <c r="C33" s="3">
        <v>7.7615479999999994</v>
      </c>
    </row>
    <row r="34" spans="1:3">
      <c r="A34" s="2">
        <v>800032</v>
      </c>
      <c r="B34" s="5" t="s">
        <v>34</v>
      </c>
      <c r="C34" s="3">
        <v>5.1747819999999995</v>
      </c>
    </row>
    <row r="35" spans="1:3">
      <c r="A35" s="2">
        <v>800033</v>
      </c>
      <c r="B35" s="5" t="s">
        <v>35</v>
      </c>
      <c r="C35" s="3">
        <v>10.537224</v>
      </c>
    </row>
    <row r="36" spans="1:3">
      <c r="A36" s="2">
        <v>800034</v>
      </c>
      <c r="B36" s="5" t="s">
        <v>36</v>
      </c>
      <c r="C36" s="3">
        <v>17.248214000000001</v>
      </c>
    </row>
    <row r="37" spans="1:3">
      <c r="A37" s="2">
        <v>800035</v>
      </c>
      <c r="B37" s="2" t="s">
        <v>37</v>
      </c>
      <c r="C37" s="3">
        <v>2.7445539999999999</v>
      </c>
    </row>
    <row r="38" spans="1:3">
      <c r="A38" s="2">
        <v>800036</v>
      </c>
      <c r="B38" s="2" t="s">
        <v>38</v>
      </c>
      <c r="C38" s="3">
        <v>7.150658</v>
      </c>
    </row>
    <row r="39" spans="1:3">
      <c r="A39" s="2">
        <v>800037</v>
      </c>
      <c r="B39" s="2" t="s">
        <v>39</v>
      </c>
      <c r="C39" s="3">
        <v>16.998479</v>
      </c>
    </row>
    <row r="40" spans="1:3">
      <c r="A40" s="2">
        <v>800038</v>
      </c>
      <c r="B40" s="2" t="s">
        <v>40</v>
      </c>
      <c r="C40" s="3">
        <v>6.8287959999999996</v>
      </c>
    </row>
    <row r="41" spans="1:3">
      <c r="A41" s="2">
        <v>800039</v>
      </c>
      <c r="B41" s="2" t="s">
        <v>41</v>
      </c>
      <c r="C41" s="3">
        <v>8.9231999999999996</v>
      </c>
    </row>
    <row r="42" spans="1:3">
      <c r="A42" s="2">
        <v>800040</v>
      </c>
      <c r="B42" s="2" t="s">
        <v>42</v>
      </c>
      <c r="C42" s="3">
        <v>8.9717690000000001</v>
      </c>
    </row>
    <row r="43" spans="1:3">
      <c r="A43" s="2">
        <v>800041</v>
      </c>
      <c r="B43" s="2" t="s">
        <v>43</v>
      </c>
      <c r="C43" s="3">
        <v>1.969012</v>
      </c>
    </row>
    <row r="44" spans="1:3">
      <c r="A44" s="2">
        <v>800042</v>
      </c>
      <c r="B44" s="2" t="s">
        <v>44</v>
      </c>
      <c r="C44" s="3">
        <v>6.8108420000000001</v>
      </c>
    </row>
    <row r="45" spans="1:3">
      <c r="A45" s="2">
        <v>800043</v>
      </c>
      <c r="B45" s="2" t="s">
        <v>45</v>
      </c>
      <c r="C45" s="3">
        <v>0.100022</v>
      </c>
    </row>
    <row r="46" spans="1:3">
      <c r="A46" s="2">
        <v>800044</v>
      </c>
      <c r="B46" s="2" t="s">
        <v>46</v>
      </c>
      <c r="C46" s="3">
        <v>1.4175E-2</v>
      </c>
    </row>
    <row r="47" spans="1:3">
      <c r="A47" s="2">
        <v>800045</v>
      </c>
      <c r="B47" s="2" t="s">
        <v>47</v>
      </c>
      <c r="C47" s="3">
        <v>3.4496000000000002</v>
      </c>
    </row>
    <row r="48" spans="1:3">
      <c r="A48" s="2">
        <v>800046</v>
      </c>
      <c r="B48" s="2" t="s">
        <v>48</v>
      </c>
      <c r="C48" s="3">
        <v>1.988162</v>
      </c>
    </row>
    <row r="49" spans="1:3">
      <c r="A49" s="2">
        <v>800047</v>
      </c>
      <c r="B49" s="2" t="s">
        <v>49</v>
      </c>
      <c r="C49" s="3">
        <v>3.1619989999999998</v>
      </c>
    </row>
    <row r="50" spans="1:3">
      <c r="A50" s="2">
        <v>800048</v>
      </c>
      <c r="B50" s="2" t="s">
        <v>50</v>
      </c>
      <c r="C50" s="3">
        <v>2.112924</v>
      </c>
    </row>
    <row r="51" spans="1:3">
      <c r="A51" s="2">
        <v>800049</v>
      </c>
      <c r="B51" s="2" t="s">
        <v>51</v>
      </c>
      <c r="C51" s="3">
        <v>9.1473569999999995</v>
      </c>
    </row>
    <row r="52" spans="1:3">
      <c r="A52" s="2">
        <v>800050</v>
      </c>
      <c r="B52" s="2" t="s">
        <v>52</v>
      </c>
      <c r="C52" s="3">
        <v>8.7555250000000004</v>
      </c>
    </row>
    <row r="53" spans="1:3">
      <c r="A53" s="2">
        <v>800051</v>
      </c>
      <c r="B53" s="2" t="s">
        <v>53</v>
      </c>
      <c r="C53" s="3">
        <v>30</v>
      </c>
    </row>
    <row r="54" spans="1:3">
      <c r="A54" s="2">
        <v>800052</v>
      </c>
      <c r="B54" s="2" t="s">
        <v>54</v>
      </c>
      <c r="C54" s="3">
        <v>1.7086209999999999</v>
      </c>
    </row>
    <row r="55" spans="1:3">
      <c r="A55" s="2">
        <v>800053</v>
      </c>
      <c r="B55" s="2" t="s">
        <v>55</v>
      </c>
      <c r="C55" s="3">
        <v>8.2839749999999999</v>
      </c>
    </row>
    <row r="56" spans="1:3">
      <c r="A56" s="2">
        <v>800054</v>
      </c>
      <c r="B56" s="2" t="s">
        <v>56</v>
      </c>
      <c r="C56" s="3">
        <v>3.1112759999999997</v>
      </c>
    </row>
    <row r="57" spans="1:3">
      <c r="A57" s="2">
        <v>800055</v>
      </c>
      <c r="B57" s="2" t="s">
        <v>57</v>
      </c>
      <c r="C57" s="3">
        <v>12.900001</v>
      </c>
    </row>
    <row r="58" spans="1:3">
      <c r="A58" s="2">
        <v>800056</v>
      </c>
      <c r="B58" s="2" t="s">
        <v>58</v>
      </c>
      <c r="C58" s="3">
        <v>13.890416999999999</v>
      </c>
    </row>
    <row r="59" spans="1:3">
      <c r="A59" s="2">
        <v>800057</v>
      </c>
      <c r="B59" s="2" t="s">
        <v>59</v>
      </c>
      <c r="C59" s="3">
        <v>1.8991989999999999</v>
      </c>
    </row>
    <row r="60" spans="1:3">
      <c r="A60" s="2">
        <v>800058</v>
      </c>
      <c r="B60" s="2" t="s">
        <v>60</v>
      </c>
      <c r="C60" s="3">
        <v>9.1761330000000001</v>
      </c>
    </row>
    <row r="61" spans="1:3">
      <c r="A61" s="2">
        <v>800059</v>
      </c>
      <c r="B61" s="2" t="s">
        <v>61</v>
      </c>
      <c r="C61" s="3">
        <v>4.3350759999999999</v>
      </c>
    </row>
    <row r="62" spans="1:3">
      <c r="A62" s="2">
        <v>800060</v>
      </c>
      <c r="B62" s="2" t="s">
        <v>62</v>
      </c>
      <c r="C62" s="3">
        <v>5.1388889999999998</v>
      </c>
    </row>
    <row r="63" spans="1:3">
      <c r="A63" s="2">
        <v>800061</v>
      </c>
      <c r="B63" s="2" t="s">
        <v>63</v>
      </c>
      <c r="C63" s="3">
        <v>18.34</v>
      </c>
    </row>
    <row r="64" spans="1:3">
      <c r="A64" s="2">
        <v>800062</v>
      </c>
      <c r="B64" s="2" t="s">
        <v>64</v>
      </c>
      <c r="C64" s="3">
        <v>4.4190670000000001</v>
      </c>
    </row>
    <row r="65" spans="1:3">
      <c r="A65" s="2">
        <v>800063</v>
      </c>
      <c r="B65" s="2" t="s">
        <v>65</v>
      </c>
      <c r="C65" s="3">
        <v>5.9528609999999995</v>
      </c>
    </row>
    <row r="66" spans="1:3">
      <c r="A66" s="2">
        <v>800064</v>
      </c>
      <c r="B66" s="2" t="s">
        <v>66</v>
      </c>
      <c r="C66" s="3">
        <v>2.498869</v>
      </c>
    </row>
    <row r="67" spans="1:3">
      <c r="A67" s="2">
        <v>800065</v>
      </c>
      <c r="B67" s="2" t="s">
        <v>67</v>
      </c>
      <c r="C67" s="3">
        <v>21.953686999999999</v>
      </c>
    </row>
    <row r="68" spans="1:3">
      <c r="A68" s="2">
        <v>800066</v>
      </c>
      <c r="B68" s="2" t="s">
        <v>68</v>
      </c>
      <c r="C68" s="3">
        <v>9.9440000000000008</v>
      </c>
    </row>
    <row r="69" spans="1:3">
      <c r="A69" s="2">
        <v>800067</v>
      </c>
      <c r="B69" s="2" t="s">
        <v>69</v>
      </c>
      <c r="C69" s="3">
        <v>4.6489099999999999</v>
      </c>
    </row>
    <row r="70" spans="1:3">
      <c r="A70" s="2">
        <v>800068</v>
      </c>
      <c r="B70" s="2" t="s">
        <v>70</v>
      </c>
      <c r="C70" s="3">
        <v>4.0801210000000001</v>
      </c>
    </row>
    <row r="71" spans="1:3">
      <c r="A71" s="2">
        <v>800069</v>
      </c>
      <c r="B71" s="2" t="s">
        <v>71</v>
      </c>
      <c r="C71" s="3">
        <v>17.603379999999998</v>
      </c>
    </row>
    <row r="72" spans="1:3">
      <c r="A72" s="2">
        <v>800070</v>
      </c>
      <c r="B72" s="2" t="s">
        <v>72</v>
      </c>
      <c r="C72" s="3">
        <v>6.1100889999999994</v>
      </c>
    </row>
    <row r="73" spans="1:3">
      <c r="A73" s="2">
        <v>800071</v>
      </c>
      <c r="B73" s="2" t="s">
        <v>73</v>
      </c>
      <c r="C73" s="3">
        <v>8.6823420000000002</v>
      </c>
    </row>
    <row r="74" spans="1:3">
      <c r="A74" s="2">
        <v>800072</v>
      </c>
      <c r="B74" s="2" t="s">
        <v>74</v>
      </c>
      <c r="C74" s="3">
        <v>24.896273999999998</v>
      </c>
    </row>
    <row r="75" spans="1:3">
      <c r="A75" s="2">
        <v>800073</v>
      </c>
      <c r="B75" s="2" t="s">
        <v>75</v>
      </c>
      <c r="C75" s="3">
        <v>23.992179999999998</v>
      </c>
    </row>
    <row r="76" spans="1:3">
      <c r="A76" s="2">
        <v>800074</v>
      </c>
      <c r="B76" s="2" t="s">
        <v>76</v>
      </c>
      <c r="C76" s="3">
        <v>6.3240270000000001</v>
      </c>
    </row>
    <row r="77" spans="1:3">
      <c r="A77" s="2">
        <v>800075</v>
      </c>
      <c r="B77" s="2" t="s">
        <v>77</v>
      </c>
      <c r="C77" s="3">
        <v>17.810385999999998</v>
      </c>
    </row>
    <row r="78" spans="1:3">
      <c r="A78" s="2">
        <v>800076</v>
      </c>
      <c r="B78" s="2" t="s">
        <v>78</v>
      </c>
      <c r="C78" s="3">
        <v>9.8248509999999989</v>
      </c>
    </row>
    <row r="79" spans="1:3">
      <c r="A79" s="2">
        <v>800077</v>
      </c>
      <c r="B79" s="2" t="s">
        <v>79</v>
      </c>
      <c r="C79" s="3">
        <v>11.697301</v>
      </c>
    </row>
    <row r="80" spans="1:3">
      <c r="A80" s="2">
        <v>800078</v>
      </c>
      <c r="B80" s="2" t="s">
        <v>80</v>
      </c>
      <c r="C80" s="3">
        <v>2.5976659999999998</v>
      </c>
    </row>
    <row r="81" spans="1:3">
      <c r="A81" s="2">
        <v>800079</v>
      </c>
      <c r="B81" s="2" t="s">
        <v>81</v>
      </c>
      <c r="C81" s="3">
        <v>10.903126</v>
      </c>
    </row>
    <row r="82" spans="1:3">
      <c r="A82" s="2">
        <v>800080</v>
      </c>
      <c r="B82" s="2" t="s">
        <v>82</v>
      </c>
      <c r="C82" s="3">
        <v>6.7379829999999998</v>
      </c>
    </row>
    <row r="83" spans="1:3">
      <c r="A83" s="2">
        <v>800081</v>
      </c>
      <c r="B83" s="2" t="s">
        <v>83</v>
      </c>
      <c r="C83" s="3">
        <v>5.6974929999999997</v>
      </c>
    </row>
    <row r="84" spans="1:3">
      <c r="A84" s="2">
        <v>800082</v>
      </c>
      <c r="B84" s="2" t="s">
        <v>84</v>
      </c>
      <c r="C84" s="3">
        <v>19.330534999999998</v>
      </c>
    </row>
    <row r="85" spans="1:3">
      <c r="A85" s="2">
        <v>800083</v>
      </c>
      <c r="B85" s="2" t="s">
        <v>85</v>
      </c>
      <c r="C85" s="3">
        <v>16.271089</v>
      </c>
    </row>
    <row r="86" spans="1:3">
      <c r="A86" s="2">
        <v>800084</v>
      </c>
      <c r="B86" s="2" t="s">
        <v>86</v>
      </c>
      <c r="C86" s="3">
        <v>23.221231</v>
      </c>
    </row>
    <row r="87" spans="1:3">
      <c r="A87" s="2">
        <v>800085</v>
      </c>
      <c r="B87" s="2" t="s">
        <v>87</v>
      </c>
      <c r="C87" s="3">
        <v>7.1963809999999997</v>
      </c>
    </row>
    <row r="88" spans="1:3">
      <c r="A88" s="2">
        <v>800086</v>
      </c>
      <c r="B88" s="2" t="s">
        <v>88</v>
      </c>
      <c r="C88" s="3">
        <v>14.442345</v>
      </c>
    </row>
    <row r="89" spans="1:3">
      <c r="A89" s="2">
        <v>800087</v>
      </c>
      <c r="B89" s="2" t="s">
        <v>89</v>
      </c>
      <c r="C89" s="3">
        <v>6.4151559999999996</v>
      </c>
    </row>
    <row r="90" spans="1:3">
      <c r="A90" s="2">
        <v>800088</v>
      </c>
      <c r="B90" s="2" t="s">
        <v>90</v>
      </c>
      <c r="C90" s="3">
        <v>0.147506</v>
      </c>
    </row>
    <row r="91" spans="1:3">
      <c r="A91" s="2">
        <v>800089</v>
      </c>
      <c r="B91" s="2" t="s">
        <v>91</v>
      </c>
      <c r="C91" s="3">
        <v>0</v>
      </c>
    </row>
    <row r="92" spans="1:3">
      <c r="A92" s="2">
        <v>800090</v>
      </c>
      <c r="B92" s="2" t="s">
        <v>92</v>
      </c>
      <c r="C92" s="3">
        <v>0</v>
      </c>
    </row>
    <row r="93" spans="1:3">
      <c r="A93" s="2">
        <v>800091</v>
      </c>
      <c r="B93" s="2" t="s">
        <v>93</v>
      </c>
      <c r="C93" s="3">
        <v>3.3631999999999995E-2</v>
      </c>
    </row>
    <row r="94" spans="1:3">
      <c r="A94" s="2">
        <v>800092</v>
      </c>
      <c r="B94" s="2" t="s">
        <v>94</v>
      </c>
      <c r="C94" s="3">
        <v>0.74019699999999999</v>
      </c>
    </row>
    <row r="95" spans="1:3">
      <c r="A95" s="2">
        <v>800093</v>
      </c>
      <c r="B95" s="2" t="s">
        <v>95</v>
      </c>
      <c r="C95" s="3">
        <v>15.474908999999998</v>
      </c>
    </row>
    <row r="96" spans="1:3">
      <c r="A96" s="2">
        <v>800094</v>
      </c>
      <c r="B96" s="2" t="s">
        <v>96</v>
      </c>
      <c r="C96" s="3">
        <v>5.5706879999999996</v>
      </c>
    </row>
    <row r="97" spans="1:3">
      <c r="A97" s="2">
        <v>800095</v>
      </c>
      <c r="B97" s="2" t="s">
        <v>97</v>
      </c>
      <c r="C97" s="3">
        <v>7.3677669999999997</v>
      </c>
    </row>
    <row r="98" spans="1:3">
      <c r="A98" s="2">
        <v>800096</v>
      </c>
      <c r="B98" s="2" t="s">
        <v>98</v>
      </c>
      <c r="C98" s="3">
        <v>6.2003649999999997</v>
      </c>
    </row>
    <row r="99" spans="1:3">
      <c r="A99" s="2">
        <v>800097</v>
      </c>
      <c r="B99" s="2" t="s">
        <v>99</v>
      </c>
      <c r="C99" s="3">
        <v>16.828187</v>
      </c>
    </row>
    <row r="100" spans="1:3">
      <c r="A100" s="2">
        <v>800098</v>
      </c>
      <c r="B100" s="2" t="s">
        <v>100</v>
      </c>
      <c r="C100" s="3">
        <v>3.1975219999999998</v>
      </c>
    </row>
    <row r="101" spans="1:3">
      <c r="A101" s="2">
        <v>800099</v>
      </c>
      <c r="B101" s="2" t="s">
        <v>101</v>
      </c>
      <c r="C101" s="3">
        <v>69.451898999999997</v>
      </c>
    </row>
    <row r="102" spans="1:3">
      <c r="A102" s="2">
        <v>800100</v>
      </c>
      <c r="B102" s="2" t="s">
        <v>102</v>
      </c>
      <c r="C102" s="3">
        <v>64.002123999999995</v>
      </c>
    </row>
    <row r="103" spans="1:3">
      <c r="A103" s="2">
        <v>800101</v>
      </c>
      <c r="B103" s="2" t="s">
        <v>103</v>
      </c>
      <c r="C103" s="3">
        <v>6.6799719999999994</v>
      </c>
    </row>
    <row r="104" spans="1:3">
      <c r="A104" s="2">
        <v>800102</v>
      </c>
      <c r="B104" s="2" t="s">
        <v>104</v>
      </c>
      <c r="C104" s="3">
        <v>0</v>
      </c>
    </row>
    <row r="105" spans="1:3">
      <c r="A105" s="2">
        <v>800103</v>
      </c>
      <c r="B105" s="2" t="s">
        <v>105</v>
      </c>
      <c r="C105" s="3">
        <v>7.0400000000000004E-2</v>
      </c>
    </row>
    <row r="106" spans="1:3">
      <c r="A106" s="2">
        <v>800104</v>
      </c>
      <c r="B106" s="2" t="s">
        <v>106</v>
      </c>
      <c r="C106" s="3">
        <v>7.0400000000000004E-2</v>
      </c>
    </row>
    <row r="107" spans="1:3">
      <c r="A107" s="2">
        <v>800105</v>
      </c>
      <c r="B107" s="2" t="s">
        <v>107</v>
      </c>
      <c r="C107" s="3">
        <v>7.0400000000000004E-2</v>
      </c>
    </row>
    <row r="108" spans="1:3">
      <c r="A108" s="2">
        <v>800106</v>
      </c>
      <c r="B108" s="2" t="s">
        <v>108</v>
      </c>
      <c r="C108" s="3">
        <v>7.0400000000000004E-2</v>
      </c>
    </row>
    <row r="109" spans="1:3">
      <c r="A109" s="2">
        <v>800107</v>
      </c>
      <c r="B109" s="2" t="s">
        <v>109</v>
      </c>
      <c r="C109" s="3">
        <v>7.0400000000000004E-2</v>
      </c>
    </row>
    <row r="110" spans="1:3">
      <c r="A110" s="2">
        <v>800108</v>
      </c>
      <c r="B110" s="2" t="s">
        <v>110</v>
      </c>
      <c r="C110" s="3">
        <v>7.0400000000000004E-2</v>
      </c>
    </row>
    <row r="111" spans="1:3">
      <c r="A111" s="2">
        <v>800109</v>
      </c>
      <c r="B111" s="2" t="s">
        <v>111</v>
      </c>
      <c r="C111" s="3">
        <v>9.2927999999999997E-2</v>
      </c>
    </row>
    <row r="112" spans="1:3">
      <c r="A112" s="2">
        <v>800110</v>
      </c>
      <c r="B112" s="2" t="s">
        <v>112</v>
      </c>
      <c r="C112" s="3">
        <v>3.365542</v>
      </c>
    </row>
    <row r="113" spans="1:3">
      <c r="A113" s="2">
        <v>800111</v>
      </c>
      <c r="B113" s="2" t="s">
        <v>113</v>
      </c>
      <c r="C113" s="3">
        <v>9.548</v>
      </c>
    </row>
    <row r="114" spans="1:3">
      <c r="A114" s="2">
        <v>800112</v>
      </c>
      <c r="B114" s="2" t="s">
        <v>114</v>
      </c>
      <c r="C114" s="3">
        <v>12.463998</v>
      </c>
    </row>
    <row r="115" spans="1:3">
      <c r="A115" s="2">
        <v>800113</v>
      </c>
      <c r="B115" s="2" t="s">
        <v>115</v>
      </c>
      <c r="C115" s="3">
        <v>3.835</v>
      </c>
    </row>
    <row r="116" spans="1:3">
      <c r="A116" s="2">
        <v>800114</v>
      </c>
      <c r="B116" s="2" t="s">
        <v>116</v>
      </c>
      <c r="C116" s="3">
        <v>2.6524890000000001</v>
      </c>
    </row>
    <row r="117" spans="1:3">
      <c r="A117" s="2">
        <v>800115</v>
      </c>
      <c r="B117" s="2" t="s">
        <v>117</v>
      </c>
      <c r="C117" s="3">
        <v>0.21237999999999999</v>
      </c>
    </row>
    <row r="118" spans="1:3">
      <c r="A118" s="2">
        <v>800116</v>
      </c>
      <c r="B118" s="2" t="s">
        <v>118</v>
      </c>
      <c r="C118" s="3">
        <v>5.7404099999999998</v>
      </c>
    </row>
    <row r="119" spans="1:3">
      <c r="A119" s="2">
        <v>800117</v>
      </c>
      <c r="B119" s="2" t="s">
        <v>119</v>
      </c>
      <c r="C119" s="3">
        <v>12.271369</v>
      </c>
    </row>
    <row r="120" spans="1:3">
      <c r="A120" s="2">
        <v>800118</v>
      </c>
      <c r="B120" s="2" t="s">
        <v>120</v>
      </c>
      <c r="C120" s="3">
        <v>5.1650749999999999</v>
      </c>
    </row>
    <row r="121" spans="1:3">
      <c r="A121" s="2">
        <v>800119</v>
      </c>
      <c r="B121" s="2" t="s">
        <v>121</v>
      </c>
      <c r="C121" s="3">
        <v>0</v>
      </c>
    </row>
    <row r="122" spans="1:3">
      <c r="A122" s="2">
        <v>800120</v>
      </c>
      <c r="B122" s="2" t="s">
        <v>122</v>
      </c>
      <c r="C122" s="3">
        <v>3.220796</v>
      </c>
    </row>
    <row r="123" spans="1:3">
      <c r="A123" s="2">
        <v>800121</v>
      </c>
      <c r="B123" s="2" t="s">
        <v>123</v>
      </c>
      <c r="C123" s="3">
        <v>3.4320000000000004</v>
      </c>
    </row>
    <row r="124" spans="1:3">
      <c r="A124" s="2">
        <v>800122</v>
      </c>
      <c r="B124" s="2" t="s">
        <v>124</v>
      </c>
      <c r="C124" s="3">
        <v>4.5385209999999994</v>
      </c>
    </row>
    <row r="125" spans="1:3">
      <c r="A125" s="2">
        <v>800123</v>
      </c>
      <c r="B125" s="2" t="s">
        <v>125</v>
      </c>
      <c r="C125" s="3">
        <v>19.271868999999999</v>
      </c>
    </row>
    <row r="126" spans="1:3">
      <c r="A126" s="2">
        <v>800124</v>
      </c>
      <c r="B126" s="2" t="s">
        <v>126</v>
      </c>
      <c r="C126" s="3">
        <v>8.6925639999999991</v>
      </c>
    </row>
    <row r="127" spans="1:3">
      <c r="A127" s="2">
        <v>800125</v>
      </c>
      <c r="B127" s="2" t="s">
        <v>127</v>
      </c>
      <c r="C127" s="3">
        <v>7.59849</v>
      </c>
    </row>
    <row r="128" spans="1:3">
      <c r="A128" s="2">
        <v>800126</v>
      </c>
      <c r="B128" s="2" t="s">
        <v>128</v>
      </c>
      <c r="C128" s="3">
        <v>10.366398999999999</v>
      </c>
    </row>
    <row r="129" spans="1:3">
      <c r="A129" s="2">
        <v>800127</v>
      </c>
      <c r="B129" s="2" t="s">
        <v>129</v>
      </c>
      <c r="C129" s="3">
        <v>2.9946630000000001</v>
      </c>
    </row>
    <row r="130" spans="1:3">
      <c r="A130" s="2">
        <v>800128</v>
      </c>
      <c r="B130" s="2" t="s">
        <v>130</v>
      </c>
      <c r="C130" s="3">
        <v>11.368402</v>
      </c>
    </row>
    <row r="131" spans="1:3">
      <c r="A131" s="2">
        <v>800129</v>
      </c>
      <c r="B131" s="2" t="s">
        <v>131</v>
      </c>
      <c r="C131" s="3">
        <v>11.351922999999999</v>
      </c>
    </row>
    <row r="132" spans="1:3">
      <c r="A132" s="2">
        <v>800130</v>
      </c>
      <c r="B132" s="2" t="s">
        <v>132</v>
      </c>
      <c r="C132" s="3">
        <v>19.530083999999999</v>
      </c>
    </row>
    <row r="133" spans="1:3">
      <c r="A133" s="2">
        <v>800131</v>
      </c>
      <c r="B133" s="2" t="s">
        <v>133</v>
      </c>
      <c r="C133" s="3">
        <v>17.775763999999999</v>
      </c>
    </row>
    <row r="134" spans="1:3">
      <c r="A134" s="2">
        <v>800132</v>
      </c>
      <c r="B134" s="2" t="s">
        <v>134</v>
      </c>
      <c r="C134" s="3">
        <v>16.447067999999998</v>
      </c>
    </row>
    <row r="135" spans="1:3">
      <c r="A135" s="2">
        <v>800133</v>
      </c>
      <c r="B135" s="2" t="s">
        <v>135</v>
      </c>
      <c r="C135" s="3">
        <v>4.8399669999999997</v>
      </c>
    </row>
    <row r="136" spans="1:3">
      <c r="A136" s="2">
        <v>800134</v>
      </c>
      <c r="B136" s="2" t="s">
        <v>136</v>
      </c>
      <c r="C136" s="3">
        <v>6.4239559999999996</v>
      </c>
    </row>
    <row r="137" spans="1:3">
      <c r="A137" s="2">
        <v>800135</v>
      </c>
      <c r="B137" s="2" t="s">
        <v>137</v>
      </c>
      <c r="C137" s="3">
        <v>1.6402000000000001</v>
      </c>
    </row>
    <row r="138" spans="1:3">
      <c r="A138" s="2">
        <v>800136</v>
      </c>
      <c r="B138" s="2" t="s">
        <v>138</v>
      </c>
      <c r="C138" s="3">
        <v>17.599951999999998</v>
      </c>
    </row>
    <row r="139" spans="1:3">
      <c r="A139" s="2">
        <v>800137</v>
      </c>
      <c r="B139" s="2" t="s">
        <v>139</v>
      </c>
      <c r="C139" s="3">
        <v>16.372776999999999</v>
      </c>
    </row>
    <row r="140" spans="1:3">
      <c r="A140" s="2">
        <v>800138</v>
      </c>
      <c r="B140" s="2" t="s">
        <v>140</v>
      </c>
      <c r="C140" s="3">
        <v>14.108419999999999</v>
      </c>
    </row>
    <row r="141" spans="1:3">
      <c r="A141" s="2">
        <v>800139</v>
      </c>
      <c r="B141" s="2" t="s">
        <v>141</v>
      </c>
      <c r="C141" s="3">
        <v>28.830076999999999</v>
      </c>
    </row>
    <row r="142" spans="1:3">
      <c r="A142" s="2">
        <v>800140</v>
      </c>
      <c r="B142" s="2" t="s">
        <v>142</v>
      </c>
      <c r="C142" s="3">
        <v>20.273463</v>
      </c>
    </row>
    <row r="143" spans="1:3">
      <c r="A143" s="2">
        <v>800141</v>
      </c>
      <c r="B143" s="2" t="s">
        <v>143</v>
      </c>
      <c r="C143" s="3">
        <v>3.0108679999999999</v>
      </c>
    </row>
    <row r="144" spans="1:3">
      <c r="A144" s="2">
        <v>800142</v>
      </c>
      <c r="B144" s="2" t="s">
        <v>144</v>
      </c>
      <c r="C144" s="3">
        <v>2.992</v>
      </c>
    </row>
    <row r="145" spans="1:3">
      <c r="A145" s="2">
        <v>800143</v>
      </c>
      <c r="B145" s="2" t="s">
        <v>145</v>
      </c>
      <c r="C145" s="3">
        <v>5.2624000000000004</v>
      </c>
    </row>
    <row r="146" spans="1:3">
      <c r="A146" s="5">
        <v>800144</v>
      </c>
      <c r="B146" s="3" t="s">
        <v>191</v>
      </c>
      <c r="C146" s="3">
        <v>9.4300000000000009E-2</v>
      </c>
    </row>
    <row r="147" spans="1:3">
      <c r="A147" s="8">
        <v>800149</v>
      </c>
      <c r="B147" s="3" t="s">
        <v>192</v>
      </c>
      <c r="C147" s="3">
        <v>32.808199999999999</v>
      </c>
    </row>
    <row r="148" spans="1:3">
      <c r="A148" s="3">
        <v>800150</v>
      </c>
      <c r="B148" s="3" t="s">
        <v>193</v>
      </c>
      <c r="C148" s="3">
        <v>20.811600000000002</v>
      </c>
    </row>
  </sheetData>
  <pageMargins left="0.51181102362204722" right="0.51181102362204722" top="0.78740157480314965" bottom="0.78740157480314965" header="0.31496062992125984" footer="0.31496062992125984"/>
  <pageSetup paperSize="9" scale="67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sqref="A1:B1"/>
    </sheetView>
  </sheetViews>
  <sheetFormatPr defaultRowHeight="15"/>
  <cols>
    <col min="2" max="2" width="40.85546875" bestFit="1" customWidth="1"/>
    <col min="3" max="3" width="18.42578125" bestFit="1" customWidth="1"/>
  </cols>
  <sheetData>
    <row r="1" spans="1:5">
      <c r="A1" s="20" t="s">
        <v>178</v>
      </c>
      <c r="B1" s="20"/>
      <c r="C1" s="1">
        <v>43815</v>
      </c>
    </row>
    <row r="2" spans="1:5">
      <c r="A2" s="6" t="s">
        <v>0</v>
      </c>
      <c r="B2" s="6" t="s">
        <v>146</v>
      </c>
      <c r="C2" s="6" t="s">
        <v>147</v>
      </c>
    </row>
    <row r="3" spans="1:5">
      <c r="A3" s="3">
        <v>1</v>
      </c>
      <c r="B3" s="3" t="s">
        <v>148</v>
      </c>
      <c r="C3" s="3">
        <v>0.12</v>
      </c>
    </row>
    <row r="4" spans="1:5">
      <c r="A4" s="3">
        <v>3</v>
      </c>
      <c r="B4" s="3" t="s">
        <v>150</v>
      </c>
      <c r="C4" s="3">
        <v>1.29</v>
      </c>
    </row>
    <row r="5" spans="1:5">
      <c r="A5" s="6">
        <v>4</v>
      </c>
      <c r="B5" s="3" t="s">
        <v>151</v>
      </c>
      <c r="C5" s="3">
        <v>0.93</v>
      </c>
    </row>
    <row r="6" spans="1:5">
      <c r="A6" s="7">
        <v>5</v>
      </c>
      <c r="B6" s="3" t="s">
        <v>152</v>
      </c>
      <c r="C6" s="3">
        <v>0.18</v>
      </c>
    </row>
    <row r="7" spans="1:5">
      <c r="A7" s="8">
        <v>6</v>
      </c>
      <c r="B7" s="3" t="s">
        <v>153</v>
      </c>
      <c r="C7" s="3">
        <v>0.06</v>
      </c>
    </row>
    <row r="8" spans="1:5">
      <c r="A8" s="8">
        <v>7</v>
      </c>
      <c r="B8" s="3" t="s">
        <v>154</v>
      </c>
      <c r="C8" s="3">
        <v>0.14000000000000001</v>
      </c>
    </row>
    <row r="9" spans="1:5">
      <c r="A9" s="8">
        <v>8</v>
      </c>
      <c r="B9" s="3" t="s">
        <v>155</v>
      </c>
      <c r="C9" s="3">
        <v>0.24</v>
      </c>
    </row>
    <row r="10" spans="1:5">
      <c r="A10" s="8">
        <v>9</v>
      </c>
      <c r="B10" s="3" t="s">
        <v>156</v>
      </c>
      <c r="C10" s="3">
        <v>0.1</v>
      </c>
    </row>
    <row r="11" spans="1:5">
      <c r="A11" s="8">
        <v>10</v>
      </c>
      <c r="B11" s="8" t="s">
        <v>157</v>
      </c>
      <c r="C11" s="3">
        <v>0.18</v>
      </c>
    </row>
    <row r="12" spans="1:5">
      <c r="A12" s="8">
        <v>11</v>
      </c>
      <c r="B12" s="8" t="s">
        <v>158</v>
      </c>
      <c r="C12" s="3">
        <v>0.2</v>
      </c>
    </row>
    <row r="13" spans="1:5">
      <c r="A13" s="8">
        <v>12</v>
      </c>
      <c r="B13" s="8" t="s">
        <v>159</v>
      </c>
      <c r="C13" s="3">
        <v>0.22</v>
      </c>
    </row>
    <row r="14" spans="1:5">
      <c r="A14" s="8">
        <v>13</v>
      </c>
      <c r="B14" s="8" t="s">
        <v>160</v>
      </c>
      <c r="C14" s="3">
        <v>0.15</v>
      </c>
    </row>
    <row r="16" spans="1:5">
      <c r="A16" s="21" t="s">
        <v>190</v>
      </c>
      <c r="B16" s="22"/>
      <c r="C16" s="22"/>
      <c r="D16" s="22"/>
      <c r="E16" s="22"/>
    </row>
    <row r="17" spans="1:5">
      <c r="A17" s="22"/>
      <c r="B17" s="22"/>
      <c r="C17" s="22"/>
      <c r="D17" s="22"/>
      <c r="E17" s="22"/>
    </row>
    <row r="18" spans="1:5">
      <c r="A18" s="22"/>
      <c r="B18" s="22"/>
      <c r="C18" s="22"/>
      <c r="D18" s="22"/>
      <c r="E18" s="22"/>
    </row>
    <row r="19" spans="1:5">
      <c r="A19" s="22"/>
      <c r="B19" s="22"/>
      <c r="C19" s="22"/>
      <c r="D19" s="22"/>
      <c r="E19" s="22"/>
    </row>
    <row r="20" spans="1:5">
      <c r="A20" s="22"/>
      <c r="B20" s="22"/>
      <c r="C20" s="22"/>
      <c r="D20" s="22"/>
      <c r="E20" s="22"/>
    </row>
    <row r="21" spans="1:5">
      <c r="A21" s="22"/>
      <c r="B21" s="22"/>
      <c r="C21" s="22"/>
      <c r="D21" s="22"/>
      <c r="E21" s="22"/>
    </row>
    <row r="22" spans="1:5">
      <c r="A22" s="22"/>
      <c r="B22" s="22"/>
      <c r="C22" s="22"/>
      <c r="D22" s="22"/>
      <c r="E22" s="22"/>
    </row>
    <row r="23" spans="1:5">
      <c r="A23" s="22"/>
      <c r="B23" s="22"/>
      <c r="C23" s="22"/>
      <c r="D23" s="22"/>
      <c r="E23" s="22"/>
    </row>
    <row r="24" spans="1:5">
      <c r="A24" s="22"/>
      <c r="B24" s="22"/>
      <c r="C24" s="22"/>
      <c r="D24" s="22"/>
      <c r="E24" s="22"/>
    </row>
    <row r="25" spans="1:5">
      <c r="A25" s="22"/>
      <c r="B25" s="22"/>
      <c r="C25" s="22"/>
      <c r="D25" s="22"/>
      <c r="E25" s="22"/>
    </row>
    <row r="26" spans="1:5">
      <c r="A26" s="22"/>
      <c r="B26" s="22"/>
      <c r="C26" s="22"/>
      <c r="D26" s="22"/>
      <c r="E26" s="22"/>
    </row>
    <row r="27" spans="1:5">
      <c r="A27" s="22"/>
      <c r="B27" s="22"/>
      <c r="C27" s="22"/>
      <c r="D27" s="22"/>
      <c r="E27" s="22"/>
    </row>
    <row r="28" spans="1:5">
      <c r="A28" s="22"/>
      <c r="B28" s="22"/>
      <c r="C28" s="22"/>
      <c r="D28" s="22"/>
      <c r="E28" s="22"/>
    </row>
    <row r="29" spans="1:5">
      <c r="A29" s="22"/>
      <c r="B29" s="22"/>
      <c r="C29" s="22"/>
      <c r="D29" s="22"/>
      <c r="E29" s="22"/>
    </row>
    <row r="30" spans="1:5">
      <c r="A30" s="22"/>
      <c r="B30" s="22"/>
      <c r="C30" s="22"/>
      <c r="D30" s="22"/>
      <c r="E30" s="22"/>
    </row>
    <row r="31" spans="1:5">
      <c r="A31" s="22"/>
      <c r="B31" s="22"/>
      <c r="C31" s="22"/>
      <c r="D31" s="22"/>
      <c r="E31" s="22"/>
    </row>
    <row r="32" spans="1:5">
      <c r="A32" s="22"/>
      <c r="B32" s="22"/>
      <c r="C32" s="22"/>
      <c r="D32" s="22"/>
      <c r="E32" s="22"/>
    </row>
    <row r="33" spans="1:5">
      <c r="A33" s="22"/>
      <c r="B33" s="22"/>
      <c r="C33" s="22"/>
      <c r="D33" s="22"/>
      <c r="E33" s="22"/>
    </row>
    <row r="34" spans="1:5">
      <c r="A34" s="22"/>
      <c r="B34" s="22"/>
      <c r="C34" s="22"/>
      <c r="D34" s="22"/>
      <c r="E34" s="22"/>
    </row>
    <row r="35" spans="1:5">
      <c r="A35" s="22"/>
      <c r="B35" s="22"/>
      <c r="C35" s="22"/>
      <c r="D35" s="22"/>
      <c r="E35" s="22"/>
    </row>
    <row r="36" spans="1:5">
      <c r="A36" s="22"/>
      <c r="B36" s="22"/>
      <c r="C36" s="22"/>
      <c r="D36" s="22"/>
      <c r="E36" s="22"/>
    </row>
    <row r="37" spans="1:5">
      <c r="A37" s="22"/>
      <c r="B37" s="22"/>
      <c r="C37" s="22"/>
      <c r="D37" s="22"/>
      <c r="E37" s="22"/>
    </row>
    <row r="38" spans="1:5">
      <c r="A38" s="22"/>
      <c r="B38" s="22"/>
      <c r="C38" s="22"/>
      <c r="D38" s="22"/>
      <c r="E38" s="22"/>
    </row>
  </sheetData>
  <mergeCells count="2">
    <mergeCell ref="A1:B1"/>
    <mergeCell ref="A16:E3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C31" sqref="C31"/>
    </sheetView>
  </sheetViews>
  <sheetFormatPr defaultRowHeight="15"/>
  <cols>
    <col min="1" max="1" width="24" bestFit="1" customWidth="1"/>
    <col min="2" max="2" width="30.7109375" customWidth="1"/>
    <col min="3" max="3" width="15.5703125" bestFit="1" customWidth="1"/>
    <col min="4" max="4" width="12.85546875" bestFit="1" customWidth="1"/>
    <col min="5" max="5" width="10" bestFit="1" customWidth="1"/>
  </cols>
  <sheetData>
    <row r="1" spans="1:6">
      <c r="A1" s="25" t="s">
        <v>161</v>
      </c>
      <c r="B1" s="26"/>
      <c r="C1" s="26"/>
      <c r="D1" s="26"/>
      <c r="E1" s="26"/>
      <c r="F1" s="27"/>
    </row>
    <row r="2" spans="1:6">
      <c r="A2" s="6" t="s">
        <v>0</v>
      </c>
      <c r="B2" s="6" t="s">
        <v>1</v>
      </c>
      <c r="C2" s="6" t="s">
        <v>162</v>
      </c>
      <c r="D2" s="6" t="s">
        <v>163</v>
      </c>
      <c r="E2" s="6" t="s">
        <v>164</v>
      </c>
      <c r="F2" s="6" t="s">
        <v>165</v>
      </c>
    </row>
    <row r="3" spans="1:6">
      <c r="A3" s="3">
        <v>800092</v>
      </c>
      <c r="B3" s="3" t="str">
        <f>IFERROR(VLOOKUP(A3,'Lista de M.P''s e Custos'!$A$2:$C$1000,2,FALSE),0)</f>
        <v>SAL</v>
      </c>
      <c r="C3" s="13">
        <v>0.85</v>
      </c>
      <c r="D3" s="13">
        <f>IFERROR(VLOOKUP(A3,'Lista de M.P''s e Custos'!$A$2:$C$1000,3,FALSE),0)</f>
        <v>0.74019699999999999</v>
      </c>
      <c r="E3" s="13">
        <f t="shared" ref="E3:E28" si="0">C3*D3</f>
        <v>0.62916744999999996</v>
      </c>
      <c r="F3" s="9">
        <f>IFERROR((C3/$C$29)*100,0)</f>
        <v>1.1667810569663695</v>
      </c>
    </row>
    <row r="4" spans="1:6">
      <c r="A4" s="3">
        <v>800134</v>
      </c>
      <c r="B4" s="3" t="str">
        <f>IFERROR(VLOOKUP(A4,'Lista de M.P''s e Custos'!$A$2:$C$1000,2,FALSE),0)</f>
        <v>SORO DE LEITE</v>
      </c>
      <c r="C4" s="13">
        <v>0.6</v>
      </c>
      <c r="D4" s="13">
        <f>IFERROR(VLOOKUP(A4,'Lista de M.P''s e Custos'!$A$2:$C$1000,3,FALSE),0)</f>
        <v>6.4239559999999996</v>
      </c>
      <c r="E4" s="13">
        <f t="shared" si="0"/>
        <v>3.8543735999999997</v>
      </c>
      <c r="F4" s="9">
        <f t="shared" ref="F4:F29" si="1">IFERROR((C4/$C$29)*100,0)</f>
        <v>0.82361015785861369</v>
      </c>
    </row>
    <row r="5" spans="1:6">
      <c r="A5" s="3">
        <v>800062</v>
      </c>
      <c r="B5" s="3" t="str">
        <f>IFERROR(VLOOKUP(A5,'Lista de M.P''s e Custos'!$A$2:$C$1000,2,FALSE),0)</f>
        <v>MARGARINA 80%</v>
      </c>
      <c r="C5" s="13">
        <v>7</v>
      </c>
      <c r="D5" s="13">
        <f>IFERROR(VLOOKUP(A5,'Lista de M.P''s e Custos'!$A$2:$C$1000,3,FALSE),0)</f>
        <v>4.4190670000000001</v>
      </c>
      <c r="E5" s="13">
        <f t="shared" si="0"/>
        <v>30.933469000000002</v>
      </c>
      <c r="F5" s="9">
        <f t="shared" si="1"/>
        <v>9.6087851750171591</v>
      </c>
    </row>
    <row r="6" spans="1:6">
      <c r="A6" s="3">
        <v>800112</v>
      </c>
      <c r="B6" s="3" t="str">
        <f>IFERROR(VLOOKUP(A6,'Lista de M.P''s e Custos'!$A$2:$C$1000,2,FALSE),0)</f>
        <v>AROMA DE PARMESÃO (DOREMUS)</v>
      </c>
      <c r="C6" s="13">
        <v>0.4</v>
      </c>
      <c r="D6" s="13">
        <f>IFERROR(VLOOKUP(A6,'Lista de M.P''s e Custos'!$A$2:$C$1000,3,FALSE),0)</f>
        <v>12.463998</v>
      </c>
      <c r="E6" s="13">
        <f t="shared" si="0"/>
        <v>4.9855992000000002</v>
      </c>
      <c r="F6" s="9">
        <f t="shared" si="1"/>
        <v>0.54907343857240909</v>
      </c>
    </row>
    <row r="7" spans="1:6">
      <c r="A7" s="3">
        <v>800065</v>
      </c>
      <c r="B7" s="3" t="str">
        <f>IFERROR(VLOOKUP(A7,'Lista de M.P''s e Custos'!$A$2:$C$1000,2,FALSE),0)</f>
        <v>MUSSARELA</v>
      </c>
      <c r="C7" s="13">
        <v>1.5</v>
      </c>
      <c r="D7" s="13">
        <f>IFERROR(VLOOKUP(A7,'Lista de M.P''s e Custos'!$A$2:$C$1000,3,FALSE),0)</f>
        <v>21.953686999999999</v>
      </c>
      <c r="E7" s="13">
        <f t="shared" si="0"/>
        <v>32.930530499999996</v>
      </c>
      <c r="F7" s="9">
        <f t="shared" si="1"/>
        <v>2.0590253946465342</v>
      </c>
    </row>
    <row r="8" spans="1:6">
      <c r="A8" s="3">
        <v>800140</v>
      </c>
      <c r="B8" s="3" t="str">
        <f>IFERROR(VLOOKUP(A8,'Lista de M.P''s e Custos'!$A$2:$C$1000,2,FALSE),0)</f>
        <v>PARMESÃO RALADO</v>
      </c>
      <c r="C8" s="13">
        <v>4.5</v>
      </c>
      <c r="D8" s="13">
        <f>IFERROR(VLOOKUP(A8,'Lista de M.P''s e Custos'!$A$2:$C$1000,3,FALSE),0)</f>
        <v>20.273463</v>
      </c>
      <c r="E8" s="13">
        <f t="shared" si="0"/>
        <v>91.230583499999995</v>
      </c>
      <c r="F8" s="9">
        <f t="shared" si="1"/>
        <v>6.1770761839396027</v>
      </c>
    </row>
    <row r="9" spans="1:6">
      <c r="A9" s="3">
        <v>800141</v>
      </c>
      <c r="B9" s="3" t="str">
        <f>IFERROR(VLOOKUP(A9,'Lista de M.P''s e Custos'!$A$2:$C$1000,2,FALSE),0)</f>
        <v>PRE-MISTURA P/ PAO DE QUEIJO 2 (AMID+ 50)</v>
      </c>
      <c r="C9" s="13">
        <v>25</v>
      </c>
      <c r="D9" s="13">
        <f>IFERROR(VLOOKUP(A9,'Lista de M.P''s e Custos'!$A$2:$C$1000,3,FALSE),0)</f>
        <v>3.0108679999999999</v>
      </c>
      <c r="E9" s="13">
        <f t="shared" si="0"/>
        <v>75.271699999999996</v>
      </c>
      <c r="F9" s="9">
        <f t="shared" si="1"/>
        <v>34.317089910775564</v>
      </c>
    </row>
    <row r="10" spans="1:6">
      <c r="A10" s="3">
        <v>800070</v>
      </c>
      <c r="B10" s="3" t="str">
        <f>IFERROR(VLOOKUP(A10,'Lista de M.P''s e Custos'!$A$2:$C$1000,2,FALSE),0)</f>
        <v>OVO PASTEURIZADO</v>
      </c>
      <c r="C10" s="13">
        <v>12</v>
      </c>
      <c r="D10" s="13">
        <f>IFERROR(VLOOKUP(A10,'Lista de M.P''s e Custos'!$A$2:$C$1000,3,FALSE),0)</f>
        <v>6.1100889999999994</v>
      </c>
      <c r="E10" s="13">
        <f t="shared" si="0"/>
        <v>73.321067999999997</v>
      </c>
      <c r="F10" s="9">
        <f t="shared" si="1"/>
        <v>16.472203157172274</v>
      </c>
    </row>
    <row r="11" spans="1:6">
      <c r="A11" s="3">
        <v>800000</v>
      </c>
      <c r="B11" s="3" t="str">
        <f>IFERROR(VLOOKUP(A11,'Lista de M.P''s e Custos'!$A$2:$C$1000,2,FALSE),0)</f>
        <v>ÁGUA</v>
      </c>
      <c r="C11" s="13">
        <v>21</v>
      </c>
      <c r="D11" s="13">
        <f>IFERROR(VLOOKUP(A11,'Lista de M.P''s e Custos'!$A$2:$C$1000,3,FALSE),0)</f>
        <v>0.01</v>
      </c>
      <c r="E11" s="13">
        <f t="shared" si="0"/>
        <v>0.21</v>
      </c>
      <c r="F11" s="9">
        <f t="shared" si="1"/>
        <v>28.826355525051479</v>
      </c>
    </row>
    <row r="12" spans="1:6">
      <c r="A12" s="3"/>
      <c r="B12" s="3">
        <f>IFERROR(VLOOKUP(A12,'Lista de M.P''s e Custos'!$A$2:$C$1000,2,FALSE),0)</f>
        <v>0</v>
      </c>
      <c r="C12" s="13"/>
      <c r="D12" s="13">
        <f>IFERROR(VLOOKUP(A12,'Lista de M.P''s e Custos'!$A$2:$C$1000,3,FALSE),0)</f>
        <v>0</v>
      </c>
      <c r="E12" s="13">
        <f t="shared" si="0"/>
        <v>0</v>
      </c>
      <c r="F12" s="9">
        <f t="shared" si="1"/>
        <v>0</v>
      </c>
    </row>
    <row r="13" spans="1:6">
      <c r="A13" s="3"/>
      <c r="B13" s="3">
        <f>IFERROR(VLOOKUP(A13,'Lista de M.P''s e Custos'!$A$2:$C$1000,2,FALSE),0)</f>
        <v>0</v>
      </c>
      <c r="C13" s="13"/>
      <c r="D13" s="13">
        <f>IFERROR(VLOOKUP(A13,'Lista de M.P''s e Custos'!$A$2:$C$1000,3,FALSE),0)</f>
        <v>0</v>
      </c>
      <c r="E13" s="13">
        <f t="shared" si="0"/>
        <v>0</v>
      </c>
      <c r="F13" s="9">
        <f t="shared" si="1"/>
        <v>0</v>
      </c>
    </row>
    <row r="14" spans="1:6">
      <c r="A14" s="3"/>
      <c r="B14" s="3">
        <f>IFERROR(VLOOKUP(A14,'Lista de M.P''s e Custos'!$A$2:$C$1000,2,FALSE),0)</f>
        <v>0</v>
      </c>
      <c r="C14" s="13"/>
      <c r="D14" s="13">
        <f>IFERROR(VLOOKUP(A14,'Lista de M.P''s e Custos'!$A$2:$C$1000,3,FALSE),0)</f>
        <v>0</v>
      </c>
      <c r="E14" s="13">
        <f t="shared" si="0"/>
        <v>0</v>
      </c>
      <c r="F14" s="9">
        <f t="shared" si="1"/>
        <v>0</v>
      </c>
    </row>
    <row r="15" spans="1:6">
      <c r="A15" s="3"/>
      <c r="B15" s="3">
        <f>IFERROR(VLOOKUP(A15,'Lista de M.P''s e Custos'!$A$2:$C$1000,2,FALSE),0)</f>
        <v>0</v>
      </c>
      <c r="C15" s="13"/>
      <c r="D15" s="13">
        <f>IFERROR(VLOOKUP(A15,'Lista de M.P''s e Custos'!$A$2:$C$1000,3,FALSE),0)</f>
        <v>0</v>
      </c>
      <c r="E15" s="13">
        <f t="shared" si="0"/>
        <v>0</v>
      </c>
      <c r="F15" s="9">
        <f t="shared" si="1"/>
        <v>0</v>
      </c>
    </row>
    <row r="16" spans="1:6">
      <c r="A16" s="3"/>
      <c r="B16" s="3">
        <f>IFERROR(VLOOKUP(A16,'Lista de M.P''s e Custos'!$A$2:$C$1000,2,FALSE),0)</f>
        <v>0</v>
      </c>
      <c r="C16" s="13"/>
      <c r="D16" s="13">
        <f>IFERROR(VLOOKUP(A16,'Lista de M.P''s e Custos'!$A$2:$C$1000,3,FALSE),0)</f>
        <v>0</v>
      </c>
      <c r="E16" s="13">
        <f t="shared" si="0"/>
        <v>0</v>
      </c>
      <c r="F16" s="9">
        <f t="shared" si="1"/>
        <v>0</v>
      </c>
    </row>
    <row r="17" spans="1:6">
      <c r="A17" s="3"/>
      <c r="B17" s="3">
        <f>IFERROR(VLOOKUP(A17,'Lista de M.P''s e Custos'!$A$2:$C$1000,2,FALSE),0)</f>
        <v>0</v>
      </c>
      <c r="C17" s="13"/>
      <c r="D17" s="13">
        <f>IFERROR(VLOOKUP(A17,'Lista de M.P''s e Custos'!$A$2:$C$1000,3,FALSE),0)</f>
        <v>0</v>
      </c>
      <c r="E17" s="13">
        <f t="shared" si="0"/>
        <v>0</v>
      </c>
      <c r="F17" s="9">
        <f t="shared" si="1"/>
        <v>0</v>
      </c>
    </row>
    <row r="18" spans="1:6">
      <c r="A18" s="3"/>
      <c r="B18" s="3">
        <f>IFERROR(VLOOKUP(A18,'Lista de M.P''s e Custos'!$A$2:$C$1000,2,FALSE),0)</f>
        <v>0</v>
      </c>
      <c r="C18" s="13"/>
      <c r="D18" s="13">
        <f>IFERROR(VLOOKUP(A18,'Lista de M.P''s e Custos'!$A$2:$C$1000,3,FALSE),0)</f>
        <v>0</v>
      </c>
      <c r="E18" s="13">
        <f t="shared" si="0"/>
        <v>0</v>
      </c>
      <c r="F18" s="9">
        <f t="shared" si="1"/>
        <v>0</v>
      </c>
    </row>
    <row r="19" spans="1:6">
      <c r="A19" s="3"/>
      <c r="B19" s="3">
        <f>IFERROR(VLOOKUP(A19,'Lista de M.P''s e Custos'!$A$2:$C$1000,2,FALSE),0)</f>
        <v>0</v>
      </c>
      <c r="C19" s="13"/>
      <c r="D19" s="13">
        <f>IFERROR(VLOOKUP(A19,'Lista de M.P''s e Custos'!$A$2:$C$1000,3,FALSE),0)</f>
        <v>0</v>
      </c>
      <c r="E19" s="13">
        <f t="shared" si="0"/>
        <v>0</v>
      </c>
      <c r="F19" s="9">
        <f t="shared" si="1"/>
        <v>0</v>
      </c>
    </row>
    <row r="20" spans="1:6">
      <c r="A20" s="3"/>
      <c r="B20" s="3">
        <f>IFERROR(VLOOKUP(A20,'Lista de M.P''s e Custos'!$A$2:$C$1000,2,FALSE),0)</f>
        <v>0</v>
      </c>
      <c r="C20" s="13"/>
      <c r="D20" s="13">
        <f>IFERROR(VLOOKUP(A20,'Lista de M.P''s e Custos'!$A$2:$C$1000,3,FALSE),0)</f>
        <v>0</v>
      </c>
      <c r="E20" s="13">
        <f t="shared" si="0"/>
        <v>0</v>
      </c>
      <c r="F20" s="9">
        <f t="shared" si="1"/>
        <v>0</v>
      </c>
    </row>
    <row r="21" spans="1:6">
      <c r="A21" s="3"/>
      <c r="B21" s="3">
        <f>IFERROR(VLOOKUP(A21,'Lista de M.P''s e Custos'!$A$2:$C$1000,2,FALSE),0)</f>
        <v>0</v>
      </c>
      <c r="C21" s="13"/>
      <c r="D21" s="13">
        <f>IFERROR(VLOOKUP(A21,'Lista de M.P''s e Custos'!$A$2:$C$1000,3,FALSE),0)</f>
        <v>0</v>
      </c>
      <c r="E21" s="13">
        <f t="shared" si="0"/>
        <v>0</v>
      </c>
      <c r="F21" s="9">
        <f t="shared" si="1"/>
        <v>0</v>
      </c>
    </row>
    <row r="22" spans="1:6">
      <c r="A22" s="3"/>
      <c r="B22" s="3">
        <f>IFERROR(VLOOKUP(A22,'Lista de M.P''s e Custos'!$A$2:$C$1000,2,FALSE),0)</f>
        <v>0</v>
      </c>
      <c r="C22" s="13"/>
      <c r="D22" s="13">
        <f>IFERROR(VLOOKUP(A22,'Lista de M.P''s e Custos'!$A$2:$C$1000,3,FALSE),0)</f>
        <v>0</v>
      </c>
      <c r="E22" s="13">
        <f t="shared" si="0"/>
        <v>0</v>
      </c>
      <c r="F22" s="9">
        <f t="shared" si="1"/>
        <v>0</v>
      </c>
    </row>
    <row r="23" spans="1:6">
      <c r="A23" s="3"/>
      <c r="B23" s="3">
        <f>IFERROR(VLOOKUP(A23,'Lista de M.P''s e Custos'!$A$2:$C$1000,2,FALSE),0)</f>
        <v>0</v>
      </c>
      <c r="C23" s="13"/>
      <c r="D23" s="13">
        <f>IFERROR(VLOOKUP(A23,'Lista de M.P''s e Custos'!$A$2:$C$1000,3,FALSE),0)</f>
        <v>0</v>
      </c>
      <c r="E23" s="13">
        <f t="shared" si="0"/>
        <v>0</v>
      </c>
      <c r="F23" s="9">
        <f t="shared" si="1"/>
        <v>0</v>
      </c>
    </row>
    <row r="24" spans="1:6">
      <c r="A24" s="3"/>
      <c r="B24" s="3">
        <f>IFERROR(VLOOKUP(A24,'Lista de M.P''s e Custos'!$A$2:$C$1000,2,FALSE),0)</f>
        <v>0</v>
      </c>
      <c r="C24" s="13"/>
      <c r="D24" s="13">
        <f>IFERROR(VLOOKUP(A24,'Lista de M.P''s e Custos'!$A$2:$C$1000,3,FALSE),0)</f>
        <v>0</v>
      </c>
      <c r="E24" s="13">
        <f t="shared" si="0"/>
        <v>0</v>
      </c>
      <c r="F24" s="9">
        <f t="shared" si="1"/>
        <v>0</v>
      </c>
    </row>
    <row r="25" spans="1:6">
      <c r="A25" s="3"/>
      <c r="B25" s="3">
        <f>IFERROR(VLOOKUP(A25,'Lista de M.P''s e Custos'!$A$2:$C$1000,2,FALSE),0)</f>
        <v>0</v>
      </c>
      <c r="C25" s="13"/>
      <c r="D25" s="13">
        <f>IFERROR(VLOOKUP(A25,'Lista de M.P''s e Custos'!$A$2:$C$1000,3,FALSE),0)</f>
        <v>0</v>
      </c>
      <c r="E25" s="13">
        <f t="shared" si="0"/>
        <v>0</v>
      </c>
      <c r="F25" s="9">
        <f t="shared" si="1"/>
        <v>0</v>
      </c>
    </row>
    <row r="26" spans="1:6">
      <c r="A26" s="3"/>
      <c r="B26" s="3">
        <f>IFERROR(VLOOKUP(A26,'Lista de M.P''s e Custos'!$A$2:$C$1000,2,FALSE),0)</f>
        <v>0</v>
      </c>
      <c r="C26" s="13"/>
      <c r="D26" s="13">
        <f>IFERROR(VLOOKUP(A26,'Lista de M.P''s e Custos'!$A$2:$C$1000,3,FALSE),0)</f>
        <v>0</v>
      </c>
      <c r="E26" s="13">
        <f t="shared" si="0"/>
        <v>0</v>
      </c>
      <c r="F26" s="9">
        <f t="shared" si="1"/>
        <v>0</v>
      </c>
    </row>
    <row r="27" spans="1:6">
      <c r="A27" s="3"/>
      <c r="B27" s="3">
        <f>IFERROR(VLOOKUP(A27,'Lista de M.P''s e Custos'!$A$2:$C$1000,2,FALSE),0)</f>
        <v>0</v>
      </c>
      <c r="C27" s="13"/>
      <c r="D27" s="13">
        <f>IFERROR(VLOOKUP(A27,'Lista de M.P''s e Custos'!$A$2:$C$1000,3,FALSE),0)</f>
        <v>0</v>
      </c>
      <c r="E27" s="13">
        <f t="shared" si="0"/>
        <v>0</v>
      </c>
      <c r="F27" s="9">
        <f t="shared" si="1"/>
        <v>0</v>
      </c>
    </row>
    <row r="28" spans="1:6">
      <c r="A28" s="3"/>
      <c r="B28" s="3">
        <f>IFERROR(VLOOKUP(A28,'Lista de M.P''s e Custos'!$A$2:$C$1000,2,FALSE),0)</f>
        <v>0</v>
      </c>
      <c r="C28" s="13"/>
      <c r="D28" s="13">
        <f>IFERROR(VLOOKUP(A28,'Lista de M.P''s e Custos'!$A$2:$C$1000,3,FALSE),0)</f>
        <v>0</v>
      </c>
      <c r="E28" s="13">
        <f t="shared" si="0"/>
        <v>0</v>
      </c>
      <c r="F28" s="9">
        <f t="shared" si="1"/>
        <v>0</v>
      </c>
    </row>
    <row r="29" spans="1:6">
      <c r="A29" s="23" t="s">
        <v>166</v>
      </c>
      <c r="B29" s="24"/>
      <c r="C29" s="10">
        <f>SUM(C3:C28)</f>
        <v>72.849999999999994</v>
      </c>
      <c r="D29" s="10" t="s">
        <v>169</v>
      </c>
      <c r="E29" s="10">
        <f>SUM(E3:E28)</f>
        <v>313.36649125000002</v>
      </c>
      <c r="F29" s="9">
        <f t="shared" si="1"/>
        <v>100</v>
      </c>
    </row>
    <row r="30" spans="1:6">
      <c r="A30" s="23" t="s">
        <v>167</v>
      </c>
      <c r="B30" s="24"/>
      <c r="C30" s="14">
        <v>72</v>
      </c>
      <c r="D30" s="11"/>
      <c r="E30" s="11"/>
      <c r="F30" s="12"/>
    </row>
    <row r="31" spans="1:6">
      <c r="A31" s="23" t="s">
        <v>182</v>
      </c>
      <c r="B31" s="24"/>
      <c r="C31" s="15">
        <f>IFERROR(E29/C30,0)</f>
        <v>4.3523123784722229</v>
      </c>
      <c r="D31" s="11"/>
      <c r="E31" s="11"/>
      <c r="F31" s="12"/>
    </row>
    <row r="32" spans="1:6">
      <c r="A32" s="20" t="s">
        <v>171</v>
      </c>
      <c r="B32" s="20"/>
      <c r="C32" s="3">
        <f>IFERROR(((C29-C30)/C29)*100,0)</f>
        <v>1.1667810569663615</v>
      </c>
    </row>
  </sheetData>
  <mergeCells count="5">
    <mergeCell ref="A31:B31"/>
    <mergeCell ref="A1:F1"/>
    <mergeCell ref="A29:B29"/>
    <mergeCell ref="A30:B30"/>
    <mergeCell ref="A32:B3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sqref="A1:H1"/>
    </sheetView>
  </sheetViews>
  <sheetFormatPr defaultRowHeight="15"/>
  <cols>
    <col min="1" max="1" width="24" bestFit="1" customWidth="1"/>
    <col min="2" max="2" width="30.7109375" customWidth="1"/>
    <col min="3" max="3" width="15.5703125" bestFit="1" customWidth="1"/>
    <col min="4" max="5" width="15.5703125" customWidth="1"/>
    <col min="6" max="6" width="12.85546875" bestFit="1" customWidth="1"/>
    <col min="7" max="7" width="10" bestFit="1" customWidth="1"/>
  </cols>
  <sheetData>
    <row r="1" spans="1:8">
      <c r="A1" s="25" t="s">
        <v>170</v>
      </c>
      <c r="B1" s="26"/>
      <c r="C1" s="26"/>
      <c r="D1" s="26"/>
      <c r="E1" s="26"/>
      <c r="F1" s="26"/>
      <c r="G1" s="26"/>
      <c r="H1" s="27"/>
    </row>
    <row r="2" spans="1:8">
      <c r="A2" s="6" t="s">
        <v>0</v>
      </c>
      <c r="B2" s="6" t="s">
        <v>1</v>
      </c>
      <c r="C2" s="6" t="s">
        <v>162</v>
      </c>
      <c r="D2" s="6" t="s">
        <v>168</v>
      </c>
      <c r="E2" s="6" t="s">
        <v>162</v>
      </c>
      <c r="F2" s="6" t="s">
        <v>163</v>
      </c>
      <c r="G2" s="6" t="s">
        <v>164</v>
      </c>
      <c r="H2" s="6" t="s">
        <v>165</v>
      </c>
    </row>
    <row r="3" spans="1:8">
      <c r="A3" s="3"/>
      <c r="B3" s="3">
        <f>IFERROR(VLOOKUP(A3,'Lista de M.P''s e Custos'!$A$2:$C$1000,2,FALSE),0)</f>
        <v>0</v>
      </c>
      <c r="C3" s="13"/>
      <c r="D3" s="13"/>
      <c r="E3" s="13">
        <f t="shared" ref="E3:E28" si="0">C3*(1-(D3/100))</f>
        <v>0</v>
      </c>
      <c r="F3" s="13">
        <f>IFERROR(VLOOKUP(A3,'Lista de M.P''s e Custos'!$A$2:$C$1000,3,FALSE),0)</f>
        <v>0</v>
      </c>
      <c r="G3" s="13">
        <f t="shared" ref="G3:G28" si="1">C3*F3</f>
        <v>0</v>
      </c>
      <c r="H3" s="9">
        <f>IFERROR((C3/$C$29)*100,0)</f>
        <v>0</v>
      </c>
    </row>
    <row r="4" spans="1:8">
      <c r="A4" s="3"/>
      <c r="B4" s="3">
        <f>IFERROR(VLOOKUP(A4,'Lista de M.P''s e Custos'!$A$2:$C$1000,2,FALSE),0)</f>
        <v>0</v>
      </c>
      <c r="C4" s="13"/>
      <c r="D4" s="13"/>
      <c r="E4" s="13">
        <f t="shared" si="0"/>
        <v>0</v>
      </c>
      <c r="F4" s="13">
        <f>IFERROR(VLOOKUP(A4,'Lista de M.P''s e Custos'!$A$2:$C$1000,3,FALSE),0)</f>
        <v>0</v>
      </c>
      <c r="G4" s="13">
        <f t="shared" si="1"/>
        <v>0</v>
      </c>
      <c r="H4" s="9">
        <f t="shared" ref="H4:H29" si="2">IFERROR((C4/$C$29)*100,0)</f>
        <v>0</v>
      </c>
    </row>
    <row r="5" spans="1:8">
      <c r="A5" s="3"/>
      <c r="B5" s="3">
        <f>IFERROR(VLOOKUP(A5,'Lista de M.P''s e Custos'!$A$2:$C$1000,2,FALSE),0)</f>
        <v>0</v>
      </c>
      <c r="C5" s="13"/>
      <c r="D5" s="13"/>
      <c r="E5" s="13">
        <f t="shared" si="0"/>
        <v>0</v>
      </c>
      <c r="F5" s="13">
        <f>IFERROR(VLOOKUP(A5,'Lista de M.P''s e Custos'!$A$2:$C$1000,3,FALSE),0)</f>
        <v>0</v>
      </c>
      <c r="G5" s="13">
        <f t="shared" si="1"/>
        <v>0</v>
      </c>
      <c r="H5" s="9">
        <f t="shared" si="2"/>
        <v>0</v>
      </c>
    </row>
    <row r="6" spans="1:8">
      <c r="A6" s="3"/>
      <c r="B6" s="3">
        <f>IFERROR(VLOOKUP(A6,'Lista de M.P''s e Custos'!$A$2:$C$1000,2,FALSE),0)</f>
        <v>0</v>
      </c>
      <c r="C6" s="13"/>
      <c r="D6" s="13"/>
      <c r="E6" s="13">
        <f t="shared" si="0"/>
        <v>0</v>
      </c>
      <c r="F6" s="13">
        <f>IFERROR(VLOOKUP(A6,'Lista de M.P''s e Custos'!$A$2:$C$1000,3,FALSE),0)</f>
        <v>0</v>
      </c>
      <c r="G6" s="13">
        <f t="shared" si="1"/>
        <v>0</v>
      </c>
      <c r="H6" s="9">
        <f t="shared" si="2"/>
        <v>0</v>
      </c>
    </row>
    <row r="7" spans="1:8">
      <c r="A7" s="3"/>
      <c r="B7" s="3">
        <f>IFERROR(VLOOKUP(A7,'Lista de M.P''s e Custos'!$A$2:$C$1000,2,FALSE),0)</f>
        <v>0</v>
      </c>
      <c r="C7" s="13"/>
      <c r="D7" s="13"/>
      <c r="E7" s="13">
        <f t="shared" si="0"/>
        <v>0</v>
      </c>
      <c r="F7" s="13">
        <f>IFERROR(VLOOKUP(A7,'Lista de M.P''s e Custos'!$A$2:$C$1000,3,FALSE),0)</f>
        <v>0</v>
      </c>
      <c r="G7" s="13">
        <f t="shared" si="1"/>
        <v>0</v>
      </c>
      <c r="H7" s="9">
        <f t="shared" si="2"/>
        <v>0</v>
      </c>
    </row>
    <row r="8" spans="1:8">
      <c r="A8" s="3"/>
      <c r="B8" s="3">
        <f>IFERROR(VLOOKUP(A8,'Lista de M.P''s e Custos'!$A$2:$C$1000,2,FALSE),0)</f>
        <v>0</v>
      </c>
      <c r="C8" s="13"/>
      <c r="D8" s="13"/>
      <c r="E8" s="13">
        <f t="shared" si="0"/>
        <v>0</v>
      </c>
      <c r="F8" s="13">
        <f>IFERROR(VLOOKUP(A8,'Lista de M.P''s e Custos'!$A$2:$C$1000,3,FALSE),0)</f>
        <v>0</v>
      </c>
      <c r="G8" s="13">
        <f t="shared" si="1"/>
        <v>0</v>
      </c>
      <c r="H8" s="9">
        <f t="shared" si="2"/>
        <v>0</v>
      </c>
    </row>
    <row r="9" spans="1:8">
      <c r="A9" s="3"/>
      <c r="B9" s="3">
        <f>IFERROR(VLOOKUP(A9,'Lista de M.P''s e Custos'!$A$2:$C$1000,2,FALSE),0)</f>
        <v>0</v>
      </c>
      <c r="C9" s="13"/>
      <c r="D9" s="13"/>
      <c r="E9" s="13">
        <f t="shared" si="0"/>
        <v>0</v>
      </c>
      <c r="F9" s="13">
        <f>IFERROR(VLOOKUP(A9,'Lista de M.P''s e Custos'!$A$2:$C$1000,3,FALSE),0)</f>
        <v>0</v>
      </c>
      <c r="G9" s="13">
        <f t="shared" si="1"/>
        <v>0</v>
      </c>
      <c r="H9" s="9">
        <f t="shared" si="2"/>
        <v>0</v>
      </c>
    </row>
    <row r="10" spans="1:8">
      <c r="A10" s="3"/>
      <c r="B10" s="3">
        <f>IFERROR(VLOOKUP(A10,'Lista de M.P''s e Custos'!$A$2:$C$1000,2,FALSE),0)</f>
        <v>0</v>
      </c>
      <c r="C10" s="13"/>
      <c r="D10" s="13"/>
      <c r="E10" s="13">
        <f t="shared" si="0"/>
        <v>0</v>
      </c>
      <c r="F10" s="13">
        <f>IFERROR(VLOOKUP(A10,'Lista de M.P''s e Custos'!$A$2:$C$1000,3,FALSE),0)</f>
        <v>0</v>
      </c>
      <c r="G10" s="13">
        <f t="shared" si="1"/>
        <v>0</v>
      </c>
      <c r="H10" s="9">
        <f t="shared" si="2"/>
        <v>0</v>
      </c>
    </row>
    <row r="11" spans="1:8">
      <c r="A11" s="3"/>
      <c r="B11" s="3">
        <f>IFERROR(VLOOKUP(A11,'Lista de M.P''s e Custos'!$A$2:$C$1000,2,FALSE),0)</f>
        <v>0</v>
      </c>
      <c r="C11" s="13"/>
      <c r="D11" s="13"/>
      <c r="E11" s="13">
        <f t="shared" si="0"/>
        <v>0</v>
      </c>
      <c r="F11" s="13">
        <f>IFERROR(VLOOKUP(A11,'Lista de M.P''s e Custos'!$A$2:$C$1000,3,FALSE),0)</f>
        <v>0</v>
      </c>
      <c r="G11" s="13">
        <f t="shared" si="1"/>
        <v>0</v>
      </c>
      <c r="H11" s="9">
        <f t="shared" si="2"/>
        <v>0</v>
      </c>
    </row>
    <row r="12" spans="1:8">
      <c r="A12" s="3"/>
      <c r="B12" s="3">
        <f>IFERROR(VLOOKUP(A12,'Lista de M.P''s e Custos'!$A$2:$C$1000,2,FALSE),0)</f>
        <v>0</v>
      </c>
      <c r="C12" s="13"/>
      <c r="D12" s="13"/>
      <c r="E12" s="13">
        <f t="shared" si="0"/>
        <v>0</v>
      </c>
      <c r="F12" s="13">
        <f>IFERROR(VLOOKUP(A12,'Lista de M.P''s e Custos'!$A$2:$C$1000,3,FALSE),0)</f>
        <v>0</v>
      </c>
      <c r="G12" s="13">
        <f t="shared" si="1"/>
        <v>0</v>
      </c>
      <c r="H12" s="9">
        <f t="shared" si="2"/>
        <v>0</v>
      </c>
    </row>
    <row r="13" spans="1:8">
      <c r="A13" s="3"/>
      <c r="B13" s="3">
        <f>IFERROR(VLOOKUP(A13,'Lista de M.P''s e Custos'!$A$2:$C$1000,2,FALSE),0)</f>
        <v>0</v>
      </c>
      <c r="C13" s="13"/>
      <c r="D13" s="13"/>
      <c r="E13" s="13">
        <f t="shared" si="0"/>
        <v>0</v>
      </c>
      <c r="F13" s="13">
        <f>IFERROR(VLOOKUP(A13,'Lista de M.P''s e Custos'!$A$2:$C$1000,3,FALSE),0)</f>
        <v>0</v>
      </c>
      <c r="G13" s="13">
        <f t="shared" si="1"/>
        <v>0</v>
      </c>
      <c r="H13" s="9">
        <f t="shared" si="2"/>
        <v>0</v>
      </c>
    </row>
    <row r="14" spans="1:8">
      <c r="A14" s="3"/>
      <c r="B14" s="3">
        <f>IFERROR(VLOOKUP(A14,'Lista de M.P''s e Custos'!$A$2:$C$1000,2,FALSE),0)</f>
        <v>0</v>
      </c>
      <c r="C14" s="13"/>
      <c r="D14" s="13"/>
      <c r="E14" s="13">
        <f t="shared" si="0"/>
        <v>0</v>
      </c>
      <c r="F14" s="13">
        <f>IFERROR(VLOOKUP(A14,'Lista de M.P''s e Custos'!$A$2:$C$1000,3,FALSE),0)</f>
        <v>0</v>
      </c>
      <c r="G14" s="13">
        <f t="shared" si="1"/>
        <v>0</v>
      </c>
      <c r="H14" s="9">
        <f t="shared" si="2"/>
        <v>0</v>
      </c>
    </row>
    <row r="15" spans="1:8">
      <c r="A15" s="3"/>
      <c r="B15" s="3">
        <f>IFERROR(VLOOKUP(A15,'Lista de M.P''s e Custos'!$A$2:$C$1000,2,FALSE),0)</f>
        <v>0</v>
      </c>
      <c r="C15" s="13"/>
      <c r="D15" s="13"/>
      <c r="E15" s="13">
        <f t="shared" si="0"/>
        <v>0</v>
      </c>
      <c r="F15" s="13">
        <f>IFERROR(VLOOKUP(A15,'Lista de M.P''s e Custos'!$A$2:$C$1000,3,FALSE),0)</f>
        <v>0</v>
      </c>
      <c r="G15" s="13">
        <f t="shared" si="1"/>
        <v>0</v>
      </c>
      <c r="H15" s="9">
        <f t="shared" si="2"/>
        <v>0</v>
      </c>
    </row>
    <row r="16" spans="1:8">
      <c r="A16" s="3"/>
      <c r="B16" s="3">
        <f>IFERROR(VLOOKUP(A16,'Lista de M.P''s e Custos'!$A$2:$C$1000,2,FALSE),0)</f>
        <v>0</v>
      </c>
      <c r="C16" s="13"/>
      <c r="D16" s="13"/>
      <c r="E16" s="13">
        <f t="shared" si="0"/>
        <v>0</v>
      </c>
      <c r="F16" s="13">
        <f>IFERROR(VLOOKUP(A16,'Lista de M.P''s e Custos'!$A$2:$C$1000,3,FALSE),0)</f>
        <v>0</v>
      </c>
      <c r="G16" s="13">
        <f t="shared" si="1"/>
        <v>0</v>
      </c>
      <c r="H16" s="9">
        <f t="shared" si="2"/>
        <v>0</v>
      </c>
    </row>
    <row r="17" spans="1:8">
      <c r="A17" s="3"/>
      <c r="B17" s="3">
        <f>IFERROR(VLOOKUP(A17,'Lista de M.P''s e Custos'!$A$2:$C$1000,2,FALSE),0)</f>
        <v>0</v>
      </c>
      <c r="C17" s="13"/>
      <c r="D17" s="13"/>
      <c r="E17" s="13">
        <f t="shared" si="0"/>
        <v>0</v>
      </c>
      <c r="F17" s="13">
        <f>IFERROR(VLOOKUP(A17,'Lista de M.P''s e Custos'!$A$2:$C$1000,3,FALSE),0)</f>
        <v>0</v>
      </c>
      <c r="G17" s="13">
        <f t="shared" si="1"/>
        <v>0</v>
      </c>
      <c r="H17" s="9">
        <f t="shared" si="2"/>
        <v>0</v>
      </c>
    </row>
    <row r="18" spans="1:8">
      <c r="A18" s="3"/>
      <c r="B18" s="3">
        <f>IFERROR(VLOOKUP(A18,'Lista de M.P''s e Custos'!$A$2:$C$1000,2,FALSE),0)</f>
        <v>0</v>
      </c>
      <c r="C18" s="13"/>
      <c r="D18" s="13"/>
      <c r="E18" s="13">
        <f t="shared" si="0"/>
        <v>0</v>
      </c>
      <c r="F18" s="13">
        <f>IFERROR(VLOOKUP(A18,'Lista de M.P''s e Custos'!$A$2:$C$1000,3,FALSE),0)</f>
        <v>0</v>
      </c>
      <c r="G18" s="13">
        <f t="shared" si="1"/>
        <v>0</v>
      </c>
      <c r="H18" s="9">
        <f t="shared" si="2"/>
        <v>0</v>
      </c>
    </row>
    <row r="19" spans="1:8">
      <c r="A19" s="3"/>
      <c r="B19" s="3">
        <f>IFERROR(VLOOKUP(A19,'Lista de M.P''s e Custos'!$A$2:$C$1000,2,FALSE),0)</f>
        <v>0</v>
      </c>
      <c r="C19" s="13"/>
      <c r="D19" s="13"/>
      <c r="E19" s="13">
        <f t="shared" si="0"/>
        <v>0</v>
      </c>
      <c r="F19" s="13">
        <f>IFERROR(VLOOKUP(A19,'Lista de M.P''s e Custos'!$A$2:$C$1000,3,FALSE),0)</f>
        <v>0</v>
      </c>
      <c r="G19" s="13">
        <f t="shared" si="1"/>
        <v>0</v>
      </c>
      <c r="H19" s="9">
        <f t="shared" si="2"/>
        <v>0</v>
      </c>
    </row>
    <row r="20" spans="1:8">
      <c r="A20" s="3"/>
      <c r="B20" s="3">
        <f>IFERROR(VLOOKUP(A20,'Lista de M.P''s e Custos'!$A$2:$C$1000,2,FALSE),0)</f>
        <v>0</v>
      </c>
      <c r="C20" s="13"/>
      <c r="D20" s="13"/>
      <c r="E20" s="13">
        <f t="shared" si="0"/>
        <v>0</v>
      </c>
      <c r="F20" s="13">
        <f>IFERROR(VLOOKUP(A20,'Lista de M.P''s e Custos'!$A$2:$C$1000,3,FALSE),0)</f>
        <v>0</v>
      </c>
      <c r="G20" s="13">
        <f t="shared" si="1"/>
        <v>0</v>
      </c>
      <c r="H20" s="9">
        <f t="shared" si="2"/>
        <v>0</v>
      </c>
    </row>
    <row r="21" spans="1:8">
      <c r="A21" s="3"/>
      <c r="B21" s="3">
        <f>IFERROR(VLOOKUP(A21,'Lista de M.P''s e Custos'!$A$2:$C$1000,2,FALSE),0)</f>
        <v>0</v>
      </c>
      <c r="C21" s="13"/>
      <c r="D21" s="13"/>
      <c r="E21" s="13">
        <f t="shared" si="0"/>
        <v>0</v>
      </c>
      <c r="F21" s="13">
        <f>IFERROR(VLOOKUP(A21,'Lista de M.P''s e Custos'!$A$2:$C$1000,3,FALSE),0)</f>
        <v>0</v>
      </c>
      <c r="G21" s="13">
        <f t="shared" si="1"/>
        <v>0</v>
      </c>
      <c r="H21" s="9">
        <f t="shared" si="2"/>
        <v>0</v>
      </c>
    </row>
    <row r="22" spans="1:8">
      <c r="A22" s="3"/>
      <c r="B22" s="3">
        <f>IFERROR(VLOOKUP(A22,'Lista de M.P''s e Custos'!$A$2:$C$1000,2,FALSE),0)</f>
        <v>0</v>
      </c>
      <c r="C22" s="13"/>
      <c r="D22" s="13"/>
      <c r="E22" s="13">
        <f t="shared" si="0"/>
        <v>0</v>
      </c>
      <c r="F22" s="13">
        <f>IFERROR(VLOOKUP(A22,'Lista de M.P''s e Custos'!$A$2:$C$1000,3,FALSE),0)</f>
        <v>0</v>
      </c>
      <c r="G22" s="13">
        <f t="shared" si="1"/>
        <v>0</v>
      </c>
      <c r="H22" s="9">
        <f t="shared" si="2"/>
        <v>0</v>
      </c>
    </row>
    <row r="23" spans="1:8">
      <c r="A23" s="3"/>
      <c r="B23" s="3">
        <f>IFERROR(VLOOKUP(A23,'Lista de M.P''s e Custos'!$A$2:$C$1000,2,FALSE),0)</f>
        <v>0</v>
      </c>
      <c r="C23" s="13"/>
      <c r="D23" s="13"/>
      <c r="E23" s="13">
        <f t="shared" si="0"/>
        <v>0</v>
      </c>
      <c r="F23" s="13">
        <f>IFERROR(VLOOKUP(A23,'Lista de M.P''s e Custos'!$A$2:$C$1000,3,FALSE),0)</f>
        <v>0</v>
      </c>
      <c r="G23" s="13">
        <f t="shared" si="1"/>
        <v>0</v>
      </c>
      <c r="H23" s="9">
        <f t="shared" si="2"/>
        <v>0</v>
      </c>
    </row>
    <row r="24" spans="1:8">
      <c r="A24" s="3"/>
      <c r="B24" s="3">
        <f>IFERROR(VLOOKUP(A24,'Lista de M.P''s e Custos'!$A$2:$C$1000,2,FALSE),0)</f>
        <v>0</v>
      </c>
      <c r="C24" s="13"/>
      <c r="D24" s="13"/>
      <c r="E24" s="13">
        <f t="shared" si="0"/>
        <v>0</v>
      </c>
      <c r="F24" s="13">
        <f>IFERROR(VLOOKUP(A24,'Lista de M.P''s e Custos'!$A$2:$C$1000,3,FALSE),0)</f>
        <v>0</v>
      </c>
      <c r="G24" s="13">
        <f t="shared" si="1"/>
        <v>0</v>
      </c>
      <c r="H24" s="9">
        <f t="shared" si="2"/>
        <v>0</v>
      </c>
    </row>
    <row r="25" spans="1:8">
      <c r="A25" s="3"/>
      <c r="B25" s="3">
        <f>IFERROR(VLOOKUP(A25,'Lista de M.P''s e Custos'!$A$2:$C$1000,2,FALSE),0)</f>
        <v>0</v>
      </c>
      <c r="C25" s="13"/>
      <c r="D25" s="13"/>
      <c r="E25" s="13">
        <f t="shared" si="0"/>
        <v>0</v>
      </c>
      <c r="F25" s="13">
        <f>IFERROR(VLOOKUP(A25,'Lista de M.P''s e Custos'!$A$2:$C$1000,3,FALSE),0)</f>
        <v>0</v>
      </c>
      <c r="G25" s="13">
        <f t="shared" si="1"/>
        <v>0</v>
      </c>
      <c r="H25" s="9">
        <f t="shared" si="2"/>
        <v>0</v>
      </c>
    </row>
    <row r="26" spans="1:8">
      <c r="A26" s="3"/>
      <c r="B26" s="3">
        <f>IFERROR(VLOOKUP(A26,'Lista de M.P''s e Custos'!$A$2:$C$1000,2,FALSE),0)</f>
        <v>0</v>
      </c>
      <c r="C26" s="13"/>
      <c r="D26" s="13"/>
      <c r="E26" s="13">
        <f t="shared" si="0"/>
        <v>0</v>
      </c>
      <c r="F26" s="13">
        <f>IFERROR(VLOOKUP(A26,'Lista de M.P''s e Custos'!$A$2:$C$1000,3,FALSE),0)</f>
        <v>0</v>
      </c>
      <c r="G26" s="13">
        <f t="shared" si="1"/>
        <v>0</v>
      </c>
      <c r="H26" s="9">
        <f t="shared" si="2"/>
        <v>0</v>
      </c>
    </row>
    <row r="27" spans="1:8">
      <c r="A27" s="3"/>
      <c r="B27" s="3">
        <f>IFERROR(VLOOKUP(A27,'Lista de M.P''s e Custos'!$A$2:$C$1000,2,FALSE),0)</f>
        <v>0</v>
      </c>
      <c r="C27" s="13"/>
      <c r="D27" s="13"/>
      <c r="E27" s="13">
        <f t="shared" si="0"/>
        <v>0</v>
      </c>
      <c r="F27" s="13">
        <f>IFERROR(VLOOKUP(A27,'Lista de M.P''s e Custos'!$A$2:$C$1000,3,FALSE),0)</f>
        <v>0</v>
      </c>
      <c r="G27" s="13">
        <f t="shared" si="1"/>
        <v>0</v>
      </c>
      <c r="H27" s="9">
        <f t="shared" si="2"/>
        <v>0</v>
      </c>
    </row>
    <row r="28" spans="1:8">
      <c r="A28" s="3"/>
      <c r="B28" s="3">
        <f>IFERROR(VLOOKUP(A28,'Lista de M.P''s e Custos'!$A$2:$C$1000,2,FALSE),0)</f>
        <v>0</v>
      </c>
      <c r="C28" s="13"/>
      <c r="D28" s="13"/>
      <c r="E28" s="13">
        <f t="shared" si="0"/>
        <v>0</v>
      </c>
      <c r="F28" s="13">
        <f>IFERROR(VLOOKUP(A28,'Lista de M.P''s e Custos'!$A$2:$C$1000,3,FALSE),0)</f>
        <v>0</v>
      </c>
      <c r="G28" s="13">
        <f t="shared" si="1"/>
        <v>0</v>
      </c>
      <c r="H28" s="9">
        <f t="shared" si="2"/>
        <v>0</v>
      </c>
    </row>
    <row r="29" spans="1:8">
      <c r="A29" s="23" t="s">
        <v>166</v>
      </c>
      <c r="B29" s="24"/>
      <c r="C29" s="10">
        <f>SUM(C3:C28)</f>
        <v>0</v>
      </c>
      <c r="D29" s="10" t="s">
        <v>169</v>
      </c>
      <c r="E29" s="10">
        <f>SUM(E3:E28)</f>
        <v>0</v>
      </c>
      <c r="F29" s="10" t="s">
        <v>169</v>
      </c>
      <c r="G29" s="10">
        <f>SUM(G3:G28)</f>
        <v>0</v>
      </c>
      <c r="H29" s="9">
        <f t="shared" si="2"/>
        <v>0</v>
      </c>
    </row>
    <row r="30" spans="1:8">
      <c r="A30" s="23" t="s">
        <v>167</v>
      </c>
      <c r="B30" s="24"/>
      <c r="C30" s="14"/>
      <c r="D30" s="11"/>
      <c r="E30" s="11"/>
      <c r="F30" s="11"/>
      <c r="G30" s="11"/>
      <c r="H30" s="12"/>
    </row>
    <row r="31" spans="1:8">
      <c r="A31" s="23" t="s">
        <v>183</v>
      </c>
      <c r="B31" s="24"/>
      <c r="C31" s="15">
        <f>IFERROR(G29/C30,0)</f>
        <v>0</v>
      </c>
      <c r="D31" s="11"/>
      <c r="E31" s="11"/>
      <c r="F31" s="11"/>
      <c r="G31" s="11"/>
      <c r="H31" s="12"/>
    </row>
    <row r="32" spans="1:8">
      <c r="A32" s="20" t="s">
        <v>172</v>
      </c>
      <c r="B32" s="20"/>
      <c r="C32" s="3">
        <f>IFERROR(((C29-C30)/C29)*100,0)</f>
        <v>0</v>
      </c>
    </row>
  </sheetData>
  <mergeCells count="5">
    <mergeCell ref="A1:H1"/>
    <mergeCell ref="A29:B29"/>
    <mergeCell ref="A30:B30"/>
    <mergeCell ref="A32:B32"/>
    <mergeCell ref="A31:B3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sqref="A1:F1"/>
    </sheetView>
  </sheetViews>
  <sheetFormatPr defaultRowHeight="15"/>
  <cols>
    <col min="2" max="2" width="30.7109375" customWidth="1"/>
    <col min="3" max="3" width="15.5703125" bestFit="1" customWidth="1"/>
    <col min="4" max="4" width="12.85546875" bestFit="1" customWidth="1"/>
    <col min="5" max="5" width="15.5703125" bestFit="1" customWidth="1"/>
    <col min="6" max="6" width="12.85546875" bestFit="1" customWidth="1"/>
    <col min="7" max="7" width="10" bestFit="1" customWidth="1"/>
    <col min="8" max="8" width="4.5703125" bestFit="1" customWidth="1"/>
  </cols>
  <sheetData>
    <row r="1" spans="1:6">
      <c r="A1" s="25" t="s">
        <v>173</v>
      </c>
      <c r="B1" s="26"/>
      <c r="C1" s="26"/>
      <c r="D1" s="26"/>
      <c r="E1" s="26"/>
      <c r="F1" s="27"/>
    </row>
    <row r="2" spans="1:6">
      <c r="A2" s="6" t="s">
        <v>0</v>
      </c>
      <c r="B2" s="6" t="s">
        <v>1</v>
      </c>
      <c r="C2" s="6" t="s">
        <v>162</v>
      </c>
      <c r="D2" s="6" t="s">
        <v>163</v>
      </c>
      <c r="E2" s="6" t="s">
        <v>164</v>
      </c>
      <c r="F2" s="6" t="s">
        <v>165</v>
      </c>
    </row>
    <row r="3" spans="1:6">
      <c r="A3" s="3"/>
      <c r="B3" s="3">
        <f>IFERROR(VLOOKUP(A3,'Lista de M.P''s e Custos'!$A$2:$C$1000,2,FALSE),0)</f>
        <v>0</v>
      </c>
      <c r="C3" s="13"/>
      <c r="D3" s="13">
        <f>IFERROR(VLOOKUP(A3,'Lista de M.P''s e Custos'!$A$2:$C$1000,3,FALSE),0)</f>
        <v>0</v>
      </c>
      <c r="E3" s="13">
        <f>C3*D3</f>
        <v>0</v>
      </c>
      <c r="F3" s="9">
        <f>IFERROR((C3/$C$9)*100,0)</f>
        <v>0</v>
      </c>
    </row>
    <row r="4" spans="1:6">
      <c r="A4" s="3"/>
      <c r="B4" s="3">
        <f>IFERROR(VLOOKUP(A4,'Lista de M.P''s e Custos'!$A$2:$C$1000,2,FALSE),0)</f>
        <v>0</v>
      </c>
      <c r="C4" s="13"/>
      <c r="D4" s="13">
        <f>IFERROR(VLOOKUP(A4,'Lista de M.P''s e Custos'!$A$2:$C$1000,3,FALSE),0)</f>
        <v>0</v>
      </c>
      <c r="E4" s="13">
        <f t="shared" ref="E4:E6" si="0">C4*D4</f>
        <v>0</v>
      </c>
      <c r="F4" s="9">
        <f t="shared" ref="F4:F6" si="1">IFERROR((C4/$C$9)*100,0)</f>
        <v>0</v>
      </c>
    </row>
    <row r="5" spans="1:6">
      <c r="A5" s="3"/>
      <c r="B5" s="3">
        <f>IFERROR(VLOOKUP(A5,'Lista de M.P''s e Custos'!$A$2:$C$1000,2,FALSE),0)</f>
        <v>0</v>
      </c>
      <c r="C5" s="13"/>
      <c r="D5" s="13">
        <f>IFERROR(VLOOKUP(A5,'Lista de M.P''s e Custos'!$A$2:$C$1000,3,FALSE),0)</f>
        <v>0</v>
      </c>
      <c r="E5" s="13">
        <f t="shared" si="0"/>
        <v>0</v>
      </c>
      <c r="F5" s="9">
        <f t="shared" si="1"/>
        <v>0</v>
      </c>
    </row>
    <row r="6" spans="1:6">
      <c r="A6" s="3"/>
      <c r="B6" s="3">
        <f>IFERROR(VLOOKUP(A6,'Lista de M.P''s e Custos'!$A$2:$C$1000,2,FALSE),0)</f>
        <v>0</v>
      </c>
      <c r="C6" s="13"/>
      <c r="D6" s="13">
        <f>IFERROR(VLOOKUP(A6,'Lista de M.P''s e Custos'!$A$2:$C$1000,3,FALSE),0)</f>
        <v>0</v>
      </c>
      <c r="E6" s="13">
        <f t="shared" si="0"/>
        <v>0</v>
      </c>
      <c r="F6" s="9">
        <f t="shared" si="1"/>
        <v>0</v>
      </c>
    </row>
    <row r="7" spans="1:6">
      <c r="A7" s="3"/>
      <c r="B7" s="3">
        <f>IFERROR(VLOOKUP(A7,'Lista de M.P''s e Custos'!$A$2:$C$1000,2,FALSE),0)</f>
        <v>0</v>
      </c>
      <c r="C7" s="13"/>
      <c r="D7" s="13">
        <f>IFERROR(VLOOKUP(A7,'Lista de M.P''s e Custos'!$A$2:$C$1000,3,FALSE),0)</f>
        <v>0</v>
      </c>
      <c r="E7" s="13">
        <f>C7*D7</f>
        <v>0</v>
      </c>
      <c r="F7" s="9">
        <f>IFERROR((C7/$C$9)*100,0)</f>
        <v>0</v>
      </c>
    </row>
    <row r="8" spans="1:6">
      <c r="A8" s="3"/>
      <c r="B8" s="3">
        <f>IFERROR(VLOOKUP(A8,'Lista de M.P''s e Custos'!$A$2:$C$1000,2,FALSE),0)</f>
        <v>0</v>
      </c>
      <c r="C8" s="13"/>
      <c r="D8" s="13">
        <f>IFERROR(VLOOKUP(A8,'Lista de M.P''s e Custos'!$A$2:$C$1000,3,FALSE),0)</f>
        <v>0</v>
      </c>
      <c r="E8" s="13">
        <f>C8*D8</f>
        <v>0</v>
      </c>
      <c r="F8" s="9">
        <f>IFERROR((C8/$C$9)*100,0)</f>
        <v>0</v>
      </c>
    </row>
    <row r="9" spans="1:6">
      <c r="A9" s="23" t="s">
        <v>166</v>
      </c>
      <c r="B9" s="24"/>
      <c r="C9" s="10">
        <f>SUM(C3:C8)</f>
        <v>0</v>
      </c>
      <c r="D9" s="10" t="s">
        <v>169</v>
      </c>
      <c r="E9" s="10">
        <f>SUM(E3:E8)</f>
        <v>0</v>
      </c>
      <c r="F9" s="9">
        <f>IFERROR((C9/$C$9)*100,0)</f>
        <v>0</v>
      </c>
    </row>
    <row r="10" spans="1:6">
      <c r="A10" s="23" t="s">
        <v>184</v>
      </c>
      <c r="B10" s="24"/>
      <c r="C10" s="10">
        <f>IFERROR(E9/C9,0)</f>
        <v>0</v>
      </c>
      <c r="D10" s="11"/>
      <c r="E10" s="11"/>
      <c r="F10" s="12"/>
    </row>
  </sheetData>
  <mergeCells count="3">
    <mergeCell ref="A1:F1"/>
    <mergeCell ref="A9:B9"/>
    <mergeCell ref="A10:B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cols>
    <col min="1" max="1" width="21" bestFit="1" customWidth="1"/>
    <col min="2" max="2" width="12.140625" customWidth="1"/>
  </cols>
  <sheetData>
    <row r="1" spans="1:2">
      <c r="A1" s="6"/>
      <c r="B1" s="6" t="s">
        <v>177</v>
      </c>
    </row>
    <row r="2" spans="1:2">
      <c r="A2" s="6" t="s">
        <v>174</v>
      </c>
      <c r="B2" s="2">
        <v>15</v>
      </c>
    </row>
    <row r="3" spans="1:2">
      <c r="A3" s="6" t="s">
        <v>175</v>
      </c>
      <c r="B3" s="2"/>
    </row>
    <row r="4" spans="1:2">
      <c r="A4" s="6" t="s">
        <v>176</v>
      </c>
      <c r="B4" s="2"/>
    </row>
    <row r="5" spans="1:2">
      <c r="A5" s="16"/>
      <c r="B5" s="16"/>
    </row>
    <row r="6" spans="1:2">
      <c r="A6" s="6" t="s">
        <v>179</v>
      </c>
      <c r="B6" s="3">
        <v>72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5"/>
  <sheetViews>
    <sheetView workbookViewId="0">
      <selection sqref="A1:H1"/>
    </sheetView>
  </sheetViews>
  <sheetFormatPr defaultRowHeight="15"/>
  <cols>
    <col min="1" max="1" width="12.42578125" customWidth="1"/>
    <col min="2" max="2" width="30.7109375" customWidth="1"/>
    <col min="3" max="3" width="15.5703125" bestFit="1" customWidth="1"/>
    <col min="4" max="5" width="15.5703125" customWidth="1"/>
    <col min="6" max="6" width="12.85546875" bestFit="1" customWidth="1"/>
    <col min="7" max="7" width="10" bestFit="1" customWidth="1"/>
    <col min="8" max="8" width="11.28515625" customWidth="1"/>
  </cols>
  <sheetData>
    <row r="1" spans="1:8">
      <c r="A1" s="35" t="s">
        <v>161</v>
      </c>
      <c r="B1" s="35"/>
      <c r="C1" s="35"/>
      <c r="D1" s="35"/>
      <c r="E1" s="35"/>
      <c r="F1" s="35"/>
      <c r="G1" s="35"/>
      <c r="H1" s="35"/>
    </row>
    <row r="2" spans="1:8">
      <c r="A2" s="6" t="s">
        <v>0</v>
      </c>
      <c r="B2" s="6" t="s">
        <v>1</v>
      </c>
      <c r="C2" s="6" t="s">
        <v>162</v>
      </c>
      <c r="D2" s="28"/>
      <c r="E2" s="29"/>
      <c r="F2" s="6" t="s">
        <v>163</v>
      </c>
      <c r="G2" s="6" t="s">
        <v>164</v>
      </c>
      <c r="H2" s="6" t="s">
        <v>165</v>
      </c>
    </row>
    <row r="3" spans="1:8">
      <c r="A3" s="3">
        <f>'Formulação da Massa'!A3:A28</f>
        <v>800092</v>
      </c>
      <c r="B3" s="3" t="str">
        <f>IFERROR(VLOOKUP(A3,'Lista de M.P''s e Custos'!$A$2:$C$1000,2,FALSE),0)</f>
        <v>SAL</v>
      </c>
      <c r="C3" s="13">
        <f>IFERROR($C$30/'Formulação da Massa'!$C$30,0)*'Formulação da Massa'!C3</f>
        <v>0.85</v>
      </c>
      <c r="D3" s="30"/>
      <c r="E3" s="31"/>
      <c r="F3" s="13">
        <f>IFERROR(VLOOKUP(A3,'Lista de M.P''s e Custos'!$A$2:$C$1000,3,FALSE),0)</f>
        <v>0.74019699999999999</v>
      </c>
      <c r="G3" s="13">
        <f t="shared" ref="G3:G28" si="0">C3*F3</f>
        <v>0.62916744999999996</v>
      </c>
      <c r="H3" s="9">
        <f>IFERROR((C3/$C$29)*100,0)</f>
        <v>1.1667810569663695</v>
      </c>
    </row>
    <row r="4" spans="1:8">
      <c r="A4" s="3">
        <f>'Formulação da Massa'!A4:A29</f>
        <v>800134</v>
      </c>
      <c r="B4" s="3" t="str">
        <f>IFERROR(VLOOKUP(A4,'Lista de M.P''s e Custos'!$A$2:$C$1000,2,FALSE),0)</f>
        <v>SORO DE LEITE</v>
      </c>
      <c r="C4" s="13">
        <f>IFERROR($C$30/'Formulação da Massa'!$C$30,0)*'Formulação da Massa'!C4</f>
        <v>0.6</v>
      </c>
      <c r="D4" s="30"/>
      <c r="E4" s="31"/>
      <c r="F4" s="13">
        <f>IFERROR(VLOOKUP(A4,'Lista de M.P''s e Custos'!$A$2:$C$1000,3,FALSE),0)</f>
        <v>6.4239559999999996</v>
      </c>
      <c r="G4" s="13">
        <f t="shared" si="0"/>
        <v>3.8543735999999997</v>
      </c>
      <c r="H4" s="9">
        <f t="shared" ref="H4:H29" si="1">IFERROR((C4/$C$29)*100,0)</f>
        <v>0.82361015785861369</v>
      </c>
    </row>
    <row r="5" spans="1:8">
      <c r="A5" s="3">
        <f>'Formulação da Massa'!A5:A30</f>
        <v>800062</v>
      </c>
      <c r="B5" s="3" t="str">
        <f>IFERROR(VLOOKUP(A5,'Lista de M.P''s e Custos'!$A$2:$C$1000,2,FALSE),0)</f>
        <v>MARGARINA 80%</v>
      </c>
      <c r="C5" s="13">
        <f>IFERROR($C$30/'Formulação da Massa'!$C$30,0)*'Formulação da Massa'!C5</f>
        <v>7</v>
      </c>
      <c r="D5" s="30"/>
      <c r="E5" s="31"/>
      <c r="F5" s="13">
        <f>IFERROR(VLOOKUP(A5,'Lista de M.P''s e Custos'!$A$2:$C$1000,3,FALSE),0)</f>
        <v>4.4190670000000001</v>
      </c>
      <c r="G5" s="13">
        <f t="shared" si="0"/>
        <v>30.933469000000002</v>
      </c>
      <c r="H5" s="9">
        <f t="shared" si="1"/>
        <v>9.6087851750171591</v>
      </c>
    </row>
    <row r="6" spans="1:8">
      <c r="A6" s="3">
        <f>'Formulação da Massa'!A6:A32</f>
        <v>800112</v>
      </c>
      <c r="B6" s="3" t="str">
        <f>IFERROR(VLOOKUP(A6,'Lista de M.P''s e Custos'!$A$2:$C$1000,2,FALSE),0)</f>
        <v>AROMA DE PARMESÃO (DOREMUS)</v>
      </c>
      <c r="C6" s="13">
        <f>IFERROR($C$30/'Formulação da Massa'!$C$30,0)*'Formulação da Massa'!C6</f>
        <v>0.4</v>
      </c>
      <c r="D6" s="30"/>
      <c r="E6" s="31"/>
      <c r="F6" s="13">
        <f>IFERROR(VLOOKUP(A6,'Lista de M.P''s e Custos'!$A$2:$C$1000,3,FALSE),0)</f>
        <v>12.463998</v>
      </c>
      <c r="G6" s="13">
        <f t="shared" si="0"/>
        <v>4.9855992000000002</v>
      </c>
      <c r="H6" s="9">
        <f t="shared" si="1"/>
        <v>0.54907343857240909</v>
      </c>
    </row>
    <row r="7" spans="1:8">
      <c r="A7" s="3">
        <f>'Formulação da Massa'!A7:A33</f>
        <v>800065</v>
      </c>
      <c r="B7" s="3" t="str">
        <f>IFERROR(VLOOKUP(A7,'Lista de M.P''s e Custos'!$A$2:$C$1000,2,FALSE),0)</f>
        <v>MUSSARELA</v>
      </c>
      <c r="C7" s="13">
        <f>IFERROR($C$30/'Formulação da Massa'!$C$30,0)*'Formulação da Massa'!C7</f>
        <v>1.5</v>
      </c>
      <c r="D7" s="30"/>
      <c r="E7" s="31"/>
      <c r="F7" s="13">
        <f>IFERROR(VLOOKUP(A7,'Lista de M.P''s e Custos'!$A$2:$C$1000,3,FALSE),0)</f>
        <v>21.953686999999999</v>
      </c>
      <c r="G7" s="13">
        <f t="shared" si="0"/>
        <v>32.930530499999996</v>
      </c>
      <c r="H7" s="9">
        <f t="shared" si="1"/>
        <v>2.0590253946465342</v>
      </c>
    </row>
    <row r="8" spans="1:8">
      <c r="A8" s="3">
        <f>'Formulação da Massa'!A8:A34</f>
        <v>800140</v>
      </c>
      <c r="B8" s="3" t="str">
        <f>IFERROR(VLOOKUP(A8,'Lista de M.P''s e Custos'!$A$2:$C$1000,2,FALSE),0)</f>
        <v>PARMESÃO RALADO</v>
      </c>
      <c r="C8" s="13">
        <f>IFERROR($C$30/'Formulação da Massa'!$C$30,0)*'Formulação da Massa'!C8</f>
        <v>4.5</v>
      </c>
      <c r="D8" s="30"/>
      <c r="E8" s="31"/>
      <c r="F8" s="13">
        <f>IFERROR(VLOOKUP(A8,'Lista de M.P''s e Custos'!$A$2:$C$1000,3,FALSE),0)</f>
        <v>20.273463</v>
      </c>
      <c r="G8" s="13">
        <f t="shared" si="0"/>
        <v>91.230583499999995</v>
      </c>
      <c r="H8" s="9">
        <f t="shared" si="1"/>
        <v>6.1770761839396027</v>
      </c>
    </row>
    <row r="9" spans="1:8">
      <c r="A9" s="3">
        <f>'Formulação da Massa'!A9:A35</f>
        <v>800141</v>
      </c>
      <c r="B9" s="3" t="str">
        <f>IFERROR(VLOOKUP(A9,'Lista de M.P''s e Custos'!$A$2:$C$1000,2,FALSE),0)</f>
        <v>PRE-MISTURA P/ PAO DE QUEIJO 2 (AMID+ 50)</v>
      </c>
      <c r="C9" s="13">
        <f>IFERROR($C$30/'Formulação da Massa'!$C$30,0)*'Formulação da Massa'!C9</f>
        <v>25</v>
      </c>
      <c r="D9" s="30"/>
      <c r="E9" s="31"/>
      <c r="F9" s="13">
        <f>IFERROR(VLOOKUP(A9,'Lista de M.P''s e Custos'!$A$2:$C$1000,3,FALSE),0)</f>
        <v>3.0108679999999999</v>
      </c>
      <c r="G9" s="13">
        <f t="shared" si="0"/>
        <v>75.271699999999996</v>
      </c>
      <c r="H9" s="9">
        <f t="shared" si="1"/>
        <v>34.317089910775564</v>
      </c>
    </row>
    <row r="10" spans="1:8">
      <c r="A10" s="3">
        <f>'Formulação da Massa'!A10:A36</f>
        <v>800070</v>
      </c>
      <c r="B10" s="3" t="str">
        <f>IFERROR(VLOOKUP(A10,'Lista de M.P''s e Custos'!$A$2:$C$1000,2,FALSE),0)</f>
        <v>OVO PASTEURIZADO</v>
      </c>
      <c r="C10" s="13">
        <f>IFERROR($C$30/'Formulação da Massa'!$C$30,0)*'Formulação da Massa'!C10</f>
        <v>12</v>
      </c>
      <c r="D10" s="30"/>
      <c r="E10" s="31"/>
      <c r="F10" s="13">
        <f>IFERROR(VLOOKUP(A10,'Lista de M.P''s e Custos'!$A$2:$C$1000,3,FALSE),0)</f>
        <v>6.1100889999999994</v>
      </c>
      <c r="G10" s="13">
        <f t="shared" si="0"/>
        <v>73.321067999999997</v>
      </c>
      <c r="H10" s="9">
        <f t="shared" si="1"/>
        <v>16.472203157172274</v>
      </c>
    </row>
    <row r="11" spans="1:8">
      <c r="A11" s="3">
        <f>'Formulação da Massa'!A11:A37</f>
        <v>800000</v>
      </c>
      <c r="B11" s="3" t="str">
        <f>IFERROR(VLOOKUP(A11,'Lista de M.P''s e Custos'!$A$2:$C$1000,2,FALSE),0)</f>
        <v>ÁGUA</v>
      </c>
      <c r="C11" s="13">
        <f>IFERROR($C$30/'Formulação da Massa'!$C$30,0)*'Formulação da Massa'!C11</f>
        <v>21</v>
      </c>
      <c r="D11" s="30"/>
      <c r="E11" s="31"/>
      <c r="F11" s="13">
        <f>IFERROR(VLOOKUP(A11,'Lista de M.P''s e Custos'!$A$2:$C$1000,3,FALSE),0)</f>
        <v>0.01</v>
      </c>
      <c r="G11" s="13">
        <f t="shared" si="0"/>
        <v>0.21</v>
      </c>
      <c r="H11" s="9">
        <f t="shared" si="1"/>
        <v>28.826355525051479</v>
      </c>
    </row>
    <row r="12" spans="1:8">
      <c r="A12" s="3">
        <f>'Formulação da Massa'!A12:A38</f>
        <v>0</v>
      </c>
      <c r="B12" s="3">
        <f>IFERROR(VLOOKUP(A12,'Lista de M.P''s e Custos'!$A$2:$C$1000,2,FALSE),0)</f>
        <v>0</v>
      </c>
      <c r="C12" s="13">
        <f>IFERROR($C$30/'Formulação da Massa'!$C$30,0)*'Formulação da Massa'!C12</f>
        <v>0</v>
      </c>
      <c r="D12" s="30"/>
      <c r="E12" s="31"/>
      <c r="F12" s="13">
        <f>IFERROR(VLOOKUP(A12,'Lista de M.P''s e Custos'!$A$2:$C$1000,3,FALSE),0)</f>
        <v>0</v>
      </c>
      <c r="G12" s="13">
        <f t="shared" si="0"/>
        <v>0</v>
      </c>
      <c r="H12" s="9">
        <f t="shared" si="1"/>
        <v>0</v>
      </c>
    </row>
    <row r="13" spans="1:8">
      <c r="A13" s="3">
        <f>'Formulação da Massa'!A13:A39</f>
        <v>0</v>
      </c>
      <c r="B13" s="3">
        <f>IFERROR(VLOOKUP(A13,'Lista de M.P''s e Custos'!$A$2:$C$1000,2,FALSE),0)</f>
        <v>0</v>
      </c>
      <c r="C13" s="13">
        <f>IFERROR($C$30/'Formulação da Massa'!$C$30,0)*'Formulação da Massa'!C13</f>
        <v>0</v>
      </c>
      <c r="D13" s="30"/>
      <c r="E13" s="31"/>
      <c r="F13" s="13">
        <f>IFERROR(VLOOKUP(A13,'Lista de M.P''s e Custos'!$A$2:$C$1000,3,FALSE),0)</f>
        <v>0</v>
      </c>
      <c r="G13" s="13">
        <f t="shared" si="0"/>
        <v>0</v>
      </c>
      <c r="H13" s="9">
        <f t="shared" si="1"/>
        <v>0</v>
      </c>
    </row>
    <row r="14" spans="1:8">
      <c r="A14" s="3">
        <f>'Formulação da Massa'!A14:A40</f>
        <v>0</v>
      </c>
      <c r="B14" s="3">
        <f>IFERROR(VLOOKUP(A14,'Lista de M.P''s e Custos'!$A$2:$C$1000,2,FALSE),0)</f>
        <v>0</v>
      </c>
      <c r="C14" s="13">
        <f>IFERROR($C$30/'Formulação da Massa'!$C$30,0)*'Formulação da Massa'!C14</f>
        <v>0</v>
      </c>
      <c r="D14" s="30"/>
      <c r="E14" s="31"/>
      <c r="F14" s="13">
        <f>IFERROR(VLOOKUP(A14,'Lista de M.P''s e Custos'!$A$2:$C$1000,3,FALSE),0)</f>
        <v>0</v>
      </c>
      <c r="G14" s="13">
        <f t="shared" si="0"/>
        <v>0</v>
      </c>
      <c r="H14" s="9">
        <f t="shared" si="1"/>
        <v>0</v>
      </c>
    </row>
    <row r="15" spans="1:8">
      <c r="A15" s="3">
        <f>'Formulação da Massa'!A15:A41</f>
        <v>0</v>
      </c>
      <c r="B15" s="3">
        <f>IFERROR(VLOOKUP(A15,'Lista de M.P''s e Custos'!$A$2:$C$1000,2,FALSE),0)</f>
        <v>0</v>
      </c>
      <c r="C15" s="13">
        <f>IFERROR($C$30/'Formulação da Massa'!$C$30,0)*'Formulação da Massa'!C15</f>
        <v>0</v>
      </c>
      <c r="D15" s="30"/>
      <c r="E15" s="31"/>
      <c r="F15" s="13">
        <f>IFERROR(VLOOKUP(A15,'Lista de M.P''s e Custos'!$A$2:$C$1000,3,FALSE),0)</f>
        <v>0</v>
      </c>
      <c r="G15" s="13">
        <f t="shared" si="0"/>
        <v>0</v>
      </c>
      <c r="H15" s="9">
        <f t="shared" si="1"/>
        <v>0</v>
      </c>
    </row>
    <row r="16" spans="1:8">
      <c r="A16" s="3">
        <f>'Formulação da Massa'!A16:A42</f>
        <v>0</v>
      </c>
      <c r="B16" s="3">
        <f>IFERROR(VLOOKUP(A16,'Lista de M.P''s e Custos'!$A$2:$C$1000,2,FALSE),0)</f>
        <v>0</v>
      </c>
      <c r="C16" s="13">
        <f>IFERROR($C$30/'Formulação da Massa'!$C$30,0)*'Formulação da Massa'!C16</f>
        <v>0</v>
      </c>
      <c r="D16" s="30"/>
      <c r="E16" s="31"/>
      <c r="F16" s="13">
        <f>IFERROR(VLOOKUP(A16,'Lista de M.P''s e Custos'!$A$2:$C$1000,3,FALSE),0)</f>
        <v>0</v>
      </c>
      <c r="G16" s="13">
        <f t="shared" si="0"/>
        <v>0</v>
      </c>
      <c r="H16" s="9">
        <f t="shared" si="1"/>
        <v>0</v>
      </c>
    </row>
    <row r="17" spans="1:8">
      <c r="A17" s="3">
        <f>'Formulação da Massa'!A17:A43</f>
        <v>0</v>
      </c>
      <c r="B17" s="3">
        <f>IFERROR(VLOOKUP(A17,'Lista de M.P''s e Custos'!$A$2:$C$1000,2,FALSE),0)</f>
        <v>0</v>
      </c>
      <c r="C17" s="13">
        <f>IFERROR($C$30/'Formulação da Massa'!$C$30,0)*'Formulação da Massa'!C17</f>
        <v>0</v>
      </c>
      <c r="D17" s="30"/>
      <c r="E17" s="31"/>
      <c r="F17" s="13">
        <f>IFERROR(VLOOKUP(A17,'Lista de M.P''s e Custos'!$A$2:$C$1000,3,FALSE),0)</f>
        <v>0</v>
      </c>
      <c r="G17" s="13">
        <f t="shared" si="0"/>
        <v>0</v>
      </c>
      <c r="H17" s="9">
        <f t="shared" si="1"/>
        <v>0</v>
      </c>
    </row>
    <row r="18" spans="1:8">
      <c r="A18" s="3">
        <f>'Formulação da Massa'!A18:A44</f>
        <v>0</v>
      </c>
      <c r="B18" s="3">
        <f>IFERROR(VLOOKUP(A18,'Lista de M.P''s e Custos'!$A$2:$C$1000,2,FALSE),0)</f>
        <v>0</v>
      </c>
      <c r="C18" s="13">
        <f>IFERROR($C$30/'Formulação da Massa'!$C$30,0)*'Formulação da Massa'!C18</f>
        <v>0</v>
      </c>
      <c r="D18" s="30"/>
      <c r="E18" s="31"/>
      <c r="F18" s="13">
        <f>IFERROR(VLOOKUP(A18,'Lista de M.P''s e Custos'!$A$2:$C$1000,3,FALSE),0)</f>
        <v>0</v>
      </c>
      <c r="G18" s="13">
        <f t="shared" si="0"/>
        <v>0</v>
      </c>
      <c r="H18" s="9">
        <f t="shared" si="1"/>
        <v>0</v>
      </c>
    </row>
    <row r="19" spans="1:8">
      <c r="A19" s="3">
        <f>'Formulação da Massa'!A19:A45</f>
        <v>0</v>
      </c>
      <c r="B19" s="3">
        <f>IFERROR(VLOOKUP(A19,'Lista de M.P''s e Custos'!$A$2:$C$1000,2,FALSE),0)</f>
        <v>0</v>
      </c>
      <c r="C19" s="13">
        <f>IFERROR($C$30/'Formulação da Massa'!$C$30,0)*'Formulação da Massa'!C19</f>
        <v>0</v>
      </c>
      <c r="D19" s="30"/>
      <c r="E19" s="31"/>
      <c r="F19" s="13">
        <f>IFERROR(VLOOKUP(A19,'Lista de M.P''s e Custos'!$A$2:$C$1000,3,FALSE),0)</f>
        <v>0</v>
      </c>
      <c r="G19" s="13">
        <f t="shared" si="0"/>
        <v>0</v>
      </c>
      <c r="H19" s="9">
        <f t="shared" si="1"/>
        <v>0</v>
      </c>
    </row>
    <row r="20" spans="1:8">
      <c r="A20" s="3">
        <f>'Formulação da Massa'!A20:A46</f>
        <v>0</v>
      </c>
      <c r="B20" s="3">
        <f>IFERROR(VLOOKUP(A20,'Lista de M.P''s e Custos'!$A$2:$C$1000,2,FALSE),0)</f>
        <v>0</v>
      </c>
      <c r="C20" s="13">
        <f>IFERROR($C$30/'Formulação da Massa'!$C$30,0)*'Formulação da Massa'!C20</f>
        <v>0</v>
      </c>
      <c r="D20" s="30"/>
      <c r="E20" s="31"/>
      <c r="F20" s="13">
        <f>IFERROR(VLOOKUP(A20,'Lista de M.P''s e Custos'!$A$2:$C$1000,3,FALSE),0)</f>
        <v>0</v>
      </c>
      <c r="G20" s="13">
        <f t="shared" si="0"/>
        <v>0</v>
      </c>
      <c r="H20" s="9">
        <f t="shared" si="1"/>
        <v>0</v>
      </c>
    </row>
    <row r="21" spans="1:8">
      <c r="A21" s="3">
        <f>'Formulação da Massa'!A21:A47</f>
        <v>0</v>
      </c>
      <c r="B21" s="3">
        <f>IFERROR(VLOOKUP(A21,'Lista de M.P''s e Custos'!$A$2:$C$1000,2,FALSE),0)</f>
        <v>0</v>
      </c>
      <c r="C21" s="13">
        <f>IFERROR($C$30/'Formulação da Massa'!$C$30,0)*'Formulação da Massa'!C21</f>
        <v>0</v>
      </c>
      <c r="D21" s="30"/>
      <c r="E21" s="31"/>
      <c r="F21" s="13">
        <f>IFERROR(VLOOKUP(A21,'Lista de M.P''s e Custos'!$A$2:$C$1000,3,FALSE),0)</f>
        <v>0</v>
      </c>
      <c r="G21" s="13">
        <f t="shared" si="0"/>
        <v>0</v>
      </c>
      <c r="H21" s="9">
        <f t="shared" si="1"/>
        <v>0</v>
      </c>
    </row>
    <row r="22" spans="1:8">
      <c r="A22" s="3">
        <f>'Formulação da Massa'!A22:A48</f>
        <v>0</v>
      </c>
      <c r="B22" s="3">
        <f>IFERROR(VLOOKUP(A22,'Lista de M.P''s e Custos'!$A$2:$C$1000,2,FALSE),0)</f>
        <v>0</v>
      </c>
      <c r="C22" s="13">
        <f>IFERROR($C$30/'Formulação da Massa'!$C$30,0)*'Formulação da Massa'!C22</f>
        <v>0</v>
      </c>
      <c r="D22" s="30"/>
      <c r="E22" s="31"/>
      <c r="F22" s="13">
        <f>IFERROR(VLOOKUP(A22,'Lista de M.P''s e Custos'!$A$2:$C$1000,3,FALSE),0)</f>
        <v>0</v>
      </c>
      <c r="G22" s="13">
        <f t="shared" si="0"/>
        <v>0</v>
      </c>
      <c r="H22" s="9">
        <f t="shared" si="1"/>
        <v>0</v>
      </c>
    </row>
    <row r="23" spans="1:8">
      <c r="A23" s="3">
        <f>'Formulação da Massa'!A23:A49</f>
        <v>0</v>
      </c>
      <c r="B23" s="3">
        <f>IFERROR(VLOOKUP(A23,'Lista de M.P''s e Custos'!$A$2:$C$1000,2,FALSE),0)</f>
        <v>0</v>
      </c>
      <c r="C23" s="13">
        <f>IFERROR($C$30/'Formulação da Massa'!$C$30,0)*'Formulação da Massa'!C23</f>
        <v>0</v>
      </c>
      <c r="D23" s="30"/>
      <c r="E23" s="31"/>
      <c r="F23" s="13">
        <f>IFERROR(VLOOKUP(A23,'Lista de M.P''s e Custos'!$A$2:$C$1000,3,FALSE),0)</f>
        <v>0</v>
      </c>
      <c r="G23" s="13">
        <f t="shared" si="0"/>
        <v>0</v>
      </c>
      <c r="H23" s="9">
        <f t="shared" si="1"/>
        <v>0</v>
      </c>
    </row>
    <row r="24" spans="1:8">
      <c r="A24" s="3">
        <f>'Formulação da Massa'!A24:A50</f>
        <v>0</v>
      </c>
      <c r="B24" s="3">
        <f>IFERROR(VLOOKUP(A24,'Lista de M.P''s e Custos'!$A$2:$C$1000,2,FALSE),0)</f>
        <v>0</v>
      </c>
      <c r="C24" s="13">
        <f>IFERROR($C$30/'Formulação da Massa'!$C$30,0)*'Formulação da Massa'!C24</f>
        <v>0</v>
      </c>
      <c r="D24" s="30"/>
      <c r="E24" s="31"/>
      <c r="F24" s="13">
        <f>IFERROR(VLOOKUP(A24,'Lista de M.P''s e Custos'!$A$2:$C$1000,3,FALSE),0)</f>
        <v>0</v>
      </c>
      <c r="G24" s="13">
        <f t="shared" si="0"/>
        <v>0</v>
      </c>
      <c r="H24" s="9">
        <f t="shared" si="1"/>
        <v>0</v>
      </c>
    </row>
    <row r="25" spans="1:8">
      <c r="A25" s="3">
        <f>'Formulação da Massa'!A25:A51</f>
        <v>0</v>
      </c>
      <c r="B25" s="3">
        <f>IFERROR(VLOOKUP(A25,'Lista de M.P''s e Custos'!$A$2:$C$1000,2,FALSE),0)</f>
        <v>0</v>
      </c>
      <c r="C25" s="13">
        <f>IFERROR($C$30/'Formulação da Massa'!$C$30,0)*'Formulação da Massa'!C25</f>
        <v>0</v>
      </c>
      <c r="D25" s="30"/>
      <c r="E25" s="31"/>
      <c r="F25" s="13">
        <f>IFERROR(VLOOKUP(A25,'Lista de M.P''s e Custos'!$A$2:$C$1000,3,FALSE),0)</f>
        <v>0</v>
      </c>
      <c r="G25" s="13">
        <f t="shared" si="0"/>
        <v>0</v>
      </c>
      <c r="H25" s="9">
        <f t="shared" si="1"/>
        <v>0</v>
      </c>
    </row>
    <row r="26" spans="1:8">
      <c r="A26" s="3">
        <f>'Formulação da Massa'!A26:A52</f>
        <v>0</v>
      </c>
      <c r="B26" s="3">
        <f>IFERROR(VLOOKUP(A26,'Lista de M.P''s e Custos'!$A$2:$C$1000,2,FALSE),0)</f>
        <v>0</v>
      </c>
      <c r="C26" s="13">
        <f>IFERROR($C$30/'Formulação da Massa'!$C$30,0)*'Formulação da Massa'!C26</f>
        <v>0</v>
      </c>
      <c r="D26" s="30"/>
      <c r="E26" s="31"/>
      <c r="F26" s="13">
        <f>IFERROR(VLOOKUP(A26,'Lista de M.P''s e Custos'!$A$2:$C$1000,3,FALSE),0)</f>
        <v>0</v>
      </c>
      <c r="G26" s="13">
        <f t="shared" si="0"/>
        <v>0</v>
      </c>
      <c r="H26" s="9">
        <f t="shared" si="1"/>
        <v>0</v>
      </c>
    </row>
    <row r="27" spans="1:8">
      <c r="A27" s="3">
        <f>'Formulação da Massa'!A27:A53</f>
        <v>0</v>
      </c>
      <c r="B27" s="3">
        <f>IFERROR(VLOOKUP(A27,'Lista de M.P''s e Custos'!$A$2:$C$1000,2,FALSE),0)</f>
        <v>0</v>
      </c>
      <c r="C27" s="13">
        <f>IFERROR($C$30/'Formulação da Massa'!$C$30,0)*'Formulação da Massa'!C27</f>
        <v>0</v>
      </c>
      <c r="D27" s="30"/>
      <c r="E27" s="31"/>
      <c r="F27" s="13">
        <f>IFERROR(VLOOKUP(A27,'Lista de M.P''s e Custos'!$A$2:$C$1000,3,FALSE),0)</f>
        <v>0</v>
      </c>
      <c r="G27" s="13">
        <f t="shared" si="0"/>
        <v>0</v>
      </c>
      <c r="H27" s="9">
        <f t="shared" si="1"/>
        <v>0</v>
      </c>
    </row>
    <row r="28" spans="1:8">
      <c r="A28" s="3">
        <f>'Formulação da Massa'!A28:A54</f>
        <v>0</v>
      </c>
      <c r="B28" s="3">
        <f>IFERROR(VLOOKUP(A28,'Lista de M.P''s e Custos'!$A$2:$C$1000,2,FALSE),0)</f>
        <v>0</v>
      </c>
      <c r="C28" s="13">
        <f>IFERROR($C$30/'Formulação da Massa'!$C$30,0)*'Formulação da Massa'!C28</f>
        <v>0</v>
      </c>
      <c r="D28" s="30"/>
      <c r="E28" s="31"/>
      <c r="F28" s="13">
        <f>IFERROR(VLOOKUP(A28,'Lista de M.P''s e Custos'!$A$2:$C$1000,3,FALSE),0)</f>
        <v>0</v>
      </c>
      <c r="G28" s="13">
        <f t="shared" si="0"/>
        <v>0</v>
      </c>
      <c r="H28" s="9">
        <f t="shared" si="1"/>
        <v>0</v>
      </c>
    </row>
    <row r="29" spans="1:8">
      <c r="A29" s="23" t="s">
        <v>166</v>
      </c>
      <c r="B29" s="24"/>
      <c r="C29" s="10">
        <f>SUM(C3:C28)</f>
        <v>72.849999999999994</v>
      </c>
      <c r="D29" s="32"/>
      <c r="E29" s="33"/>
      <c r="F29" s="10" t="s">
        <v>169</v>
      </c>
      <c r="G29" s="10">
        <f>SUM(G3:G28)</f>
        <v>313.36649125000002</v>
      </c>
      <c r="H29" s="9">
        <f t="shared" si="1"/>
        <v>100</v>
      </c>
    </row>
    <row r="30" spans="1:8">
      <c r="A30" s="23" t="s">
        <v>167</v>
      </c>
      <c r="B30" s="24"/>
      <c r="C30" s="15">
        <f>(IFERROR(Gramatura!$B$6/(SUM(Gramatura!$B$2:$B$4)/1000),0))*(Gramatura!$B$2/1000)</f>
        <v>72</v>
      </c>
      <c r="D30" s="34"/>
      <c r="E30" s="34"/>
      <c r="F30" s="34"/>
      <c r="G30" s="34"/>
      <c r="H30" s="34"/>
    </row>
    <row r="31" spans="1:8">
      <c r="A31" s="20" t="s">
        <v>171</v>
      </c>
      <c r="B31" s="20"/>
      <c r="C31" s="3">
        <f>IFERROR(((C29-C30)/C29)*100,0)</f>
        <v>1.1667810569663615</v>
      </c>
      <c r="D31" s="34"/>
      <c r="E31" s="34"/>
      <c r="F31" s="34"/>
      <c r="G31" s="34"/>
      <c r="H31" s="34"/>
    </row>
    <row r="32" spans="1:8">
      <c r="A32" s="25" t="s">
        <v>170</v>
      </c>
      <c r="B32" s="26"/>
      <c r="C32" s="26"/>
      <c r="D32" s="26"/>
      <c r="E32" s="26"/>
      <c r="F32" s="26"/>
      <c r="G32" s="26"/>
      <c r="H32" s="27"/>
    </row>
    <row r="33" spans="1:8">
      <c r="A33" s="6" t="s">
        <v>0</v>
      </c>
      <c r="B33" s="6" t="s">
        <v>1</v>
      </c>
      <c r="C33" s="6" t="s">
        <v>162</v>
      </c>
      <c r="D33" s="6" t="s">
        <v>168</v>
      </c>
      <c r="E33" s="6" t="s">
        <v>162</v>
      </c>
      <c r="F33" s="6" t="s">
        <v>163</v>
      </c>
      <c r="G33" s="6" t="s">
        <v>164</v>
      </c>
      <c r="H33" s="6" t="s">
        <v>165</v>
      </c>
    </row>
    <row r="34" spans="1:8">
      <c r="A34" s="3">
        <f>'Formulação do Recheio'!A3</f>
        <v>0</v>
      </c>
      <c r="B34" s="3">
        <f>IFERROR(VLOOKUP(A34,'Lista de M.P''s e Custos'!$A$2:$C$1000,2,FALSE),0)</f>
        <v>0</v>
      </c>
      <c r="C34" s="13">
        <f>IFERROR($C$61/'Formulação do Recheio'!$C$30,0)*'Formulação do Recheio'!C3</f>
        <v>0</v>
      </c>
      <c r="D34" s="13">
        <f>'Formulação do Recheio'!D3</f>
        <v>0</v>
      </c>
      <c r="E34" s="13">
        <f t="shared" ref="E34:E59" si="2">C34*(1-(D34/100))</f>
        <v>0</v>
      </c>
      <c r="F34" s="13">
        <f>IFERROR(VLOOKUP(A34,'Lista de M.P''s e Custos'!$A$2:$C$1000,3,FALSE),0)</f>
        <v>0</v>
      </c>
      <c r="G34" s="13">
        <f t="shared" ref="G34:G59" si="3">C34*F34</f>
        <v>0</v>
      </c>
      <c r="H34" s="9">
        <f>IFERROR((C34/$C$29)*100,0)</f>
        <v>0</v>
      </c>
    </row>
    <row r="35" spans="1:8">
      <c r="A35" s="3">
        <f>'Formulação do Recheio'!A4</f>
        <v>0</v>
      </c>
      <c r="B35" s="3">
        <f>IFERROR(VLOOKUP(A35,'Lista de M.P''s e Custos'!$A$2:$C$1000,2,FALSE),0)</f>
        <v>0</v>
      </c>
      <c r="C35" s="13">
        <f>IFERROR($C$61/'Formulação do Recheio'!$C$30,0)*'Formulação do Recheio'!C4</f>
        <v>0</v>
      </c>
      <c r="D35" s="13">
        <f>'Formulação do Recheio'!D4</f>
        <v>0</v>
      </c>
      <c r="E35" s="13">
        <f>C35*(1-(D35/100))</f>
        <v>0</v>
      </c>
      <c r="F35" s="13">
        <f>IFERROR(VLOOKUP(A35,'Lista de M.P''s e Custos'!$A$2:$C$1000,3,FALSE),0)</f>
        <v>0</v>
      </c>
      <c r="G35" s="13">
        <f t="shared" si="3"/>
        <v>0</v>
      </c>
      <c r="H35" s="9">
        <f t="shared" ref="H35:H60" si="4">IFERROR((C35/$C$29)*100,0)</f>
        <v>0</v>
      </c>
    </row>
    <row r="36" spans="1:8">
      <c r="A36" s="3">
        <f>'Formulação do Recheio'!A5</f>
        <v>0</v>
      </c>
      <c r="B36" s="3">
        <f>IFERROR(VLOOKUP(A36,'Lista de M.P''s e Custos'!$A$2:$C$1000,2,FALSE),0)</f>
        <v>0</v>
      </c>
      <c r="C36" s="13">
        <f>IFERROR($C$61/'Formulação do Recheio'!$C$30,0)*'Formulação do Recheio'!C5</f>
        <v>0</v>
      </c>
      <c r="D36" s="13">
        <f>'Formulação do Recheio'!D5</f>
        <v>0</v>
      </c>
      <c r="E36" s="13">
        <f t="shared" si="2"/>
        <v>0</v>
      </c>
      <c r="F36" s="13">
        <f>IFERROR(VLOOKUP(A36,'Lista de M.P''s e Custos'!$A$2:$C$1000,3,FALSE),0)</f>
        <v>0</v>
      </c>
      <c r="G36" s="13">
        <f t="shared" si="3"/>
        <v>0</v>
      </c>
      <c r="H36" s="9">
        <f t="shared" si="4"/>
        <v>0</v>
      </c>
    </row>
    <row r="37" spans="1:8">
      <c r="A37" s="3">
        <f>'Formulação do Recheio'!A6</f>
        <v>0</v>
      </c>
      <c r="B37" s="3">
        <f>IFERROR(VLOOKUP(A37,'Lista de M.P''s e Custos'!$A$2:$C$1000,2,FALSE),0)</f>
        <v>0</v>
      </c>
      <c r="C37" s="13">
        <f>IFERROR($C$61/'Formulação do Recheio'!$C$30,0)*'Formulação do Recheio'!C6</f>
        <v>0</v>
      </c>
      <c r="D37" s="13">
        <f>'Formulação do Recheio'!D6</f>
        <v>0</v>
      </c>
      <c r="E37" s="13">
        <f t="shared" si="2"/>
        <v>0</v>
      </c>
      <c r="F37" s="13">
        <f>IFERROR(VLOOKUP(A37,'Lista de M.P''s e Custos'!$A$2:$C$1000,3,FALSE),0)</f>
        <v>0</v>
      </c>
      <c r="G37" s="13">
        <f t="shared" si="3"/>
        <v>0</v>
      </c>
      <c r="H37" s="9">
        <f t="shared" si="4"/>
        <v>0</v>
      </c>
    </row>
    <row r="38" spans="1:8">
      <c r="A38" s="3">
        <f>'Formulação do Recheio'!A7</f>
        <v>0</v>
      </c>
      <c r="B38" s="3">
        <f>IFERROR(VLOOKUP(A38,'Lista de M.P''s e Custos'!$A$2:$C$1000,2,FALSE),0)</f>
        <v>0</v>
      </c>
      <c r="C38" s="13">
        <f>IFERROR($C$61/'Formulação do Recheio'!$C$30,0)*'Formulação do Recheio'!C7</f>
        <v>0</v>
      </c>
      <c r="D38" s="13">
        <f>'Formulação do Recheio'!D7</f>
        <v>0</v>
      </c>
      <c r="E38" s="13">
        <f t="shared" si="2"/>
        <v>0</v>
      </c>
      <c r="F38" s="13">
        <f>IFERROR(VLOOKUP(A38,'Lista de M.P''s e Custos'!$A$2:$C$1000,3,FALSE),0)</f>
        <v>0</v>
      </c>
      <c r="G38" s="13">
        <f t="shared" si="3"/>
        <v>0</v>
      </c>
      <c r="H38" s="9">
        <f t="shared" si="4"/>
        <v>0</v>
      </c>
    </row>
    <row r="39" spans="1:8">
      <c r="A39" s="3">
        <f>'Formulação do Recheio'!A8</f>
        <v>0</v>
      </c>
      <c r="B39" s="3">
        <f>IFERROR(VLOOKUP(A39,'Lista de M.P''s e Custos'!$A$2:$C$1000,2,FALSE),0)</f>
        <v>0</v>
      </c>
      <c r="C39" s="13">
        <f>IFERROR($C$61/'Formulação do Recheio'!$C$30,0)*'Formulação do Recheio'!C8</f>
        <v>0</v>
      </c>
      <c r="D39" s="13">
        <f>'Formulação do Recheio'!D8</f>
        <v>0</v>
      </c>
      <c r="E39" s="13">
        <f t="shared" si="2"/>
        <v>0</v>
      </c>
      <c r="F39" s="13">
        <f>IFERROR(VLOOKUP(A39,'Lista de M.P''s e Custos'!$A$2:$C$1000,3,FALSE),0)</f>
        <v>0</v>
      </c>
      <c r="G39" s="13">
        <f t="shared" si="3"/>
        <v>0</v>
      </c>
      <c r="H39" s="9">
        <f t="shared" si="4"/>
        <v>0</v>
      </c>
    </row>
    <row r="40" spans="1:8">
      <c r="A40" s="3">
        <f>'Formulação do Recheio'!A9</f>
        <v>0</v>
      </c>
      <c r="B40" s="3">
        <f>IFERROR(VLOOKUP(A40,'Lista de M.P''s e Custos'!$A$2:$C$1000,2,FALSE),0)</f>
        <v>0</v>
      </c>
      <c r="C40" s="13">
        <f>IFERROR($C$61/'Formulação do Recheio'!$C$30,0)*'Formulação do Recheio'!C9</f>
        <v>0</v>
      </c>
      <c r="D40" s="13">
        <f>'Formulação do Recheio'!D9</f>
        <v>0</v>
      </c>
      <c r="E40" s="13">
        <f t="shared" si="2"/>
        <v>0</v>
      </c>
      <c r="F40" s="13">
        <f>IFERROR(VLOOKUP(A40,'Lista de M.P''s e Custos'!$A$2:$C$1000,3,FALSE),0)</f>
        <v>0</v>
      </c>
      <c r="G40" s="13">
        <f t="shared" si="3"/>
        <v>0</v>
      </c>
      <c r="H40" s="9">
        <f t="shared" si="4"/>
        <v>0</v>
      </c>
    </row>
    <row r="41" spans="1:8">
      <c r="A41" s="3">
        <f>'Formulação do Recheio'!A10</f>
        <v>0</v>
      </c>
      <c r="B41" s="3">
        <f>IFERROR(VLOOKUP(A41,'Lista de M.P''s e Custos'!$A$2:$C$1000,2,FALSE),0)</f>
        <v>0</v>
      </c>
      <c r="C41" s="13">
        <f>IFERROR($C$61/'Formulação do Recheio'!$C$30,0)*'Formulação do Recheio'!C10</f>
        <v>0</v>
      </c>
      <c r="D41" s="13">
        <f>'Formulação do Recheio'!D10</f>
        <v>0</v>
      </c>
      <c r="E41" s="13">
        <f t="shared" si="2"/>
        <v>0</v>
      </c>
      <c r="F41" s="13">
        <f>IFERROR(VLOOKUP(A41,'Lista de M.P''s e Custos'!$A$2:$C$1000,3,FALSE),0)</f>
        <v>0</v>
      </c>
      <c r="G41" s="13">
        <f t="shared" si="3"/>
        <v>0</v>
      </c>
      <c r="H41" s="9">
        <f t="shared" si="4"/>
        <v>0</v>
      </c>
    </row>
    <row r="42" spans="1:8">
      <c r="A42" s="3">
        <f>'Formulação do Recheio'!A11</f>
        <v>0</v>
      </c>
      <c r="B42" s="3">
        <f>IFERROR(VLOOKUP(A42,'Lista de M.P''s e Custos'!$A$2:$C$1000,2,FALSE),0)</f>
        <v>0</v>
      </c>
      <c r="C42" s="13">
        <f>IFERROR($C$61/'Formulação do Recheio'!$C$30,0)*'Formulação do Recheio'!C11</f>
        <v>0</v>
      </c>
      <c r="D42" s="13">
        <f>'Formulação do Recheio'!D11</f>
        <v>0</v>
      </c>
      <c r="E42" s="13">
        <f t="shared" si="2"/>
        <v>0</v>
      </c>
      <c r="F42" s="13">
        <f>IFERROR(VLOOKUP(A42,'Lista de M.P''s e Custos'!$A$2:$C$1000,3,FALSE),0)</f>
        <v>0</v>
      </c>
      <c r="G42" s="13">
        <f t="shared" si="3"/>
        <v>0</v>
      </c>
      <c r="H42" s="9">
        <f t="shared" si="4"/>
        <v>0</v>
      </c>
    </row>
    <row r="43" spans="1:8">
      <c r="A43" s="3">
        <f>'Formulação do Recheio'!A12</f>
        <v>0</v>
      </c>
      <c r="B43" s="3">
        <f>IFERROR(VLOOKUP(A43,'Lista de M.P''s e Custos'!$A$2:$C$1000,2,FALSE),0)</f>
        <v>0</v>
      </c>
      <c r="C43" s="13">
        <f>IFERROR($C$61/'Formulação do Recheio'!$C$30,0)*'Formulação do Recheio'!C12</f>
        <v>0</v>
      </c>
      <c r="D43" s="13">
        <f>'Formulação do Recheio'!D12</f>
        <v>0</v>
      </c>
      <c r="E43" s="13">
        <f t="shared" si="2"/>
        <v>0</v>
      </c>
      <c r="F43" s="13">
        <f>IFERROR(VLOOKUP(A43,'Lista de M.P''s e Custos'!$A$2:$C$1000,3,FALSE),0)</f>
        <v>0</v>
      </c>
      <c r="G43" s="13">
        <f t="shared" si="3"/>
        <v>0</v>
      </c>
      <c r="H43" s="9">
        <f t="shared" si="4"/>
        <v>0</v>
      </c>
    </row>
    <row r="44" spans="1:8">
      <c r="A44" s="3">
        <f>'Formulação do Recheio'!A13</f>
        <v>0</v>
      </c>
      <c r="B44" s="3">
        <f>IFERROR(VLOOKUP(A44,'Lista de M.P''s e Custos'!$A$2:$C$1000,2,FALSE),0)</f>
        <v>0</v>
      </c>
      <c r="C44" s="13">
        <f>IFERROR($C$61/'Formulação do Recheio'!$C$30,0)*'Formulação do Recheio'!C13</f>
        <v>0</v>
      </c>
      <c r="D44" s="13">
        <f>'Formulação do Recheio'!D13</f>
        <v>0</v>
      </c>
      <c r="E44" s="13">
        <f t="shared" si="2"/>
        <v>0</v>
      </c>
      <c r="F44" s="13">
        <f>IFERROR(VLOOKUP(A44,'Lista de M.P''s e Custos'!$A$2:$C$1000,3,FALSE),0)</f>
        <v>0</v>
      </c>
      <c r="G44" s="13">
        <f t="shared" si="3"/>
        <v>0</v>
      </c>
      <c r="H44" s="9">
        <f t="shared" si="4"/>
        <v>0</v>
      </c>
    </row>
    <row r="45" spans="1:8">
      <c r="A45" s="3">
        <f>'Formulação do Recheio'!A14</f>
        <v>0</v>
      </c>
      <c r="B45" s="3">
        <f>IFERROR(VLOOKUP(A45,'Lista de M.P''s e Custos'!$A$2:$C$1000,2,FALSE),0)</f>
        <v>0</v>
      </c>
      <c r="C45" s="13">
        <f>IFERROR($C$61/'Formulação do Recheio'!$C$30,0)*'Formulação do Recheio'!C14</f>
        <v>0</v>
      </c>
      <c r="D45" s="13">
        <f>'Formulação do Recheio'!D14</f>
        <v>0</v>
      </c>
      <c r="E45" s="13">
        <f t="shared" si="2"/>
        <v>0</v>
      </c>
      <c r="F45" s="13">
        <f>IFERROR(VLOOKUP(A45,'Lista de M.P''s e Custos'!$A$2:$C$1000,3,FALSE),0)</f>
        <v>0</v>
      </c>
      <c r="G45" s="13">
        <f t="shared" si="3"/>
        <v>0</v>
      </c>
      <c r="H45" s="9">
        <f t="shared" si="4"/>
        <v>0</v>
      </c>
    </row>
    <row r="46" spans="1:8">
      <c r="A46" s="3">
        <f>'Formulação do Recheio'!A15</f>
        <v>0</v>
      </c>
      <c r="B46" s="3">
        <f>IFERROR(VLOOKUP(A46,'Lista de M.P''s e Custos'!$A$2:$C$1000,2,FALSE),0)</f>
        <v>0</v>
      </c>
      <c r="C46" s="13">
        <f>IFERROR($C$61/'Formulação do Recheio'!$C$30,0)*'Formulação do Recheio'!C15</f>
        <v>0</v>
      </c>
      <c r="D46" s="13">
        <f>'Formulação do Recheio'!D15</f>
        <v>0</v>
      </c>
      <c r="E46" s="13">
        <f t="shared" si="2"/>
        <v>0</v>
      </c>
      <c r="F46" s="13">
        <f>IFERROR(VLOOKUP(A46,'Lista de M.P''s e Custos'!$A$2:$C$1000,3,FALSE),0)</f>
        <v>0</v>
      </c>
      <c r="G46" s="13">
        <f t="shared" si="3"/>
        <v>0</v>
      </c>
      <c r="H46" s="9">
        <f t="shared" si="4"/>
        <v>0</v>
      </c>
    </row>
    <row r="47" spans="1:8">
      <c r="A47" s="3">
        <f>'Formulação do Recheio'!A16</f>
        <v>0</v>
      </c>
      <c r="B47" s="3">
        <f>IFERROR(VLOOKUP(A47,'Lista de M.P''s e Custos'!$A$2:$C$1000,2,FALSE),0)</f>
        <v>0</v>
      </c>
      <c r="C47" s="13">
        <f>IFERROR($C$61/'Formulação do Recheio'!$C$30,0)*'Formulação do Recheio'!C16</f>
        <v>0</v>
      </c>
      <c r="D47" s="13">
        <f>'Formulação do Recheio'!D16</f>
        <v>0</v>
      </c>
      <c r="E47" s="13">
        <f t="shared" si="2"/>
        <v>0</v>
      </c>
      <c r="F47" s="13">
        <f>IFERROR(VLOOKUP(A47,'Lista de M.P''s e Custos'!$A$2:$C$1000,3,FALSE),0)</f>
        <v>0</v>
      </c>
      <c r="G47" s="13">
        <f t="shared" si="3"/>
        <v>0</v>
      </c>
      <c r="H47" s="9">
        <f t="shared" si="4"/>
        <v>0</v>
      </c>
    </row>
    <row r="48" spans="1:8">
      <c r="A48" s="3">
        <f>'Formulação do Recheio'!A17</f>
        <v>0</v>
      </c>
      <c r="B48" s="3">
        <f>IFERROR(VLOOKUP(A48,'Lista de M.P''s e Custos'!$A$2:$C$1000,2,FALSE),0)</f>
        <v>0</v>
      </c>
      <c r="C48" s="13">
        <f>IFERROR($C$61/'Formulação do Recheio'!$C$30,0)*'Formulação do Recheio'!C17</f>
        <v>0</v>
      </c>
      <c r="D48" s="13">
        <f>'Formulação do Recheio'!D17</f>
        <v>0</v>
      </c>
      <c r="E48" s="13">
        <f t="shared" si="2"/>
        <v>0</v>
      </c>
      <c r="F48" s="13">
        <f>IFERROR(VLOOKUP(A48,'Lista de M.P''s e Custos'!$A$2:$C$1000,3,FALSE),0)</f>
        <v>0</v>
      </c>
      <c r="G48" s="13">
        <f t="shared" si="3"/>
        <v>0</v>
      </c>
      <c r="H48" s="9">
        <f t="shared" si="4"/>
        <v>0</v>
      </c>
    </row>
    <row r="49" spans="1:8">
      <c r="A49" s="3">
        <f>'Formulação do Recheio'!A18</f>
        <v>0</v>
      </c>
      <c r="B49" s="3">
        <f>IFERROR(VLOOKUP(A49,'Lista de M.P''s e Custos'!$A$2:$C$1000,2,FALSE),0)</f>
        <v>0</v>
      </c>
      <c r="C49" s="13">
        <f>IFERROR($C$61/'Formulação do Recheio'!$C$30,0)*'Formulação do Recheio'!C18</f>
        <v>0</v>
      </c>
      <c r="D49" s="13">
        <f>'Formulação do Recheio'!D18</f>
        <v>0</v>
      </c>
      <c r="E49" s="13">
        <f t="shared" si="2"/>
        <v>0</v>
      </c>
      <c r="F49" s="13">
        <f>IFERROR(VLOOKUP(A49,'Lista de M.P''s e Custos'!$A$2:$C$1000,3,FALSE),0)</f>
        <v>0</v>
      </c>
      <c r="G49" s="13">
        <f t="shared" si="3"/>
        <v>0</v>
      </c>
      <c r="H49" s="9">
        <f t="shared" si="4"/>
        <v>0</v>
      </c>
    </row>
    <row r="50" spans="1:8">
      <c r="A50" s="3">
        <f>'Formulação do Recheio'!A19</f>
        <v>0</v>
      </c>
      <c r="B50" s="3">
        <f>IFERROR(VLOOKUP(A50,'Lista de M.P''s e Custos'!$A$2:$C$1000,2,FALSE),0)</f>
        <v>0</v>
      </c>
      <c r="C50" s="13">
        <f>IFERROR($C$61/'Formulação do Recheio'!$C$30,0)*'Formulação do Recheio'!C19</f>
        <v>0</v>
      </c>
      <c r="D50" s="13">
        <f>'Formulação do Recheio'!D19</f>
        <v>0</v>
      </c>
      <c r="E50" s="13">
        <f t="shared" si="2"/>
        <v>0</v>
      </c>
      <c r="F50" s="13">
        <f>IFERROR(VLOOKUP(A50,'Lista de M.P''s e Custos'!$A$2:$C$1000,3,FALSE),0)</f>
        <v>0</v>
      </c>
      <c r="G50" s="13">
        <f t="shared" si="3"/>
        <v>0</v>
      </c>
      <c r="H50" s="9">
        <f t="shared" si="4"/>
        <v>0</v>
      </c>
    </row>
    <row r="51" spans="1:8">
      <c r="A51" s="3">
        <f>'Formulação do Recheio'!A20</f>
        <v>0</v>
      </c>
      <c r="B51" s="3">
        <f>IFERROR(VLOOKUP(A51,'Lista de M.P''s e Custos'!$A$2:$C$1000,2,FALSE),0)</f>
        <v>0</v>
      </c>
      <c r="C51" s="13">
        <f>IFERROR($C$61/'Formulação do Recheio'!$C$30,0)*'Formulação do Recheio'!C20</f>
        <v>0</v>
      </c>
      <c r="D51" s="13">
        <f>'Formulação do Recheio'!D20</f>
        <v>0</v>
      </c>
      <c r="E51" s="13">
        <f t="shared" si="2"/>
        <v>0</v>
      </c>
      <c r="F51" s="13">
        <f>IFERROR(VLOOKUP(A51,'Lista de M.P''s e Custos'!$A$2:$C$1000,3,FALSE),0)</f>
        <v>0</v>
      </c>
      <c r="G51" s="13">
        <f t="shared" si="3"/>
        <v>0</v>
      </c>
      <c r="H51" s="9">
        <f t="shared" si="4"/>
        <v>0</v>
      </c>
    </row>
    <row r="52" spans="1:8">
      <c r="A52" s="3">
        <f>'Formulação do Recheio'!A21</f>
        <v>0</v>
      </c>
      <c r="B52" s="3">
        <f>IFERROR(VLOOKUP(A52,'Lista de M.P''s e Custos'!$A$2:$C$1000,2,FALSE),0)</f>
        <v>0</v>
      </c>
      <c r="C52" s="13">
        <f>IFERROR($C$61/'Formulação do Recheio'!$C$30,0)*'Formulação do Recheio'!C21</f>
        <v>0</v>
      </c>
      <c r="D52" s="13">
        <f>'Formulação do Recheio'!D21</f>
        <v>0</v>
      </c>
      <c r="E52" s="13">
        <f t="shared" si="2"/>
        <v>0</v>
      </c>
      <c r="F52" s="13">
        <f>IFERROR(VLOOKUP(A52,'Lista de M.P''s e Custos'!$A$2:$C$1000,3,FALSE),0)</f>
        <v>0</v>
      </c>
      <c r="G52" s="13">
        <f t="shared" si="3"/>
        <v>0</v>
      </c>
      <c r="H52" s="9">
        <f t="shared" si="4"/>
        <v>0</v>
      </c>
    </row>
    <row r="53" spans="1:8">
      <c r="A53" s="3">
        <f>'Formulação do Recheio'!A22</f>
        <v>0</v>
      </c>
      <c r="B53" s="3">
        <f>IFERROR(VLOOKUP(A53,'Lista de M.P''s e Custos'!$A$2:$C$1000,2,FALSE),0)</f>
        <v>0</v>
      </c>
      <c r="C53" s="13">
        <f>IFERROR($C$61/'Formulação do Recheio'!$C$30,0)*'Formulação do Recheio'!C22</f>
        <v>0</v>
      </c>
      <c r="D53" s="13">
        <f>'Formulação do Recheio'!D22</f>
        <v>0</v>
      </c>
      <c r="E53" s="13">
        <f t="shared" si="2"/>
        <v>0</v>
      </c>
      <c r="F53" s="13">
        <f>IFERROR(VLOOKUP(A53,'Lista de M.P''s e Custos'!$A$2:$C$1000,3,FALSE),0)</f>
        <v>0</v>
      </c>
      <c r="G53" s="13">
        <f t="shared" si="3"/>
        <v>0</v>
      </c>
      <c r="H53" s="9">
        <f t="shared" si="4"/>
        <v>0</v>
      </c>
    </row>
    <row r="54" spans="1:8">
      <c r="A54" s="3">
        <f>'Formulação do Recheio'!A23</f>
        <v>0</v>
      </c>
      <c r="B54" s="3">
        <f>IFERROR(VLOOKUP(A54,'Lista de M.P''s e Custos'!$A$2:$C$1000,2,FALSE),0)</f>
        <v>0</v>
      </c>
      <c r="C54" s="13">
        <f>IFERROR($C$61/'Formulação do Recheio'!$C$30,0)*'Formulação do Recheio'!C23</f>
        <v>0</v>
      </c>
      <c r="D54" s="13">
        <f>'Formulação do Recheio'!D23</f>
        <v>0</v>
      </c>
      <c r="E54" s="13">
        <f t="shared" si="2"/>
        <v>0</v>
      </c>
      <c r="F54" s="13">
        <f>IFERROR(VLOOKUP(A54,'Lista de M.P''s e Custos'!$A$2:$C$1000,3,FALSE),0)</f>
        <v>0</v>
      </c>
      <c r="G54" s="13">
        <f t="shared" si="3"/>
        <v>0</v>
      </c>
      <c r="H54" s="9">
        <f t="shared" si="4"/>
        <v>0</v>
      </c>
    </row>
    <row r="55" spans="1:8">
      <c r="A55" s="3">
        <f>'Formulação do Recheio'!A24</f>
        <v>0</v>
      </c>
      <c r="B55" s="3">
        <f>IFERROR(VLOOKUP(A55,'Lista de M.P''s e Custos'!$A$2:$C$1000,2,FALSE),0)</f>
        <v>0</v>
      </c>
      <c r="C55" s="13">
        <f>IFERROR($C$61/'Formulação do Recheio'!$C$30,0)*'Formulação do Recheio'!C24</f>
        <v>0</v>
      </c>
      <c r="D55" s="13">
        <f>'Formulação do Recheio'!D24</f>
        <v>0</v>
      </c>
      <c r="E55" s="13">
        <f t="shared" si="2"/>
        <v>0</v>
      </c>
      <c r="F55" s="13">
        <f>IFERROR(VLOOKUP(A55,'Lista de M.P''s e Custos'!$A$2:$C$1000,3,FALSE),0)</f>
        <v>0</v>
      </c>
      <c r="G55" s="13">
        <f t="shared" si="3"/>
        <v>0</v>
      </c>
      <c r="H55" s="9">
        <f t="shared" si="4"/>
        <v>0</v>
      </c>
    </row>
    <row r="56" spans="1:8">
      <c r="A56" s="3">
        <f>'Formulação do Recheio'!A25</f>
        <v>0</v>
      </c>
      <c r="B56" s="3">
        <f>IFERROR(VLOOKUP(A56,'Lista de M.P''s e Custos'!$A$2:$C$1000,2,FALSE),0)</f>
        <v>0</v>
      </c>
      <c r="C56" s="13">
        <f>IFERROR($C$61/'Formulação do Recheio'!$C$30,0)*'Formulação do Recheio'!C25</f>
        <v>0</v>
      </c>
      <c r="D56" s="13">
        <f>'Formulação do Recheio'!D25</f>
        <v>0</v>
      </c>
      <c r="E56" s="13">
        <f t="shared" si="2"/>
        <v>0</v>
      </c>
      <c r="F56" s="13">
        <f>IFERROR(VLOOKUP(A56,'Lista de M.P''s e Custos'!$A$2:$C$1000,3,FALSE),0)</f>
        <v>0</v>
      </c>
      <c r="G56" s="13">
        <f t="shared" si="3"/>
        <v>0</v>
      </c>
      <c r="H56" s="9">
        <f t="shared" si="4"/>
        <v>0</v>
      </c>
    </row>
    <row r="57" spans="1:8">
      <c r="A57" s="3">
        <f>'Formulação do Recheio'!A26</f>
        <v>0</v>
      </c>
      <c r="B57" s="3">
        <f>IFERROR(VLOOKUP(A57,'Lista de M.P''s e Custos'!$A$2:$C$1000,2,FALSE),0)</f>
        <v>0</v>
      </c>
      <c r="C57" s="13">
        <f>IFERROR($C$61/'Formulação do Recheio'!$C$30,0)*'Formulação do Recheio'!C26</f>
        <v>0</v>
      </c>
      <c r="D57" s="13">
        <f>'Formulação do Recheio'!D26</f>
        <v>0</v>
      </c>
      <c r="E57" s="13">
        <f t="shared" si="2"/>
        <v>0</v>
      </c>
      <c r="F57" s="13">
        <f>IFERROR(VLOOKUP(A57,'Lista de M.P''s e Custos'!$A$2:$C$1000,3,FALSE),0)</f>
        <v>0</v>
      </c>
      <c r="G57" s="13">
        <f t="shared" si="3"/>
        <v>0</v>
      </c>
      <c r="H57" s="9">
        <f t="shared" si="4"/>
        <v>0</v>
      </c>
    </row>
    <row r="58" spans="1:8">
      <c r="A58" s="3">
        <f>'Formulação do Recheio'!A27</f>
        <v>0</v>
      </c>
      <c r="B58" s="3">
        <f>IFERROR(VLOOKUP(A58,'Lista de M.P''s e Custos'!$A$2:$C$1000,2,FALSE),0)</f>
        <v>0</v>
      </c>
      <c r="C58" s="13">
        <f>IFERROR($C$61/'Formulação do Recheio'!$C$30,0)*'Formulação do Recheio'!C27</f>
        <v>0</v>
      </c>
      <c r="D58" s="13">
        <f>'Formulação do Recheio'!D27</f>
        <v>0</v>
      </c>
      <c r="E58" s="13">
        <f t="shared" si="2"/>
        <v>0</v>
      </c>
      <c r="F58" s="13">
        <f>IFERROR(VLOOKUP(A58,'Lista de M.P''s e Custos'!$A$2:$C$1000,3,FALSE),0)</f>
        <v>0</v>
      </c>
      <c r="G58" s="13">
        <f t="shared" si="3"/>
        <v>0</v>
      </c>
      <c r="H58" s="9">
        <f t="shared" si="4"/>
        <v>0</v>
      </c>
    </row>
    <row r="59" spans="1:8">
      <c r="A59" s="3">
        <f>'Formulação do Recheio'!A28</f>
        <v>0</v>
      </c>
      <c r="B59" s="3">
        <f>IFERROR(VLOOKUP(A59,'Lista de M.P''s e Custos'!$A$2:$C$1000,2,FALSE),0)</f>
        <v>0</v>
      </c>
      <c r="C59" s="13">
        <f>IFERROR($C$61/'Formulação do Recheio'!$C$30,0)*'Formulação do Recheio'!C28</f>
        <v>0</v>
      </c>
      <c r="D59" s="13">
        <f>'Formulação do Recheio'!D28</f>
        <v>0</v>
      </c>
      <c r="E59" s="13">
        <f t="shared" si="2"/>
        <v>0</v>
      </c>
      <c r="F59" s="13">
        <f>IFERROR(VLOOKUP(A59,'Lista de M.P''s e Custos'!$A$2:$C$1000,3,FALSE),0)</f>
        <v>0</v>
      </c>
      <c r="G59" s="13">
        <f t="shared" si="3"/>
        <v>0</v>
      </c>
      <c r="H59" s="9">
        <f t="shared" si="4"/>
        <v>0</v>
      </c>
    </row>
    <row r="60" spans="1:8">
      <c r="A60" s="23" t="s">
        <v>166</v>
      </c>
      <c r="B60" s="24"/>
      <c r="C60" s="10">
        <f>SUM(C34:C59)</f>
        <v>0</v>
      </c>
      <c r="D60" s="10" t="s">
        <v>169</v>
      </c>
      <c r="E60" s="10">
        <f>SUM(E34:E59)</f>
        <v>0</v>
      </c>
      <c r="F60" s="10" t="s">
        <v>169</v>
      </c>
      <c r="G60" s="10">
        <f>SUM(G34:G59)</f>
        <v>0</v>
      </c>
      <c r="H60" s="9">
        <f t="shared" si="4"/>
        <v>0</v>
      </c>
    </row>
    <row r="61" spans="1:8">
      <c r="A61" s="23" t="s">
        <v>167</v>
      </c>
      <c r="B61" s="24"/>
      <c r="C61" s="15">
        <f>(IFERROR(Gramatura!$B$6/(SUM(Gramatura!$B$2:$B$4)/1000),0))*(Gramatura!$B$3/1000)</f>
        <v>0</v>
      </c>
      <c r="D61" s="36"/>
      <c r="E61" s="36"/>
      <c r="F61" s="36"/>
      <c r="G61" s="36"/>
      <c r="H61" s="36"/>
    </row>
    <row r="62" spans="1:8">
      <c r="A62" s="20" t="s">
        <v>172</v>
      </c>
      <c r="B62" s="20"/>
      <c r="C62" s="3">
        <f>IFERROR(((C60-C61)/C60)*100,0)</f>
        <v>0</v>
      </c>
      <c r="D62" s="36"/>
      <c r="E62" s="36"/>
      <c r="F62" s="36"/>
      <c r="G62" s="36"/>
      <c r="H62" s="36"/>
    </row>
    <row r="63" spans="1:8">
      <c r="A63" s="25" t="s">
        <v>173</v>
      </c>
      <c r="B63" s="26"/>
      <c r="C63" s="26"/>
      <c r="D63" s="26"/>
      <c r="E63" s="26"/>
      <c r="F63" s="26"/>
      <c r="G63" s="26"/>
      <c r="H63" s="27"/>
    </row>
    <row r="64" spans="1:8">
      <c r="A64" s="6" t="s">
        <v>0</v>
      </c>
      <c r="B64" s="6" t="s">
        <v>1</v>
      </c>
      <c r="C64" s="6" t="s">
        <v>162</v>
      </c>
      <c r="D64" s="28"/>
      <c r="E64" s="29"/>
      <c r="F64" s="6" t="s">
        <v>163</v>
      </c>
      <c r="G64" s="6" t="s">
        <v>164</v>
      </c>
      <c r="H64" s="6" t="s">
        <v>165</v>
      </c>
    </row>
    <row r="65" spans="1:8">
      <c r="A65" s="3">
        <f>'Formulação Empano'!A3</f>
        <v>0</v>
      </c>
      <c r="B65" s="3">
        <f>IFERROR(VLOOKUP(A65,'Lista de M.P''s e Custos'!$A$2:$C$1000,2,FALSE),0)</f>
        <v>0</v>
      </c>
      <c r="C65" s="13">
        <f>IFERROR($C$72/'Formulação Empano'!$C$9,0)*'Formulação Empano'!C3</f>
        <v>0</v>
      </c>
      <c r="D65" s="30"/>
      <c r="E65" s="31"/>
      <c r="F65" s="13">
        <f>IFERROR(VLOOKUP(A65,'Lista de M.P''s e Custos'!$A$2:$C$1000,3,FALSE),0)</f>
        <v>0</v>
      </c>
      <c r="G65" s="13">
        <f>C65*F65</f>
        <v>0</v>
      </c>
      <c r="H65" s="9">
        <f>IFERROR((C65/$C$9)*100,0)</f>
        <v>0</v>
      </c>
    </row>
    <row r="66" spans="1:8">
      <c r="A66" s="3">
        <f>'Formulação Empano'!A4</f>
        <v>0</v>
      </c>
      <c r="B66" s="3">
        <f>IFERROR(VLOOKUP(A66,'Lista de M.P''s e Custos'!$A$2:$C$1000,2,FALSE),0)</f>
        <v>0</v>
      </c>
      <c r="C66" s="13">
        <f>IFERROR($C$72/'Formulação Empano'!$C$9,0)*'Formulação Empano'!C4</f>
        <v>0</v>
      </c>
      <c r="D66" s="30"/>
      <c r="E66" s="31"/>
      <c r="F66" s="13">
        <f>IFERROR(VLOOKUP(A66,'Lista de M.P''s e Custos'!$A$2:$C$1000,3,FALSE),0)</f>
        <v>0</v>
      </c>
      <c r="G66" s="13">
        <f t="shared" ref="G66:G68" si="5">C66*F66</f>
        <v>0</v>
      </c>
      <c r="H66" s="9">
        <f t="shared" ref="H66:H68" si="6">IFERROR((C66/$C$9)*100,0)</f>
        <v>0</v>
      </c>
    </row>
    <row r="67" spans="1:8">
      <c r="A67" s="3">
        <f>'Formulação Empano'!A5</f>
        <v>0</v>
      </c>
      <c r="B67" s="3">
        <f>IFERROR(VLOOKUP(A67,'Lista de M.P''s e Custos'!$A$2:$C$1000,2,FALSE),0)</f>
        <v>0</v>
      </c>
      <c r="C67" s="13">
        <f>IFERROR($C$72/'Formulação Empano'!$C$9,0)*'Formulação Empano'!C5</f>
        <v>0</v>
      </c>
      <c r="D67" s="30"/>
      <c r="E67" s="31"/>
      <c r="F67" s="13">
        <f>IFERROR(VLOOKUP(A67,'Lista de M.P''s e Custos'!$A$2:$C$1000,3,FALSE),0)</f>
        <v>0</v>
      </c>
      <c r="G67" s="13">
        <f t="shared" si="5"/>
        <v>0</v>
      </c>
      <c r="H67" s="9">
        <f t="shared" si="6"/>
        <v>0</v>
      </c>
    </row>
    <row r="68" spans="1:8">
      <c r="A68" s="3">
        <f>'Formulação Empano'!A6</f>
        <v>0</v>
      </c>
      <c r="B68" s="3">
        <f>IFERROR(VLOOKUP(A68,'Lista de M.P''s e Custos'!$A$2:$C$1000,2,FALSE),0)</f>
        <v>0</v>
      </c>
      <c r="C68" s="13">
        <f>IFERROR($C$72/'Formulação Empano'!$C$9,0)*'Formulação Empano'!C6</f>
        <v>0</v>
      </c>
      <c r="D68" s="30"/>
      <c r="E68" s="31"/>
      <c r="F68" s="13">
        <f>IFERROR(VLOOKUP(A68,'Lista de M.P''s e Custos'!$A$2:$C$1000,3,FALSE),0)</f>
        <v>0</v>
      </c>
      <c r="G68" s="13">
        <f t="shared" si="5"/>
        <v>0</v>
      </c>
      <c r="H68" s="9">
        <f t="shared" si="6"/>
        <v>0</v>
      </c>
    </row>
    <row r="69" spans="1:8">
      <c r="A69" s="3">
        <f>'Formulação Empano'!A7</f>
        <v>0</v>
      </c>
      <c r="B69" s="3">
        <f>IFERROR(VLOOKUP(A69,'Lista de M.P''s e Custos'!$A$2:$C$1000,2,FALSE),0)</f>
        <v>0</v>
      </c>
      <c r="C69" s="13">
        <f>IFERROR($C$72/'Formulação Empano'!$C$9,0)*'Formulação Empano'!C7</f>
        <v>0</v>
      </c>
      <c r="D69" s="30"/>
      <c r="E69" s="31"/>
      <c r="F69" s="13">
        <f>IFERROR(VLOOKUP(A69,'Lista de M.P''s e Custos'!$A$2:$C$1000,3,FALSE),0)</f>
        <v>0</v>
      </c>
      <c r="G69" s="13">
        <f>C69*F69</f>
        <v>0</v>
      </c>
      <c r="H69" s="9">
        <f>IFERROR((C69/$C$9)*100,0)</f>
        <v>0</v>
      </c>
    </row>
    <row r="70" spans="1:8">
      <c r="A70" s="3">
        <f>'Formulação Empano'!A8</f>
        <v>0</v>
      </c>
      <c r="B70" s="3">
        <f>IFERROR(VLOOKUP(A70,'Lista de M.P''s e Custos'!$A$2:$C$1000,2,FALSE),0)</f>
        <v>0</v>
      </c>
      <c r="C70" s="13">
        <f>IFERROR($C$72/'Formulação Empano'!$C$9,0)*'Formulação Empano'!C8</f>
        <v>0</v>
      </c>
      <c r="D70" s="30"/>
      <c r="E70" s="31"/>
      <c r="F70" s="13">
        <f>IFERROR(VLOOKUP(A70,'Lista de M.P''s e Custos'!$A$2:$C$1000,3,FALSE),0)</f>
        <v>0</v>
      </c>
      <c r="G70" s="13">
        <f>C70*F70</f>
        <v>0</v>
      </c>
      <c r="H70" s="9">
        <f>IFERROR((C70/$C$9)*100,0)</f>
        <v>0</v>
      </c>
    </row>
    <row r="71" spans="1:8">
      <c r="A71" s="23" t="s">
        <v>166</v>
      </c>
      <c r="B71" s="24"/>
      <c r="C71" s="10">
        <f>SUM(C65:C70)</f>
        <v>0</v>
      </c>
      <c r="D71" s="32"/>
      <c r="E71" s="33"/>
      <c r="F71" s="10" t="s">
        <v>169</v>
      </c>
      <c r="G71" s="10">
        <f>SUM(G65:G70)</f>
        <v>0</v>
      </c>
      <c r="H71" s="9">
        <f>IFERROR((C71/$C$9)*100,0)</f>
        <v>0</v>
      </c>
    </row>
    <row r="72" spans="1:8">
      <c r="A72" s="23" t="s">
        <v>167</v>
      </c>
      <c r="B72" s="24"/>
      <c r="C72" s="15">
        <f>(IFERROR(Gramatura!$B$6/(SUM(Gramatura!$B$2:$B$4)/1000),0))*(Gramatura!$B$4/1000)</f>
        <v>0</v>
      </c>
      <c r="D72" s="34"/>
      <c r="E72" s="34"/>
      <c r="F72" s="34"/>
      <c r="G72" s="34"/>
      <c r="H72" s="34"/>
    </row>
    <row r="73" spans="1:8">
      <c r="A73" s="20" t="s">
        <v>171</v>
      </c>
      <c r="B73" s="20"/>
      <c r="C73" s="3">
        <f>IFERROR(((C71-C72)/C71)*100,0)</f>
        <v>0</v>
      </c>
      <c r="D73" s="34"/>
      <c r="E73" s="34"/>
      <c r="F73" s="34"/>
      <c r="G73" s="34"/>
      <c r="H73" s="34"/>
    </row>
    <row r="74" spans="1:8">
      <c r="A74" s="25" t="s">
        <v>180</v>
      </c>
      <c r="B74" s="26"/>
      <c r="C74" s="26"/>
      <c r="D74" s="26"/>
      <c r="E74" s="26"/>
      <c r="F74" s="26"/>
      <c r="G74" s="26"/>
      <c r="H74" s="27"/>
    </row>
    <row r="75" spans="1:8">
      <c r="A75" s="6" t="s">
        <v>0</v>
      </c>
      <c r="B75" s="6" t="s">
        <v>1</v>
      </c>
      <c r="C75" s="6" t="s">
        <v>162</v>
      </c>
      <c r="D75" s="28"/>
      <c r="E75" s="29"/>
      <c r="F75" s="6" t="s">
        <v>163</v>
      </c>
      <c r="G75" s="6" t="s">
        <v>164</v>
      </c>
      <c r="H75" s="46"/>
    </row>
    <row r="76" spans="1:8">
      <c r="A76" s="3">
        <v>800088</v>
      </c>
      <c r="B76" s="3" t="str">
        <f>IFERROR(VLOOKUP(A76,'Lista de M.P''s e Custos'!$A$2:$C$1000,2,FALSE),0)</f>
        <v>SACO PEBD 1 KG</v>
      </c>
      <c r="C76" s="13">
        <f>Gramatura!$B$6</f>
        <v>72</v>
      </c>
      <c r="D76" s="30"/>
      <c r="E76" s="31"/>
      <c r="F76" s="13">
        <f>IFERROR(VLOOKUP(A76,'Lista de M.P''s e Custos'!$A$2:$C$1000,3,FALSE),0)</f>
        <v>0.147506</v>
      </c>
      <c r="G76" s="13">
        <f>C76*F76</f>
        <v>10.620431999999999</v>
      </c>
      <c r="H76" s="47"/>
    </row>
    <row r="77" spans="1:8">
      <c r="A77" s="3">
        <v>800043</v>
      </c>
      <c r="B77" s="3" t="str">
        <f>IFERROR(VLOOKUP(A77,'Lista de M.P''s e Custos'!$A$2:$C$1000,2,FALSE),0)</f>
        <v>ETIQUETA BOPP 100X150 MM</v>
      </c>
      <c r="C77" s="13">
        <f>C76+C78</f>
        <v>86.4</v>
      </c>
      <c r="D77" s="30"/>
      <c r="E77" s="31"/>
      <c r="F77" s="13">
        <f>IFERROR(VLOOKUP(A77,'Lista de M.P''s e Custos'!$A$2:$C$1000,3,FALSE),0)</f>
        <v>0.100022</v>
      </c>
      <c r="G77" s="13">
        <f t="shared" ref="G77:G79" si="7">C77*F77</f>
        <v>8.6419008000000002</v>
      </c>
      <c r="H77" s="47"/>
    </row>
    <row r="78" spans="1:8">
      <c r="A78" s="3">
        <v>800018</v>
      </c>
      <c r="B78" s="3" t="str">
        <f>IFERROR(VLOOKUP(A78,'Lista de M.P''s e Custos'!$A$2:$C$1000,2,FALSE),0)</f>
        <v>CAIXA DE PAPELÃO 5 KG</v>
      </c>
      <c r="C78" s="13">
        <f>C76/5</f>
        <v>14.4</v>
      </c>
      <c r="D78" s="30"/>
      <c r="E78" s="31"/>
      <c r="F78" s="13">
        <f>IFERROR(VLOOKUP(A78,'Lista de M.P''s e Custos'!$A$2:$C$1000,3,FALSE),0)</f>
        <v>1.5988609999999999</v>
      </c>
      <c r="G78" s="13">
        <f t="shared" si="7"/>
        <v>23.023598399999997</v>
      </c>
      <c r="H78" s="47"/>
    </row>
    <row r="79" spans="1:8">
      <c r="A79" s="3">
        <v>800034</v>
      </c>
      <c r="B79" s="3" t="str">
        <f>IFERROR(VLOOKUP(A79,'Lista de M.P''s e Custos'!$A$2:$C$1000,2,FALSE),0)</f>
        <v>COLA BASTÃO</v>
      </c>
      <c r="C79" s="13">
        <f>0.007*C78</f>
        <v>0.1008</v>
      </c>
      <c r="D79" s="30"/>
      <c r="E79" s="31"/>
      <c r="F79" s="13">
        <f>IFERROR(VLOOKUP(A79,'Lista de M.P''s e Custos'!$A$2:$C$1000,3,FALSE),0)</f>
        <v>17.248214000000001</v>
      </c>
      <c r="G79" s="13">
        <f t="shared" si="7"/>
        <v>1.7386199712000001</v>
      </c>
      <c r="H79" s="47"/>
    </row>
    <row r="80" spans="1:8">
      <c r="A80" s="3"/>
      <c r="B80" s="3">
        <f>IFERROR(VLOOKUP(A80,'Lista de M.P''s e Custos'!$A$2:$C$1000,2,FALSE),0)</f>
        <v>0</v>
      </c>
      <c r="C80" s="13"/>
      <c r="D80" s="30"/>
      <c r="E80" s="31"/>
      <c r="F80" s="13">
        <f>IFERROR(VLOOKUP(A80,'Lista de M.P''s e Custos'!$A$2:$C$1000,3,FALSE),0)</f>
        <v>0</v>
      </c>
      <c r="G80" s="13">
        <f>C80*F80</f>
        <v>0</v>
      </c>
      <c r="H80" s="47"/>
    </row>
    <row r="81" spans="1:8">
      <c r="A81" s="3"/>
      <c r="B81" s="3">
        <f>IFERROR(VLOOKUP(A81,'Lista de M.P''s e Custos'!$A$2:$C$1000,2,FALSE),0)</f>
        <v>0</v>
      </c>
      <c r="C81" s="13"/>
      <c r="D81" s="30"/>
      <c r="E81" s="31"/>
      <c r="F81" s="13">
        <f>IFERROR(VLOOKUP(A81,'Lista de M.P''s e Custos'!$A$2:$C$1000,3,FALSE),0)</f>
        <v>0</v>
      </c>
      <c r="G81" s="13">
        <f>C81*F81</f>
        <v>0</v>
      </c>
      <c r="H81" s="47"/>
    </row>
    <row r="82" spans="1:8">
      <c r="A82" s="37"/>
      <c r="B82" s="38"/>
      <c r="C82" s="39"/>
      <c r="D82" s="32"/>
      <c r="E82" s="33"/>
      <c r="F82" s="10" t="s">
        <v>169</v>
      </c>
      <c r="G82" s="10">
        <f>SUM(G76:G81)</f>
        <v>44.024551171199995</v>
      </c>
      <c r="H82" s="48"/>
    </row>
    <row r="83" spans="1:8">
      <c r="A83" s="40"/>
      <c r="B83" s="41"/>
      <c r="C83" s="42"/>
      <c r="D83" s="34"/>
      <c r="E83" s="34"/>
      <c r="F83" s="34"/>
      <c r="G83" s="34"/>
      <c r="H83" s="34"/>
    </row>
    <row r="84" spans="1:8">
      <c r="A84" s="43"/>
      <c r="B84" s="44"/>
      <c r="C84" s="45"/>
      <c r="D84" s="34"/>
      <c r="E84" s="34"/>
      <c r="F84" s="34"/>
      <c r="G84" s="34"/>
      <c r="H84" s="34"/>
    </row>
    <row r="85" spans="1:8">
      <c r="A85" s="25" t="s">
        <v>181</v>
      </c>
      <c r="B85" s="26"/>
      <c r="C85" s="26"/>
      <c r="D85" s="26"/>
      <c r="E85" s="26"/>
      <c r="F85" s="26"/>
      <c r="G85" s="26"/>
      <c r="H85" s="27"/>
    </row>
    <row r="86" spans="1:8">
      <c r="A86" s="6" t="s">
        <v>0</v>
      </c>
      <c r="B86" s="6" t="s">
        <v>146</v>
      </c>
      <c r="C86" s="6" t="s">
        <v>162</v>
      </c>
      <c r="D86" s="28"/>
      <c r="E86" s="29"/>
      <c r="F86" s="6" t="s">
        <v>163</v>
      </c>
      <c r="G86" s="6" t="s">
        <v>164</v>
      </c>
      <c r="H86" s="6" t="s">
        <v>165</v>
      </c>
    </row>
    <row r="87" spans="1:8">
      <c r="A87" s="3">
        <v>1</v>
      </c>
      <c r="B87" s="3" t="str">
        <f>IFERROR(VLOOKUP(A87,'Lista de Recursos e Custo'!$A$3:$C$49,2,FALSE),0)</f>
        <v>ENERGIA</v>
      </c>
      <c r="C87" s="17">
        <f>$C$29+$C$60</f>
        <v>72.849999999999994</v>
      </c>
      <c r="D87" s="30"/>
      <c r="E87" s="31"/>
      <c r="F87" s="13">
        <f>IFERROR(VLOOKUP(A87,'Lista de Recursos e Custo'!$A$3:$C$49,3,FALSE),0)</f>
        <v>0.12</v>
      </c>
      <c r="G87" s="13">
        <f>C87*F87</f>
        <v>8.7419999999999991</v>
      </c>
      <c r="H87" s="9">
        <f>IFERROR((C87/$C$9)*100,0)</f>
        <v>291.39999999999998</v>
      </c>
    </row>
    <row r="88" spans="1:8">
      <c r="A88" s="3">
        <v>5</v>
      </c>
      <c r="B88" s="3" t="str">
        <f>IFERROR(VLOOKUP(A88,'Lista de Recursos e Custo'!$A$3:$C$999,2,FALSE),0)</f>
        <v>MÃO DE OBRA PÃO DE QUEIJO</v>
      </c>
      <c r="C88" s="17">
        <f t="shared" ref="C88:C92" si="8">$C$29+$C$60</f>
        <v>72.849999999999994</v>
      </c>
      <c r="D88" s="30"/>
      <c r="E88" s="31"/>
      <c r="F88" s="13">
        <f>IFERROR(VLOOKUP(A88,'Lista de Recursos e Custo'!$A$3:$C$49,3,FALSE),0)</f>
        <v>0.18</v>
      </c>
      <c r="G88" s="13">
        <f t="shared" ref="G88:G90" si="9">C88*F88</f>
        <v>13.112999999999998</v>
      </c>
      <c r="H88" s="9">
        <f t="shared" ref="H88:H90" si="10">IFERROR((C88/$C$9)*100,0)</f>
        <v>291.39999999999998</v>
      </c>
    </row>
    <row r="89" spans="1:8">
      <c r="A89" s="3">
        <v>6</v>
      </c>
      <c r="B89" s="3" t="str">
        <f>IFERROR(VLOOKUP(A89,'Lista de Recursos e Custo'!$A$3:$C$999,2,FALSE),0)</f>
        <v>DEPRECIAÇÃO</v>
      </c>
      <c r="C89" s="17">
        <f t="shared" si="8"/>
        <v>72.849999999999994</v>
      </c>
      <c r="D89" s="30"/>
      <c r="E89" s="31"/>
      <c r="F89" s="13">
        <f>IFERROR(VLOOKUP(A89,'Lista de Recursos e Custo'!$A$3:$C$49,3,FALSE),0)</f>
        <v>0.06</v>
      </c>
      <c r="G89" s="13">
        <f t="shared" si="9"/>
        <v>4.3709999999999996</v>
      </c>
      <c r="H89" s="9">
        <f t="shared" si="10"/>
        <v>291.39999999999998</v>
      </c>
    </row>
    <row r="90" spans="1:8">
      <c r="A90" s="3"/>
      <c r="B90" s="3">
        <f>IFERROR(VLOOKUP(A90,'Lista de Recursos e Custo'!$A$3:$C$999,2,FALSE),0)</f>
        <v>0</v>
      </c>
      <c r="C90" s="17">
        <f t="shared" si="8"/>
        <v>72.849999999999994</v>
      </c>
      <c r="D90" s="30"/>
      <c r="E90" s="31"/>
      <c r="F90" s="13">
        <f>IFERROR(VLOOKUP(A90,'Lista de Recursos e Custo'!$A$3:$C$49,3,FALSE),0)</f>
        <v>0</v>
      </c>
      <c r="G90" s="13">
        <f t="shared" si="9"/>
        <v>0</v>
      </c>
      <c r="H90" s="9">
        <f t="shared" si="10"/>
        <v>291.39999999999998</v>
      </c>
    </row>
    <row r="91" spans="1:8">
      <c r="A91" s="3"/>
      <c r="B91" s="3">
        <f>IFERROR(VLOOKUP(A91,'Lista de Recursos e Custo'!$A$3:$C$999,2,FALSE),0)</f>
        <v>0</v>
      </c>
      <c r="C91" s="17">
        <f t="shared" si="8"/>
        <v>72.849999999999994</v>
      </c>
      <c r="D91" s="30"/>
      <c r="E91" s="31"/>
      <c r="F91" s="13">
        <f>IFERROR(VLOOKUP(A91,'Lista de Recursos e Custo'!$A$3:$C$49,3,FALSE),0)</f>
        <v>0</v>
      </c>
      <c r="G91" s="13">
        <f>C91*F91</f>
        <v>0</v>
      </c>
      <c r="H91" s="9">
        <f>IFERROR((C91/$C$9)*100,0)</f>
        <v>291.39999999999998</v>
      </c>
    </row>
    <row r="92" spans="1:8">
      <c r="A92" s="3"/>
      <c r="B92" s="3">
        <f>IFERROR(VLOOKUP(A92,'Lista de Recursos e Custo'!$A$3:$C$999,2,FALSE),0)</f>
        <v>0</v>
      </c>
      <c r="C92" s="17">
        <f t="shared" si="8"/>
        <v>72.849999999999994</v>
      </c>
      <c r="D92" s="30"/>
      <c r="E92" s="31"/>
      <c r="F92" s="13">
        <f>IFERROR(VLOOKUP(A92,'Lista de Recursos e Custo'!$A$3:$C$49,3,FALSE),0)</f>
        <v>0</v>
      </c>
      <c r="G92" s="13">
        <f>C92*F92</f>
        <v>0</v>
      </c>
      <c r="H92" s="9">
        <f>IFERROR((C92/$C$9)*100,0)</f>
        <v>291.39999999999998</v>
      </c>
    </row>
    <row r="93" spans="1:8">
      <c r="A93" s="37"/>
      <c r="B93" s="38"/>
      <c r="C93" s="39"/>
      <c r="D93" s="32"/>
      <c r="E93" s="33"/>
      <c r="F93" s="10" t="s">
        <v>169</v>
      </c>
      <c r="G93" s="10">
        <f>SUM(G87:G92)</f>
        <v>26.225999999999996</v>
      </c>
      <c r="H93" s="9">
        <f>IFERROR((C93/$C$9)*100,0)</f>
        <v>0</v>
      </c>
    </row>
    <row r="94" spans="1:8">
      <c r="A94" s="40"/>
      <c r="B94" s="41"/>
      <c r="C94" s="42"/>
      <c r="D94" s="34"/>
      <c r="E94" s="34"/>
      <c r="F94" s="34"/>
      <c r="G94" s="34"/>
      <c r="H94" s="34"/>
    </row>
    <row r="95" spans="1:8">
      <c r="A95" s="43"/>
      <c r="B95" s="44"/>
      <c r="C95" s="45"/>
      <c r="D95" s="34"/>
      <c r="E95" s="34"/>
      <c r="F95" s="34"/>
      <c r="G95" s="34"/>
      <c r="H95" s="34"/>
    </row>
  </sheetData>
  <mergeCells count="26">
    <mergeCell ref="D86:E93"/>
    <mergeCell ref="D94:H95"/>
    <mergeCell ref="A93:C95"/>
    <mergeCell ref="D75:E82"/>
    <mergeCell ref="D83:H84"/>
    <mergeCell ref="A85:H85"/>
    <mergeCell ref="A82:C84"/>
    <mergeCell ref="H75:H82"/>
    <mergeCell ref="A74:H74"/>
    <mergeCell ref="A63:H63"/>
    <mergeCell ref="A71:B71"/>
    <mergeCell ref="A61:B61"/>
    <mergeCell ref="A62:B62"/>
    <mergeCell ref="A72:B72"/>
    <mergeCell ref="A73:B73"/>
    <mergeCell ref="D61:H62"/>
    <mergeCell ref="D64:E71"/>
    <mergeCell ref="D72:H73"/>
    <mergeCell ref="D2:E29"/>
    <mergeCell ref="A32:H32"/>
    <mergeCell ref="A60:B60"/>
    <mergeCell ref="D30:H31"/>
    <mergeCell ref="A1:H1"/>
    <mergeCell ref="A29:B29"/>
    <mergeCell ref="A30:B30"/>
    <mergeCell ref="A31:B3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cols>
    <col min="1" max="1" width="31.7109375" customWidth="1"/>
    <col min="2" max="2" width="12" bestFit="1" customWidth="1"/>
  </cols>
  <sheetData>
    <row r="1" spans="1:2">
      <c r="A1" s="19" t="s">
        <v>185</v>
      </c>
      <c r="B1" s="3">
        <f>Gramatura!B6</f>
        <v>72</v>
      </c>
    </row>
    <row r="2" spans="1:2">
      <c r="A2" s="18" t="s">
        <v>187</v>
      </c>
      <c r="B2" s="3">
        <v>0</v>
      </c>
    </row>
    <row r="3" spans="1:2">
      <c r="A3" s="19" t="s">
        <v>186</v>
      </c>
      <c r="B3" s="3">
        <f>B1*(1-(B2/100))</f>
        <v>72</v>
      </c>
    </row>
    <row r="5" spans="1:2">
      <c r="A5" s="6" t="s">
        <v>188</v>
      </c>
      <c r="B5" s="3">
        <f>'Receita Industrial'!G29+'Receita Industrial'!G60+'Receita Industrial'!G71+'Receita Industrial'!G82+'Receita Industrial'!G93</f>
        <v>383.61704242120004</v>
      </c>
    </row>
    <row r="7" spans="1:2">
      <c r="A7" s="6" t="s">
        <v>189</v>
      </c>
      <c r="B7" s="3">
        <f>IFERROR(B5/B3,0)</f>
        <v>5.3280144780722232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Lista de M.P's e Custos</vt:lpstr>
      <vt:lpstr>Lista de Recursos e Custo</vt:lpstr>
      <vt:lpstr>Formulação da Massa</vt:lpstr>
      <vt:lpstr>Formulação do Recheio</vt:lpstr>
      <vt:lpstr>Formulação Empano</vt:lpstr>
      <vt:lpstr>Gramatura</vt:lpstr>
      <vt:lpstr>Receita Industrial</vt:lpstr>
      <vt:lpstr>Custo 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2020-08-26T19:14:50Z</dcterms:modified>
</cp:coreProperties>
</file>