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DataDisk\Python\NaverNews\"/>
    </mc:Choice>
  </mc:AlternateContent>
  <bookViews>
    <workbookView xWindow="0" yWindow="0" windowWidth="23040" windowHeight="9108" activeTab="2"/>
  </bookViews>
  <sheets>
    <sheet name="Sheet" sheetId="1" r:id="rId1"/>
    <sheet name="search_subject" sheetId="2" r:id="rId2"/>
    <sheet name="result_reviw" sheetId="3" r:id="rId3"/>
  </sheets>
  <calcPr calcId="162913"/>
</workbook>
</file>

<file path=xl/calcChain.xml><?xml version="1.0" encoding="utf-8"?>
<calcChain xmlns="http://schemas.openxmlformats.org/spreadsheetml/2006/main">
  <c r="G504" i="3" l="1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<sst xmlns="http://schemas.openxmlformats.org/spreadsheetml/2006/main" count="3173" uniqueCount="1302">
  <si>
    <t>subject</t>
  </si>
  <si>
    <t>subsubject</t>
  </si>
  <si>
    <t>창호</t>
  </si>
  <si>
    <t>커튼월</t>
  </si>
  <si>
    <t>파사드</t>
  </si>
  <si>
    <t>판유리</t>
  </si>
  <si>
    <t>cnews_date</t>
  </si>
  <si>
    <t>info_press</t>
  </si>
  <si>
    <t>related</t>
  </si>
  <si>
    <t>news_title</t>
  </si>
  <si>
    <t>cnews_link</t>
  </si>
  <si>
    <t>news_link</t>
  </si>
  <si>
    <t>20220604</t>
  </si>
  <si>
    <t>싱글리스트</t>
  </si>
  <si>
    <t>원호, FACADE 콘셉트 포토공개...섹시 비주얼 정점</t>
  </si>
  <si>
    <t>http://www.slist.kr/news/articleView.html?idxno=359049</t>
  </si>
  <si>
    <t>아시아에이</t>
  </si>
  <si>
    <t>에너지</t>
  </si>
  <si>
    <t>제로에너지건축</t>
  </si>
  <si>
    <t>세계 환경의 날 50주년...친환경 이벤트 풍성</t>
  </si>
  <si>
    <t>http://www.asiaa.co.kr/news/articleView.html?idxno=88658</t>
  </si>
  <si>
    <t>헤럴드POP</t>
  </si>
  <si>
    <t>원호, 새 앨범 FACADE 두 번째 콘셉트 포토 공개..몽환 섹시 카리스마</t>
  </si>
  <si>
    <t>http://biz.heraldcorp.com/view.php?ud=202206040745207926457_1</t>
  </si>
  <si>
    <t>OSEN</t>
  </si>
  <si>
    <t>원호, FACADE 두 번째 콘셉트 포토 공개..시크+몽환美</t>
  </si>
  <si>
    <t>http://www.osen.co.kr/article/G1111862762</t>
  </si>
  <si>
    <t>오뚜기, 친환경 행보 가속화...저탄소 배출 생산부터 환경정화활동까지</t>
  </si>
  <si>
    <t>http://www.asiaa.co.kr/news/articleView.html?idxno=88676</t>
  </si>
  <si>
    <t>한국목재신문</t>
  </si>
  <si>
    <t>용인 전원주택, 해비치마을 잔여세대 공급 중</t>
  </si>
  <si>
    <t>http://www.woodkorea.co.kr/news/articleView.html?idxno=59287</t>
  </si>
  <si>
    <t>인천in</t>
  </si>
  <si>
    <t>헌팅턴 라이브러리 - 압도적 규모의 식물원, 도서관, 박물관</t>
  </si>
  <si>
    <t>http://www.incheonin.com/news/articleView.html?idxno=88484</t>
  </si>
  <si>
    <t>뉴시스</t>
  </si>
  <si>
    <t>[집피지기]아파트 하자별 담보책임기간이 다르다고요?</t>
  </si>
  <si>
    <t>http://www.newsis.com/view/?id=NISX20220531_0001892461&amp;cID=10401&amp;pID=10400</t>
  </si>
  <si>
    <t>20220603</t>
  </si>
  <si>
    <t>FETV</t>
  </si>
  <si>
    <t>한샘, 디자인파크 NC대전유성점’ 열어</t>
  </si>
  <si>
    <t>https://www.fetv.co.kr/news/article.html?no=116714</t>
  </si>
  <si>
    <t>이투데이</t>
  </si>
  <si>
    <t>홈씨씨 인테리어, 인천ㆍ울산점서 300여개 인테리어 상품 할인 혜택</t>
  </si>
  <si>
    <t>https://www.etoday.co.kr/news/view/2140265</t>
  </si>
  <si>
    <t>미디어펜</t>
  </si>
  <si>
    <t>계룡건설산업, 녹색채권 300억원 발행…제로에너지 주택에 투입</t>
  </si>
  <si>
    <t>http://www.mediapen.com/news/view/726829</t>
  </si>
  <si>
    <t>EBN</t>
  </si>
  <si>
    <t>홈씨씨 인테리어, 인천점·울산점 300개 인테리어 상품 할인</t>
  </si>
  <si>
    <t>https://www.ebn.co.kr/news/view/1532970/?sc=Naver</t>
  </si>
  <si>
    <t>문화뉴스</t>
  </si>
  <si>
    <t>원호, FACADE 두 번째 시크릿 포토 공개</t>
  </si>
  <si>
    <t>http://www.mhns.co.kr/news/articleView.html?idxno=528490</t>
  </si>
  <si>
    <t>매일일보</t>
  </si>
  <si>
    <t>[공기업 ESG경영혁신]국가철도공단, 오는 2035년 철도노선 전철화 100% 달성</t>
  </si>
  <si>
    <t>http://www.m-i.kr/news/articleView.html?idxno=923802</t>
  </si>
  <si>
    <t>한국경제TV</t>
  </si>
  <si>
    <t>원호, 화이트-레드 강렬 매력…새 앨범 FACADE 새 시크릿 포토 오픈</t>
  </si>
  <si>
    <t>http://www.wowtv.co.kr/NewsCenter/News/Read?articleId=A202206030189&amp;t=NN</t>
  </si>
  <si>
    <t>데일리한국</t>
  </si>
  <si>
    <t>저탄소 배출 생산과 환경정화활동 오뚜기, 친환경 경영 가속화</t>
  </si>
  <si>
    <t>http://daily.hankooki.com/news/articleView.html?idxno=831966</t>
  </si>
  <si>
    <t>KOTRA해외시장뉴스</t>
  </si>
  <si>
    <t>中 상하이, 조업 재개 및 산업·민생 경제 회복을 위한 지원 정책 가속화</t>
  </si>
  <si>
    <t>http://dream.kotra.or.kr/kotranews/cms/news/actionKotraBoardDetail.do?SITE_NO=3&amp;MENU_ID=410&amp;CONTENTS_NO=1&amp;bbsGbn=242&amp;bbsSn=242&amp;pNttSn=194729</t>
  </si>
  <si>
    <t>팍스경제TV</t>
  </si>
  <si>
    <t>한샘, 디자인파크 NC대전유성점 오픈...체험형 콘텐츠 눈길</t>
  </si>
  <si>
    <t>http://www.paxetv.com/news/articleView.html?idxno=145965</t>
  </si>
  <si>
    <t>MBC연예</t>
  </si>
  <si>
    <t>원호, 새 앨범 파사드 두 번째 시크릿 포토 공개</t>
  </si>
  <si>
    <t>http://enews.imbc.com/News/RetrieveNewsInfo/349925</t>
  </si>
  <si>
    <t>동아일보</t>
  </si>
  <si>
    <t>무더위 예고에 러·우전쟁까지…폭염보다 무서운 냉방비, 절감 방법은?</t>
  </si>
  <si>
    <t>https://www.donga.com/news/article/all/20220603/113772584/1</t>
  </si>
  <si>
    <t>문화일보</t>
  </si>
  <si>
    <t>한샘, 중부권 최대규모’ 디자인파크 NC대전유성점 개점</t>
  </si>
  <si>
    <t>http://www.munhwa.com/news/view.html?no=2022060201039907025003</t>
  </si>
  <si>
    <t>리버티코리아포스트</t>
  </si>
  <si>
    <t>KCC글라스홈씨씨 인테리어, 6월한달간 고객 이벤트 진행</t>
  </si>
  <si>
    <t>http://www.lkp.news/news/articleView.html?idxno=20706</t>
  </si>
  <si>
    <t>라이센스뉴스</t>
  </si>
  <si>
    <t>환경영향 저감 노력...㈜오뚜기, 친환경 행보 가속화</t>
  </si>
  <si>
    <t>http://www.lcnews.co.kr/news/articleView.html?idxno=33991</t>
  </si>
  <si>
    <t>[라이센스 유통 PICK] 전자랜드·신라면세점·이랜드·한샘·현대렌탈케어</t>
  </si>
  <si>
    <t>http://www.lcnews.co.kr/news/articleView.html?idxno=33937</t>
  </si>
  <si>
    <t>S-저널</t>
  </si>
  <si>
    <t>오뚜기, 환경경영 확대...저탄소 배출 생산·환경정화활동 지속</t>
  </si>
  <si>
    <t>http://www.s-journal.co.kr/news/articleView.html?idxno=5723</t>
  </si>
  <si>
    <t>㈜오뚜기, 친환경 행보 가속...저탄소 배출 생산·지속적인 환경정화활동 노력</t>
  </si>
  <si>
    <t>http://www.paxetv.com/news/articleView.html?idxno=146091</t>
  </si>
  <si>
    <t>머니S</t>
  </si>
  <si>
    <t>김병내 광주 남구청장 당선인 경제·문화 핫한 도시 만들 것</t>
  </si>
  <si>
    <t>http://moneys.mt.co.kr/news/mwView.php?no=2022060216094355206</t>
  </si>
  <si>
    <t>e대한경제</t>
  </si>
  <si>
    <t>KCC글라스 홈씨씨 인테리어, 6월 한 달간 온·오프라인서 할인 행사</t>
  </si>
  <si>
    <t>https://www.dnews.co.kr/uhtml/view.jsp?idxno=202206031401069150324</t>
  </si>
  <si>
    <t>한샘, 디자인파크 NC대전유성점’ 오픈…중부권 최대규모</t>
  </si>
  <si>
    <t>https://www.dnews.co.kr/uhtml/view.jsp?idxno=202206020905557280891</t>
  </si>
  <si>
    <t>이데일리</t>
  </si>
  <si>
    <t>한샘, 디자인파크 NC대전유성점’ 오픈</t>
  </si>
  <si>
    <t>http://www.edaily.co.kr/news/newspath.asp?newsid=02528886632357784</t>
  </si>
  <si>
    <t>로이슈</t>
  </si>
  <si>
    <t>오뚜기, 친환경 행보 가속화</t>
  </si>
  <si>
    <t>http://www.lawissue.co.kr/view.php?ud=202206031625269148204ead0791_12</t>
  </si>
  <si>
    <t>http://www.lawissue.co.kr/view.php?ud=20220602165045466007f28b58b8_12</t>
  </si>
  <si>
    <t>CNB뉴스</t>
  </si>
  <si>
    <t>김병내 “주민들과 함께 남구 지속 가능한 발전 위해 최선”</t>
  </si>
  <si>
    <t>https://www.cnbnews.com/news/article.html?no=548983</t>
  </si>
  <si>
    <t>김병내 광주 남구청장 당선인 “경제·문화 핫한 도시 만들 것”</t>
  </si>
  <si>
    <t>https://www.cnbnews.com/news/article.html?no=548662</t>
  </si>
  <si>
    <t>화이트페이퍼</t>
  </si>
  <si>
    <t>한샘, 대전 유성에 디자인파크 오픈... 중부권 최대 규모</t>
  </si>
  <si>
    <t>http://www.whitepaper.co.kr/news/articleView.html?idxno=216768</t>
  </si>
  <si>
    <t>뉴스1</t>
  </si>
  <si>
    <t>한샘 디자인파크 NC대전유성점 개점…중부권 최대규모</t>
  </si>
  <si>
    <t>https://www.news1.kr/articles/?4700293</t>
  </si>
  <si>
    <t>시사오늘</t>
  </si>
  <si>
    <t>NS홈쇼핑, PB 엔쿡 모바일 전용관 오픈…한샘, 디자인파크 NC대전유성점 ...</t>
  </si>
  <si>
    <t>http://www.sisaon.co.kr/news/articleView.html?idxno=139489</t>
  </si>
  <si>
    <t>핀포인트뉴스</t>
  </si>
  <si>
    <t>한샘, 디자인파크 NC대전유성점 오픈…중부권 최대 규모</t>
  </si>
  <si>
    <t>http://www.pinpointnews.co.kr/news/articleView.html?idxno=120186</t>
  </si>
  <si>
    <t>경상매일신문</t>
  </si>
  <si>
    <t>포항, 흥해집수리건축학교 도배전문가ㆍ생활형집수리 과정 개강</t>
  </si>
  <si>
    <t>http://www.ksmnews.co.kr/default/index_view_page.php?idx=381438&amp;part_idx=7</t>
  </si>
  <si>
    <t>CEO스코어데일리</t>
  </si>
  <si>
    <t>KCC글라스 홈씨씨 인테리어, 6월 고객 이벤트 진행</t>
  </si>
  <si>
    <t>https://www.ceoscoredaily.com/page/view/2022060309203821221</t>
  </si>
  <si>
    <t>한샘, 디자인파크 NC대전유성점 오픈</t>
  </si>
  <si>
    <t>https://www.ceoscoredaily.com/page/view/2022060209043118699</t>
  </si>
  <si>
    <t>아시아투데이</t>
  </si>
  <si>
    <t>저탄소 배출 생산과 환경정화활동…오뚜기, 친환경 행보 가속화</t>
  </si>
  <si>
    <t>https://www.asiatoday.co.kr/view.php?key=20220603010001721</t>
  </si>
  <si>
    <t>직썰</t>
  </si>
  <si>
    <t>http://www.ziksir.com/news/articleView.html?idxno=25761</t>
  </si>
  <si>
    <t>머니투데이</t>
  </si>
  <si>
    <t>휴마스터, 탄소중립·ESG 실현… 데시컨트 제습 냉방으로 쾌적감 향상</t>
  </si>
  <si>
    <t>http://news.mt.co.kr/mtview.php?no=2022060311173676900</t>
  </si>
  <si>
    <t>NSP통신</t>
  </si>
  <si>
    <t>http://www.nspna.com/news/?mode=view&amp;newsid=574785</t>
  </si>
  <si>
    <t>Korea IT Times</t>
  </si>
  <si>
    <t>홈씨씨 인테리어, 30일까지 고객 이벤트 진행</t>
  </si>
  <si>
    <t>http://www.koreaittimes.com/news/articleView.html?idxno=113378</t>
  </si>
  <si>
    <t>더팩트</t>
  </si>
  <si>
    <t>김병내 광주 남구청장’ 당선인 “남구 경제・문화적으로 핫한 도시 만들겠...</t>
  </si>
  <si>
    <t>http://news.tf.co.kr/read/national/1942831.htm</t>
  </si>
  <si>
    <t>여성소비자신문</t>
  </si>
  <si>
    <t>http://www.wsobi.com/news/articleView.html?idxno=163898</t>
  </si>
  <si>
    <t>울산제일일보</t>
  </si>
  <si>
    <t>영화관서 화장실 가려다 추락위협 느껴</t>
  </si>
  <si>
    <t>http://www.ujeil.com/news/articleView.html?idxno=305221</t>
  </si>
  <si>
    <t>퍼블릭뉴스</t>
  </si>
  <si>
    <t>재선 김병내 광주 남구청장 경제·문화 핫한 도시 만들 것</t>
  </si>
  <si>
    <t>http://www.psnews.co.kr/news/articleView.html?idxno=2009527</t>
  </si>
  <si>
    <t>원호, 파사드 영화같은 새 시크릿 포토</t>
  </si>
  <si>
    <t>http://www.slist.kr/news/articleView.html?idxno=358808</t>
  </si>
  <si>
    <t>더퍼블릭</t>
  </si>
  <si>
    <t>한샘, 디자인파크 NC대전유성점 오픈...체험형 콘텐츠 등 눈길</t>
  </si>
  <si>
    <t>http://thepublic.kr/news/newsview.php?ncode=1065591219806587</t>
  </si>
  <si>
    <t>경인매일</t>
  </si>
  <si>
    <t>한샘디자인파크 NC대전유성점 연다</t>
  </si>
  <si>
    <t>http://www.kmaeil.com/news/articleView.html?idxno=353039</t>
  </si>
  <si>
    <t>포쓰저널</t>
  </si>
  <si>
    <t>한샘, 디자인파크 NC대전유성점 오픈...중부권 최대</t>
  </si>
  <si>
    <t>http://www.4th.kr/news/articleView.html?idxno=2019101</t>
  </si>
  <si>
    <t>생산부터 폐기까지...오뚜기, 친환경 ESG 경영 박차</t>
  </si>
  <si>
    <t>http://www.4th.kr/news/articleView.html?idxno=2019146</t>
  </si>
  <si>
    <t>천지일보</t>
  </si>
  <si>
    <t>[현대이야기&lt;4&gt;] 시련 속에 단단해진 범현대家… 아산의 정신 이어받은 2·...</t>
  </si>
  <si>
    <t>http://www.newscj.com/news/articleView.html?idxno=988083</t>
  </si>
  <si>
    <t>헬스경향</t>
  </si>
  <si>
    <t>순백의 샤스타데이지 천국으로 초대합니다</t>
  </si>
  <si>
    <t>http://www.k-health.com/news/articleView.html?idxno=59595</t>
  </si>
  <si>
    <t>오늘경제</t>
  </si>
  <si>
    <t>한샘, 중부권 최대 홈인테리어 매장 디자인파크 NC대전유성점 오픈</t>
  </si>
  <si>
    <t>http://www.startuptoday.co.kr/news/articleView.html?idxno=102565</t>
  </si>
  <si>
    <t>뉴스핌</t>
  </si>
  <si>
    <t>홈씨씨 인테리어, 6월 고객 이벤트 진행</t>
  </si>
  <si>
    <t>http://www.newspim.com/news/view/20220603000222</t>
  </si>
  <si>
    <t>베타뉴스</t>
  </si>
  <si>
    <t>http://www.betanews.net:8080/article/1338318.html</t>
  </si>
  <si>
    <t>빅터뉴스</t>
  </si>
  <si>
    <t>오뚜기, 친환경 ESG경영 가속화</t>
  </si>
  <si>
    <t>http://www.bigtanews.co.kr/news/articleView.html?idxno=10936</t>
  </si>
  <si>
    <t>빅데이터뉴스</t>
  </si>
  <si>
    <t>한샘, 대전 유성구 NC백화점에 한샘디자인파크 NC대전유성점’ 오픈</t>
  </si>
  <si>
    <t>http://www.thebigdata.co.kr/view.php?ud=2022060210112186152d2db879fd_23</t>
  </si>
  <si>
    <t>전민일보</t>
  </si>
  <si>
    <t>훈풍 부는 상가 시장… 힐스 에비뉴 인덕원 이목 집중</t>
  </si>
  <si>
    <t>http://www.jeonmin.co.kr/news/articleView.html?idxno=357044</t>
  </si>
  <si>
    <t>부안 계화면, 주택화재가구 재능기부 집수리 눈길</t>
  </si>
  <si>
    <t>http://www.jeonmin.co.kr/news/articleView.html?idxno=356981</t>
  </si>
  <si>
    <t>http://www.newspim.com/news/view/20220602000450</t>
  </si>
  <si>
    <t>이뉴스투데이</t>
  </si>
  <si>
    <t>홈씨씨인테리어, 6월 고객 이벤트 진행</t>
  </si>
  <si>
    <t>http://www.enewstoday.co.kr/news/articleView.html?idxno=1574301</t>
  </si>
  <si>
    <t>일간NTN</t>
  </si>
  <si>
    <t>한샘, 대전 디자인파크 NC대전유성점 오픈</t>
  </si>
  <si>
    <t>http://www.intn.co.kr/news/articleView.html?idxno=2022870</t>
  </si>
  <si>
    <t>인사이트코리아</t>
  </si>
  <si>
    <t>한샘 디자인파크 NC대전유성점 오픈</t>
  </si>
  <si>
    <t>http://www.insightkorea.co.kr/news/articleView.html?idxno=96982</t>
  </si>
  <si>
    <t>아시아타임즈</t>
  </si>
  <si>
    <t>https://www.asiatime.co.kr/article/20220602500076</t>
  </si>
  <si>
    <t>충남일보</t>
  </si>
  <si>
    <t>위태로운 유성온천관광특구… 움직임 본격화 될까</t>
  </si>
  <si>
    <t>http://www.chungnamilbo.co.kr/news/articleView.html?idxno=663209</t>
  </si>
  <si>
    <t>http://www.wsobi.com/news/articleView.html?idxno=163839</t>
  </si>
  <si>
    <t>KCC글라스 홈씨씨 인테리어, 다양한 고객 이벤트 6월 진행</t>
  </si>
  <si>
    <t>http://www.thebigdata.co.kr/view.php?ud=2022060309484543502d2db879fd_23</t>
  </si>
  <si>
    <t>인더스트리뉴스</t>
  </si>
  <si>
    <t>메카로에너지, 세계 최초로 CVD 방식으로 5세대 크기 CIGS 박막 태양전지 개발</t>
  </si>
  <si>
    <t>http://www.industrynews.co.kr/news/articleView.html?idxno=46142</t>
  </si>
  <si>
    <t>건설타임즈</t>
  </si>
  <si>
    <t>힐스테이트 인덕원 단지 내 상업시설 힐스 에비뉴 인덕원 공급</t>
  </si>
  <si>
    <t>http://www.constimes.co.kr/news/articleView.html?idxno=231778</t>
  </si>
  <si>
    <t>옥토끼이미징, 솔라리안으로 BIPV 시장 혁신 이끈다</t>
  </si>
  <si>
    <t>http://www.industrynews.co.kr/news/articleView.html?idxno=46123</t>
  </si>
  <si>
    <t>OBS</t>
  </si>
  <si>
    <t>새의 적, 대도시 마천루…연간 10억 마리 사망</t>
  </si>
  <si>
    <t>http://www.obsnews.co.kr/news/articleView.html?idxno=1355118</t>
  </si>
  <si>
    <t>동남아 단체관광객 2년만에 돌아왔다…국내 면세점 활기</t>
  </si>
  <si>
    <t>http://www.newsis.com/view/?id=NISX20220602_0001895200&amp;cID=13001&amp;pID=13000</t>
  </si>
  <si>
    <t>컨슈머타임스</t>
  </si>
  <si>
    <t>http://www.cstimes.com/news/articleView.html?idxno=500832</t>
  </si>
  <si>
    <t>병점역 서영 더엘, 병점역 일대 최고 입지로 주목</t>
  </si>
  <si>
    <t>http://www.woodkorea.co.kr/news/articleView.html?idxno=59255</t>
  </si>
  <si>
    <t>㈜오뚜기, 친환경 행보 가속…저탄소 배출 생산·환경 정화 활동 지속</t>
  </si>
  <si>
    <t>http://www.thebigdata.co.kr/view.php?ud=2022060310242978412d2db879fd_23</t>
  </si>
  <si>
    <t>데일리팜</t>
  </si>
  <si>
    <t>친절만으론 안돼...고객만족 넘어 고객경험에 힘써야</t>
  </si>
  <si>
    <t>http://www.dailypharm.com/Users/News/NewsView.html?ID=288676&amp;REFERER=NP</t>
  </si>
  <si>
    <t>스마트경제</t>
  </si>
  <si>
    <t>오뚜기, 친환경 행보 가속화…저탄소 배출 생산과 지속적인 환경정화활동 펼쳐</t>
  </si>
  <si>
    <t>http://www.dailysmart.co.kr/news/articleView.html?idxno=60384</t>
  </si>
  <si>
    <t>건설업계, 친환경 바람에 ESG 채권 발행 적극</t>
  </si>
  <si>
    <t>http://www.mediapen.com/news/view/728753</t>
  </si>
  <si>
    <t>나무신문</t>
  </si>
  <si>
    <t>http://www.imwood.co.kr/news/articleView.html?idxno=27584</t>
  </si>
  <si>
    <t>아시아경제</t>
  </si>
  <si>
    <t>전국서 명성 높은 e편한세상’, 고양 e편한세상 지축 센텀가든’에서 프리...</t>
  </si>
  <si>
    <t>https://view.asiae.co.kr/article/2022060215453547776</t>
  </si>
  <si>
    <t>데이터솜</t>
  </si>
  <si>
    <t>한샘, 디자인파크 NC대전유성점 오픈...중부권 직영 최대 규모</t>
  </si>
  <si>
    <t>http://www.datasom.co.kr/news/articleView.html?idxno=123195</t>
  </si>
  <si>
    <t>원호, 새 앨범 FACADE 새 시크릿 포토 오픈..강렬한 레드</t>
  </si>
  <si>
    <t>http://www.osen.co.kr/article/G1111861917</t>
  </si>
  <si>
    <t>1층 운동실 2층 음악실이 있는 제주 번화가 각자도생 전원주택</t>
  </si>
  <si>
    <t>http://www.imwood.co.kr/news/articleView.html?idxno=27580</t>
  </si>
  <si>
    <t>국토일보</t>
  </si>
  <si>
    <t>http://www.ikld.kr/news/articleView.html?idxno=255192</t>
  </si>
  <si>
    <t>경북도민일보</t>
  </si>
  <si>
    <t>포항시, 흥해집수리건축학교 도배전문가·생활형집수리 과정 개강</t>
  </si>
  <si>
    <t>http://www.hidomin.com/news/articleView.html?idxno=485590</t>
  </si>
  <si>
    <t>더퍼스트</t>
  </si>
  <si>
    <t>http://www.thefirstmedia.net/news/articleView.html?idxno=95238</t>
  </si>
  <si>
    <t>이지경제</t>
  </si>
  <si>
    <t>한샘, 디자인파크 NC대전유성점 개점…내달말까지 개점기념 이벤트</t>
  </si>
  <si>
    <t>http://www.ezyeconomy.com/news/articleView.html?idxno=118396</t>
  </si>
  <si>
    <t>굿모닝경제</t>
  </si>
  <si>
    <t>오뚜기, 지속가능경영 박차...ESG 경영 앞장</t>
  </si>
  <si>
    <t>http://www.goodkyung.com/news/articleView.html?idxno=178146</t>
  </si>
  <si>
    <t>주택건설협 광주전남, 29년째 국가유공자 노후주택 수리</t>
  </si>
  <si>
    <t>http://www.newsis.com/view/?id=NISX20220603_0001896723&amp;cID=10899&amp;pID=10800</t>
  </si>
  <si>
    <t>세계4대 뮤지컬 갈라콘서트 11일 대구 서구문화회관</t>
  </si>
  <si>
    <t>http://www.newsis.com/view/?id=NISX20220603_0001896566&amp;cID=10810&amp;pID=10800</t>
  </si>
  <si>
    <t>스포츠동아</t>
  </si>
  <si>
    <t>하이원리조트, 6월 샤스타데이지 페스티벌 개최</t>
  </si>
  <si>
    <t>https://sports.donga.com/article/all/20220602/113761460/2</t>
  </si>
  <si>
    <t>대경일보</t>
  </si>
  <si>
    <t>취약계층 집수리 봉사로 도시재생 실천</t>
  </si>
  <si>
    <t>http://www.dkilbo.com/news/articleView.html?idxno=366713</t>
  </si>
  <si>
    <t>뉴스웍스</t>
  </si>
  <si>
    <t>오뚜기, 친환경 ESG 경영 박차</t>
  </si>
  <si>
    <t>http://www.newsworks.co.kr/news/articleView.html?idxno=599767</t>
  </si>
  <si>
    <t>파이낸셜뉴스</t>
  </si>
  <si>
    <t>http://www.fnnews.com/news/202206021351234000</t>
  </si>
  <si>
    <t>골프타임즈</t>
  </si>
  <si>
    <t>향남 수아주 시그니처 분양</t>
  </si>
  <si>
    <t>http://www.thegolftimes.co.kr/news/articleView.html?idxno=54404</t>
  </si>
  <si>
    <t>매일경제</t>
  </si>
  <si>
    <t>더불어 사는 일상의 건축 추구하는 건축가 이은경(下)</t>
  </si>
  <si>
    <t>https://premium.mk.co.kr/view.php?no=32008</t>
  </si>
  <si>
    <t>국민일보</t>
  </si>
  <si>
    <t>[단독] 중재에도 꿈쩍 않는 둔촌주공… “6개월 중단땐 1.6조 손실”</t>
  </si>
  <si>
    <t>https://news.kmib.co.kr/article/view.asp?arcid=0924248690&amp;code=11151500&amp;cp=nv</t>
  </si>
  <si>
    <t>국민일보언론사 선정</t>
  </si>
  <si>
    <t>[단독] “둔촌주공, 10월 공사 재개되면 1.6조’ 손실”</t>
  </si>
  <si>
    <t>https://news.kmib.co.kr/article/view.asp?arcid=0017142908&amp;code=61141511&amp;cp=nv</t>
  </si>
  <si>
    <t>이코노미톡뉴스</t>
  </si>
  <si>
    <t>[ESG 경영 특집] ㈜오뚜기, 지속적 환경정화활동</t>
  </si>
  <si>
    <t>http://www.economytalk.kr/news/articleView.html?idxno=222606</t>
  </si>
  <si>
    <t>더밸류뉴스</t>
  </si>
  <si>
    <t>한샘, 디자인파크 NC대전유성점’ 오픈... 디지털 기술 적용 전시 공간 차...</t>
  </si>
  <si>
    <t>http://www.thevaluenews.co.kr/news/view.php?idx=169577</t>
  </si>
  <si>
    <t>메가경제</t>
  </si>
  <si>
    <t>한샘, 디자인파크 NC대전유성점’ 오픈...900평 규모</t>
  </si>
  <si>
    <t>http://www.megaeconomy.co.kr/news/newsview.php?ncode=1065604362222419</t>
  </si>
  <si>
    <t>오피니언타임스</t>
  </si>
  <si>
    <t>오뚜기, 제품 생산부터 폐기까지 환경에 방점</t>
  </si>
  <si>
    <t>http://www.opiniontimes.co.kr/news/articleView.html?idxno=84124</t>
  </si>
  <si>
    <t>메트로신문</t>
  </si>
  <si>
    <t>김병내 광주 남구청장 당선인, 경제·문화 핫한 도시 만들 것</t>
  </si>
  <si>
    <t>http://www.metroseoul.co.kr/article/20220602500180</t>
  </si>
  <si>
    <t>법률신문</t>
  </si>
  <si>
    <t>[2021년 중요판례분석] (19) 건설법</t>
  </si>
  <si>
    <t>https://www.lawtimes.co.kr/Legal-News/Legal-News-View?serial=178890</t>
  </si>
  <si>
    <t>KCC글라스 홈씨씨 인테리어, 6월 한 달 할인 이벤트</t>
  </si>
  <si>
    <t>https://www.news1.kr/articles/?4701509</t>
  </si>
  <si>
    <t>오뚜기, 친환경 ESG 경영 속도</t>
  </si>
  <si>
    <t>https://www.news1.kr/articles/?4701590</t>
  </si>
  <si>
    <t>우리 집도 프리미엄 창호 홈씨씨 윈도우로 바꿔 볼까?</t>
  </si>
  <si>
    <t>https://www.news1.kr/photos/view/?5409901</t>
  </si>
  <si>
    <t>뉴스클레임</t>
  </si>
  <si>
    <t>한샘, 한샘디자인파크 NC대전유성점 열어</t>
  </si>
  <si>
    <t>https://www.newsclaim.co.kr/news/articleView.html?idxno=3007659</t>
  </si>
  <si>
    <t>열린뉴스통신</t>
  </si>
  <si>
    <t>https://www.onews.tv/news/articleView.html?idxno=127364</t>
  </si>
  <si>
    <t>서울경제</t>
  </si>
  <si>
    <t>한샘 디자인파크 NC대전유성점’ 오픈</t>
  </si>
  <si>
    <t>https://www.sedaily.com/NewsView/267387TG1A</t>
  </si>
  <si>
    <t>소셜밸류</t>
  </si>
  <si>
    <t>오뚜기, 친환경 행보 가속화...저탄소 배출 생산-환경정화활동 강화</t>
  </si>
  <si>
    <t>https://www.socialvalue.kr/news/view/1065574343486975</t>
  </si>
  <si>
    <t>스포티비뉴스</t>
  </si>
  <si>
    <t>원호, 화이트-레드 강렬 매력…새 앨범 파사드 새 시크릿 포토 공개</t>
  </si>
  <si>
    <t>https://www.spotvnews.co.kr/news/articleView.html?idxno=528209</t>
  </si>
  <si>
    <t>스트레이트뉴스</t>
  </si>
  <si>
    <t>오뚜기, 친환경 경영 속도…저탄소 배출·환경정화활동 지속</t>
  </si>
  <si>
    <t>https://www.straightnews.co.kr/news/articleView.html?idxno=212029</t>
  </si>
  <si>
    <t>테크M</t>
  </si>
  <si>
    <t>한샘, 디지털 기술 접목한 디자인파크 NC대전유성점 오픈</t>
  </si>
  <si>
    <t>https://www.techm.kr/news/articleView.html?idxno=98067</t>
  </si>
  <si>
    <t>위키트리</t>
  </si>
  <si>
    <t>[오늘은머니] LG·삼성 나란히 신제품 출시하며 올여름 대세 입증한 창문형...</t>
  </si>
  <si>
    <t>https://www.wikitree.co.kr/articles/757648</t>
  </si>
  <si>
    <t>주민 스스로 노후 건축물을 관리 개선할 수 있는 흥해 집수리 건축학교!</t>
  </si>
  <si>
    <t>https://www.wikitree.co.kr/articles/760843</t>
  </si>
  <si>
    <t>엑스포츠뉴스</t>
  </si>
  <si>
    <t>원호, FACADE 두 번째 시크릿 포토 공개…강렬한 분위기</t>
  </si>
  <si>
    <t>https://www.xportsnews.com/article/1584993</t>
  </si>
  <si>
    <t>연합뉴스</t>
  </si>
  <si>
    <t>[6·1 지방선거] 김병내 광주 남구청장 당선인 중단없는 발전</t>
  </si>
  <si>
    <t>https://www.yna.co.kr/view/AKR20220601068100054?input=1195m</t>
  </si>
  <si>
    <t>YTN</t>
  </si>
  <si>
    <t>[기업] 대한주택건설협회, 국가유공자 노후 주택 무료 보수</t>
  </si>
  <si>
    <t>https://www.ytn.co.kr/_ln/0102_202206031701226514</t>
  </si>
  <si>
    <t>20220602</t>
  </si>
  <si>
    <t>순백의 샤스타데이지, 하이원 샤스타 페스티벌</t>
  </si>
  <si>
    <t>http://www.fnnews.com/news/202206011259574060</t>
  </si>
  <si>
    <t>하남도시공사 탄소중립-제로에너지 추진 올인’</t>
  </si>
  <si>
    <t>http://www.fnnews.com/news/202206012225240295</t>
  </si>
  <si>
    <t>글로벌경제</t>
  </si>
  <si>
    <t>김병내 광주시 남구청장. 재선 성공…지역발전으로 보답</t>
  </si>
  <si>
    <t>http://www.getnews.co.kr/news/articleView.html?idxno=586332</t>
  </si>
  <si>
    <t>금강일보</t>
  </si>
  <si>
    <t>문화유산, 디지털 DNA를 품다 오는 3일 개막</t>
  </si>
  <si>
    <t>http://www.ggilbo.com/news/articleView.html?idxno=915438</t>
  </si>
  <si>
    <t>인천일보</t>
  </si>
  <si>
    <t>광주 축제 줄줄이 부활</t>
  </si>
  <si>
    <t>http://www.incheonilbo.com/news/articleView.html?idxno=1147111</t>
  </si>
  <si>
    <t>인천투데이</t>
  </si>
  <si>
    <t>인천시, 노후 주택·상가 보수공사 최대 900만원 지원</t>
  </si>
  <si>
    <t>http://www.incheontoday.com/news/articleView.html?idxno=218898</t>
  </si>
  <si>
    <t>김병내 광주 남구청장 당선인 중단 없는 남구 발전 추진</t>
  </si>
  <si>
    <t>http://www.newspim.com/news/view/20220601000577</t>
  </si>
  <si>
    <t>중부매일</t>
  </si>
  <si>
    <t>공주시-공주학, 디지털 문화유산전 국내 처음으로 조명.</t>
  </si>
  <si>
    <t>http://www.jbnews.com/news/articleView.html?idxno=1362553</t>
  </si>
  <si>
    <t>제민일보</t>
  </si>
  <si>
    <t>[창간호 기획]자원순환시설 확보 넘어 지역사회 함께 해결해야</t>
  </si>
  <si>
    <t>http://www.jemin.com/news/articleView.html?idxno=738322</t>
  </si>
  <si>
    <t>한스경제</t>
  </si>
  <si>
    <t>계룡건설, 산은 힘 얻고 ESG 건설 대표주자로</t>
  </si>
  <si>
    <t>http://www.sporbiz.co.kr/news/articleView.html?idxno=620619</t>
  </si>
  <si>
    <t>광주매일신문</t>
  </si>
  <si>
    <t>[선택 6·1]김병내 남구청장 “경제·문화 가장 핫한 도시 만들겠다”</t>
  </si>
  <si>
    <t>http://www.kjdaily.com/article.php?aid=1654096861576022002</t>
  </si>
  <si>
    <t>시사저널</t>
  </si>
  <si>
    <t>포스트 코로나로 바뀐 상권의 속살을 살펴라</t>
  </si>
  <si>
    <t>http://www.sisajournal.com/news/articleView.html?idxno=239320</t>
  </si>
  <si>
    <t>http://daily.hankooki.com/news/articleView.html?idxno=831278</t>
  </si>
  <si>
    <t>유례없는 자재값 상승…전문건설 체감경기 역대 최악</t>
  </si>
  <si>
    <t>https://www.dnews.co.kr/uhtml/view.jsp?idxno=202206011105370050780</t>
  </si>
  <si>
    <t>부산도시공사, 노후 임대아파트 그린리모델링 추진</t>
  </si>
  <si>
    <t>http://www.metroseoul.co.kr/article/20220601500082</t>
  </si>
  <si>
    <t>헤럴드경제</t>
  </si>
  <si>
    <t>불꽃축제와 샤스타데이지가 밤낮을 수놓는 하이원의 6월</t>
  </si>
  <si>
    <t>http://news.heraldcorp.com/view.php?ud=20220602000094</t>
  </si>
  <si>
    <t>한국경제언론사 선정</t>
  </si>
  <si>
    <t>탈원전이 낳은 신재생 카르텔…에너지건물 인증, 4곳이 수백억 독식</t>
  </si>
  <si>
    <t>https://www.hankyung.com/economy/article/2022060168991</t>
  </si>
  <si>
    <t>중앙일보</t>
  </si>
  <si>
    <t>롯데캐슬에 한샘 인테리어, 기본 옵션 되나…공동사업 속도전</t>
  </si>
  <si>
    <t>https://www.joongang.co.kr/article/25076119</t>
  </si>
  <si>
    <t>한샘, 한샘디자인파크 NC대전유성점 오픈…전시 공간 차별화</t>
  </si>
  <si>
    <t>https://www.asiatoday.co.kr/view.php?key=20220602010000645</t>
  </si>
  <si>
    <t>보좌관에서 구청장까지…김병내 광주 남구청장 재선 신화</t>
  </si>
  <si>
    <t>https://www.news1.kr/articles/?4699971</t>
  </si>
  <si>
    <t>새전북신문</t>
  </si>
  <si>
    <t>부안 계화면, 주택화재가구 재능기부 주거환경개선 봉사활동 추진</t>
  </si>
  <si>
    <t>http://sjbnews.com/news/news.php?number=747162</t>
  </si>
  <si>
    <t>전북지역 산업활동 위축...생산·재고·소비 감소</t>
  </si>
  <si>
    <t>http://sjbnews.com/news/news.php?number=747231</t>
  </si>
  <si>
    <t>비즈월드</t>
  </si>
  <si>
    <t>힘펠, 환기업계 최초 환기 기술 교류행사 진행</t>
  </si>
  <si>
    <t>http://www.bizwnews.com/news/articleView.html?idxno=36917</t>
  </si>
  <si>
    <t>충청매일</t>
  </si>
  <si>
    <t>2022 공주 디지털 문화유산전 내일 개막</t>
  </si>
  <si>
    <t>http://www.ccdn.co.kr/news/articleView.html?idxno=762909</t>
  </si>
  <si>
    <t>뉴스저널리즘</t>
  </si>
  <si>
    <t>한샘, 디자인파크 NC대전유성점 오픈...체험형 콘텐츠로 가득</t>
  </si>
  <si>
    <t>https://www.ngetnews.com/news/articleView.html?idxno=408403</t>
  </si>
  <si>
    <t>2022 공주 디지털 문화유산전 오는 3일 개막</t>
  </si>
  <si>
    <t>http://www.chungnamilbo.co.kr/news/articleView.html?idxno=663333</t>
  </si>
  <si>
    <t>안전신문</t>
  </si>
  <si>
    <t>김병내 광주남구청장 당선인, 경제·문화 핫한 도시 만들 것</t>
  </si>
  <si>
    <t>https://www.safetynews.co.kr/news/articleView.html?idxno=212788</t>
  </si>
  <si>
    <t>인천시, 석남‧가정동 일대 도시재생 구역 리모델링 지원…최대 9백만원</t>
  </si>
  <si>
    <t>http://www.cstimes.com/news/articleView.html?idxno=500781</t>
  </si>
  <si>
    <t>시민일보</t>
  </si>
  <si>
    <t>[로컬거버넌스] 경기 수원시, 고색동 탄소중립 1번지 사업 본격화</t>
  </si>
  <si>
    <t>https://www.siminilbo.co.kr/news/newsview.php?ncode=1160284477034228</t>
  </si>
  <si>
    <t>대전일보</t>
  </si>
  <si>
    <t>2022 공주 디지털 문화유산전 오는 3일 아트센터 고마에서 개막</t>
  </si>
  <si>
    <t>http://www.daejonilbo.com/news/articleView.html?idxno=2007344</t>
  </si>
  <si>
    <t>한샘, 디자인파크 NC대전유성점 열어…중부권 최대규모 직영매장</t>
  </si>
  <si>
    <t>https://view.asiae.co.kr/article/2022060209095569584</t>
  </si>
  <si>
    <t>김병내 광주 남구청장 재선 성공 전국서 가장 핫한 도시 만들 것</t>
  </si>
  <si>
    <t>https://view.asiae.co.kr/article/2022060200292384926</t>
  </si>
  <si>
    <t>디지털타임스</t>
  </si>
  <si>
    <t>서경대학교 `디지털 트윈 기반 실감공연 제작 역량강화 프로그램Ⅱ` 개최</t>
  </si>
  <si>
    <t>http://www.dt.co.kr/contents.html?article_no=2022060202109970821001&amp;ref=naver</t>
  </si>
  <si>
    <t>이데일리언론사 선정</t>
  </si>
  <si>
    <t>서울시 둔촌주공 중재안 냈지만 극적 타결은 미지수</t>
  </si>
  <si>
    <t>http://www.edaily.co.kr/news/newspath.asp?newsid=01879446632357456</t>
  </si>
  <si>
    <t>한경비즈니스언론사 선정</t>
  </si>
  <si>
    <t>자산 10조 돌파’ LX그룹, M&amp;A 본격 시동</t>
  </si>
  <si>
    <t>https://magazine.hankyung.com/business/article/202205252137b</t>
  </si>
  <si>
    <t>김병내 남구청장 당선…압도적 지지, 남구 발전으로 보답할 것</t>
  </si>
  <si>
    <t>http://www.enewstoday.co.kr/news/articleView.html?idxno=1574001</t>
  </si>
  <si>
    <t>전자신문</t>
  </si>
  <si>
    <t>프리미엄 창호형에어컨 LG 휘센 오브제컬렉션 엣지 기술 비결은</t>
  </si>
  <si>
    <t>http://www.etnews.com/20220531000187</t>
  </si>
  <si>
    <t>디스패치</t>
  </si>
  <si>
    <t>원호, FACADE’ 콘셉트 필름…”터졌다, 섹시 포텐”</t>
  </si>
  <si>
    <t>http://www.dispatch.co.kr/2202719</t>
  </si>
  <si>
    <t>20220601</t>
  </si>
  <si>
    <t>인천시, 석남·가정동 도시재생 구역 리모델링 지원…최대 900만원</t>
  </si>
  <si>
    <t>https://www.asiatoday.co.kr/view.php?key=20220531010018134</t>
  </si>
  <si>
    <t>인벤</t>
  </si>
  <si>
    <t>[인터뷰] 2022 MSI가 보여준 부산의 진심 - 부산 진흥원 한상민 단장</t>
  </si>
  <si>
    <t>http://www.inven.co.kr/webzine/news/?news=272408&amp;iskin=esports</t>
  </si>
  <si>
    <t>부산일보</t>
  </si>
  <si>
    <t>제6회 부산 건축박람회 6월 16~19일 벡스코서</t>
  </si>
  <si>
    <t>http://www.busan.com/view/busan/view.php?code=2022053119011444632</t>
  </si>
  <si>
    <t>티브이데일리</t>
  </si>
  <si>
    <t>김재환→폴킴, 6월 男 솔로 ★ 출격 [이슈&amp;톡]</t>
  </si>
  <si>
    <t>http://www.tvdaily.co.kr/read.php3?aid=16539719241639306010</t>
  </si>
  <si>
    <t>부산도시공사, 노후임대아파트 그린리모델링사업 2년 연속 추진… 입주민 주...</t>
  </si>
  <si>
    <t>http://www.getnews.co.kr/news/articleView.html?idxno=586221</t>
  </si>
  <si>
    <t>브레이크뉴스</t>
  </si>
  <si>
    <t>인천시, 석남‧가정동 일대 도시재생 구역 리모델링 최대 9백만원 지원</t>
  </si>
  <si>
    <t>http://www.breaknews.com/899061</t>
  </si>
  <si>
    <t>울산 남부도서관 창호교체 공사 8월말까지 임시휴관</t>
  </si>
  <si>
    <t>http://www.ujeil.com/news/articleView.html?idxno=305064</t>
  </si>
  <si>
    <t>RPM9</t>
  </si>
  <si>
    <t>원호, 신보 FACADE 첫 콘셉트컷 공개…동양 색채 더한 극강치명미</t>
  </si>
  <si>
    <t>http://www.rpm9.com/news/article.html?id=20220531090017</t>
  </si>
  <si>
    <t>베이비타임즈</t>
  </si>
  <si>
    <t>한화건설 한화 포레나 미아 무순위 청약 실시</t>
  </si>
  <si>
    <t>http://www.babytimes.co.kr/news/articleView.html?idxno=57855</t>
  </si>
  <si>
    <t>뉴스프리존</t>
  </si>
  <si>
    <t>[6.1지방선거] 세종시민 최종 선택...더불어민주당 시의원 후보들 경쟁력은?</t>
  </si>
  <si>
    <t>http://www.newsfreezone.co.kr/news/articleView.html?idxno=384891</t>
  </si>
  <si>
    <t>하이원리조트, 6월 하이원 샤스타 페스티벌 개최</t>
  </si>
  <si>
    <t>http://www.getnews.co.kr/news/articleView.html?idxno=586235</t>
  </si>
  <si>
    <t>중도일보</t>
  </si>
  <si>
    <t>공주시, 2022 공주 디지털 문화유산전 3일 개막</t>
  </si>
  <si>
    <t>http://www.joongdo.co.kr/web/view.php?key=20220531010008003</t>
  </si>
  <si>
    <t>인천시, 2022년 주택·상가 리모델링 지원사업’ 추진</t>
  </si>
  <si>
    <t>http://www.joongdo.co.kr/web/view.php?key=20220531010008112</t>
  </si>
  <si>
    <t>충남 공주시, 6월 3일부터 디지털 문화유산전 개막</t>
  </si>
  <si>
    <t>http://www.newsfreezone.co.kr/news/articleView.html?idxno=384864</t>
  </si>
  <si>
    <t>인천시, 석남‧가정동 노후 주택‧상가 리모델링 최대 900만원 지원</t>
  </si>
  <si>
    <t>http://www.newscj.com/news/articleView.html?idxno=986769</t>
  </si>
  <si>
    <t>기호일보</t>
  </si>
  <si>
    <t>하남도시공사, 탄소중립도시 전환 주제로 HUIC 시민행복추진단 회의</t>
  </si>
  <si>
    <t>http://www.kihoilbo.co.kr/news/articleView.html?idxno=981880</t>
  </si>
  <si>
    <t>인천시, 석남‧가정동 일대 도시재생 구역 리모델링 지원</t>
  </si>
  <si>
    <t>http://www.fnnews.com/news/202205311456177980</t>
  </si>
  <si>
    <t>뉴스케이프</t>
  </si>
  <si>
    <t>한화건설, 한화 포레나 미아 139세대 무순위 청약 진행</t>
  </si>
  <si>
    <t>http://www.newscape.co.kr/news/articleView.html?idxno=84251</t>
  </si>
  <si>
    <t>스타뉴스</t>
  </si>
  <si>
    <t>원호, 새 앨범 FACADE 콘셉트 필름 오픈...나른 섹시의 정석</t>
  </si>
  <si>
    <t>http://star.mt.co.kr/stview.php?no=2022060108480389619</t>
  </si>
  <si>
    <t>[여행 브리핑] 하이원 샤스타 페스티벌 개최 外</t>
  </si>
  <si>
    <t>https://www.asiatoday.co.kr/view.php?key=20220531010018350</t>
  </si>
  <si>
    <t>국제신문</t>
  </si>
  <si>
    <t>임대아파트 110세대에 그린리모델링 사업 추진</t>
  </si>
  <si>
    <t>http://www.kookje.co.kr/news2011/asp/newsbody.asp?code=0200&amp;key=20220531.99099009121</t>
  </si>
  <si>
    <t>[인천 단신] 인천시, 소래습지생태공원 해양친수공간 조성공사 준공 등</t>
  </si>
  <si>
    <t>http://news.tf.co.kr/read/national/1942314.htm</t>
  </si>
  <si>
    <t>원호, 치명적인 다크 아우라 파사드 콘셉트 필름</t>
  </si>
  <si>
    <t>http://www.slist.kr/news/articleView.html?idxno=358287</t>
  </si>
  <si>
    <t>경상일보</t>
  </si>
  <si>
    <t>[경상시론]4차산업혁명에 대응하는 도시건축의 변화</t>
  </si>
  <si>
    <t>http://www.ksilbo.co.kr/news/articleView.html?idxno=937088</t>
  </si>
  <si>
    <t>KT, 이문3구역에 AI 청정환기 시스템 구축</t>
  </si>
  <si>
    <t>https://www.cnbnews.com/news/article.html?no=548412</t>
  </si>
  <si>
    <t>탄소중립 첫 단추는 재생·원자력…다음은 국민과의 소통 [Big Picture]</t>
  </si>
  <si>
    <t>http://news.mk.co.kr/newsRead.php?no=482264&amp;year=2022</t>
  </si>
  <si>
    <t>쿠키뉴스</t>
  </si>
  <si>
    <t>인천시, 서구 석남‧가정동 일대 도시재생구역 리모델링 지원</t>
  </si>
  <si>
    <t>http://www.kukinews.com/newsView/kuk202205310011</t>
  </si>
  <si>
    <t>하이원리조트 하이원 샤스타 페스티벌’ 개최...볼거리 풍성</t>
  </si>
  <si>
    <t>http://www.kukinews.com/newsView/kuk202205310193</t>
  </si>
  <si>
    <t>M&amp;A 새 바람…PE가 키워 창업주에 되판다</t>
  </si>
  <si>
    <t>http://news.mk.co.kr/newsRead.php?no=481557&amp;year=2022</t>
  </si>
  <si>
    <t>경인일보</t>
  </si>
  <si>
    <t>서구 석남·가좌동 노후주택·상가, 최대 900만원 지원 리모델링 실시</t>
  </si>
  <si>
    <t>http://www.kyeongin.com/main/view.php?key=20220531010006688</t>
  </si>
  <si>
    <t>인천시, 석남·가정동 도시재생구역 리모델링 지원</t>
  </si>
  <si>
    <t>https://www.dnews.co.kr/uhtml/view.jsp?idxno=202205310956227760533</t>
  </si>
  <si>
    <t>힘펠, 환기기술 교류행사 개최…“건강한 건축, 함께 만들다”</t>
  </si>
  <si>
    <t>https://www.dnews.co.kr/uhtml/view.jsp?idxno=202205311442173270659</t>
  </si>
  <si>
    <t>한화 포레나 미아’ 무순위 청약 실시</t>
  </si>
  <si>
    <t>https://www.donga.com/news/article/all/20220531/113722750/2</t>
  </si>
  <si>
    <t>한국정경신문</t>
  </si>
  <si>
    <t>인천시, 석남?가정동 일대 도시재생 구역 리모델링 지원사업 참여자 모집</t>
  </si>
  <si>
    <t>http://kpenews.com/View.aspx?No=2403778</t>
  </si>
  <si>
    <t>서울경제TV</t>
  </si>
  <si>
    <t>한화건설, 초역세권 단지 한화 포레나 미아 무순위 청약 실시</t>
  </si>
  <si>
    <t>http://www.sentv.co.kr/news/view/621041</t>
  </si>
  <si>
    <t>[충남24시] 천안시, 스마트혁신지구 조성사업 사전컨설팅 대상지역 선정</t>
  </si>
  <si>
    <t>http://www.sisajournal.com/news/articleView.html?idxno=239629</t>
  </si>
  <si>
    <t>부산도시공사, 노후 임대아파트 그린리모델링사업…올해 110세대 선정</t>
  </si>
  <si>
    <t>http://www.sentv.co.kr/news/view/621146</t>
  </si>
  <si>
    <t>이코노미조선</t>
  </si>
  <si>
    <t>[BOOKS] 지속 가능성을 찾는 여정, 이 시대의 제로(0)’를 논하다</t>
  </si>
  <si>
    <t>http://economychosun.com/client/news/view.php?boardName=C26&amp;t_num=13612867</t>
  </si>
  <si>
    <t>공주시 오는 3일 2022 공주 디지털 문화유산전 개막</t>
  </si>
  <si>
    <t>http://daily.hankooki.com/news/articleView.html?idxno=830633</t>
  </si>
  <si>
    <t>원호, FACADE 첫 콘셉트 포토 공개…한계 없는 콘셉트 소화력</t>
  </si>
  <si>
    <t>http://www.wowtv.co.kr/NewsCenter/News/Read?articleId=A202205310242&amp;t=NN</t>
  </si>
  <si>
    <t>전기신문</t>
  </si>
  <si>
    <t>(르포) PV 충전에서 배터리 진단까지...국내 최대 제주 친환경 융복합 EV충...</t>
  </si>
  <si>
    <t>https://www.electimes.com/news/articleView.html?idxno=305175</t>
  </si>
  <si>
    <t>원호, 신보 FACADE 콘셉트 필름 오픈..치명적인 나른 섹시</t>
  </si>
  <si>
    <t>http://biz.heraldcorp.com/view.php?ud=202206010844399159461_1</t>
  </si>
  <si>
    <t>원호, FACADE 첫 콘셉트 포토 공개</t>
  </si>
  <si>
    <t>http://www.mhns.co.kr/news/articleView.html?idxno=528282</t>
  </si>
  <si>
    <t>원호, 치명적 무드 콘셉트 포토 공개</t>
  </si>
  <si>
    <t>http://www.tvdaily.co.kr/read.php3?aid=16539512461639237010</t>
  </si>
  <si>
    <t>인천 석남·가정동 도시재생 구역 리모델링 지원</t>
  </si>
  <si>
    <t>https://news.kmib.co.kr/article/view.asp?arcid=0017132764&amp;code=61121111&amp;cp=nv</t>
  </si>
  <si>
    <t>한화건설, 6월 서울 삼양사거리역 한화 포레나 미아 139가구 무순위 청약</t>
  </si>
  <si>
    <t>http://www.newspim.com/news/view/20220531000154</t>
  </si>
  <si>
    <t>동양일보</t>
  </si>
  <si>
    <t>공주 디지털 문화유산전 3일 개막</t>
  </si>
  <si>
    <t>http://www.dynews.co.kr/news/articleView.html?idxno=661294</t>
  </si>
  <si>
    <t>국제뉴스</t>
  </si>
  <si>
    <t>https://www.gukjenews.com/news/articleView.html?idxno=2479551</t>
  </si>
  <si>
    <t>원호, FACADE 첫 콘셉트 포토…한계 없는 콘셉트 소화력</t>
  </si>
  <si>
    <t>http://www.dispatch.co.kr/2202554</t>
  </si>
  <si>
    <t>부안독립신문</t>
  </si>
  <si>
    <t>부안 계화면, 주택화재가구 재능기부 주거환경개선</t>
  </si>
  <si>
    <t>https://www.ibuan.com/news/articleView.html?idxno=37465</t>
  </si>
  <si>
    <t>전국매일신문</t>
  </si>
  <si>
    <t>https://www.jeonmae.co.kr/news/articleView.html?idxno=893029</t>
  </si>
  <si>
    <t>디스커버리뉴스</t>
  </si>
  <si>
    <t>하남도시공사, 제3회 HUIC 시민행복추진단 회의 개최</t>
  </si>
  <si>
    <t>http://www.discoverynews.kr/news/articleView.html?idxno=811154</t>
  </si>
  <si>
    <t>http://www.discoverynews.kr/news/articleView.html?idxno=811018</t>
  </si>
  <si>
    <t>경남도민일보</t>
  </si>
  <si>
    <t>경남지역 학교 석면 제거 2027년까지 마무리</t>
  </si>
  <si>
    <t>http://www.idomin.com/news/articleView.html?idxno=795594</t>
  </si>
  <si>
    <t>부산도시공사, 노후임대아파트 그린리모델링사업 추진</t>
  </si>
  <si>
    <t>https://www.cnbnews.com/news/article.html?no=548570</t>
  </si>
  <si>
    <t>[부동산Info]용인 타운하우스 더 비바스 고매 분양</t>
  </si>
  <si>
    <t>http://www.thefirstmedia.net/news/articleView.html?idxno=95039</t>
  </si>
  <si>
    <t>한화건설, 강북 초역세권 한화 포레나 미아 무순위 청약 실시</t>
  </si>
  <si>
    <t>http://www.ikld.kr/news/articleView.html?idxno=255004</t>
  </si>
  <si>
    <t>인천시, 석남·가정동 일대 도시재생구역 리모델링 지원</t>
  </si>
  <si>
    <t>http://www.newsis.com/view/?id=NISX20220531_0001891444&amp;cID=10802&amp;pID=14000</t>
  </si>
  <si>
    <t>뉴스투데이</t>
  </si>
  <si>
    <t>한화건설, 한화 포레나 미아 무순위 청약 실시…약 70% 계약 완료</t>
  </si>
  <si>
    <t>https://www.news2day.co.kr/article/20220531500035</t>
  </si>
  <si>
    <t>K스피릿</t>
  </si>
  <si>
    <t>설치미술 작가들의 드로잉 작업 Machine Memory – 인공적인 흔적’</t>
  </si>
  <si>
    <t>http://www.ikoreanspirit.com/news/articleView.html?idxno=67765</t>
  </si>
  <si>
    <t>공간시스템창호, 알루미늄 시스템창호 카탈로그 공개</t>
  </si>
  <si>
    <t>http://www.imwood.co.kr/news/articleView.html?idxno=27558</t>
  </si>
  <si>
    <t>노컷뉴스</t>
  </si>
  <si>
    <t>부산 노후 임대아파트 110세대 그린리모델링 추진</t>
  </si>
  <si>
    <t>https://www.nocutnews.co.kr/news/5764969</t>
  </si>
  <si>
    <t>원호, 비주얼 맛집 오픈..치명적인 FACADE 콘셉트 필름 공개</t>
  </si>
  <si>
    <t>http://www.osen.co.kr/article/G1111859768</t>
  </si>
  <si>
    <t>프레시안</t>
  </si>
  <si>
    <t>“흰 눈이 뿌려진 듯한 샤스타데이지 천국으로 초대합니다”</t>
  </si>
  <si>
    <t>https://www.pressian.com/pages/articles/2022053114400552388?utm_source=naver&amp;utm_medium=search</t>
  </si>
  <si>
    <t>SPACE(공간)</t>
  </si>
  <si>
    <t>월계도서관 리모델링 설계용역 설계공모 결과 발표</t>
  </si>
  <si>
    <t>https://vmspace.com/news/news_view.html?base_seq=MjA4Mw==</t>
  </si>
  <si>
    <t>하남도시公, 제3회 시민행복추진단 회의 개최</t>
  </si>
  <si>
    <t>http://www.incheonilbo.com/news/articleView.html?idxno=1146895</t>
  </si>
  <si>
    <t>오마이뉴스</t>
  </si>
  <si>
    <t>모든 열차들이 정차하는 순천역, 그 뒤에 숨겨진 마을</t>
  </si>
  <si>
    <t>http://www.ohmynews.com/NWS_Web/View/at_pg.aspx?CNTN_CD=A0002838989&amp;CMPT_CD=P0010&amp;utm_source=naver&amp;utm_medium=newsearch&amp;utm_campaign=naver_news</t>
  </si>
  <si>
    <t>시사뉴스</t>
  </si>
  <si>
    <t>조형아트서울2022, 몇시간씩 줄서는 진풍경 속 매출 2배 성장</t>
  </si>
  <si>
    <t>https://www.sisa-news.com/news/article.html?no=200990</t>
  </si>
  <si>
    <t>서구 석남·가정동 도시재생구역, 노후 주택 리모델링 지원</t>
  </si>
  <si>
    <t>http://www.incheonin.com/news/articleView.html?idxno=88369</t>
  </si>
  <si>
    <t>한화 포레나 미아’ 잔여 139세대 무순위 청약 내달 2일 실시</t>
  </si>
  <si>
    <t>https://www.socialvalue.kr/news/view/1065577546524524</t>
  </si>
  <si>
    <t>원호, 파사드 첫 콘셉트 포토 공개…한계 없는 콘셉트 소화력</t>
  </si>
  <si>
    <t>https://www.spotvnews.co.kr/news/articleView.html?idxno=527394</t>
  </si>
  <si>
    <t>단비뉴스</t>
  </si>
  <si>
    <t>그린 리모델링</t>
  </si>
  <si>
    <t>http://www.danbinews.com/news/articleView.html?idxno=20573</t>
  </si>
  <si>
    <t>패션비즈</t>
  </si>
  <si>
    <t>파사드패턴, 편안한 선물을 위한 기프트카드’ 런칭</t>
  </si>
  <si>
    <t>http://www.fashionbiz.co.kr/TN/?cate=2&amp;recom=2&amp;idx=192697</t>
  </si>
  <si>
    <t>문래동 거점시설(2호, 생산거점) 조성사업 설계공모</t>
  </si>
  <si>
    <t>https://vmspace.com/news/news_view.html?base_seq=MjA4Ng==</t>
  </si>
  <si>
    <t>브릿지경제</t>
  </si>
  <si>
    <t>인천 석남·가정동 일대 도시재생 구역 외부경관 개선 지원</t>
  </si>
  <si>
    <t>https://www.viva100.com/main/view.php?key=20220531010007252</t>
  </si>
  <si>
    <t>한화건설, 한화 포레나 미아 무순위 청약 실시</t>
  </si>
  <si>
    <t>https://www.viva100.com/main/view.php?key=20220531010007256</t>
  </si>
  <si>
    <t>Queen</t>
  </si>
  <si>
    <t>인테리어 비용 3.3㎡당 100만원 옛말 ... 원자잿값·인건비 급등에 200만~...</t>
  </si>
  <si>
    <t>http://www.queen.co.kr/news/articleView.html?idxno=376670</t>
  </si>
  <si>
    <t>부산도시공사, 노후 임대아파트 110가구 그린리모델링 추진</t>
  </si>
  <si>
    <t>http://www.constimes.co.kr/news/articleView.html?idxno=231688</t>
  </si>
  <si>
    <t>부산도시공사, 노후임대아파트 대상 리모델링 추진</t>
  </si>
  <si>
    <t>http://www.newsis.com/view/?id=NISX20220531_0001892750&amp;cID=10811&amp;pID=10800</t>
  </si>
  <si>
    <t>공주 디지털 문화유산전 내달 3∼5일 고마서 열려</t>
  </si>
  <si>
    <t>https://www.yna.co.kr/view/AKR20220531066800063?input=1195m</t>
  </si>
  <si>
    <t>부산, 노후 임대아파트 110가구 그린리모델링 추진</t>
  </si>
  <si>
    <t>https://www.yna.co.kr/view/AKR20220531098600051?input=1195m</t>
  </si>
  <si>
    <t>http://www.constimes.co.kr/news/articleView.html?idxno=231660</t>
  </si>
  <si>
    <t>청년일보</t>
  </si>
  <si>
    <t>https://www.youthdaily.co.kr/news/article.html?no=101870</t>
  </si>
  <si>
    <t>충청뉴스</t>
  </si>
  <si>
    <t>2022 공주 디지털 문화유산전 3일 개막</t>
  </si>
  <si>
    <t>http://www.ccnnews.co.kr/news/articleView.html?idxno=258853</t>
  </si>
  <si>
    <t>[부산] 부산시, 노후 임대 아파트 110가구 리모델링 지원</t>
  </si>
  <si>
    <t>https://www.ytn.co.kr/_ln/0115_202205311623320713</t>
  </si>
  <si>
    <t>20220531</t>
  </si>
  <si>
    <t>광주시, 허난설헌 문화제 등 6월부터 기지개</t>
  </si>
  <si>
    <t>http://www.newsis.com/view/?id=NISX20220530_0001890736&amp;cID=14001&amp;pID=14000</t>
  </si>
  <si>
    <t>[尹정부, 다시 뛰는 재계]KCC, 인재양성·R&amp;D투자 투트랙으로 미래 준비</t>
  </si>
  <si>
    <t>http://www.newsis.com/view/?id=NISX20220530_0001891096&amp;cID=13001&amp;pID=13000</t>
  </si>
  <si>
    <t>KT, 이문3구역 신축 아파트에 AI 청정환기 시스템 구축</t>
  </si>
  <si>
    <t>http://www.newspim.com/news/view/20220530000268</t>
  </si>
  <si>
    <t>http://www.nspna.com/news/?mode=view&amp;newsid=573853</t>
  </si>
  <si>
    <t>경기 광주시, 허난설헌‧광주도자기‧남한산성축제 등 대표 축제 재개</t>
  </si>
  <si>
    <t>http://www.fnnews.com/news/202205301058267996</t>
  </si>
  <si>
    <t>원호, FACADE 첫 콘셉트 포토 공개..치명적 무드</t>
  </si>
  <si>
    <t>http://www.osen.co.kr/article/G1111858660</t>
  </si>
  <si>
    <t>KT, 초미세먼지 대응...신축아파트에 AI청정환기시스템 구축</t>
  </si>
  <si>
    <t>http://www.s-journal.co.kr/news/articleView.html?idxno=5597</t>
  </si>
  <si>
    <t>세계일보</t>
  </si>
  <si>
    <t>“24평 적어도 3000만, 33평 최소 4000만원은 들여야 올수리’ 가능”</t>
  </si>
  <si>
    <t>http://www.segye.com/content/html/2022/05/31/20220531503213.html?OutUrl=naver</t>
  </si>
  <si>
    <t>http://www.sentv.co.kr/news/view/620927</t>
  </si>
  <si>
    <t>서울파이낸스</t>
  </si>
  <si>
    <t>http://www.seoulfn.com/news/articleView.html?idxno=456823</t>
  </si>
  <si>
    <t>신아일보</t>
  </si>
  <si>
    <t>경기도 광주시, 허난설헌‧광주도자기‧남한산성축제 등 대표 축제 부활</t>
  </si>
  <si>
    <t>http://www.shinailbo.co.kr/news/articleView.html?idxno=1557696</t>
  </si>
  <si>
    <t>시사위크</t>
  </si>
  <si>
    <t>[IToday] 삼성전자, 에버랜드에서 비스포크 팬파티 개최 外</t>
  </si>
  <si>
    <t>http://www.sisaweek.com/news/articleView.html?idxno=153806</t>
  </si>
  <si>
    <t>원호, 새 미니앨범 파사드 콘셉트 포토 공개...고혹적 동양미</t>
  </si>
  <si>
    <t>http://www.slist.kr/news/articleView.html?idxno=358019</t>
  </si>
  <si>
    <t>스마트에프엔</t>
  </si>
  <si>
    <t>KT, 이문3구역 아파트에 AI 청정환기 시스템 구축</t>
  </si>
  <si>
    <t>http://www.smartfn.co.kr/view.php?ud=20220530171545725911a912694e_46</t>
  </si>
  <si>
    <t>광주시, 코로나19로 중단됐던 대표 축제들 재개!</t>
  </si>
  <si>
    <t>http://www.sporbiz.co.kr/news/articleView.html?idxno=620648</t>
  </si>
  <si>
    <t>스포츠월드</t>
  </si>
  <si>
    <t>KT, 이문3구역에 AI 청정환기 시스템 구축한다</t>
  </si>
  <si>
    <t>http://www.sportsworldi.com/newsView/20220530521590</t>
  </si>
  <si>
    <t>SR타임스</t>
  </si>
  <si>
    <t>[SR건설부동산] 대우산업개발, 우수협력사 초청 간담회 개최</t>
  </si>
  <si>
    <t>http://www.srtimes.kr/news/articleView.html?idxno=114581</t>
  </si>
  <si>
    <t>[SR건설부동산] 현대건설 힐스테이트 금정역·레고랜드 현장서 행정처분 잇달...</t>
  </si>
  <si>
    <t>http://www.srtimes.kr/news/articleView.html?idxno=114584</t>
  </si>
  <si>
    <t>테크홀릭</t>
  </si>
  <si>
    <t>KT, 동대문구 이문3구역 신축 예정 아파트에 AI 청정환기 시스템 구축</t>
  </si>
  <si>
    <t>http://www.techholic.co.kr/news/articleView.html?idxno=203845</t>
  </si>
  <si>
    <t>KT, 서울 동대문구 이문3구역 신축 아파트에 AI 청정환기 시스템 구축</t>
  </si>
  <si>
    <t>http://www.thebigdata.co.kr/view.php?ud=2022053010463321922d2db879fd_23</t>
  </si>
  <si>
    <t>KT, 이문3구역에 AI 청정환기 시스템 구축 나서</t>
  </si>
  <si>
    <t>http://www.thefirstmedia.net/news/articleView.html?idxno=94908</t>
  </si>
  <si>
    <t>위클리오늘</t>
  </si>
  <si>
    <t>[카드뉴스] 경기 광주시 주요뉴스 (5월 30일)</t>
  </si>
  <si>
    <t>http://www.weeklytoday.com/news/articleView.html?idxno=491399</t>
  </si>
  <si>
    <t>용인 타운하우스 더 휴 퍼스트힐 마평 잔여세대 선착순 분양 중</t>
  </si>
  <si>
    <t>http://www.woodkorea.co.kr/news/articleView.html?idxno=59194</t>
  </si>
  <si>
    <t>워크투데이</t>
  </si>
  <si>
    <t>http://www.worktoday.co.kr/news/articleView.html?idxno=25498</t>
  </si>
  <si>
    <t>원호, 다크+몽환 끝판왕…미니 3집 FACADE 첫 시크릿 포토 공개</t>
  </si>
  <si>
    <t>http://www.wowtv.co.kr/NewsCenter/News/Read?articleId=A202205300204&amp;t=NN</t>
  </si>
  <si>
    <t>http://www.wsobi.com/news/articleView.html?idxno=163495</t>
  </si>
  <si>
    <t>KT, 이문 3구역에 AI 청정환기 시스템 구축한다</t>
  </si>
  <si>
    <t>http://www.ziksir.com/news/articleView.html?idxno=25606</t>
  </si>
  <si>
    <t>조선비즈</t>
  </si>
  <si>
    <t>KT, 이문3구역 신축 아파트에 AI 청정환기 시스템’ 구축</t>
  </si>
  <si>
    <t>https://biz.chosun.com/it-science/ict/2022/05/30/NAKMIIHTY5FW5EBGEVU5PNTLPY/?utm_source=naver&amp;utm_medium=original&amp;utm_campaign=biz</t>
  </si>
  <si>
    <t>뉴데일리</t>
  </si>
  <si>
    <t>[Daily New유통] 롯데제과, 애경, 아워홈 外</t>
  </si>
  <si>
    <t>https://biz.newdaily.co.kr/site/data/html/2022/05/30/2022053000053.html</t>
  </si>
  <si>
    <t>[데일리 IT 단신] SKT, 로밍 상품 바로 요금제’ 첫 고객 50% 할인 제공 外</t>
  </si>
  <si>
    <t>https://biz.newdaily.co.kr/site/data/html/2022/05/30/2022053000106.html</t>
  </si>
  <si>
    <t>KBS 연예</t>
  </si>
  <si>
    <t>치명적인 눈빛 보내는 원호...첫 콘셉트 포토 공개!</t>
  </si>
  <si>
    <t>https://kstar.kbs.co.kr/list_view.html?idx=211398</t>
  </si>
  <si>
    <t>MTN</t>
  </si>
  <si>
    <t>[허반석의 작전 리포트] 판유리 역사적 고점 실적으로 증명한다! 하반기를 ...</t>
  </si>
  <si>
    <t>https://news.mtn.co.kr/news-detail/2022053013284260784</t>
  </si>
  <si>
    <t>상가 시장 역대급 활기.. 힐스 에비뉴 인덕원 알짜 상업시설로 관심</t>
  </si>
  <si>
    <t>https://view.asiae.co.kr/article/2022053009260143189</t>
  </si>
  <si>
    <t>아주경제</t>
  </si>
  <si>
    <t>KT, 이문3구역에 AI 청정환기 시스템 구축…미세먼지 99.9% 줄인다</t>
  </si>
  <si>
    <t>https://www.ajunews.com/view/20220530095831063</t>
  </si>
  <si>
    <t>[AT 통신 소식] SK텔레콤·KT·LG유플러스</t>
  </si>
  <si>
    <t>https://www.asiatime.co.kr/article/20220530500085</t>
  </si>
  <si>
    <t>광주시 대표축제 부활... 허난설헌·광주도자기·남한산성축제 줄줄이 개최</t>
  </si>
  <si>
    <t>https://www.asiatoday.co.kr/view.php?key=20220530010017335</t>
  </si>
  <si>
    <t>힘펠, 건설·건축인과 환기기술 교류의 장 활짝</t>
  </si>
  <si>
    <t>https://www.asiatoday.co.kr/view.php?key=20220531010017976</t>
  </si>
  <si>
    <t>비즈니스포스트</t>
  </si>
  <si>
    <t>[Who Is ?] 김정렬 한국국토정보공사 사장</t>
  </si>
  <si>
    <t>https://www.businesspost.co.kr/BP?command=article_view&amp;num=282528</t>
  </si>
  <si>
    <t>경기 광주시, 허난설헌광주도자기남한산성축제 등 대표 축제 부활</t>
  </si>
  <si>
    <t>https://www.cnbnews.com/news/article.html?no=548271</t>
  </si>
  <si>
    <t>데일리임팩트</t>
  </si>
  <si>
    <t>지니야 청정 작동 KT, AI 청정환기 시스템 구축</t>
  </si>
  <si>
    <t>https://www.dailyimpact.co.kr/news/articleView.html?idxno=80067</t>
  </si>
  <si>
    <t>KT, 이문3구역 4300세대 AI 환기 시스템 구축</t>
  </si>
  <si>
    <t>https://www.dnews.co.kr/uhtml/view.jsp?idxno=202205301644240930425</t>
  </si>
  <si>
    <t>실내공기 탁해지면… AI가 자동으로 환기</t>
  </si>
  <si>
    <t>https://www.donga.com/news/article/all/20220530/113706133/1</t>
  </si>
  <si>
    <t>https://www.ebn.co.kr/news/view/1532393/?sc=Naver</t>
  </si>
  <si>
    <t>KT, 이문3구역에 AI 청정환기 시스템’ 구축</t>
  </si>
  <si>
    <t>https://www.fetv.co.kr/news/article.html?no=116469</t>
  </si>
  <si>
    <t>광주시, 허난설헌‧광주도자기‧남한산성축제 등 대표 축제 부활</t>
  </si>
  <si>
    <t>https://www.gukjenews.com/news/articleView.html?idxno=2479262</t>
  </si>
  <si>
    <t>공간시스템창호, 알루미늄 시스템창호 카탈로그 출시</t>
  </si>
  <si>
    <t>http://www.breaknews.com/898892</t>
  </si>
  <si>
    <t>ESG경영 힘주는 롯데, 주요 계열사로 확대…지속 성장 토대마련</t>
  </si>
  <si>
    <t>http://daily.hankooki.com/news/articleView.html?idxno=830115</t>
  </si>
  <si>
    <t>IT조선</t>
  </si>
  <si>
    <t>KT, 이문3구역 아파트 단지에 AI 청정환기 시스템 구축</t>
  </si>
  <si>
    <t>http://it.chosun.com/site/data/html_dir/2022/05/30/2022053001137.html</t>
  </si>
  <si>
    <t>충북일보</t>
  </si>
  <si>
    <t>세종시, 시민체감 녹색건축, 중장기 전략 도출한다</t>
  </si>
  <si>
    <t>https://www.inews365.com/news/article.html?no=716811</t>
  </si>
  <si>
    <t>포브스코리아</t>
  </si>
  <si>
    <t>펄세이 삼성</t>
  </si>
  <si>
    <t>http://jmagazine.joins.com/forbes/view/336157</t>
  </si>
  <si>
    <t>미세먼지 99.9% 줄인다..KT, 이문3구역에 AI 청정환기 시스템 구축</t>
  </si>
  <si>
    <t>http://kpenews.com/View.aspx?No=2403235</t>
  </si>
  <si>
    <t>에이빙뉴스</t>
  </si>
  <si>
    <t>[일정] 6월 첫째 주 전시회 및 박람회</t>
  </si>
  <si>
    <t>http://kr.aving.net/news/view.php?articleId=1714188&amp;Branch_ID=kr&amp;rssid=naver&amp;mn_name=news</t>
  </si>
  <si>
    <t>메종</t>
  </si>
  <si>
    <t>Fashionable Taste ①</t>
  </si>
  <si>
    <t>https://www.maisonkorea.com/design/2022/05/fashionable-taste-%e2%91%a0/?utm_source=naver&amp;utm_medium=partnership</t>
  </si>
  <si>
    <t>내외경제tv</t>
  </si>
  <si>
    <t>세계가스총회(WGC 2022) 환영연, 한국 전통 무대 디자인 눈길</t>
  </si>
  <si>
    <t>https://www.nbntv.co.kr/news/articleView.html?idxno=975152</t>
  </si>
  <si>
    <t>미세먼지 막아라…KT, 이문3구역에 AI 청정 환기 시스템 구축</t>
  </si>
  <si>
    <t>https://www.news1.kr/articles/?4696408</t>
  </si>
  <si>
    <t>3.3㎡당 200만~300만원 각오해야…치솟은 인테리어 비용 후덜덜</t>
  </si>
  <si>
    <t>https://www.news1.kr/articles/?4696975</t>
  </si>
  <si>
    <t>광주시, 허난설헌·광주도자기·남한산성축제 등 대표 축제 부활</t>
  </si>
  <si>
    <t>https://www.news1.kr/articles/?4697277</t>
  </si>
  <si>
    <t>http://news.tf.co.kr/read/economy/1941996.htm</t>
  </si>
  <si>
    <t>뷰어스</t>
  </si>
  <si>
    <t>[통신가 소식] KT, 이문3구역에 AI 청정환기 시스템 구축·U+아이들나라, 오프...</t>
  </si>
  <si>
    <t>http://theviewers.co.kr/View.aspx?No=2402614</t>
  </si>
  <si>
    <t>http://www.4th.kr/news/articleView.html?idxno=2018872</t>
  </si>
  <si>
    <t>농수축산신문</t>
  </si>
  <si>
    <t>세종시, 시민체감 녹색건축 중장기 전략 도출한다</t>
  </si>
  <si>
    <t>http://www.aflnews.co.kr/news/articleView.html?idxno=227375</t>
  </si>
  <si>
    <t>https://www.news1.kr/photos/view/?5399864</t>
  </si>
  <si>
    <t>KT, 이문3구역에 AI 기반 자동 동작 창호 부착형 환기 시스템 구축</t>
  </si>
  <si>
    <t>https://www.news1.kr/photos/view/?5399865</t>
  </si>
  <si>
    <t>KT, AI 청정환기 시스템 구축</t>
  </si>
  <si>
    <t>https://www.news1.kr/photos/view/?5399869</t>
  </si>
  <si>
    <t>이문3구역 신축 아파트에 KT AI 청정환기 시스템’ 구축</t>
  </si>
  <si>
    <t>https://www.news1.kr/photos/view/?5399871</t>
  </si>
  <si>
    <t>인공지능신문</t>
  </si>
  <si>
    <t>이문3구역 신축 예정 아파트, 인공지능 청정환기 시스템 도입으로 공기질 높...</t>
  </si>
  <si>
    <t>http://www.aitimes.kr/news/articleView.html?idxno=25163</t>
  </si>
  <si>
    <t>KT, 신축 아파트에 AI 청정환기 시스템 구축</t>
  </si>
  <si>
    <t>https://www.news2day.co.kr/article/20220530500310</t>
  </si>
  <si>
    <t>AP신문</t>
  </si>
  <si>
    <t>병점역 로데오거리 인근 병점역 서영 더엘 분양 예정</t>
  </si>
  <si>
    <t>http://www.apnews.kr/news/articleView.html?idxno=3002666</t>
  </si>
  <si>
    <t>http://www.asiaa.co.kr/news/articleView.html?idxno=88172</t>
  </si>
  <si>
    <t>뉴스엔</t>
  </si>
  <si>
    <t>원호 FACADE’ 첫 콘셉트 포토 공개, 고혹적 동양미</t>
  </si>
  <si>
    <t>https://www.newsen.com/news_view.php?uid=202205310842366310</t>
  </si>
  <si>
    <t>KT, 동대문구 이문3구역 신축 아파트에 AI 청정환기 시스템 구축</t>
  </si>
  <si>
    <t>http://www.bizwnews.com/news/articleView.html?idxno=36834</t>
  </si>
  <si>
    <t>http://www.cstimes.com/news/articleView.html?idxno=500548</t>
  </si>
  <si>
    <t>공간시스템창호, PC·모바일용 카탈로그 출시</t>
  </si>
  <si>
    <t>http://www.cstimes.com/news/articleView.html?idxno=500598</t>
  </si>
  <si>
    <t>팍스넷뉴스</t>
  </si>
  <si>
    <t>[통신 투데이] SK텔레콤, 5G MEC 기술로 세계 최초 지상파 송출 성공 外</t>
  </si>
  <si>
    <t>https://www.paxnetnews.com/articles/87570</t>
  </si>
  <si>
    <t>디지털투데이</t>
  </si>
  <si>
    <t>http://www.digitaltoday.co.kr/news/articleView.html?idxno=447507</t>
  </si>
  <si>
    <t>http://www.discoverynews.kr/news/articleView.html?idxno=810231</t>
  </si>
  <si>
    <t>http://www.discoverynews.kr/news/articleView.html?idxno=810331</t>
  </si>
  <si>
    <t>이문3구역 새 아파트… `KT AI`로 청정 환기</t>
  </si>
  <si>
    <t>http://www.dt.co.kr/contents.html?article_no=2022053002109931029003&amp;ref=naver</t>
  </si>
  <si>
    <t>광주시, 허난설헌 문화제’ 오는 17일 막올라</t>
  </si>
  <si>
    <t>https://www.siminilbo.co.kr/news/newsview.php?ncode=1160288449607578</t>
  </si>
  <si>
    <t>http://www.enewstoday.co.kr/news/articleView.html?idxno=1573290</t>
  </si>
  <si>
    <t>http://www.etnews.com/20220530000173</t>
  </si>
  <si>
    <t>이혜미 잉크, 용산에 플래그십스토어 오픈</t>
  </si>
  <si>
    <t>http://www.fashionbiz.co.kr/TN/?cate=2&amp;recom=2&amp;idx=192561</t>
  </si>
  <si>
    <t>원호, 파사드 시크릿 포토 공개…흑백 무드 속 역대급 비주얼</t>
  </si>
  <si>
    <t>https://www.spotvnews.co.kr/news/articleView.html?idxno=527173</t>
  </si>
  <si>
    <t>서울 역세권 브랜드 아파트 한화건설 한화 포레나 미아</t>
  </si>
  <si>
    <t>http://www.fnnews.com/news/202205300933580216</t>
  </si>
  <si>
    <t>KT, 동대문구 신축 아파트에 AI 청정환기 시스템 구축</t>
  </si>
  <si>
    <t>http://www.fnnews.com/news/202205301429142701</t>
  </si>
  <si>
    <t>KT, 이문3구역 신축 아파트에 청정환기 시스템 구축</t>
  </si>
  <si>
    <t>https://www.straightnews.co.kr/news/articleView.html?idxno=211737</t>
  </si>
  <si>
    <t>글로벌에픽</t>
  </si>
  <si>
    <t>http://www.globalepic.co.kr/view.php?ud=2022053014143889767114f971d_29</t>
  </si>
  <si>
    <t>아이뉴스24</t>
  </si>
  <si>
    <t>KT, 이문3구역 AI 청정환기 시스템 구축</t>
  </si>
  <si>
    <t>http://www.inews24.com/view/1485210</t>
  </si>
  <si>
    <t>경기광주시, 허난설헌,광주도자기,남한산성축제 등 대표 축제 부활</t>
  </si>
  <si>
    <t>https://www.viva100.com/main/view.php?key=20220530010007032</t>
  </si>
  <si>
    <t>우리 학교 최고 - 16. 초롱꽃유치원</t>
  </si>
  <si>
    <t>http://www.jbnews.com/news/articleView.html?idxno=1362307</t>
  </si>
  <si>
    <t>중앙신문</t>
  </si>
  <si>
    <t>광주 대표 축제 다음 달부터 돌아온다···17~19일 허난설헌 문화제, 8·9...</t>
  </si>
  <si>
    <t>http://www.joongang.tv/news/articleView.html?idxno=54626</t>
  </si>
  <si>
    <t>정보통신신문</t>
  </si>
  <si>
    <t>http://www.koit.co.kr/news/articleView.html?idxno=97786</t>
  </si>
  <si>
    <t>여행스케치</t>
  </si>
  <si>
    <t>미래기술로 만나는 문화유산, 공주 디지털문화유산전</t>
  </si>
  <si>
    <t>http://www.ktsketch.co.kr/news/articleView.html?idxno=7056</t>
  </si>
  <si>
    <t>KT, 이문3구역에 AI 청정환기 시스템 구축나서</t>
  </si>
  <si>
    <t>http://www.lcnews.co.kr/news/articleView.html?idxno=33812</t>
  </si>
  <si>
    <t>https://www.yna.co.kr/view/AKR20220530042100017?input=1195m</t>
  </si>
  <si>
    <t>경기광주시, 허난설헌‧광주도자기‧남한산성축제 등 대표 축제 부활</t>
  </si>
  <si>
    <t>http://www.m-i.kr/news/articleView.html?idxno=923182</t>
  </si>
  <si>
    <t>한샘·리바트, 부동산 냉각원자재價 상승 이중고...하반기 웃을까</t>
  </si>
  <si>
    <t>http://www.mediapen.com/news/view/727569</t>
  </si>
  <si>
    <t>KT, 이문3구역 신축 예정 아파트에 AI 청정환기 시스템 구축</t>
  </si>
  <si>
    <t>http://www.metroseoul.co.kr/article/20220530500072</t>
  </si>
  <si>
    <t>KT, 서울 동대문 이문3구역에 AI 청정환기 시스템 구축</t>
  </si>
  <si>
    <t>https://www.youthdaily.co.kr/news/article.html?no=101771</t>
  </si>
  <si>
    <t>http://www.newscape.co.kr/news/articleView.html?idxno=84178</t>
  </si>
  <si>
    <t>http://www.newscj.com/news/articleView.html?idxno=986366</t>
  </si>
  <si>
    <t>KT, 이문3구역에 AI 청정환기 시스템 구축…미세먼지 99.9% 줄여</t>
  </si>
  <si>
    <t>http://www.newsis.com/view/?id=NISX20220530_0001890090&amp;cID=13004&amp;pID=13100</t>
  </si>
  <si>
    <t>ZDNet Korea언론사 선정</t>
  </si>
  <si>
    <t>KT, 이문3 구역 신축 아파트에 AI 기반 청정환기 시스템 구축</t>
  </si>
  <si>
    <t>https://zdnet.co.kr/view/?no=20220530100538</t>
  </si>
  <si>
    <t>20220530</t>
  </si>
  <si>
    <t>원호, FACADE’ 시크릿 포토…”흑백 무드, 역대급 비주얼”</t>
  </si>
  <si>
    <t>http://www.dispatch.co.kr/2202389</t>
  </si>
  <si>
    <t>경남일보</t>
  </si>
  <si>
    <t>[경일포럼]진주성 실경 수상 총체극 천년의 기억</t>
  </si>
  <si>
    <t>http://www.gnnews.co.kr/news/articleView.html?idxno=501630</t>
  </si>
  <si>
    <t>그린포스트코리아</t>
  </si>
  <si>
    <t>[2050 지속가능 기업] 카카오...지속가능 위한 일상 속 혁신</t>
  </si>
  <si>
    <t>http://www.greenpostkorea.co.kr/news/articleView.html?idxno=200861</t>
  </si>
  <si>
    <t>은은하게 퍼진 수만송이 장미향에 관광객 매료</t>
  </si>
  <si>
    <t>http://www.ujeil.com/news/articleView.html?idxno=304852</t>
  </si>
  <si>
    <t>[소년중앙] 기네스북 오른 옥상정원 걸으며 도심 녹지 중요성 살펴봤죠</t>
  </si>
  <si>
    <t>https://www.joongang.co.kr/article/25075256</t>
  </si>
  <si>
    <t>국민적 스트레스 층간소음’ 어떻게 잡아야 할까</t>
  </si>
  <si>
    <t>https://www.dnews.co.kr/uhtml/view.jsp?idxno=202205271353022150857</t>
  </si>
  <si>
    <t>광주드림</t>
  </si>
  <si>
    <t>`오월을 닫은 토요일의 밤</t>
  </si>
  <si>
    <t>http://www.gjdream.com/news/articleView.html?idxno=614864</t>
  </si>
  <si>
    <t>대구신문</t>
  </si>
  <si>
    <t>영천, 노후 공공건축물 16곳 그린리모델링 사업</t>
  </si>
  <si>
    <t>https://www.idaegu.co.kr/news/articleView.html?idxno=383654</t>
  </si>
  <si>
    <t>마이데일리</t>
  </si>
  <si>
    <t>http://www.mydaily.co.kr/new_yk/html/read.php?newsid=202205300824457715&amp;ext=na&amp;utm_campaign=naver_news&amp;utm_source=naver&amp;utm_medium=related_news</t>
  </si>
  <si>
    <t>6월 13일 컴백 원호, 파사드 첫 시크릿 포토 공개…다크+몽환 매력</t>
  </si>
  <si>
    <t>https://www.xportsnews.com/article/1582935</t>
  </si>
  <si>
    <t>컴백 원호, 흑백 무드 속 역대급 비주얼..FACADE</t>
  </si>
  <si>
    <t>http://www.osen.co.kr/article/G1111857823</t>
  </si>
  <si>
    <t>서울신문</t>
  </si>
  <si>
    <t>아찔한 절벽 위 스릴, 고요한 숲속 힐링… 원주는 체험이다</t>
  </si>
  <si>
    <t>https://www.seoul.co.kr/news/newsView.php?id=20220530014004&amp;wlog_tag3=naver</t>
  </si>
  <si>
    <t>머니투데이언론사 선정</t>
  </si>
  <si>
    <t>34년 동안 빚만 25억원…중기 빈사로 모는 대기업 이중갑질</t>
  </si>
  <si>
    <t>http://news.mt.co.kr/mtview.php?no=2022052923494389508</t>
  </si>
  <si>
    <t>[우보세]넛크래커 속 중소기업과 삼성전자의 동행</t>
  </si>
  <si>
    <t>http://news.mt.co.kr/mtview.php?no=2022052914272910134</t>
  </si>
  <si>
    <t>엘르</t>
  </si>
  <si>
    <t>사직동부터 청담동까지, 유유자적 예술 산책</t>
  </si>
  <si>
    <t>http://www.elle.co.kr/article/66687</t>
  </si>
  <si>
    <t>원호, 파사드 첫 시크릿 포토…몽환적인 매력</t>
  </si>
  <si>
    <t>http://www.slist.kr/news/articleView.html?idxno=357701</t>
  </si>
  <si>
    <t>20220529</t>
  </si>
  <si>
    <t>충청일보</t>
  </si>
  <si>
    <t>1</t>
  </si>
  <si>
    <t>시민체감 녹색건축, 중장기 전략 도출한다</t>
  </si>
  <si>
    <t>https://www.ccdailynews.com/news/articleView.html?idxno=2132951</t>
  </si>
  <si>
    <t>원자재 값이라도 반영해달라…이유있는 납품단가 연동제</t>
  </si>
  <si>
    <t>http://news.mt.co.kr/mtview.php?no=2022052715321992548</t>
  </si>
  <si>
    <t>프레시안언론사 선정</t>
  </si>
  <si>
    <t>부산 노후도심 재개발사업, 그린리모델링 앞세워 땅값 차익만?</t>
  </si>
  <si>
    <t>https://www.pressian.com/pages/articles/2022052711244749554?utm_source=naver&amp;utm_medium=search</t>
  </si>
  <si>
    <t>20220527</t>
  </si>
  <si>
    <t>신축 아파트에 왜 이리 하자가 많아…이유 있었네</t>
  </si>
  <si>
    <t>https://www.hankyung.com/realestate/article/2022052777701</t>
  </si>
  <si>
    <t>세계일보언론사 선정</t>
  </si>
  <si>
    <t>기후위기</t>
  </si>
  <si>
    <t>기후위기를 앞당길까, 늦출까</t>
  </si>
  <si>
    <t>재건축’은 기후위기를 앞당길까, 늦출까</t>
  </si>
  <si>
    <t>http://www.segye.com/content/html/2022/05/27/20220527515895.html?OutUrl=naver</t>
  </si>
  <si>
    <t>프라임경제</t>
  </si>
  <si>
    <t>[아하!] 수상? 건물형?…유휴부지 활용 태양광 발전소</t>
  </si>
  <si>
    <t>http://www.newsprime.co.kr/news/article.html?no=569019</t>
  </si>
  <si>
    <t>내일신문</t>
  </si>
  <si>
    <t>설계변경으로 하향시공한 건설사 무죄</t>
  </si>
  <si>
    <t>http://www.naeil.com/news_view/?id_art=424635</t>
  </si>
  <si>
    <t>20220526</t>
  </si>
  <si>
    <t>투데이에너지</t>
  </si>
  <si>
    <t>그린모델링, 민간 확대 지원 강화 필요</t>
  </si>
  <si>
    <t>http://www.todayenergy.kr/news/articleView.html?idxno=248627</t>
  </si>
  <si>
    <t>20220525</t>
  </si>
  <si>
    <t>공정위, 아파트 특판가구 담합 의혹 한샘·리바트 등 조사</t>
  </si>
  <si>
    <t>http://www.newsis.com/view/?id=NISX20220525_0001885531&amp;cID=10401&amp;pID=10400</t>
  </si>
  <si>
    <t>가구·인테리어업계, 상반기 부진 예상되지만…중장기 플랜으로 활로 모색</t>
  </si>
  <si>
    <t>http://daily.hankooki.com/news/articleView.html?idxno=828121</t>
  </si>
  <si>
    <t>원자재값 폭등에 건설현장 시계 멈췄다...분양 미루고 수주도 소극적</t>
  </si>
  <si>
    <t>http://daily.hankooki.com/news/articleView.html?idxno=828061</t>
  </si>
  <si>
    <t>20220523</t>
  </si>
  <si>
    <t>[전문가 기고] 창의 진화; 제로에너지 건물 구현의 핵심 기술</t>
  </si>
  <si>
    <t>http://www.seoulfn.com/news/articleView.html?idxno=456158</t>
  </si>
  <si>
    <t>20220520</t>
  </si>
  <si>
    <t>“그린리모델링 활성화 위해선 민간부문 인센티브 확대 필수”</t>
  </si>
  <si>
    <t>https://www.dnews.co.kr/uhtml/view.jsp?idxno=202205191146159890755</t>
  </si>
  <si>
    <t>20220519</t>
  </si>
  <si>
    <t>중소기업중앙회·국민의힘, 납품단가 연동제 도입을 위한 정책토론회 개최</t>
  </si>
  <si>
    <t>https://www.viva100.com/main/view.php?key=20220518010004233</t>
  </si>
  <si>
    <t>스포츠경향</t>
  </si>
  <si>
    <t>KCC글라스, 성능·디자인 업그레이드 홈씨씨 윈도우 5+’ 공개</t>
  </si>
  <si>
    <t>http://sports.khan.co.kr/news/sk_index.html?art_id=202205181415003&amp;sec_id=564001&amp;pt=nv</t>
  </si>
  <si>
    <t>20220518</t>
  </si>
  <si>
    <t>한국경제</t>
  </si>
  <si>
    <t>[취재수첩] 인테리어 결함, 언제까지 방치 할건가</t>
  </si>
  <si>
    <t>https://www.hankyung.com/opinion/article/2022051724681</t>
  </si>
  <si>
    <t>신소재경제신문</t>
  </si>
  <si>
    <t>중기중앙회, “합리적인 납품단가 연동제 도입 시급”</t>
  </si>
  <si>
    <t>http://amenews.kr/news/view.php?idx=48831</t>
  </si>
  <si>
    <t>20220517</t>
  </si>
  <si>
    <t>“창호에 딱 맞는 설계”…LG전자, 휘센 오브제컬렉션 엣지 출시</t>
  </si>
  <si>
    <t>https://www.etoday.co.kr/news/view/2134395</t>
  </si>
  <si>
    <t>20220514</t>
  </si>
  <si>
    <t>서울시, 건물에너지효율화 융자금 35억원 중 80% 소진…단열창호 100% 지원</t>
  </si>
  <si>
    <t>http://www.wsobi.com/news/articleView.html?idxno=162018</t>
  </si>
  <si>
    <t>20220512</t>
  </si>
  <si>
    <t>동아일보언론사 선정</t>
  </si>
  <si>
    <t>30평 리모델링에 6000만원…자재값 급등에 비명’</t>
  </si>
  <si>
    <t>https://www.donga.com/news/article/all/20220512/113355581/1</t>
  </si>
  <si>
    <t>20220511</t>
  </si>
  <si>
    <t>뉴스브라이트</t>
  </si>
  <si>
    <t>B2C 강자 LX하우시스, 수요 증가에 공장 풀 가동</t>
  </si>
  <si>
    <t>http://www.newsbrite.net/news/articleView.html?idxno=165875</t>
  </si>
  <si>
    <t>20220509</t>
  </si>
  <si>
    <t>건자재업계, 고부가·신사업 투트랙으로 호실적 이어간다</t>
  </si>
  <si>
    <t>https://www.asiatoday.co.kr/view.php?key=20220509010004923</t>
  </si>
  <si>
    <t>20220506</t>
  </si>
  <si>
    <t>“KCC, 견조한 이익 체력과 성장성 재확인”</t>
  </si>
  <si>
    <t>https://www.news2day.co.kr/article/20220506500282</t>
  </si>
  <si>
    <t>데이터뉴스</t>
  </si>
  <si>
    <t>LX하우시스, 수요 증가에 공장 가동률 급등</t>
  </si>
  <si>
    <t>http://www.datanews.co.kr/news/article.html?no=121133</t>
  </si>
  <si>
    <t>20220505</t>
  </si>
  <si>
    <t>글로벌이코노믹</t>
  </si>
  <si>
    <t>한샘·LX하우시스 영업익↓… 주택거래량에 해답있다?</t>
  </si>
  <si>
    <t>http://www.g-enews.com/ko-kr/news/article/news_all/202205041646348289badb1c95fc_1/article.html</t>
  </si>
  <si>
    <t>창호업계도 총파업 일촉즉발…中企, 원자재 폭등 대책이 없다</t>
  </si>
  <si>
    <t>http://news.mt.co.kr/mtview.php?no=2022050412281222804</t>
  </si>
  <si>
    <t>20220504</t>
  </si>
  <si>
    <t>“BIPV에 색깔 넣어 세계 첫 상용화… 수소 연료전지 시장도 노크”</t>
  </si>
  <si>
    <t>https://www.seoul.co.kr/news/newsView.php?id=20220504019001&amp;wlog_tag3=naver</t>
  </si>
  <si>
    <t>20220503</t>
  </si>
  <si>
    <t>원자재에 빅 펀치 맞은 건자재업계, 새 정부서 반등할까</t>
  </si>
  <si>
    <t>https://news.mtn.co.kr/news-detail/2022050213384315882</t>
  </si>
  <si>
    <t>지역별 태양광 지원 점화</t>
  </si>
  <si>
    <t>http://www.todayenergy.kr/news/articleView.html?idxno=247809</t>
  </si>
  <si>
    <t>20220502</t>
  </si>
  <si>
    <t>충청타임즈</t>
  </si>
  <si>
    <t>녹색건축물 신축 땐 최대 3천만원 지원</t>
  </si>
  <si>
    <t>http://www.cctimes.kr/news/articleView.html?idxno=702779</t>
  </si>
  <si>
    <t>헬로티</t>
  </si>
  <si>
    <t>지스트, 500㎠ 대면적 유기 태양전지 필름 개발</t>
  </si>
  <si>
    <t>https://www.hellot.net/news/article.html?no=67811</t>
  </si>
  <si>
    <t>20220430</t>
  </si>
  <si>
    <t>건축 박람회 2022 서울경향하우징페어’ 개최…건축 세미나 함께 진행</t>
  </si>
  <si>
    <t>http://www.globalepic.co.kr/view.php?ud=2022042909583055516cf2d78c68_29</t>
  </si>
  <si>
    <t>20220429</t>
  </si>
  <si>
    <t>시사매거진</t>
  </si>
  <si>
    <t>지스트,500㎠ 대면적 유기 태양전지 필름 개발</t>
  </si>
  <si>
    <t>http://www.sisamagazine.co.kr/news/articleView.html?idxno=442652</t>
  </si>
  <si>
    <t>[생생경제] 인테리어 피해 급증, 예방법과 피해구제법은?</t>
  </si>
  <si>
    <t>https://www.ytn.co.kr/_ln/0102_202204291707197694</t>
  </si>
  <si>
    <t>서울시, 도시미관 살리는 BIPV 태양광 보급…설치비 최대 80% 지원</t>
  </si>
  <si>
    <t>https://www.news1.kr/articles/?4665070</t>
  </si>
  <si>
    <t>금호석유화학 휴그린, 전국 대리점망 확보…창호 시판 사업 본격화</t>
  </si>
  <si>
    <t>http://daily.hankooki.com/news/articleView.html?idxno=818696</t>
  </si>
  <si>
    <t>20220427</t>
  </si>
  <si>
    <t>디지틀조선TV</t>
  </si>
  <si>
    <t>60조 인테리어 시장∙∙∙점유율 확보위해 업체간 오프라인매장 확대 경쟁</t>
  </si>
  <si>
    <t>http://www.dizzotv.com/site/data/html_dir/2022/04/27/2022042780109.html</t>
  </si>
  <si>
    <t>뉴스워커</t>
  </si>
  <si>
    <t>[ㄴㅅㅇㅋ_건자재업계] 영업익 하락한 LX하우시스. 수익악화에 원자재가 상승...</t>
  </si>
  <si>
    <t>http://www.newsworker.co.kr/news/articleView.html?idxno=156207</t>
  </si>
  <si>
    <t>20220426</t>
  </si>
  <si>
    <t>LX그룹 맏형 인터내셔널, 막내형 도움 언제까지?</t>
  </si>
  <si>
    <t>https://www.straightnews.co.kr/news/articleView.html?idxno=209131</t>
  </si>
  <si>
    <t>LG 떼고 LX로…LX하우시스, 토탈 인테리어 사업 가속화</t>
  </si>
  <si>
    <t>https://www.ceoscoredaily.com/page/view/2022042214564084879</t>
  </si>
  <si>
    <t>투데이신문</t>
  </si>
  <si>
    <t>홈 인테리어 소비자 피해 전년比 37.9% 증가…하자보수 불만 최다</t>
  </si>
  <si>
    <t>http://www.ntoday.co.kr/news/articleView.html?idxno=91739</t>
  </si>
  <si>
    <t>신한카드, 그린리모델링 사업에 최장 36개월 무이자 할부 지원</t>
  </si>
  <si>
    <t>http://www.lkp.news/news/articleView.html?idxno=19496</t>
  </si>
  <si>
    <t>20220418</t>
  </si>
  <si>
    <t>건물 창문·벽 단열 교체에 무이자 20억..서울시 탄소중립 가속</t>
  </si>
  <si>
    <t>http://news.mt.co.kr/mtview.php?no=2022041814501411596</t>
  </si>
  <si>
    <t>20220417</t>
  </si>
  <si>
    <t>여주 KCC글라스, 중국산 플로트 판유리 반덤핑 관세 5년간 연장</t>
  </si>
  <si>
    <t>http://www.joongdo.co.kr/web/view.php?key=20220415010003752</t>
  </si>
  <si>
    <t>20220416</t>
  </si>
  <si>
    <t>[나라장터 엑스포] 기존 창틀 제거 없이도 단열 창호 설치</t>
  </si>
  <si>
    <t>http://www.koit.co.kr/news/articleView.html?idxno=95882</t>
  </si>
  <si>
    <t>20220415</t>
  </si>
  <si>
    <t>남선알미늄 주가 0.15%↑…창호 브랜드 로고·슬로건 교체</t>
  </si>
  <si>
    <t>https://www.ajunews.com/view/20220415075827269</t>
  </si>
  <si>
    <t>여주 KCC글라스, 중국산 플로트 판유리 반덤핑 관세 5년간 연장 결정</t>
  </si>
  <si>
    <t>http://moneys.mt.co.kr/news/mwView.php?no=2022041515348017435</t>
  </si>
  <si>
    <t>20220414</t>
  </si>
  <si>
    <t>&lt;신제품ㆍ신기술&gt;이건창호, 고성능 알루미늄 시스템도어 EDS 75’</t>
  </si>
  <si>
    <t>http://news.heraldcorp.com/view.php?ud=20220413001013</t>
  </si>
  <si>
    <t>20220413</t>
  </si>
  <si>
    <t>이투뉴스</t>
  </si>
  <si>
    <t>신성이엔지, 차세대 신기술 적용한 태양광모듈 출시</t>
  </si>
  <si>
    <t>http://www.e2news.com/news/articleView.html?idxno=241121</t>
  </si>
  <si>
    <t>매일신문</t>
  </si>
  <si>
    <t>서울시, 어린이집 등 118개소 그린리모델링으로 온실가스 344톤 줄여</t>
  </si>
  <si>
    <t>https://news.imaeil.com/page/view/2022041215451608074</t>
  </si>
  <si>
    <t>제로E건축물 인프라 구축 본격 지원</t>
  </si>
  <si>
    <t>http://www.todayenergy.kr/news/articleView.html?idxno=247109</t>
  </si>
  <si>
    <t>20220412</t>
  </si>
  <si>
    <t>원자잿값 상승분 납품단가 모두 반영 4.6% 불과…절반은 아예 반영 못 받아</t>
  </si>
  <si>
    <t>https://news.imaeil.com/page/view/2022041114193888156</t>
  </si>
  <si>
    <t>[이슈&amp;이슈] 원자재값 급등에 공급 중단 위기…납품단가 연동제 도입 시급...</t>
  </si>
  <si>
    <t>https://www.viva100.com/main/view.php?key=20220411010002802</t>
  </si>
  <si>
    <t>20220410</t>
  </si>
  <si>
    <t>[비상걸린 가구·인테리어①]글로벌 PVC·목재 값 폭등…침대·소파 또 들썩</t>
  </si>
  <si>
    <t>https://www.news1.kr/articles/?4642220</t>
  </si>
  <si>
    <t>[비상걸린 가구·인테리어②]주방·창호·바닥재에 페인트까지 안 오른 게 없...</t>
  </si>
  <si>
    <t>https://www.news1.kr/articles/?4642261</t>
  </si>
  <si>
    <t>[비상걸린 가구·인테리어③]원자재 가격 폭등에 건자재 中企 한계…지원 나선...</t>
  </si>
  <si>
    <t>https://www.news1.kr/articles/?4642407</t>
  </si>
  <si>
    <t>20220409</t>
  </si>
  <si>
    <t>꽃길만 걸어요 주말 절정 서울 벚꽃 명소는 어디?</t>
  </si>
  <si>
    <t>https://www.news1.kr/articles/?4642797</t>
  </si>
  <si>
    <t>20220408</t>
  </si>
  <si>
    <t>목재값 천정부지…가구·인테리어 업계도 패닉</t>
  </si>
  <si>
    <t>https://www.hankyung.com/economy/article/2022040838521</t>
  </si>
  <si>
    <t>20220407</t>
  </si>
  <si>
    <t>러·우전쟁 후폭풍 현실로…건자재업계 연쇄 가격인상 돌입</t>
  </si>
  <si>
    <t>http://news.heraldcorp.com/view.php?ud=20220406000886</t>
  </si>
  <si>
    <t>창호값 뛴다…LX하우시스 내달부터 가격인상</t>
  </si>
  <si>
    <t>https://www.sedaily.com/NewsView/264L99ZS1E</t>
  </si>
  <si>
    <t>20220405</t>
  </si>
  <si>
    <t>한글라스 품은 LX, 하우시스와 협업 시너지 기대</t>
  </si>
  <si>
    <t>https://www.asiatoday.co.kr/view.php?key=20220404010001404</t>
  </si>
  <si>
    <t>20220404</t>
  </si>
  <si>
    <t>외벽과 똑같네…코오롱글로벌, 태양광모듈 솔라스킨 적용</t>
  </si>
  <si>
    <t>http://www.dailyimpact.co.kr/news/articleView.html?idxno=77599</t>
  </si>
  <si>
    <t>코오롱글로벌, 제로에너지 건축물에 태양광 패널 솔라스킨 적용</t>
  </si>
  <si>
    <t>https://view.asiae.co.kr/article/2022040414522851544</t>
  </si>
  <si>
    <t>20220403</t>
  </si>
  <si>
    <t>음성군 성본산단에 국내 최초 건물형 태양광 실증센터 구축</t>
  </si>
  <si>
    <t>http://www.joongdo.co.kr/web/view.php?key=20220401010000048</t>
  </si>
  <si>
    <t>20220401</t>
  </si>
  <si>
    <t>뉴스포스트</t>
  </si>
  <si>
    <t>한샘, 4일부터 일부 제품 가격 인상…가구업계 줄인상 이어져</t>
  </si>
  <si>
    <t>http://www.newspost.kr/news/articleView.html?idxno=97923</t>
  </si>
  <si>
    <t>LX인터, 한국유리공업 5925억원에 인수···소재 진출 교두보</t>
  </si>
  <si>
    <t>http://www.seoulfn.com/news/articleView.html?idxno=450952</t>
  </si>
  <si>
    <t>인테리어 시장 올해 60조 돌파…꼼꼼하게 따져보고 시공해야</t>
  </si>
  <si>
    <t>http://news.mk.co.kr/newsRead.php?no=289228&amp;year=2022</t>
  </si>
  <si>
    <t>노후건물 100만호 저탄소건물로 리모델링</t>
  </si>
  <si>
    <t>http://www.e2news.com/news/articleView.html?idxno=240828</t>
  </si>
  <si>
    <t>20220329</t>
  </si>
  <si>
    <t>블루오션 찾아 나선 국내 건설사들, 부활 신호탄’ 쏘나</t>
  </si>
  <si>
    <t>http://www.smartfn.co.kr/view.php?ud=2022032817445426534409b2f14f_46</t>
  </si>
  <si>
    <t>건축·건설기자재株 봄바람‥LX하우시스 이익증대 기대감</t>
  </si>
  <si>
    <t>https://view.asiae.co.kr/article/2022032810283242319</t>
  </si>
  <si>
    <t>20220328</t>
  </si>
  <si>
    <t>뉴스토마토</t>
  </si>
  <si>
    <t>플라스틱 소재 PVC 수요 증가에 석화업계 함박웃음</t>
  </si>
  <si>
    <t>http://www.newstomato.com/ReadNews.aspx?no=1113592&amp;inflow=N</t>
  </si>
  <si>
    <t>치열해지는 아파트 외모 경쟁...외관 특화 설계 잇달아</t>
  </si>
  <si>
    <t>https://www.dnews.co.kr/uhtml/view.jsp?idxno=202203251517096450824</t>
  </si>
  <si>
    <t>건물이 발전소로…BIPV, 1조원 시장 열린다</t>
  </si>
  <si>
    <t>http://news.heraldcorp.com/view.php?ud=20220325000675</t>
  </si>
  <si>
    <t>20220326</t>
  </si>
  <si>
    <t>103층 초고층 타워 송도 6·8공구 개발사업 인천시 투자유치위 통과</t>
  </si>
  <si>
    <t>http://www.kyeongin.com/main/view.php?key=20220326010005284</t>
  </si>
  <si>
    <t>20220325</t>
  </si>
  <si>
    <t>전문건설업계 자재수급 악화일로’</t>
  </si>
  <si>
    <t>https://www.dnews.co.kr/uhtml/view.jsp?idxno=202203241403032650505</t>
  </si>
  <si>
    <t>에너지플랫폼뉴스</t>
  </si>
  <si>
    <t>에너지재단, 노후주택 난방성능 개선 지원 실시</t>
  </si>
  <si>
    <t>http://www.e-platform.net/news/articleView.html?idxno=72345</t>
  </si>
  <si>
    <t>한국면세뉴스</t>
  </si>
  <si>
    <t>김내환 KCC글라스 대표 ESG 책임 경영으로 지속가능한 기업 거듭날것</t>
  </si>
  <si>
    <t>http://www.kdfnews.com/news/articleView.html?idxno=89233</t>
  </si>
  <si>
    <t>20220322</t>
  </si>
  <si>
    <t>[진퇴양난 공공임대주택 그린리모델링]&lt;상&gt;4700억 예산 쏟고도 사업목표 달성...</t>
  </si>
  <si>
    <t>https://www.dnews.co.kr/uhtml/view.jsp?idxno=202203211357004240473</t>
  </si>
  <si>
    <t>20220321</t>
  </si>
  <si>
    <t>기술자 키워서 쓴다...LX하우시스·현대리바트 등 시공인력 육성 올인</t>
  </si>
  <si>
    <t>https://view.asiae.co.kr/article/2022032114093399917</t>
  </si>
  <si>
    <t>건자재 2강, 인테리어 시장 공략 강화한다</t>
  </si>
  <si>
    <t>http://www.ikld.kr/news/articleView.html?idxno=250803</t>
  </si>
  <si>
    <t>[기업INSIDE] 유리 수직계열화 완성한 KCC글라스, 올해도 최대 실적 쓸까</t>
  </si>
  <si>
    <t>https://news.mtn.co.kr/news-detail/2022032108290062489</t>
  </si>
  <si>
    <t>20220317</t>
  </si>
  <si>
    <t>규제 푼다는데…인테리어 “뛰는 원자재 어쩌나”</t>
  </si>
  <si>
    <t>http://news.heraldcorp.com/view.php?ud=20220317000362</t>
  </si>
  <si>
    <t>창덕궁 비밀의 창호 열고 봄 햇살 들인다. 3일간</t>
  </si>
  <si>
    <t>http://news.heraldcorp.com/view.php?ud=20220317000766</t>
  </si>
  <si>
    <t>20220316</t>
  </si>
  <si>
    <t>시사저널언론사 선정</t>
  </si>
  <si>
    <t>[단독] 새 대통령실 7.62㎜ 방탄유리 두른다</t>
  </si>
  <si>
    <t>http://www.sisajournal.com/news/articleView.html?idxno=234848</t>
  </si>
  <si>
    <t>설계·시공 한번에… 봄 인테리어 시장 토탈 브랜드’ 경쟁</t>
  </si>
  <si>
    <t>http://www.fnnews.com/news/202203161819416027</t>
  </si>
  <si>
    <t>20220315</t>
  </si>
  <si>
    <t>KCC글라스 홈씨씨 인테리어’, 분당판교점 체험형 전시장으로 탈바꿈</t>
  </si>
  <si>
    <t>http://www.thebigdata.co.kr/view.php?ud=202203151002216179071791b3a_23</t>
  </si>
  <si>
    <t>“KCC글라스, 물량 본격 투입 시기 확대로 볼륨 성장 기대”</t>
  </si>
  <si>
    <t>https://www.news2day.co.kr/article/20220315500144</t>
  </si>
  <si>
    <t>20220314</t>
  </si>
  <si>
    <t>서울시, 저탄소 건물 100만호 확산 시동</t>
  </si>
  <si>
    <t>http://www.todayenergy.kr/news/articleView.html?idxno=246173</t>
  </si>
  <si>
    <t>20220311</t>
  </si>
  <si>
    <t>서울시, 올해 저탄소 건물 15만 호 추진... 100만 호 목표</t>
  </si>
  <si>
    <t>http://www.ohmynews.com/NWS_Web/View/at_pg.aspx?CNTN_CD=A0002817344&amp;CMPT_CD=P0010&amp;utm_source=naver&amp;utm_medium=newsearch&amp;utm_campaign=naver_news</t>
  </si>
  <si>
    <t>“KCC글라스, 국내 최대의 판유리 밸류체인 구축”</t>
  </si>
  <si>
    <t>https://www.news2day.co.kr/article/20220311500267</t>
  </si>
  <si>
    <t>20220310</t>
  </si>
  <si>
    <t>[산으로 가는 LH 그린리모델링 사업]&lt;하&gt;지급자재 통합 발주에 공정관리 엉...</t>
  </si>
  <si>
    <t>https://www.dnews.co.kr/uhtml/view.jsp?idxno=202203091330241850694</t>
  </si>
  <si>
    <t>유가폭등에 건자재 가격 인상 초읽기…기업도 소비자도 울상</t>
  </si>
  <si>
    <t>https://www.news1.kr/articles/?4609615</t>
  </si>
  <si>
    <t>20220309</t>
  </si>
  <si>
    <t>이건창호, 주당 100원 결산 현금배당</t>
  </si>
  <si>
    <t>http://www.edaily.co.kr/news/newspath.asp?newsid=03135686632261352</t>
  </si>
  <si>
    <t>20220308</t>
  </si>
  <si>
    <t>[산으로 가는 LH 그린리모델링]&lt;상&gt; 통합발주에 지역경제 활성화 역행… 공정...</t>
  </si>
  <si>
    <t>https://www.dnews.co.kr/uhtml/view.jsp?idxno=202203071444339420251</t>
  </si>
  <si>
    <t>20220307</t>
  </si>
  <si>
    <t>대한전문건설신문</t>
  </si>
  <si>
    <t>[전문가 視覺] 그린리모델링에 전문건설 참여 넓혀야</t>
  </si>
  <si>
    <t>http://www.koscaj.com/news/articleView.html?idxno=225417</t>
  </si>
  <si>
    <t>20220306</t>
  </si>
  <si>
    <t>전북중앙</t>
  </si>
  <si>
    <t>중기 정책자금지원 건설업만 찬밥</t>
  </si>
  <si>
    <t>http://www.jjn.co.kr/news/articleView.html?idxno=846665</t>
  </si>
  <si>
    <t>창호는 왜 PVC로 만들어질까? [우리가 몰랐던 과학 이야기] (234)</t>
  </si>
  <si>
    <t>http://www.segye.com/content/html/2022/03/03/20220303517199.html?OutUrl=naver</t>
  </si>
  <si>
    <t>품질 표준화로 편견 깬다…시공인력 키우는 건자재업계</t>
  </si>
  <si>
    <t>https://news.mtn.co.kr/news-detail/2022030609163915417</t>
  </si>
  <si>
    <t>20220304</t>
  </si>
  <si>
    <t>LX 지인 인테리어 아카데미’ 정부 지원 훈련기관으로 선정</t>
  </si>
  <si>
    <t>http://www.segye.com/content/html/2022/03/03/20220303517214.html?OutUrl=naver</t>
  </si>
  <si>
    <t>20220225</t>
  </si>
  <si>
    <t>러-우크라 분쟁에 치솟은 원자재…건자재업계 시름도 치솟네</t>
  </si>
  <si>
    <t>https://news.mtn.co.kr/news-detail/2022022510361519598</t>
  </si>
  <si>
    <t>20220224</t>
  </si>
  <si>
    <t>“인테리어 60조 시장 잡아라”… 토털 리모델링 경쟁 본격화</t>
  </si>
  <si>
    <t>https://www.donga.com/news/article/all/20220223/112010765/1</t>
  </si>
  <si>
    <t>20220223</t>
  </si>
  <si>
    <t>노후주택 성능 개선녹색건축물 조성 지원조례제정</t>
  </si>
  <si>
    <t>http://www.dkilbo.com/news/articleView.html?idxno=357987</t>
  </si>
  <si>
    <t>20220222</t>
  </si>
  <si>
    <t>정몽익 KCC글라스 회장, 코리아오토글라스 인수 승부수 통했다</t>
  </si>
  <si>
    <t>https://www.asiatoday.co.kr/view.php?key=20220222010011912</t>
  </si>
  <si>
    <t>한샘 비켜… 인테리어 시장 본격 공락 나선 현대리바트</t>
  </si>
  <si>
    <t>http://daily.hankooki.com/news/articleView.html?idxno=792141</t>
  </si>
  <si>
    <t>20220220</t>
  </si>
  <si>
    <t>이익 뚝 가구업계, 프리미엄에 승부수 건다</t>
  </si>
  <si>
    <t>http://www.newsis.com/view/?id=NISX20220218_0001764846&amp;cID=13001&amp;pID=13000</t>
  </si>
  <si>
    <t>20220219</t>
  </si>
  <si>
    <t>KCC‧LX하우시스, 매출 늘어도 수익 하락…원자재 쇼크에 창호 가격 더 올리...</t>
  </si>
  <si>
    <t>http://www.insightkorea.co.kr/news/articleView.html?idxno=95027</t>
  </si>
  <si>
    <t>LX하우시스, 원자재가 뛰어 줄어든 수익 슈퍼세이브 창호로 높인다</t>
  </si>
  <si>
    <t>https://www.paxnetnews.com/articles/83949</t>
  </si>
  <si>
    <t>20220218</t>
  </si>
  <si>
    <t>KCC글라스, 홈씨씨 윈도우 구매하면 로이유리로 업그레이드</t>
  </si>
  <si>
    <t>https://view.asiae.co.kr/article/2022021809452549805</t>
  </si>
  <si>
    <t>20220217</t>
  </si>
  <si>
    <t>[칼럼] 외벽일체형 건물형 태양광 모듈 제품(시스템) 내화성능 개선방안</t>
  </si>
  <si>
    <t>http://www.industrynews.co.kr/news/articleView.html?idxno=45241</t>
  </si>
  <si>
    <t>20220214</t>
  </si>
  <si>
    <t>건자재 업계가 바라는 대통령은?···물량 앞세운 이재명 장기호황 서울 재...</t>
  </si>
  <si>
    <t>https://www.ajunews.com/view/20220213151331042</t>
  </si>
  <si>
    <t>20220210</t>
  </si>
  <si>
    <t>일간스포츠</t>
  </si>
  <si>
    <t>그러지말고 한샘에서 LX로 옮겨요…리하우스 번창에 물밑 영입 뜨거운 LX하...</t>
  </si>
  <si>
    <t>http://isplus.live.joins.com/news/article/article.asp?total_id=24198877</t>
  </si>
  <si>
    <t>파이낸셜뉴스언론사 선정</t>
  </si>
  <si>
    <t>코로나가 키운 인테리어시장… 원자재값·인건비 급등에 발목’</t>
  </si>
  <si>
    <t>http://www.fnnews.com/news/202202101829133791</t>
  </si>
  <si>
    <t>태양광 패널용 유리 전량 수입의존</t>
  </si>
  <si>
    <t>http://www.todayenergy.kr/news/articleView.html?idxno=245224</t>
  </si>
  <si>
    <t>이건창호, 지난해 영업익 33.9억원.. 흑자전환</t>
  </si>
  <si>
    <t>https://view.asiae.co.kr/article/2022021015455502819</t>
  </si>
  <si>
    <t>알파에너웍스-알루이엔씨, 건물일체형 태양광발전 확대 맞손</t>
  </si>
  <si>
    <t>http://www.edaily.co.kr/news/newspath.asp?newsid=01771206632229208</t>
  </si>
  <si>
    <t>20220209</t>
  </si>
  <si>
    <t>엇갈린 전문업종별 수주 희비</t>
  </si>
  <si>
    <t>https://www.dnews.co.kr/uhtml/view.jsp?idxno=202202081244096140733</t>
  </si>
  <si>
    <t>알루코 전기차배터리 케이스, 10년 투자 결실</t>
  </si>
  <si>
    <t>https://www.hankyung.com/economy/article/2022020924241</t>
  </si>
  <si>
    <t>반전 준비하는 현대엘앤씨, 핵심 열쇠는 친환경 R&amp;D</t>
  </si>
  <si>
    <t>https://www.asiatoday.co.kr/view.php?key=20220209010004148</t>
  </si>
  <si>
    <t>20220208</t>
  </si>
  <si>
    <t>시공전문가 직접 키운다… 인재확보 팔 걷은 인테리어업계</t>
  </si>
  <si>
    <t>http://www.fnnews.com/news/202202081728324554</t>
  </si>
  <si>
    <t>20220204</t>
  </si>
  <si>
    <t>하남시, 녹색건축물 조성 지원사업 신청자 모집</t>
  </si>
  <si>
    <t>http://www.enewstoday.co.kr/news/articleView.html?idxno=1546116</t>
  </si>
  <si>
    <t>LX하우시스 ESG 종합 A등급…친환경 인테리어 선도</t>
  </si>
  <si>
    <t>https://www.asiatoday.co.kr/view.php?key=20220203010000859</t>
  </si>
  <si>
    <t>다이나믹코어스, 금속제창 커튼월로 중동 MANAFETH와 MOU 체결</t>
  </si>
  <si>
    <t>http://www.fnnews.com/news/202202041140466247</t>
  </si>
  <si>
    <t>20220203</t>
  </si>
  <si>
    <t>중국 조립식 건축물 확대…건설업도 공업화 추진</t>
  </si>
  <si>
    <t>https://view.asiae.co.kr/article/2022020311022865359</t>
  </si>
  <si>
    <t>20220131</t>
  </si>
  <si>
    <t>몸집 커지는 국내 인테리어 시장…무면허 시공’ 피하려면 대책 마련해야</t>
  </si>
  <si>
    <t>https://www.donga.com/news/article/all/20220131/111518018/1</t>
  </si>
  <si>
    <t>20220128</t>
  </si>
  <si>
    <t>너도나도 1등급에 결국 기준 강화…창호 옥석가리기 가능해질까</t>
  </si>
  <si>
    <t>https://news.mtn.co.kr/news-detail/?v=2022012810501137895</t>
  </si>
  <si>
    <t>LX하우시스, 지난해 매출 14.3% 증가…영업익은 주춤</t>
  </si>
  <si>
    <t>http://news.heraldcorp.com/view.php?ud=20220127000948</t>
  </si>
  <si>
    <t>아시아경제언론사 선정</t>
  </si>
  <si>
    <t>[류태민의 부동산 A to Z] 부실시공 해법 후분양제’가 정답일까</t>
  </si>
  <si>
    <t>https://view.asiae.co.kr/article/2022012809111275986</t>
  </si>
  <si>
    <t>20220126</t>
  </si>
  <si>
    <t>스마트방범안전창 윈가드, 세종에 R&amp;D센터 착공</t>
  </si>
  <si>
    <t>http://www.ccnnews.co.kr/news/articleView.html?idxno=246259</t>
  </si>
  <si>
    <t>20220125</t>
  </si>
  <si>
    <t>건설연, 노후건축물 데이터 플랫폼 개발...에너지 빈곤 사회문제 해결 기여</t>
  </si>
  <si>
    <t>http://www.etnews.com/20220124000093</t>
  </si>
  <si>
    <t>20220124</t>
  </si>
  <si>
    <t>비즈니스워치언론사 선정</t>
  </si>
  <si>
    <t>LX하우시스 말고 LX인터가 한국유리 품는 이유</t>
  </si>
  <si>
    <t>http://news.bizwatch.co.kr/article/industry/2022/01/21/0029</t>
  </si>
  <si>
    <t>20220122</t>
  </si>
  <si>
    <t>수원시, 녹색건축물 조성 지원사업 추진</t>
  </si>
  <si>
    <t>https://www.asiatoday.co.kr/view.php?key=20220121010012353</t>
  </si>
  <si>
    <t>20220121</t>
  </si>
  <si>
    <t>[서울] 서울시 2026년 저탄소 건물 100만호·전기차 10% 도시로</t>
  </si>
  <si>
    <t>https://www.ytn.co.kr/_ln/0115_202201202119073927</t>
  </si>
  <si>
    <t>저탄소 정책에…잘나가는 은막 3겹 트리플 로이유리’</t>
  </si>
  <si>
    <t>https://view.asiae.co.kr/article/2022012008541138605</t>
  </si>
  <si>
    <t>20220120</t>
  </si>
  <si>
    <t>[ESG 워치] 이제는 스스로 에너지를 생산하는 제로에너지건축물(ZEB) 시대</t>
  </si>
  <si>
    <t>http://www.g-enews.com/ko-kr/news/article/news_all/202201170855151952e8b8a793f7_1/article.html</t>
  </si>
  <si>
    <t>20220119</t>
  </si>
  <si>
    <t>고양시, 올해 녹색건축물 조성 지원사업 16배 이상 확대</t>
  </si>
  <si>
    <t>http://www.ohmynews.com/NWS_Web/View/at_pg.aspx?CNTN_CD=A0002803607&amp;CMPT_CD=P0010&amp;utm_source=naver&amp;utm_medium=newsearch&amp;utm_campaign=naver_news</t>
  </si>
  <si>
    <t>20220118</t>
  </si>
  <si>
    <t>LX하우시스, 연구개발 확대...특허 확보로 경쟁력 높인다</t>
  </si>
  <si>
    <t>http://www.datanews.co.kr/news/article.html?no=118389</t>
  </si>
  <si>
    <t>20220117</t>
  </si>
  <si>
    <t>가구·인테리어 업계, 새해 벽두 가격 인상 도미노</t>
  </si>
  <si>
    <t>http://www.mediapen.com/news/view/693970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</si>
</sst>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7.399999999999999" x14ac:dyDescent="0.4"/>
  <sheetData/>
  <phoneticPr fontId="1" type="noConversion"/>
  <pageMargins left="0.75" right="0.75" top="1" bottom="1" header="0.5" footer="0.5"/>
  <pageSetup paperSize="9" orientation="portrait" horizont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"/>
  <sheetViews>
    <sheetView workbookViewId="0"/>
  </sheetViews>
  <sheetFormatPr defaultRowHeight="17.399999999999999" x14ac:dyDescent="0.4"/>
  <sheetData>
    <row r="1" spans="1:2" x14ac:dyDescent="0.4">
      <c r="A1" t="s">
        <v>0</v>
      </c>
      <c r="B1" t="s">
        <v>1</v>
      </c>
    </row>
    <row r="2" spans="1:2" x14ac:dyDescent="0.4">
      <c r="A2" t="s">
        <v>2</v>
      </c>
      <c r="B2" t="s">
        <v>2</v>
      </c>
    </row>
    <row r="3" spans="1:2" x14ac:dyDescent="0.4">
      <c r="A3" t="s">
        <v>2</v>
      </c>
      <c r="B3" t="s">
        <v>3</v>
      </c>
    </row>
    <row r="4" spans="1:2" x14ac:dyDescent="0.4">
      <c r="A4" t="s">
        <v>2</v>
      </c>
      <c r="B4" t="s">
        <v>4</v>
      </c>
    </row>
    <row r="5" spans="1:2" x14ac:dyDescent="0.4">
      <c r="A5" t="s">
        <v>2</v>
      </c>
      <c r="B5" t="s">
        <v>5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4"/>
  <sheetViews>
    <sheetView tabSelected="1" topLeftCell="A426" workbookViewId="0">
      <selection activeCell="F432" sqref="F432"/>
    </sheetView>
  </sheetViews>
  <sheetFormatPr defaultRowHeight="17.399999999999999" x14ac:dyDescent="0.4"/>
  <cols>
    <col min="6" max="6" width="34.19921875" customWidth="1"/>
    <col min="7" max="7" width="25.796875" customWidth="1"/>
  </cols>
  <sheetData>
    <row r="1" spans="1:8" x14ac:dyDescent="0.4">
      <c r="A1" t="s">
        <v>6</v>
      </c>
      <c r="B1" t="s">
        <v>7</v>
      </c>
      <c r="C1" t="s">
        <v>0</v>
      </c>
      <c r="D1" t="s">
        <v>1</v>
      </c>
      <c r="E1" t="s">
        <v>8</v>
      </c>
      <c r="F1" t="s">
        <v>9</v>
      </c>
      <c r="G1" t="s">
        <v>10</v>
      </c>
      <c r="H1" t="s">
        <v>11</v>
      </c>
    </row>
    <row r="2" spans="1:8" x14ac:dyDescent="0.4">
      <c r="A2" t="s">
        <v>12</v>
      </c>
      <c r="B2" t="s">
        <v>13</v>
      </c>
      <c r="C2" t="s">
        <v>2</v>
      </c>
      <c r="D2" t="s">
        <v>4</v>
      </c>
      <c r="E2">
        <v>0</v>
      </c>
      <c r="F2" t="s">
        <v>14</v>
      </c>
      <c r="G2" t="str">
        <f>HYPERLINK("http://www.slist.kr/news/articleView.html?idxno=359049", "원호, FACADE 콘셉트 포토공개...섹시 비주얼 정점")</f>
        <v>원호, FACADE 콘셉트 포토공개...섹시 비주얼 정점</v>
      </c>
      <c r="H2" t="s">
        <v>15</v>
      </c>
    </row>
    <row r="3" spans="1:8" x14ac:dyDescent="0.4">
      <c r="A3" t="s">
        <v>12</v>
      </c>
      <c r="B3" t="s">
        <v>16</v>
      </c>
      <c r="C3" t="s">
        <v>17</v>
      </c>
      <c r="D3" t="s">
        <v>18</v>
      </c>
      <c r="E3">
        <v>0</v>
      </c>
      <c r="F3" t="s">
        <v>19</v>
      </c>
      <c r="G3" t="str">
        <f>HYPERLINK("http://www.asiaa.co.kr/news/articleView.html?idxno=88658", "세계 환경의 날 50주년...친환경 이벤트 풍성")</f>
        <v>세계 환경의 날 50주년...친환경 이벤트 풍성</v>
      </c>
      <c r="H3" t="s">
        <v>20</v>
      </c>
    </row>
    <row r="4" spans="1:8" x14ac:dyDescent="0.4">
      <c r="A4" t="s">
        <v>12</v>
      </c>
      <c r="B4" t="s">
        <v>21</v>
      </c>
      <c r="C4" t="s">
        <v>2</v>
      </c>
      <c r="D4" t="s">
        <v>4</v>
      </c>
      <c r="E4">
        <v>0</v>
      </c>
      <c r="F4" t="s">
        <v>22</v>
      </c>
      <c r="G4" t="str">
        <f>HYPERLINK("http://biz.heraldcorp.com/view.php?ud=202206040745207926457_1", "원호, 새 앨범 FACADE 두 번째 콘셉트 포토 공개..몽환 섹시 카리스마")</f>
        <v>원호, 새 앨범 FACADE 두 번째 콘셉트 포토 공개..몽환 섹시 카리스마</v>
      </c>
      <c r="H4" t="s">
        <v>23</v>
      </c>
    </row>
    <row r="5" spans="1:8" x14ac:dyDescent="0.4">
      <c r="A5" t="s">
        <v>12</v>
      </c>
      <c r="B5" t="s">
        <v>24</v>
      </c>
      <c r="C5" t="s">
        <v>2</v>
      </c>
      <c r="D5" t="s">
        <v>4</v>
      </c>
      <c r="E5">
        <v>0</v>
      </c>
      <c r="F5" t="s">
        <v>25</v>
      </c>
      <c r="G5" t="str">
        <f>HYPERLINK("http://www.osen.co.kr/article/G1111862762", "원호, FACADE 두 번째 콘셉트 포토 공개..시크+몽환美")</f>
        <v>원호, FACADE 두 번째 콘셉트 포토 공개..시크+몽환美</v>
      </c>
      <c r="H5" t="s">
        <v>26</v>
      </c>
    </row>
    <row r="6" spans="1:8" x14ac:dyDescent="0.4">
      <c r="A6" t="s">
        <v>12</v>
      </c>
      <c r="B6" t="s">
        <v>16</v>
      </c>
      <c r="C6" t="s">
        <v>17</v>
      </c>
      <c r="D6" t="s">
        <v>18</v>
      </c>
      <c r="E6">
        <v>0</v>
      </c>
      <c r="F6" t="s">
        <v>27</v>
      </c>
      <c r="G6" t="str">
        <f>HYPERLINK("http://www.asiaa.co.kr/news/articleView.html?idxno=88676", "오뚜기, 친환경 행보 가속화...저탄소 배출 생산부터 환경정화활동까지")</f>
        <v>오뚜기, 친환경 행보 가속화...저탄소 배출 생산부터 환경정화활동까지</v>
      </c>
      <c r="H6" t="s">
        <v>28</v>
      </c>
    </row>
    <row r="7" spans="1:8" x14ac:dyDescent="0.4">
      <c r="A7" t="s">
        <v>12</v>
      </c>
      <c r="B7" t="s">
        <v>29</v>
      </c>
      <c r="C7" t="s">
        <v>2</v>
      </c>
      <c r="D7" t="s">
        <v>2</v>
      </c>
      <c r="E7">
        <v>0</v>
      </c>
      <c r="F7" t="s">
        <v>30</v>
      </c>
      <c r="G7" t="str">
        <f>HYPERLINK("http://www.woodkorea.co.kr/news/articleView.html?idxno=59287", "용인 전원주택, 해비치마을 잔여세대 공급 중")</f>
        <v>용인 전원주택, 해비치마을 잔여세대 공급 중</v>
      </c>
      <c r="H7" t="s">
        <v>31</v>
      </c>
    </row>
    <row r="8" spans="1:8" x14ac:dyDescent="0.4">
      <c r="A8" t="s">
        <v>12</v>
      </c>
      <c r="B8" t="s">
        <v>32</v>
      </c>
      <c r="C8" t="s">
        <v>2</v>
      </c>
      <c r="D8" t="s">
        <v>2</v>
      </c>
      <c r="E8">
        <v>0</v>
      </c>
      <c r="F8" t="s">
        <v>33</v>
      </c>
      <c r="G8" t="str">
        <f>HYPERLINK("http://www.incheonin.com/news/articleView.html?idxno=88484", "헌팅턴 라이브러리 - 압도적 규모의 식물원, 도서관, 박물관")</f>
        <v>헌팅턴 라이브러리 - 압도적 규모의 식물원, 도서관, 박물관</v>
      </c>
      <c r="H8" t="s">
        <v>34</v>
      </c>
    </row>
    <row r="9" spans="1:8" x14ac:dyDescent="0.4">
      <c r="A9" t="s">
        <v>12</v>
      </c>
      <c r="B9" t="s">
        <v>35</v>
      </c>
      <c r="C9" t="s">
        <v>2</v>
      </c>
      <c r="D9" t="s">
        <v>2</v>
      </c>
      <c r="E9">
        <v>0</v>
      </c>
      <c r="F9" t="s">
        <v>36</v>
      </c>
      <c r="G9" t="str">
        <f>HYPERLINK("http://www.newsis.com/view/?id=NISX20220531_0001892461&amp;cID=10401&amp;pID=10400", "[집피지기]아파트 하자별 담보책임기간이 다르다고요?")</f>
        <v>[집피지기]아파트 하자별 담보책임기간이 다르다고요?</v>
      </c>
      <c r="H9" t="s">
        <v>37</v>
      </c>
    </row>
    <row r="10" spans="1:8" x14ac:dyDescent="0.4">
      <c r="A10" t="s">
        <v>38</v>
      </c>
      <c r="B10" t="s">
        <v>39</v>
      </c>
      <c r="C10" t="s">
        <v>2</v>
      </c>
      <c r="D10" t="s">
        <v>2</v>
      </c>
      <c r="E10">
        <v>0</v>
      </c>
      <c r="F10" t="s">
        <v>40</v>
      </c>
      <c r="G10" t="str">
        <f>HYPERLINK("https://www.fetv.co.kr/news/article.html?no=116714", "한샘, 디자인파크 NC대전유성점’ 열어")</f>
        <v>한샘, 디자인파크 NC대전유성점’ 열어</v>
      </c>
      <c r="H10" t="s">
        <v>41</v>
      </c>
    </row>
    <row r="11" spans="1:8" x14ac:dyDescent="0.4">
      <c r="A11" t="s">
        <v>38</v>
      </c>
      <c r="B11" t="s">
        <v>42</v>
      </c>
      <c r="C11" t="s">
        <v>2</v>
      </c>
      <c r="D11" t="s">
        <v>2</v>
      </c>
      <c r="E11">
        <v>0</v>
      </c>
      <c r="F11" t="s">
        <v>43</v>
      </c>
      <c r="G11" t="str">
        <f>HYPERLINK("https://www.etoday.co.kr/news/view/2140265", "홈씨씨 인테리어, 인천ㆍ울산점서 300여개 인테리어 상품 할인 혜택")</f>
        <v>홈씨씨 인테리어, 인천ㆍ울산점서 300여개 인테리어 상품 할인 혜택</v>
      </c>
      <c r="H11" t="s">
        <v>44</v>
      </c>
    </row>
    <row r="12" spans="1:8" x14ac:dyDescent="0.4">
      <c r="A12" t="s">
        <v>38</v>
      </c>
      <c r="B12" t="s">
        <v>45</v>
      </c>
      <c r="C12" t="s">
        <v>17</v>
      </c>
      <c r="D12" t="s">
        <v>18</v>
      </c>
      <c r="E12">
        <v>0</v>
      </c>
      <c r="F12" t="s">
        <v>46</v>
      </c>
      <c r="G12" t="str">
        <f>HYPERLINK("http://www.mediapen.com/news/view/726829", "계룡건설산업, 녹색채권 300억원 발행…제로에너지 주택에 투입")</f>
        <v>계룡건설산업, 녹색채권 300억원 발행…제로에너지 주택에 투입</v>
      </c>
      <c r="H12" t="s">
        <v>47</v>
      </c>
    </row>
    <row r="13" spans="1:8" x14ac:dyDescent="0.4">
      <c r="A13" t="s">
        <v>38</v>
      </c>
      <c r="B13" t="s">
        <v>48</v>
      </c>
      <c r="C13" t="s">
        <v>2</v>
      </c>
      <c r="D13" t="s">
        <v>2</v>
      </c>
      <c r="E13">
        <v>0</v>
      </c>
      <c r="F13" t="s">
        <v>49</v>
      </c>
      <c r="G13" t="str">
        <f>HYPERLINK("https://www.ebn.co.kr/news/view/1532970/?sc=Naver", "홈씨씨 인테리어, 인천점·울산점 300개 인테리어 상품 할인")</f>
        <v>홈씨씨 인테리어, 인천점·울산점 300개 인테리어 상품 할인</v>
      </c>
      <c r="H13" t="s">
        <v>50</v>
      </c>
    </row>
    <row r="14" spans="1:8" x14ac:dyDescent="0.4">
      <c r="A14" t="s">
        <v>38</v>
      </c>
      <c r="B14" t="s">
        <v>51</v>
      </c>
      <c r="C14" t="s">
        <v>2</v>
      </c>
      <c r="D14" t="s">
        <v>4</v>
      </c>
      <c r="E14">
        <v>0</v>
      </c>
      <c r="F14" t="s">
        <v>52</v>
      </c>
      <c r="G14" t="str">
        <f>HYPERLINK("http://www.mhns.co.kr/news/articleView.html?idxno=528490", "원호, FACADE 두 번째 시크릿 포토 공개")</f>
        <v>원호, FACADE 두 번째 시크릿 포토 공개</v>
      </c>
      <c r="H14" t="s">
        <v>53</v>
      </c>
    </row>
    <row r="15" spans="1:8" x14ac:dyDescent="0.4">
      <c r="A15" t="s">
        <v>38</v>
      </c>
      <c r="B15" t="s">
        <v>54</v>
      </c>
      <c r="C15" t="s">
        <v>17</v>
      </c>
      <c r="D15" t="s">
        <v>18</v>
      </c>
      <c r="E15">
        <v>0</v>
      </c>
      <c r="F15" t="s">
        <v>55</v>
      </c>
      <c r="G15" t="str">
        <f>HYPERLINK("http://www.m-i.kr/news/articleView.html?idxno=923802", "[공기업 ESG경영혁신]국가철도공단, 오는 2035년 철도노선 전철화 100% 달성")</f>
        <v>[공기업 ESG경영혁신]국가철도공단, 오는 2035년 철도노선 전철화 100% 달성</v>
      </c>
      <c r="H15" t="s">
        <v>56</v>
      </c>
    </row>
    <row r="16" spans="1:8" x14ac:dyDescent="0.4">
      <c r="A16" t="s">
        <v>38</v>
      </c>
      <c r="B16" t="s">
        <v>57</v>
      </c>
      <c r="C16" t="s">
        <v>2</v>
      </c>
      <c r="D16" t="s">
        <v>4</v>
      </c>
      <c r="E16">
        <v>0</v>
      </c>
      <c r="F16" t="s">
        <v>58</v>
      </c>
      <c r="G16" t="str">
        <f>HYPERLINK("http://www.wowtv.co.kr/NewsCenter/News/Read?articleId=A202206030189&amp;t=NN", "원호, 화이트-레드 강렬 매력…새 앨범 FACADE 새 시크릿 포토 오픈")</f>
        <v>원호, 화이트-레드 강렬 매력…새 앨범 FACADE 새 시크릿 포토 오픈</v>
      </c>
      <c r="H16" t="s">
        <v>59</v>
      </c>
    </row>
    <row r="17" spans="1:8" x14ac:dyDescent="0.4">
      <c r="A17" t="s">
        <v>38</v>
      </c>
      <c r="B17" t="s">
        <v>60</v>
      </c>
      <c r="C17" t="s">
        <v>17</v>
      </c>
      <c r="D17" t="s">
        <v>18</v>
      </c>
      <c r="E17">
        <v>0</v>
      </c>
      <c r="F17" t="s">
        <v>61</v>
      </c>
      <c r="G17" t="str">
        <f>HYPERLINK("http://daily.hankooki.com/news/articleView.html?idxno=831966", "저탄소 배출 생산과 환경정화활동 오뚜기, 친환경 경영 가속화")</f>
        <v>저탄소 배출 생산과 환경정화활동 오뚜기, 친환경 경영 가속화</v>
      </c>
      <c r="H17" t="s">
        <v>62</v>
      </c>
    </row>
    <row r="18" spans="1:8" x14ac:dyDescent="0.4">
      <c r="A18" t="s">
        <v>38</v>
      </c>
      <c r="B18" t="s">
        <v>63</v>
      </c>
      <c r="C18" t="s">
        <v>17</v>
      </c>
      <c r="D18" t="s">
        <v>18</v>
      </c>
      <c r="E18">
        <v>0</v>
      </c>
      <c r="F18" t="s">
        <v>64</v>
      </c>
      <c r="G18" t="str">
        <f>HYPERLINK("http://dream.kotra.or.kr/kotranews/cms/news/actionKotraBoardDetail.do?SITE_NO=3&amp;MENU_ID=410&amp;CONTENTS_NO=1&amp;bbsGbn=242&amp;bbsSn=242&amp;pNttSn=194729", "中 상하이, 조업 재개 및 산업·민생 경제 회복을 위한 지원 정책 가속화")</f>
        <v>中 상하이, 조업 재개 및 산업·민생 경제 회복을 위한 지원 정책 가속화</v>
      </c>
      <c r="H18" t="s">
        <v>65</v>
      </c>
    </row>
    <row r="19" spans="1:8" x14ac:dyDescent="0.4">
      <c r="A19" t="s">
        <v>38</v>
      </c>
      <c r="B19" t="s">
        <v>66</v>
      </c>
      <c r="C19" t="s">
        <v>2</v>
      </c>
      <c r="D19" t="s">
        <v>2</v>
      </c>
      <c r="E19">
        <v>0</v>
      </c>
      <c r="F19" t="s">
        <v>67</v>
      </c>
      <c r="G19" t="str">
        <f>HYPERLINK("http://www.paxetv.com/news/articleView.html?idxno=145965", "한샘, 디자인파크 NC대전유성점 오픈...체험형 콘텐츠 눈길")</f>
        <v>한샘, 디자인파크 NC대전유성점 오픈...체험형 콘텐츠 눈길</v>
      </c>
      <c r="H19" t="s">
        <v>68</v>
      </c>
    </row>
    <row r="20" spans="1:8" x14ac:dyDescent="0.4">
      <c r="A20" t="s">
        <v>38</v>
      </c>
      <c r="B20" t="s">
        <v>69</v>
      </c>
      <c r="C20" t="s">
        <v>2</v>
      </c>
      <c r="D20" t="s">
        <v>4</v>
      </c>
      <c r="E20">
        <v>0</v>
      </c>
      <c r="F20" t="s">
        <v>70</v>
      </c>
      <c r="G20" t="str">
        <f>HYPERLINK("http://enews.imbc.com/News/RetrieveNewsInfo/349925", "원호, 새 앨범 파사드 두 번째 시크릿 포토 공개")</f>
        <v>원호, 새 앨범 파사드 두 번째 시크릿 포토 공개</v>
      </c>
      <c r="H20" t="s">
        <v>71</v>
      </c>
    </row>
    <row r="21" spans="1:8" x14ac:dyDescent="0.4">
      <c r="A21" t="s">
        <v>38</v>
      </c>
      <c r="B21" t="s">
        <v>72</v>
      </c>
      <c r="C21" t="s">
        <v>2</v>
      </c>
      <c r="D21" t="s">
        <v>2</v>
      </c>
      <c r="E21">
        <v>0</v>
      </c>
      <c r="F21" t="s">
        <v>73</v>
      </c>
      <c r="G21" t="str">
        <f>HYPERLINK("https://www.donga.com/news/article/all/20220603/113772584/1", "무더위 예고에 러·우전쟁까지…폭염보다 무서운 냉방비, 절감 방법은?")</f>
        <v>무더위 예고에 러·우전쟁까지…폭염보다 무서운 냉방비, 절감 방법은?</v>
      </c>
      <c r="H21" t="s">
        <v>74</v>
      </c>
    </row>
    <row r="22" spans="1:8" x14ac:dyDescent="0.4">
      <c r="A22" t="s">
        <v>38</v>
      </c>
      <c r="B22" t="s">
        <v>75</v>
      </c>
      <c r="C22" t="s">
        <v>2</v>
      </c>
      <c r="D22" t="s">
        <v>2</v>
      </c>
      <c r="E22">
        <v>0</v>
      </c>
      <c r="F22" t="s">
        <v>76</v>
      </c>
      <c r="G22" t="str">
        <f>HYPERLINK("http://www.munhwa.com/news/view.html?no=2022060201039907025003", "한샘, 중부권 최대규모’ 디자인파크 NC대전유성점 개점")</f>
        <v>한샘, 중부권 최대규모’ 디자인파크 NC대전유성점 개점</v>
      </c>
      <c r="H22" t="s">
        <v>77</v>
      </c>
    </row>
    <row r="23" spans="1:8" x14ac:dyDescent="0.4">
      <c r="A23" t="s">
        <v>38</v>
      </c>
      <c r="B23" t="s">
        <v>78</v>
      </c>
      <c r="C23" t="s">
        <v>2</v>
      </c>
      <c r="D23" t="s">
        <v>2</v>
      </c>
      <c r="E23">
        <v>0</v>
      </c>
      <c r="F23" t="s">
        <v>79</v>
      </c>
      <c r="G23" t="str">
        <f>HYPERLINK("http://www.lkp.news/news/articleView.html?idxno=20706", "KCC글라스홈씨씨 인테리어, 6월한달간 고객 이벤트 진행")</f>
        <v>KCC글라스홈씨씨 인테리어, 6월한달간 고객 이벤트 진행</v>
      </c>
      <c r="H23" t="s">
        <v>80</v>
      </c>
    </row>
    <row r="24" spans="1:8" x14ac:dyDescent="0.4">
      <c r="A24" t="s">
        <v>38</v>
      </c>
      <c r="B24" t="s">
        <v>81</v>
      </c>
      <c r="C24" t="s">
        <v>17</v>
      </c>
      <c r="D24" t="s">
        <v>18</v>
      </c>
      <c r="E24">
        <v>0</v>
      </c>
      <c r="F24" t="s">
        <v>82</v>
      </c>
      <c r="G24" t="str">
        <f>HYPERLINK("http://www.lcnews.co.kr/news/articleView.html?idxno=33991", "환경영향 저감 노력...㈜오뚜기, 친환경 행보 가속화")</f>
        <v>환경영향 저감 노력...㈜오뚜기, 친환경 행보 가속화</v>
      </c>
      <c r="H24" t="s">
        <v>83</v>
      </c>
    </row>
    <row r="25" spans="1:8" x14ac:dyDescent="0.4">
      <c r="A25" t="s">
        <v>38</v>
      </c>
      <c r="B25" t="s">
        <v>81</v>
      </c>
      <c r="C25" t="s">
        <v>2</v>
      </c>
      <c r="D25" t="s">
        <v>2</v>
      </c>
      <c r="E25">
        <v>0</v>
      </c>
      <c r="F25" t="s">
        <v>84</v>
      </c>
      <c r="G25" t="str">
        <f>HYPERLINK("http://www.lcnews.co.kr/news/articleView.html?idxno=33937", "[라이센스 유통 PICK] 전자랜드·신라면세점·이랜드·한샘·현대렌탈케어")</f>
        <v>[라이센스 유통 PICK] 전자랜드·신라면세점·이랜드·한샘·현대렌탈케어</v>
      </c>
      <c r="H25" t="s">
        <v>85</v>
      </c>
    </row>
    <row r="26" spans="1:8" x14ac:dyDescent="0.4">
      <c r="A26" t="s">
        <v>38</v>
      </c>
      <c r="B26" t="s">
        <v>86</v>
      </c>
      <c r="C26" t="s">
        <v>17</v>
      </c>
      <c r="D26" t="s">
        <v>18</v>
      </c>
      <c r="E26">
        <v>0</v>
      </c>
      <c r="F26" t="s">
        <v>87</v>
      </c>
      <c r="G26" t="str">
        <f>HYPERLINK("http://www.s-journal.co.kr/news/articleView.html?idxno=5723", "오뚜기, 환경경영 확대...저탄소 배출 생산·환경정화활동 지속")</f>
        <v>오뚜기, 환경경영 확대...저탄소 배출 생산·환경정화활동 지속</v>
      </c>
      <c r="H26" t="s">
        <v>88</v>
      </c>
    </row>
    <row r="27" spans="1:8" x14ac:dyDescent="0.4">
      <c r="A27" t="s">
        <v>38</v>
      </c>
      <c r="B27" t="s">
        <v>66</v>
      </c>
      <c r="C27" t="s">
        <v>17</v>
      </c>
      <c r="D27" t="s">
        <v>18</v>
      </c>
      <c r="E27">
        <v>0</v>
      </c>
      <c r="F27" t="s">
        <v>89</v>
      </c>
      <c r="G27" t="str">
        <f>HYPERLINK("http://www.paxetv.com/news/articleView.html?idxno=146091", "㈜오뚜기, 친환경 행보 가속...저탄소 배출 생산·지속적인 환경정화활동 노력")</f>
        <v>㈜오뚜기, 친환경 행보 가속...저탄소 배출 생산·지속적인 환경정화활동 노력</v>
      </c>
      <c r="H27" t="s">
        <v>90</v>
      </c>
    </row>
    <row r="28" spans="1:8" x14ac:dyDescent="0.4">
      <c r="A28" t="s">
        <v>38</v>
      </c>
      <c r="B28" t="s">
        <v>91</v>
      </c>
      <c r="C28" t="s">
        <v>2</v>
      </c>
      <c r="D28" t="s">
        <v>4</v>
      </c>
      <c r="E28">
        <v>0</v>
      </c>
      <c r="F28" t="s">
        <v>92</v>
      </c>
      <c r="G28" t="str">
        <f>HYPERLINK("http://moneys.mt.co.kr/news/mwView.php?no=2022060216094355206", "김병내 광주 남구청장 당선인 경제·문화 핫한 도시 만들 것")</f>
        <v>김병내 광주 남구청장 당선인 경제·문화 핫한 도시 만들 것</v>
      </c>
      <c r="H28" t="s">
        <v>93</v>
      </c>
    </row>
    <row r="29" spans="1:8" x14ac:dyDescent="0.4">
      <c r="A29" t="s">
        <v>38</v>
      </c>
      <c r="B29" t="s">
        <v>94</v>
      </c>
      <c r="C29" t="s">
        <v>2</v>
      </c>
      <c r="D29" t="s">
        <v>2</v>
      </c>
      <c r="E29">
        <v>0</v>
      </c>
      <c r="F29" t="s">
        <v>95</v>
      </c>
      <c r="G29" t="str">
        <f>HYPERLINK("https://www.dnews.co.kr/uhtml/view.jsp?idxno=202206031401069150324", "KCC글라스 홈씨씨 인테리어, 6월 한 달간 온·오프라인서 할인 행사")</f>
        <v>KCC글라스 홈씨씨 인테리어, 6월 한 달간 온·오프라인서 할인 행사</v>
      </c>
      <c r="H29" t="s">
        <v>96</v>
      </c>
    </row>
    <row r="30" spans="1:8" x14ac:dyDescent="0.4">
      <c r="A30" t="s">
        <v>38</v>
      </c>
      <c r="B30" t="s">
        <v>94</v>
      </c>
      <c r="C30" t="s">
        <v>2</v>
      </c>
      <c r="D30" t="s">
        <v>2</v>
      </c>
      <c r="E30">
        <v>0</v>
      </c>
      <c r="F30" t="s">
        <v>97</v>
      </c>
      <c r="G30" t="str">
        <f>HYPERLINK("https://www.dnews.co.kr/uhtml/view.jsp?idxno=202206020905557280891", "한샘, 디자인파크 NC대전유성점’ 오픈…중부권 최대규모")</f>
        <v>한샘, 디자인파크 NC대전유성점’ 오픈…중부권 최대규모</v>
      </c>
      <c r="H30" t="s">
        <v>98</v>
      </c>
    </row>
    <row r="31" spans="1:8" x14ac:dyDescent="0.4">
      <c r="A31" t="s">
        <v>38</v>
      </c>
      <c r="B31" t="s">
        <v>99</v>
      </c>
      <c r="C31" t="s">
        <v>2</v>
      </c>
      <c r="D31" t="s">
        <v>2</v>
      </c>
      <c r="E31">
        <v>0</v>
      </c>
      <c r="F31" t="s">
        <v>100</v>
      </c>
      <c r="G31" t="str">
        <f>HYPERLINK("http://www.edaily.co.kr/news/newspath.asp?newsid=02528886632357784", "한샘, 디자인파크 NC대전유성점’ 오픈")</f>
        <v>한샘, 디자인파크 NC대전유성점’ 오픈</v>
      </c>
      <c r="H31" t="s">
        <v>101</v>
      </c>
    </row>
    <row r="32" spans="1:8" x14ac:dyDescent="0.4">
      <c r="A32" t="s">
        <v>38</v>
      </c>
      <c r="B32" t="s">
        <v>102</v>
      </c>
      <c r="C32" t="s">
        <v>17</v>
      </c>
      <c r="D32" t="s">
        <v>18</v>
      </c>
      <c r="E32">
        <v>0</v>
      </c>
      <c r="F32" t="s">
        <v>103</v>
      </c>
      <c r="G32" t="str">
        <f>HYPERLINK("http://www.lawissue.co.kr/view.php?ud=202206031625269148204ead0791_12", "오뚜기, 친환경 행보 가속화")</f>
        <v>오뚜기, 친환경 행보 가속화</v>
      </c>
      <c r="H32" t="s">
        <v>104</v>
      </c>
    </row>
    <row r="33" spans="1:8" x14ac:dyDescent="0.4">
      <c r="A33" t="s">
        <v>38</v>
      </c>
      <c r="B33" t="s">
        <v>102</v>
      </c>
      <c r="C33" t="s">
        <v>2</v>
      </c>
      <c r="D33" t="s">
        <v>2</v>
      </c>
      <c r="E33">
        <v>0</v>
      </c>
      <c r="F33" t="s">
        <v>100</v>
      </c>
      <c r="G33" t="str">
        <f>HYPERLINK("http://www.lawissue.co.kr/view.php?ud=20220602165045466007f28b58b8_12", "한샘, 디자인파크 NC대전유성점’ 오픈")</f>
        <v>한샘, 디자인파크 NC대전유성점’ 오픈</v>
      </c>
      <c r="H33" t="s">
        <v>105</v>
      </c>
    </row>
    <row r="34" spans="1:8" x14ac:dyDescent="0.4">
      <c r="A34" t="s">
        <v>38</v>
      </c>
      <c r="B34" t="s">
        <v>106</v>
      </c>
      <c r="C34" t="s">
        <v>2</v>
      </c>
      <c r="D34" t="s">
        <v>4</v>
      </c>
      <c r="E34">
        <v>0</v>
      </c>
      <c r="F34" t="s">
        <v>107</v>
      </c>
      <c r="G34" t="str">
        <f>HYPERLINK("https://www.cnbnews.com/news/article.html?no=548983", "김병내 “주민들과 함께 남구 지속 가능한 발전 위해 최선”")</f>
        <v>김병내 “주민들과 함께 남구 지속 가능한 발전 위해 최선”</v>
      </c>
      <c r="H34" t="s">
        <v>108</v>
      </c>
    </row>
    <row r="35" spans="1:8" x14ac:dyDescent="0.4">
      <c r="A35" t="s">
        <v>38</v>
      </c>
      <c r="B35" t="s">
        <v>106</v>
      </c>
      <c r="C35" t="s">
        <v>2</v>
      </c>
      <c r="D35" t="s">
        <v>4</v>
      </c>
      <c r="E35">
        <v>0</v>
      </c>
      <c r="F35" t="s">
        <v>109</v>
      </c>
      <c r="G35" t="str">
        <f>HYPERLINK("https://www.cnbnews.com/news/article.html?no=548662", "김병내 광주 남구청장 당선인 “경제·문화 핫한 도시 만들 것”")</f>
        <v>김병내 광주 남구청장 당선인 “경제·문화 핫한 도시 만들 것”</v>
      </c>
      <c r="H35" t="s">
        <v>110</v>
      </c>
    </row>
    <row r="36" spans="1:8" x14ac:dyDescent="0.4">
      <c r="A36" t="s">
        <v>38</v>
      </c>
      <c r="B36" t="s">
        <v>111</v>
      </c>
      <c r="C36" t="s">
        <v>2</v>
      </c>
      <c r="D36" t="s">
        <v>2</v>
      </c>
      <c r="E36">
        <v>0</v>
      </c>
      <c r="F36" t="s">
        <v>112</v>
      </c>
      <c r="G36" t="str">
        <f>HYPERLINK("http://www.whitepaper.co.kr/news/articleView.html?idxno=216768", "한샘, 대전 유성에 디자인파크 오픈... 중부권 최대 규모")</f>
        <v>한샘, 대전 유성에 디자인파크 오픈... 중부권 최대 규모</v>
      </c>
      <c r="H36" t="s">
        <v>113</v>
      </c>
    </row>
    <row r="37" spans="1:8" x14ac:dyDescent="0.4">
      <c r="A37" t="s">
        <v>38</v>
      </c>
      <c r="B37" t="s">
        <v>114</v>
      </c>
      <c r="C37" t="s">
        <v>2</v>
      </c>
      <c r="D37" t="s">
        <v>2</v>
      </c>
      <c r="E37">
        <v>0</v>
      </c>
      <c r="F37" t="s">
        <v>115</v>
      </c>
      <c r="G37" t="str">
        <f>HYPERLINK("https://www.news1.kr/articles/?4700293", "한샘 디자인파크 NC대전유성점 개점…중부권 최대규모")</f>
        <v>한샘 디자인파크 NC대전유성점 개점…중부권 최대규모</v>
      </c>
      <c r="H37" t="s">
        <v>116</v>
      </c>
    </row>
    <row r="38" spans="1:8" x14ac:dyDescent="0.4">
      <c r="A38" t="s">
        <v>38</v>
      </c>
      <c r="B38" t="s">
        <v>117</v>
      </c>
      <c r="C38" t="s">
        <v>2</v>
      </c>
      <c r="D38" t="s">
        <v>2</v>
      </c>
      <c r="E38">
        <v>0</v>
      </c>
      <c r="F38" t="s">
        <v>118</v>
      </c>
      <c r="G38" t="str">
        <f>HYPERLINK("http://www.sisaon.co.kr/news/articleView.html?idxno=139489", "NS홈쇼핑, PB 엔쿡 모바일 전용관 오픈…한샘, 디자인파크 NC대전유성점 ...")</f>
        <v>NS홈쇼핑, PB 엔쿡 모바일 전용관 오픈…한샘, 디자인파크 NC대전유성점 ...</v>
      </c>
      <c r="H38" t="s">
        <v>119</v>
      </c>
    </row>
    <row r="39" spans="1:8" x14ac:dyDescent="0.4">
      <c r="A39" t="s">
        <v>38</v>
      </c>
      <c r="B39" t="s">
        <v>120</v>
      </c>
      <c r="C39" t="s">
        <v>2</v>
      </c>
      <c r="D39" t="s">
        <v>2</v>
      </c>
      <c r="E39">
        <v>0</v>
      </c>
      <c r="F39" t="s">
        <v>121</v>
      </c>
      <c r="G39" t="str">
        <f>HYPERLINK("http://www.pinpointnews.co.kr/news/articleView.html?idxno=120186", "한샘, 디자인파크 NC대전유성점 오픈…중부권 최대 규모")</f>
        <v>한샘, 디자인파크 NC대전유성점 오픈…중부권 최대 규모</v>
      </c>
      <c r="H39" t="s">
        <v>122</v>
      </c>
    </row>
    <row r="40" spans="1:8" x14ac:dyDescent="0.4">
      <c r="A40" t="s">
        <v>38</v>
      </c>
      <c r="B40" t="s">
        <v>123</v>
      </c>
      <c r="C40" t="s">
        <v>2</v>
      </c>
      <c r="D40" t="s">
        <v>2</v>
      </c>
      <c r="E40">
        <v>0</v>
      </c>
      <c r="F40" t="s">
        <v>124</v>
      </c>
      <c r="G40" t="str">
        <f>HYPERLINK("http://www.ksmnews.co.kr/default/index_view_page.php?idx=381438&amp;part_idx=7", "포항, 흥해집수리건축학교 도배전문가ㆍ생활형집수리 과정 개강")</f>
        <v>포항, 흥해집수리건축학교 도배전문가ㆍ생활형집수리 과정 개강</v>
      </c>
      <c r="H40" t="s">
        <v>125</v>
      </c>
    </row>
    <row r="41" spans="1:8" x14ac:dyDescent="0.4">
      <c r="A41" t="s">
        <v>38</v>
      </c>
      <c r="B41" t="s">
        <v>126</v>
      </c>
      <c r="C41" t="s">
        <v>2</v>
      </c>
      <c r="D41" t="s">
        <v>2</v>
      </c>
      <c r="E41">
        <v>0</v>
      </c>
      <c r="F41" t="s">
        <v>127</v>
      </c>
      <c r="G41" t="str">
        <f>HYPERLINK("https://www.ceoscoredaily.com/page/view/2022060309203821221", "KCC글라스 홈씨씨 인테리어, 6월 고객 이벤트 진행")</f>
        <v>KCC글라스 홈씨씨 인테리어, 6월 고객 이벤트 진행</v>
      </c>
      <c r="H41" t="s">
        <v>128</v>
      </c>
    </row>
    <row r="42" spans="1:8" x14ac:dyDescent="0.4">
      <c r="A42" t="s">
        <v>38</v>
      </c>
      <c r="B42" t="s">
        <v>126</v>
      </c>
      <c r="C42" t="s">
        <v>2</v>
      </c>
      <c r="D42" t="s">
        <v>2</v>
      </c>
      <c r="E42">
        <v>0</v>
      </c>
      <c r="F42" t="s">
        <v>129</v>
      </c>
      <c r="G42" t="str">
        <f>HYPERLINK("https://www.ceoscoredaily.com/page/view/2022060209043118699", "한샘, 디자인파크 NC대전유성점 오픈")</f>
        <v>한샘, 디자인파크 NC대전유성점 오픈</v>
      </c>
      <c r="H42" t="s">
        <v>130</v>
      </c>
    </row>
    <row r="43" spans="1:8" x14ac:dyDescent="0.4">
      <c r="A43" t="s">
        <v>38</v>
      </c>
      <c r="B43" t="s">
        <v>131</v>
      </c>
      <c r="C43" t="s">
        <v>17</v>
      </c>
      <c r="D43" t="s">
        <v>18</v>
      </c>
      <c r="E43">
        <v>0</v>
      </c>
      <c r="F43" t="s">
        <v>132</v>
      </c>
      <c r="G43" t="str">
        <f>HYPERLINK("https://www.asiatoday.co.kr/view.php?key=20220603010001721", "저탄소 배출 생산과 환경정화활동…오뚜기, 친환경 행보 가속화")</f>
        <v>저탄소 배출 생산과 환경정화활동…오뚜기, 친환경 행보 가속화</v>
      </c>
      <c r="H43" t="s">
        <v>133</v>
      </c>
    </row>
    <row r="44" spans="1:8" x14ac:dyDescent="0.4">
      <c r="A44" t="s">
        <v>38</v>
      </c>
      <c r="B44" t="s">
        <v>134</v>
      </c>
      <c r="C44" t="s">
        <v>2</v>
      </c>
      <c r="D44" t="s">
        <v>2</v>
      </c>
      <c r="E44">
        <v>0</v>
      </c>
      <c r="F44" t="s">
        <v>129</v>
      </c>
      <c r="G44" t="str">
        <f>HYPERLINK("http://www.ziksir.com/news/articleView.html?idxno=25761", "한샘, 디자인파크 NC대전유성점 오픈")</f>
        <v>한샘, 디자인파크 NC대전유성점 오픈</v>
      </c>
      <c r="H44" t="s">
        <v>135</v>
      </c>
    </row>
    <row r="45" spans="1:8" x14ac:dyDescent="0.4">
      <c r="A45" t="s">
        <v>38</v>
      </c>
      <c r="B45" t="s">
        <v>136</v>
      </c>
      <c r="C45" t="s">
        <v>17</v>
      </c>
      <c r="D45" t="s">
        <v>18</v>
      </c>
      <c r="E45">
        <v>0</v>
      </c>
      <c r="F45" t="s">
        <v>137</v>
      </c>
      <c r="G45" t="str">
        <f>HYPERLINK("http://news.mt.co.kr/mtview.php?no=2022060311173676900", "휴마스터, 탄소중립·ESG 실현… 데시컨트 제습 냉방으로 쾌적감 향상")</f>
        <v>휴마스터, 탄소중립·ESG 실현… 데시컨트 제습 냉방으로 쾌적감 향상</v>
      </c>
      <c r="H45" t="s">
        <v>138</v>
      </c>
    </row>
    <row r="46" spans="1:8" x14ac:dyDescent="0.4">
      <c r="A46" t="s">
        <v>38</v>
      </c>
      <c r="B46" t="s">
        <v>139</v>
      </c>
      <c r="C46" t="s">
        <v>17</v>
      </c>
      <c r="D46" t="s">
        <v>18</v>
      </c>
      <c r="E46">
        <v>0</v>
      </c>
      <c r="F46" t="s">
        <v>103</v>
      </c>
      <c r="G46" t="str">
        <f>HYPERLINK("http://www.nspna.com/news/?mode=view&amp;newsid=574785", "오뚜기, 친환경 행보 가속화")</f>
        <v>오뚜기, 친환경 행보 가속화</v>
      </c>
      <c r="H46" t="s">
        <v>140</v>
      </c>
    </row>
    <row r="47" spans="1:8" x14ac:dyDescent="0.4">
      <c r="A47" t="s">
        <v>38</v>
      </c>
      <c r="B47" t="s">
        <v>141</v>
      </c>
      <c r="C47" t="s">
        <v>2</v>
      </c>
      <c r="D47" t="s">
        <v>2</v>
      </c>
      <c r="E47">
        <v>0</v>
      </c>
      <c r="F47" t="s">
        <v>142</v>
      </c>
      <c r="G47" t="str">
        <f>HYPERLINK("http://www.koreaittimes.com/news/articleView.html?idxno=113378", "홈씨씨 인테리어, 30일까지 고객 이벤트 진행")</f>
        <v>홈씨씨 인테리어, 30일까지 고객 이벤트 진행</v>
      </c>
      <c r="H47" t="s">
        <v>143</v>
      </c>
    </row>
    <row r="48" spans="1:8" x14ac:dyDescent="0.4">
      <c r="A48" t="s">
        <v>38</v>
      </c>
      <c r="B48" t="s">
        <v>144</v>
      </c>
      <c r="C48" t="s">
        <v>2</v>
      </c>
      <c r="D48" t="s">
        <v>4</v>
      </c>
      <c r="E48">
        <v>0</v>
      </c>
      <c r="F48" t="s">
        <v>145</v>
      </c>
      <c r="G48" t="str">
        <f>HYPERLINK("http://news.tf.co.kr/read/national/1942831.htm", "김병내 광주 남구청장’ 당선인 “남구 경제・문화적으로 핫한 도시 만들겠...")</f>
        <v>김병내 광주 남구청장’ 당선인 “남구 경제・문화적으로 핫한 도시 만들겠...</v>
      </c>
      <c r="H48" t="s">
        <v>146</v>
      </c>
    </row>
    <row r="49" spans="1:8" x14ac:dyDescent="0.4">
      <c r="A49" t="s">
        <v>38</v>
      </c>
      <c r="B49" t="s">
        <v>147</v>
      </c>
      <c r="C49" t="s">
        <v>2</v>
      </c>
      <c r="D49" t="s">
        <v>2</v>
      </c>
      <c r="E49">
        <v>0</v>
      </c>
      <c r="F49" t="s">
        <v>127</v>
      </c>
      <c r="G49" t="str">
        <f>HYPERLINK("http://www.wsobi.com/news/articleView.html?idxno=163898", "KCC글라스 홈씨씨 인테리어, 6월 고객 이벤트 진행")</f>
        <v>KCC글라스 홈씨씨 인테리어, 6월 고객 이벤트 진행</v>
      </c>
      <c r="H49" t="s">
        <v>148</v>
      </c>
    </row>
    <row r="50" spans="1:8" x14ac:dyDescent="0.4">
      <c r="A50" t="s">
        <v>38</v>
      </c>
      <c r="B50" t="s">
        <v>149</v>
      </c>
      <c r="C50" t="s">
        <v>2</v>
      </c>
      <c r="D50" t="s">
        <v>2</v>
      </c>
      <c r="E50">
        <v>0</v>
      </c>
      <c r="F50" t="s">
        <v>150</v>
      </c>
      <c r="G50" t="str">
        <f>HYPERLINK("http://www.ujeil.com/news/articleView.html?idxno=305221", "영화관서 화장실 가려다 추락위협 느껴")</f>
        <v>영화관서 화장실 가려다 추락위협 느껴</v>
      </c>
      <c r="H50" t="s">
        <v>151</v>
      </c>
    </row>
    <row r="51" spans="1:8" x14ac:dyDescent="0.4">
      <c r="A51" t="s">
        <v>38</v>
      </c>
      <c r="B51" t="s">
        <v>152</v>
      </c>
      <c r="C51" t="s">
        <v>2</v>
      </c>
      <c r="D51" t="s">
        <v>4</v>
      </c>
      <c r="E51">
        <v>0</v>
      </c>
      <c r="F51" t="s">
        <v>153</v>
      </c>
      <c r="G51" t="str">
        <f>HYPERLINK("http://www.psnews.co.kr/news/articleView.html?idxno=2009527", "재선 김병내 광주 남구청장 경제·문화 핫한 도시 만들 것")</f>
        <v>재선 김병내 광주 남구청장 경제·문화 핫한 도시 만들 것</v>
      </c>
      <c r="H51" t="s">
        <v>154</v>
      </c>
    </row>
    <row r="52" spans="1:8" x14ac:dyDescent="0.4">
      <c r="A52" t="s">
        <v>38</v>
      </c>
      <c r="B52" t="s">
        <v>13</v>
      </c>
      <c r="C52" t="s">
        <v>2</v>
      </c>
      <c r="D52" t="s">
        <v>4</v>
      </c>
      <c r="E52">
        <v>0</v>
      </c>
      <c r="F52" t="s">
        <v>155</v>
      </c>
      <c r="G52" t="str">
        <f>HYPERLINK("http://www.slist.kr/news/articleView.html?idxno=358808", "원호, 파사드 영화같은 새 시크릿 포토")</f>
        <v>원호, 파사드 영화같은 새 시크릿 포토</v>
      </c>
      <c r="H52" t="s">
        <v>156</v>
      </c>
    </row>
    <row r="53" spans="1:8" x14ac:dyDescent="0.4">
      <c r="A53" t="s">
        <v>38</v>
      </c>
      <c r="B53" t="s">
        <v>157</v>
      </c>
      <c r="C53" t="s">
        <v>2</v>
      </c>
      <c r="D53" t="s">
        <v>2</v>
      </c>
      <c r="E53">
        <v>0</v>
      </c>
      <c r="F53" t="s">
        <v>158</v>
      </c>
      <c r="G53" t="str">
        <f>HYPERLINK("http://thepublic.kr/news/newsview.php?ncode=1065591219806587", "한샘, 디자인파크 NC대전유성점 오픈...체험형 콘텐츠 등 눈길")</f>
        <v>한샘, 디자인파크 NC대전유성점 오픈...체험형 콘텐츠 등 눈길</v>
      </c>
      <c r="H53" t="s">
        <v>159</v>
      </c>
    </row>
    <row r="54" spans="1:8" x14ac:dyDescent="0.4">
      <c r="A54" t="s">
        <v>38</v>
      </c>
      <c r="B54" t="s">
        <v>160</v>
      </c>
      <c r="C54" t="s">
        <v>2</v>
      </c>
      <c r="D54" t="s">
        <v>2</v>
      </c>
      <c r="E54">
        <v>0</v>
      </c>
      <c r="F54" t="s">
        <v>161</v>
      </c>
      <c r="G54" t="str">
        <f>HYPERLINK("http://www.kmaeil.com/news/articleView.html?idxno=353039", "한샘디자인파크 NC대전유성점 연다")</f>
        <v>한샘디자인파크 NC대전유성점 연다</v>
      </c>
      <c r="H54" t="s">
        <v>162</v>
      </c>
    </row>
    <row r="55" spans="1:8" x14ac:dyDescent="0.4">
      <c r="A55" t="s">
        <v>38</v>
      </c>
      <c r="B55" t="s">
        <v>163</v>
      </c>
      <c r="C55" t="s">
        <v>2</v>
      </c>
      <c r="D55" t="s">
        <v>2</v>
      </c>
      <c r="E55">
        <v>0</v>
      </c>
      <c r="F55" t="s">
        <v>164</v>
      </c>
      <c r="G55" t="str">
        <f>HYPERLINK("http://www.4th.kr/news/articleView.html?idxno=2019101", "한샘, 디자인파크 NC대전유성점 오픈...중부권 최대")</f>
        <v>한샘, 디자인파크 NC대전유성점 오픈...중부권 최대</v>
      </c>
      <c r="H55" t="s">
        <v>165</v>
      </c>
    </row>
    <row r="56" spans="1:8" x14ac:dyDescent="0.4">
      <c r="A56" t="s">
        <v>38</v>
      </c>
      <c r="B56" t="s">
        <v>163</v>
      </c>
      <c r="C56" t="s">
        <v>17</v>
      </c>
      <c r="D56" t="s">
        <v>18</v>
      </c>
      <c r="E56">
        <v>0</v>
      </c>
      <c r="F56" t="s">
        <v>166</v>
      </c>
      <c r="G56" t="str">
        <f>HYPERLINK("http://www.4th.kr/news/articleView.html?idxno=2019146", "생산부터 폐기까지...오뚜기, 친환경 ESG 경영 박차")</f>
        <v>생산부터 폐기까지...오뚜기, 친환경 ESG 경영 박차</v>
      </c>
      <c r="H56" t="s">
        <v>167</v>
      </c>
    </row>
    <row r="57" spans="1:8" x14ac:dyDescent="0.4">
      <c r="A57" t="s">
        <v>38</v>
      </c>
      <c r="B57" t="s">
        <v>168</v>
      </c>
      <c r="C57" t="s">
        <v>2</v>
      </c>
      <c r="D57" t="s">
        <v>2</v>
      </c>
      <c r="E57">
        <v>0</v>
      </c>
      <c r="F57" t="s">
        <v>169</v>
      </c>
      <c r="G57" t="str">
        <f>HYPERLINK("http://www.newscj.com/news/articleView.html?idxno=988083", "[현대이야기&lt;4&gt;] 시련 속에 단단해진 범현대家… 아산의 정신 이어받은 2·...")</f>
        <v>[현대이야기&lt;4&gt;] 시련 속에 단단해진 범현대家… 아산의 정신 이어받은 2·...</v>
      </c>
      <c r="H57" t="s">
        <v>170</v>
      </c>
    </row>
    <row r="58" spans="1:8" x14ac:dyDescent="0.4">
      <c r="A58" t="s">
        <v>38</v>
      </c>
      <c r="B58" t="s">
        <v>171</v>
      </c>
      <c r="C58" t="s">
        <v>2</v>
      </c>
      <c r="D58" t="s">
        <v>4</v>
      </c>
      <c r="E58">
        <v>0</v>
      </c>
      <c r="F58" t="s">
        <v>172</v>
      </c>
      <c r="G58" t="str">
        <f>HYPERLINK("http://www.k-health.com/news/articleView.html?idxno=59595", "순백의 샤스타데이지 천국으로 초대합니다")</f>
        <v>순백의 샤스타데이지 천국으로 초대합니다</v>
      </c>
      <c r="H58" t="s">
        <v>173</v>
      </c>
    </row>
    <row r="59" spans="1:8" x14ac:dyDescent="0.4">
      <c r="A59" t="s">
        <v>38</v>
      </c>
      <c r="B59" t="s">
        <v>174</v>
      </c>
      <c r="C59" t="s">
        <v>2</v>
      </c>
      <c r="D59" t="s">
        <v>2</v>
      </c>
      <c r="E59">
        <v>0</v>
      </c>
      <c r="F59" t="s">
        <v>175</v>
      </c>
      <c r="G59" t="str">
        <f>HYPERLINK("http://www.startuptoday.co.kr/news/articleView.html?idxno=102565", "한샘, 중부권 최대 홈인테리어 매장 디자인파크 NC대전유성점 오픈")</f>
        <v>한샘, 중부권 최대 홈인테리어 매장 디자인파크 NC대전유성점 오픈</v>
      </c>
      <c r="H59" t="s">
        <v>176</v>
      </c>
    </row>
    <row r="60" spans="1:8" x14ac:dyDescent="0.4">
      <c r="A60" t="s">
        <v>38</v>
      </c>
      <c r="B60" t="s">
        <v>177</v>
      </c>
      <c r="C60" t="s">
        <v>2</v>
      </c>
      <c r="D60" t="s">
        <v>2</v>
      </c>
      <c r="E60">
        <v>0</v>
      </c>
      <c r="F60" t="s">
        <v>178</v>
      </c>
      <c r="G60" t="str">
        <f>HYPERLINK("http://www.newspim.com/news/view/20220603000222", "홈씨씨 인테리어, 6월 고객 이벤트 진행")</f>
        <v>홈씨씨 인테리어, 6월 고객 이벤트 진행</v>
      </c>
      <c r="H60" t="s">
        <v>179</v>
      </c>
    </row>
    <row r="61" spans="1:8" x14ac:dyDescent="0.4">
      <c r="A61" t="s">
        <v>38</v>
      </c>
      <c r="B61" t="s">
        <v>180</v>
      </c>
      <c r="C61" t="s">
        <v>2</v>
      </c>
      <c r="D61" t="s">
        <v>2</v>
      </c>
      <c r="E61">
        <v>0</v>
      </c>
      <c r="F61" t="s">
        <v>129</v>
      </c>
      <c r="G61" t="str">
        <f>HYPERLINK("http://www.betanews.net:8080/article/1338318.html", "한샘, 디자인파크 NC대전유성점 오픈")</f>
        <v>한샘, 디자인파크 NC대전유성점 오픈</v>
      </c>
      <c r="H61" t="s">
        <v>181</v>
      </c>
    </row>
    <row r="62" spans="1:8" x14ac:dyDescent="0.4">
      <c r="A62" t="s">
        <v>38</v>
      </c>
      <c r="B62" t="s">
        <v>182</v>
      </c>
      <c r="C62" t="s">
        <v>17</v>
      </c>
      <c r="D62" t="s">
        <v>18</v>
      </c>
      <c r="E62">
        <v>0</v>
      </c>
      <c r="F62" t="s">
        <v>183</v>
      </c>
      <c r="G62" t="str">
        <f>HYPERLINK("http://www.bigtanews.co.kr/news/articleView.html?idxno=10936", "오뚜기, 친환경 ESG경영 가속화")</f>
        <v>오뚜기, 친환경 ESG경영 가속화</v>
      </c>
      <c r="H62" t="s">
        <v>184</v>
      </c>
    </row>
    <row r="63" spans="1:8" x14ac:dyDescent="0.4">
      <c r="A63" t="s">
        <v>38</v>
      </c>
      <c r="B63" t="s">
        <v>185</v>
      </c>
      <c r="C63" t="s">
        <v>2</v>
      </c>
      <c r="D63" t="s">
        <v>2</v>
      </c>
      <c r="E63">
        <v>0</v>
      </c>
      <c r="F63" t="s">
        <v>186</v>
      </c>
      <c r="G63" t="str">
        <f>HYPERLINK("http://www.thebigdata.co.kr/view.php?ud=2022060210112186152d2db879fd_23", "한샘, 대전 유성구 NC백화점에 한샘디자인파크 NC대전유성점’ 오픈")</f>
        <v>한샘, 대전 유성구 NC백화점에 한샘디자인파크 NC대전유성점’ 오픈</v>
      </c>
      <c r="H63" t="s">
        <v>187</v>
      </c>
    </row>
    <row r="64" spans="1:8" x14ac:dyDescent="0.4">
      <c r="A64" t="s">
        <v>38</v>
      </c>
      <c r="B64" t="s">
        <v>188</v>
      </c>
      <c r="C64" t="s">
        <v>2</v>
      </c>
      <c r="D64" t="s">
        <v>3</v>
      </c>
      <c r="E64">
        <v>0</v>
      </c>
      <c r="F64" t="s">
        <v>189</v>
      </c>
      <c r="G64" t="str">
        <f>HYPERLINK("http://www.jeonmin.co.kr/news/articleView.html?idxno=357044", "훈풍 부는 상가 시장… 힐스 에비뉴 인덕원 이목 집중")</f>
        <v>훈풍 부는 상가 시장… 힐스 에비뉴 인덕원 이목 집중</v>
      </c>
      <c r="H64" t="s">
        <v>190</v>
      </c>
    </row>
    <row r="65" spans="1:8" x14ac:dyDescent="0.4">
      <c r="A65" t="s">
        <v>38</v>
      </c>
      <c r="B65" t="s">
        <v>188</v>
      </c>
      <c r="C65" t="s">
        <v>2</v>
      </c>
      <c r="D65" t="s">
        <v>2</v>
      </c>
      <c r="E65">
        <v>0</v>
      </c>
      <c r="F65" t="s">
        <v>191</v>
      </c>
      <c r="G65" t="str">
        <f>HYPERLINK("http://www.jeonmin.co.kr/news/articleView.html?idxno=356981", "부안 계화면, 주택화재가구 재능기부 집수리 눈길")</f>
        <v>부안 계화면, 주택화재가구 재능기부 집수리 눈길</v>
      </c>
      <c r="H65" t="s">
        <v>192</v>
      </c>
    </row>
    <row r="66" spans="1:8" x14ac:dyDescent="0.4">
      <c r="A66" t="s">
        <v>38</v>
      </c>
      <c r="B66" t="s">
        <v>177</v>
      </c>
      <c r="C66" t="s">
        <v>2</v>
      </c>
      <c r="D66" t="s">
        <v>2</v>
      </c>
      <c r="E66">
        <v>0</v>
      </c>
      <c r="F66" t="s">
        <v>129</v>
      </c>
      <c r="G66" t="str">
        <f>HYPERLINK("http://www.newspim.com/news/view/20220602000450", "한샘, 디자인파크 NC대전유성점 오픈")</f>
        <v>한샘, 디자인파크 NC대전유성점 오픈</v>
      </c>
      <c r="H66" t="s">
        <v>193</v>
      </c>
    </row>
    <row r="67" spans="1:8" x14ac:dyDescent="0.4">
      <c r="A67" t="s">
        <v>38</v>
      </c>
      <c r="B67" t="s">
        <v>194</v>
      </c>
      <c r="C67" t="s">
        <v>2</v>
      </c>
      <c r="D67" t="s">
        <v>2</v>
      </c>
      <c r="E67">
        <v>0</v>
      </c>
      <c r="F67" t="s">
        <v>195</v>
      </c>
      <c r="G67" t="str">
        <f>HYPERLINK("http://www.enewstoday.co.kr/news/articleView.html?idxno=1574301", "홈씨씨인테리어, 6월 고객 이벤트 진행")</f>
        <v>홈씨씨인테리어, 6월 고객 이벤트 진행</v>
      </c>
      <c r="H67" t="s">
        <v>196</v>
      </c>
    </row>
    <row r="68" spans="1:8" x14ac:dyDescent="0.4">
      <c r="A68" t="s">
        <v>38</v>
      </c>
      <c r="B68" t="s">
        <v>197</v>
      </c>
      <c r="C68" t="s">
        <v>2</v>
      </c>
      <c r="D68" t="s">
        <v>2</v>
      </c>
      <c r="E68">
        <v>0</v>
      </c>
      <c r="F68" t="s">
        <v>198</v>
      </c>
      <c r="G68" t="str">
        <f>HYPERLINK("http://www.intn.co.kr/news/articleView.html?idxno=2022870", "한샘, 대전 디자인파크 NC대전유성점 오픈")</f>
        <v>한샘, 대전 디자인파크 NC대전유성점 오픈</v>
      </c>
      <c r="H68" t="s">
        <v>199</v>
      </c>
    </row>
    <row r="69" spans="1:8" x14ac:dyDescent="0.4">
      <c r="A69" t="s">
        <v>38</v>
      </c>
      <c r="B69" t="s">
        <v>200</v>
      </c>
      <c r="C69" t="s">
        <v>2</v>
      </c>
      <c r="D69" t="s">
        <v>2</v>
      </c>
      <c r="E69">
        <v>0</v>
      </c>
      <c r="F69" t="s">
        <v>201</v>
      </c>
      <c r="G69" t="str">
        <f>HYPERLINK("http://www.insightkorea.co.kr/news/articleView.html?idxno=96982", "한샘 디자인파크 NC대전유성점 오픈")</f>
        <v>한샘 디자인파크 NC대전유성점 오픈</v>
      </c>
      <c r="H69" t="s">
        <v>202</v>
      </c>
    </row>
    <row r="70" spans="1:8" x14ac:dyDescent="0.4">
      <c r="A70" t="s">
        <v>38</v>
      </c>
      <c r="B70" t="s">
        <v>203</v>
      </c>
      <c r="C70" t="s">
        <v>2</v>
      </c>
      <c r="D70" t="s">
        <v>2</v>
      </c>
      <c r="E70">
        <v>0</v>
      </c>
      <c r="F70" t="s">
        <v>129</v>
      </c>
      <c r="G70" t="str">
        <f>HYPERLINK("https://www.asiatime.co.kr/article/20220602500076", "한샘, 디자인파크 NC대전유성점 오픈")</f>
        <v>한샘, 디자인파크 NC대전유성점 오픈</v>
      </c>
      <c r="H70" t="s">
        <v>204</v>
      </c>
    </row>
    <row r="71" spans="1:8" x14ac:dyDescent="0.4">
      <c r="A71" t="s">
        <v>38</v>
      </c>
      <c r="B71" t="s">
        <v>205</v>
      </c>
      <c r="C71" t="s">
        <v>2</v>
      </c>
      <c r="D71" t="s">
        <v>4</v>
      </c>
      <c r="E71">
        <v>0</v>
      </c>
      <c r="F71" t="s">
        <v>206</v>
      </c>
      <c r="G71" t="str">
        <f>HYPERLINK("http://www.chungnamilbo.co.kr/news/articleView.html?idxno=663209", "위태로운 유성온천관광특구… 움직임 본격화 될까")</f>
        <v>위태로운 유성온천관광특구… 움직임 본격화 될까</v>
      </c>
      <c r="H71" t="s">
        <v>207</v>
      </c>
    </row>
    <row r="72" spans="1:8" x14ac:dyDescent="0.4">
      <c r="A72" t="s">
        <v>38</v>
      </c>
      <c r="B72" t="s">
        <v>147</v>
      </c>
      <c r="C72" t="s">
        <v>2</v>
      </c>
      <c r="D72" t="s">
        <v>2</v>
      </c>
      <c r="E72">
        <v>0</v>
      </c>
      <c r="F72" t="s">
        <v>201</v>
      </c>
      <c r="G72" t="str">
        <f>HYPERLINK("http://www.wsobi.com/news/articleView.html?idxno=163839", "한샘 디자인파크 NC대전유성점 오픈")</f>
        <v>한샘 디자인파크 NC대전유성점 오픈</v>
      </c>
      <c r="H72" t="s">
        <v>208</v>
      </c>
    </row>
    <row r="73" spans="1:8" x14ac:dyDescent="0.4">
      <c r="A73" t="s">
        <v>38</v>
      </c>
      <c r="B73" t="s">
        <v>185</v>
      </c>
      <c r="C73" t="s">
        <v>2</v>
      </c>
      <c r="D73" t="s">
        <v>2</v>
      </c>
      <c r="E73">
        <v>0</v>
      </c>
      <c r="F73" t="s">
        <v>209</v>
      </c>
      <c r="G73" t="str">
        <f>HYPERLINK("http://www.thebigdata.co.kr/view.php?ud=2022060309484543502d2db879fd_23", "KCC글라스 홈씨씨 인테리어, 다양한 고객 이벤트 6월 진행")</f>
        <v>KCC글라스 홈씨씨 인테리어, 다양한 고객 이벤트 6월 진행</v>
      </c>
      <c r="H73" t="s">
        <v>210</v>
      </c>
    </row>
    <row r="74" spans="1:8" x14ac:dyDescent="0.4">
      <c r="A74" t="s">
        <v>38</v>
      </c>
      <c r="B74" t="s">
        <v>211</v>
      </c>
      <c r="C74" t="s">
        <v>17</v>
      </c>
      <c r="D74" t="s">
        <v>18</v>
      </c>
      <c r="E74">
        <v>0</v>
      </c>
      <c r="F74" t="s">
        <v>212</v>
      </c>
      <c r="G74" t="str">
        <f>HYPERLINK("http://www.industrynews.co.kr/news/articleView.html?idxno=46142", "메카로에너지, 세계 최초로 CVD 방식으로 5세대 크기 CIGS 박막 태양전지 개발")</f>
        <v>메카로에너지, 세계 최초로 CVD 방식으로 5세대 크기 CIGS 박막 태양전지 개발</v>
      </c>
      <c r="H74" t="s">
        <v>213</v>
      </c>
    </row>
    <row r="75" spans="1:8" x14ac:dyDescent="0.4">
      <c r="A75" t="s">
        <v>38</v>
      </c>
      <c r="B75" t="s">
        <v>214</v>
      </c>
      <c r="C75" t="s">
        <v>2</v>
      </c>
      <c r="D75" t="s">
        <v>3</v>
      </c>
      <c r="E75">
        <v>0</v>
      </c>
      <c r="F75" t="s">
        <v>215</v>
      </c>
      <c r="G75" t="str">
        <f>HYPERLINK("http://www.constimes.co.kr/news/articleView.html?idxno=231778", "힐스테이트 인덕원 단지 내 상업시설 힐스 에비뉴 인덕원 공급")</f>
        <v>힐스테이트 인덕원 단지 내 상업시설 힐스 에비뉴 인덕원 공급</v>
      </c>
      <c r="H75" t="s">
        <v>216</v>
      </c>
    </row>
    <row r="76" spans="1:8" x14ac:dyDescent="0.4">
      <c r="A76" t="s">
        <v>38</v>
      </c>
      <c r="B76" t="s">
        <v>211</v>
      </c>
      <c r="C76" t="s">
        <v>17</v>
      </c>
      <c r="D76" t="s">
        <v>18</v>
      </c>
      <c r="E76">
        <v>0</v>
      </c>
      <c r="F76" t="s">
        <v>217</v>
      </c>
      <c r="G76" t="str">
        <f>HYPERLINK("http://www.industrynews.co.kr/news/articleView.html?idxno=46123", "옥토끼이미징, 솔라리안으로 BIPV 시장 혁신 이끈다")</f>
        <v>옥토끼이미징, 솔라리안으로 BIPV 시장 혁신 이끈다</v>
      </c>
      <c r="H76" t="s">
        <v>218</v>
      </c>
    </row>
    <row r="77" spans="1:8" x14ac:dyDescent="0.4">
      <c r="A77" t="s">
        <v>38</v>
      </c>
      <c r="B77" t="s">
        <v>219</v>
      </c>
      <c r="C77" t="s">
        <v>2</v>
      </c>
      <c r="D77" t="s">
        <v>2</v>
      </c>
      <c r="E77">
        <v>0</v>
      </c>
      <c r="F77" t="s">
        <v>220</v>
      </c>
      <c r="G77" t="str">
        <f>HYPERLINK("http://www.obsnews.co.kr/news/articleView.html?idxno=1355118", "새의 적, 대도시 마천루…연간 10억 마리 사망")</f>
        <v>새의 적, 대도시 마천루…연간 10억 마리 사망</v>
      </c>
      <c r="H77" t="s">
        <v>221</v>
      </c>
    </row>
    <row r="78" spans="1:8" x14ac:dyDescent="0.4">
      <c r="A78" t="s">
        <v>38</v>
      </c>
      <c r="B78" t="s">
        <v>35</v>
      </c>
      <c r="C78" t="s">
        <v>2</v>
      </c>
      <c r="D78" t="s">
        <v>4</v>
      </c>
      <c r="E78">
        <v>0</v>
      </c>
      <c r="F78" t="s">
        <v>222</v>
      </c>
      <c r="G78" t="str">
        <f>HYPERLINK("http://www.newsis.com/view/?id=NISX20220602_0001895200&amp;cID=13001&amp;pID=13000", "동남아 단체관광객 2년만에 돌아왔다…국내 면세점 활기")</f>
        <v>동남아 단체관광객 2년만에 돌아왔다…국내 면세점 활기</v>
      </c>
      <c r="H78" t="s">
        <v>223</v>
      </c>
    </row>
    <row r="79" spans="1:8" x14ac:dyDescent="0.4">
      <c r="A79" t="s">
        <v>38</v>
      </c>
      <c r="B79" t="s">
        <v>224</v>
      </c>
      <c r="C79" t="s">
        <v>2</v>
      </c>
      <c r="D79" t="s">
        <v>2</v>
      </c>
      <c r="E79">
        <v>0</v>
      </c>
      <c r="F79" t="s">
        <v>129</v>
      </c>
      <c r="G79" t="str">
        <f>HYPERLINK("http://www.cstimes.com/news/articleView.html?idxno=500832", "한샘, 디자인파크 NC대전유성점 오픈")</f>
        <v>한샘, 디자인파크 NC대전유성점 오픈</v>
      </c>
      <c r="H79" t="s">
        <v>225</v>
      </c>
    </row>
    <row r="80" spans="1:8" x14ac:dyDescent="0.4">
      <c r="A80" t="s">
        <v>38</v>
      </c>
      <c r="B80" t="s">
        <v>29</v>
      </c>
      <c r="C80" t="s">
        <v>2</v>
      </c>
      <c r="D80" t="s">
        <v>2</v>
      </c>
      <c r="E80">
        <v>0</v>
      </c>
      <c r="F80" t="s">
        <v>226</v>
      </c>
      <c r="G80" t="str">
        <f>HYPERLINK("http://www.woodkorea.co.kr/news/articleView.html?idxno=59255", "병점역 서영 더엘, 병점역 일대 최고 입지로 주목")</f>
        <v>병점역 서영 더엘, 병점역 일대 최고 입지로 주목</v>
      </c>
      <c r="H80" t="s">
        <v>227</v>
      </c>
    </row>
    <row r="81" spans="1:8" x14ac:dyDescent="0.4">
      <c r="A81" t="s">
        <v>38</v>
      </c>
      <c r="B81" t="s">
        <v>185</v>
      </c>
      <c r="C81" t="s">
        <v>17</v>
      </c>
      <c r="D81" t="s">
        <v>18</v>
      </c>
      <c r="E81">
        <v>0</v>
      </c>
      <c r="F81" t="s">
        <v>228</v>
      </c>
      <c r="G81" t="str">
        <f>HYPERLINK("http://www.thebigdata.co.kr/view.php?ud=2022060310242978412d2db879fd_23", "㈜오뚜기, 친환경 행보 가속…저탄소 배출 생산·환경 정화 활동 지속")</f>
        <v>㈜오뚜기, 친환경 행보 가속…저탄소 배출 생산·환경 정화 활동 지속</v>
      </c>
      <c r="H81" t="s">
        <v>229</v>
      </c>
    </row>
    <row r="82" spans="1:8" x14ac:dyDescent="0.4">
      <c r="A82" t="s">
        <v>38</v>
      </c>
      <c r="B82" t="s">
        <v>230</v>
      </c>
      <c r="C82" t="s">
        <v>2</v>
      </c>
      <c r="D82" t="s">
        <v>4</v>
      </c>
      <c r="E82">
        <v>0</v>
      </c>
      <c r="F82" t="s">
        <v>231</v>
      </c>
      <c r="G82" t="str">
        <f>HYPERLINK("http://www.dailypharm.com/Users/News/NewsView.html?ID=288676&amp;REFERER=NP", "친절만으론 안돼...고객만족 넘어 고객경험에 힘써야")</f>
        <v>친절만으론 안돼...고객만족 넘어 고객경험에 힘써야</v>
      </c>
      <c r="H82" t="s">
        <v>232</v>
      </c>
    </row>
    <row r="83" spans="1:8" x14ac:dyDescent="0.4">
      <c r="A83" t="s">
        <v>38</v>
      </c>
      <c r="B83" t="s">
        <v>233</v>
      </c>
      <c r="C83" t="s">
        <v>17</v>
      </c>
      <c r="D83" t="s">
        <v>18</v>
      </c>
      <c r="E83">
        <v>0</v>
      </c>
      <c r="F83" t="s">
        <v>234</v>
      </c>
      <c r="G83" t="str">
        <f>HYPERLINK("http://www.dailysmart.co.kr/news/articleView.html?idxno=60384", "오뚜기, 친환경 행보 가속화…저탄소 배출 생산과 지속적인 환경정화활동 펼쳐")</f>
        <v>오뚜기, 친환경 행보 가속화…저탄소 배출 생산과 지속적인 환경정화활동 펼쳐</v>
      </c>
      <c r="H83" t="s">
        <v>235</v>
      </c>
    </row>
    <row r="84" spans="1:8" x14ac:dyDescent="0.4">
      <c r="A84" t="s">
        <v>38</v>
      </c>
      <c r="B84" t="s">
        <v>45</v>
      </c>
      <c r="C84" t="s">
        <v>17</v>
      </c>
      <c r="D84" t="s">
        <v>18</v>
      </c>
      <c r="E84">
        <v>0</v>
      </c>
      <c r="F84" t="s">
        <v>236</v>
      </c>
      <c r="G84" t="str">
        <f>HYPERLINK("http://www.mediapen.com/news/view/728753", "건설업계, 친환경 바람에 ESG 채권 발행 적극")</f>
        <v>건설업계, 친환경 바람에 ESG 채권 발행 적극</v>
      </c>
      <c r="H84" t="s">
        <v>237</v>
      </c>
    </row>
    <row r="85" spans="1:8" x14ac:dyDescent="0.4">
      <c r="A85" t="s">
        <v>38</v>
      </c>
      <c r="B85" t="s">
        <v>238</v>
      </c>
      <c r="C85" t="s">
        <v>2</v>
      </c>
      <c r="D85" t="s">
        <v>2</v>
      </c>
      <c r="E85">
        <v>0</v>
      </c>
      <c r="F85" t="s">
        <v>129</v>
      </c>
      <c r="G85" t="str">
        <f>HYPERLINK("http://www.imwood.co.kr/news/articleView.html?idxno=27584", "한샘, 디자인파크 NC대전유성점 오픈")</f>
        <v>한샘, 디자인파크 NC대전유성점 오픈</v>
      </c>
      <c r="H85" t="s">
        <v>239</v>
      </c>
    </row>
    <row r="86" spans="1:8" x14ac:dyDescent="0.4">
      <c r="A86" t="s">
        <v>38</v>
      </c>
      <c r="B86" t="s">
        <v>240</v>
      </c>
      <c r="C86" t="s">
        <v>2</v>
      </c>
      <c r="D86" t="s">
        <v>2</v>
      </c>
      <c r="E86">
        <v>0</v>
      </c>
      <c r="F86" t="s">
        <v>241</v>
      </c>
      <c r="G86" t="str">
        <f>HYPERLINK("https://view.asiae.co.kr/article/2022060215453547776", "전국서 명성 높은 e편한세상’, 고양 e편한세상 지축 센텀가든’에서 프리...")</f>
        <v>전국서 명성 높은 e편한세상’, 고양 e편한세상 지축 센텀가든’에서 프리...</v>
      </c>
      <c r="H86" t="s">
        <v>242</v>
      </c>
    </row>
    <row r="87" spans="1:8" x14ac:dyDescent="0.4">
      <c r="A87" t="s">
        <v>38</v>
      </c>
      <c r="B87" t="s">
        <v>243</v>
      </c>
      <c r="C87" t="s">
        <v>2</v>
      </c>
      <c r="D87" t="s">
        <v>2</v>
      </c>
      <c r="E87">
        <v>0</v>
      </c>
      <c r="F87" t="s">
        <v>244</v>
      </c>
      <c r="G87" t="str">
        <f>HYPERLINK("http://www.datasom.co.kr/news/articleView.html?idxno=123195", "한샘, 디자인파크 NC대전유성점 오픈...중부권 직영 최대 규모")</f>
        <v>한샘, 디자인파크 NC대전유성점 오픈...중부권 직영 최대 규모</v>
      </c>
      <c r="H87" t="s">
        <v>245</v>
      </c>
    </row>
    <row r="88" spans="1:8" x14ac:dyDescent="0.4">
      <c r="A88" t="s">
        <v>38</v>
      </c>
      <c r="B88" t="s">
        <v>24</v>
      </c>
      <c r="C88" t="s">
        <v>2</v>
      </c>
      <c r="D88" t="s">
        <v>4</v>
      </c>
      <c r="E88">
        <v>0</v>
      </c>
      <c r="F88" t="s">
        <v>246</v>
      </c>
      <c r="G88" t="str">
        <f>HYPERLINK("http://www.osen.co.kr/article/G1111861917", "원호, 새 앨범 FACADE 새 시크릿 포토 오픈..강렬한 레드")</f>
        <v>원호, 새 앨범 FACADE 새 시크릿 포토 오픈..강렬한 레드</v>
      </c>
      <c r="H88" t="s">
        <v>247</v>
      </c>
    </row>
    <row r="89" spans="1:8" x14ac:dyDescent="0.4">
      <c r="A89" t="s">
        <v>38</v>
      </c>
      <c r="B89" t="s">
        <v>238</v>
      </c>
      <c r="C89" t="s">
        <v>2</v>
      </c>
      <c r="D89" t="s">
        <v>2</v>
      </c>
      <c r="E89">
        <v>0</v>
      </c>
      <c r="F89" t="s">
        <v>248</v>
      </c>
      <c r="G89" t="str">
        <f>HYPERLINK("http://www.imwood.co.kr/news/articleView.html?idxno=27580", "1층 운동실 2층 음악실이 있는 제주 번화가 각자도생 전원주택")</f>
        <v>1층 운동실 2층 음악실이 있는 제주 번화가 각자도생 전원주택</v>
      </c>
      <c r="H89" t="s">
        <v>249</v>
      </c>
    </row>
    <row r="90" spans="1:8" x14ac:dyDescent="0.4">
      <c r="A90" t="s">
        <v>38</v>
      </c>
      <c r="B90" t="s">
        <v>250</v>
      </c>
      <c r="C90" t="s">
        <v>2</v>
      </c>
      <c r="D90" t="s">
        <v>2</v>
      </c>
      <c r="E90">
        <v>0</v>
      </c>
      <c r="F90" t="s">
        <v>178</v>
      </c>
      <c r="G90" t="str">
        <f>HYPERLINK("http://www.ikld.kr/news/articleView.html?idxno=255192", "홈씨씨 인테리어, 6월 고객 이벤트 진행")</f>
        <v>홈씨씨 인테리어, 6월 고객 이벤트 진행</v>
      </c>
      <c r="H90" t="s">
        <v>251</v>
      </c>
    </row>
    <row r="91" spans="1:8" x14ac:dyDescent="0.4">
      <c r="A91" t="s">
        <v>38</v>
      </c>
      <c r="B91" t="s">
        <v>252</v>
      </c>
      <c r="C91" t="s">
        <v>2</v>
      </c>
      <c r="D91" t="s">
        <v>2</v>
      </c>
      <c r="E91">
        <v>0</v>
      </c>
      <c r="F91" t="s">
        <v>253</v>
      </c>
      <c r="G91" t="str">
        <f>HYPERLINK("http://www.hidomin.com/news/articleView.html?idxno=485590", "포항시, 흥해집수리건축학교 도배전문가·생활형집수리 과정 개강")</f>
        <v>포항시, 흥해집수리건축학교 도배전문가·생활형집수리 과정 개강</v>
      </c>
      <c r="H91" t="s">
        <v>254</v>
      </c>
    </row>
    <row r="92" spans="1:8" x14ac:dyDescent="0.4">
      <c r="A92" t="s">
        <v>38</v>
      </c>
      <c r="B92" t="s">
        <v>255</v>
      </c>
      <c r="C92" t="s">
        <v>17</v>
      </c>
      <c r="D92" t="s">
        <v>18</v>
      </c>
      <c r="E92">
        <v>0</v>
      </c>
      <c r="F92" t="s">
        <v>103</v>
      </c>
      <c r="G92" t="str">
        <f>HYPERLINK("http://www.thefirstmedia.net/news/articleView.html?idxno=95238", "오뚜기, 친환경 행보 가속화")</f>
        <v>오뚜기, 친환경 행보 가속화</v>
      </c>
      <c r="H92" t="s">
        <v>256</v>
      </c>
    </row>
    <row r="93" spans="1:8" x14ac:dyDescent="0.4">
      <c r="A93" t="s">
        <v>38</v>
      </c>
      <c r="B93" t="s">
        <v>257</v>
      </c>
      <c r="C93" t="s">
        <v>2</v>
      </c>
      <c r="D93" t="s">
        <v>2</v>
      </c>
      <c r="E93">
        <v>0</v>
      </c>
      <c r="F93" t="s">
        <v>258</v>
      </c>
      <c r="G93" t="str">
        <f>HYPERLINK("http://www.ezyeconomy.com/news/articleView.html?idxno=118396", "한샘, 디자인파크 NC대전유성점 개점…내달말까지 개점기념 이벤트")</f>
        <v>한샘, 디자인파크 NC대전유성점 개점…내달말까지 개점기념 이벤트</v>
      </c>
      <c r="H93" t="s">
        <v>259</v>
      </c>
    </row>
    <row r="94" spans="1:8" x14ac:dyDescent="0.4">
      <c r="A94" t="s">
        <v>38</v>
      </c>
      <c r="B94" t="s">
        <v>260</v>
      </c>
      <c r="C94" t="s">
        <v>17</v>
      </c>
      <c r="D94" t="s">
        <v>18</v>
      </c>
      <c r="E94">
        <v>0</v>
      </c>
      <c r="F94" t="s">
        <v>261</v>
      </c>
      <c r="G94" t="str">
        <f>HYPERLINK("http://www.goodkyung.com/news/articleView.html?idxno=178146", "오뚜기, 지속가능경영 박차...ESG 경영 앞장")</f>
        <v>오뚜기, 지속가능경영 박차...ESG 경영 앞장</v>
      </c>
      <c r="H94" t="s">
        <v>262</v>
      </c>
    </row>
    <row r="95" spans="1:8" x14ac:dyDescent="0.4">
      <c r="A95" t="s">
        <v>38</v>
      </c>
      <c r="B95" t="s">
        <v>35</v>
      </c>
      <c r="C95" t="s">
        <v>2</v>
      </c>
      <c r="D95" t="s">
        <v>2</v>
      </c>
      <c r="E95">
        <v>0</v>
      </c>
      <c r="F95" t="s">
        <v>263</v>
      </c>
      <c r="G95" t="str">
        <f>HYPERLINK("http://www.newsis.com/view/?id=NISX20220603_0001896723&amp;cID=10899&amp;pID=10800", "주택건설협 광주전남, 29년째 국가유공자 노후주택 수리")</f>
        <v>주택건설협 광주전남, 29년째 국가유공자 노후주택 수리</v>
      </c>
      <c r="H95" t="s">
        <v>264</v>
      </c>
    </row>
    <row r="96" spans="1:8" x14ac:dyDescent="0.4">
      <c r="A96" t="s">
        <v>38</v>
      </c>
      <c r="B96" t="s">
        <v>35</v>
      </c>
      <c r="C96" t="s">
        <v>2</v>
      </c>
      <c r="D96" t="s">
        <v>4</v>
      </c>
      <c r="E96">
        <v>0</v>
      </c>
      <c r="F96" t="s">
        <v>265</v>
      </c>
      <c r="G96" t="str">
        <f>HYPERLINK("http://www.newsis.com/view/?id=NISX20220603_0001896566&amp;cID=10810&amp;pID=10800", "세계4대 뮤지컬 갈라콘서트 11일 대구 서구문화회관")</f>
        <v>세계4대 뮤지컬 갈라콘서트 11일 대구 서구문화회관</v>
      </c>
      <c r="H96" t="s">
        <v>266</v>
      </c>
    </row>
    <row r="97" spans="1:8" x14ac:dyDescent="0.4">
      <c r="A97" t="s">
        <v>38</v>
      </c>
      <c r="B97" t="s">
        <v>267</v>
      </c>
      <c r="C97" t="s">
        <v>2</v>
      </c>
      <c r="D97" t="s">
        <v>4</v>
      </c>
      <c r="E97">
        <v>0</v>
      </c>
      <c r="F97" t="s">
        <v>268</v>
      </c>
      <c r="G97" t="str">
        <f>HYPERLINK("https://sports.donga.com/article/all/20220602/113761460/2", "하이원리조트, 6월 샤스타데이지 페스티벌 개최")</f>
        <v>하이원리조트, 6월 샤스타데이지 페스티벌 개최</v>
      </c>
      <c r="H97" t="s">
        <v>269</v>
      </c>
    </row>
    <row r="98" spans="1:8" x14ac:dyDescent="0.4">
      <c r="A98" t="s">
        <v>38</v>
      </c>
      <c r="B98" t="s">
        <v>270</v>
      </c>
      <c r="C98" t="s">
        <v>2</v>
      </c>
      <c r="D98" t="s">
        <v>2</v>
      </c>
      <c r="E98">
        <v>0</v>
      </c>
      <c r="F98" t="s">
        <v>271</v>
      </c>
      <c r="G98" t="str">
        <f>HYPERLINK("http://www.dkilbo.com/news/articleView.html?idxno=366713", "취약계층 집수리 봉사로 도시재생 실천")</f>
        <v>취약계층 집수리 봉사로 도시재생 실천</v>
      </c>
      <c r="H98" t="s">
        <v>272</v>
      </c>
    </row>
    <row r="99" spans="1:8" x14ac:dyDescent="0.4">
      <c r="A99" t="s">
        <v>38</v>
      </c>
      <c r="B99" t="s">
        <v>273</v>
      </c>
      <c r="C99" t="s">
        <v>17</v>
      </c>
      <c r="D99" t="s">
        <v>18</v>
      </c>
      <c r="E99">
        <v>0</v>
      </c>
      <c r="F99" t="s">
        <v>274</v>
      </c>
      <c r="G99" t="str">
        <f>HYPERLINK("http://www.newsworks.co.kr/news/articleView.html?idxno=599767", "오뚜기, 친환경 ESG 경영 박차")</f>
        <v>오뚜기, 친환경 ESG 경영 박차</v>
      </c>
      <c r="H99" t="s">
        <v>275</v>
      </c>
    </row>
    <row r="100" spans="1:8" x14ac:dyDescent="0.4">
      <c r="A100" t="s">
        <v>38</v>
      </c>
      <c r="B100" t="s">
        <v>276</v>
      </c>
      <c r="C100" t="s">
        <v>2</v>
      </c>
      <c r="D100" t="s">
        <v>2</v>
      </c>
      <c r="E100">
        <v>0</v>
      </c>
      <c r="F100" t="s">
        <v>100</v>
      </c>
      <c r="G100" t="str">
        <f>HYPERLINK("http://www.fnnews.com/news/202206021351234000", "한샘, 디자인파크 NC대전유성점’ 오픈")</f>
        <v>한샘, 디자인파크 NC대전유성점’ 오픈</v>
      </c>
      <c r="H100" t="s">
        <v>277</v>
      </c>
    </row>
    <row r="101" spans="1:8" x14ac:dyDescent="0.4">
      <c r="A101" t="s">
        <v>38</v>
      </c>
      <c r="B101" t="s">
        <v>278</v>
      </c>
      <c r="C101" t="s">
        <v>2</v>
      </c>
      <c r="D101" t="s">
        <v>2</v>
      </c>
      <c r="E101">
        <v>0</v>
      </c>
      <c r="F101" t="s">
        <v>279</v>
      </c>
      <c r="G101" t="str">
        <f>HYPERLINK("http://www.thegolftimes.co.kr/news/articleView.html?idxno=54404", "향남 수아주 시그니처 분양")</f>
        <v>향남 수아주 시그니처 분양</v>
      </c>
      <c r="H101" t="s">
        <v>280</v>
      </c>
    </row>
    <row r="102" spans="1:8" x14ac:dyDescent="0.4">
      <c r="A102" t="s">
        <v>38</v>
      </c>
      <c r="B102" t="s">
        <v>281</v>
      </c>
      <c r="C102" t="s">
        <v>2</v>
      </c>
      <c r="D102" t="s">
        <v>4</v>
      </c>
      <c r="E102">
        <v>0</v>
      </c>
      <c r="F102" t="s">
        <v>282</v>
      </c>
      <c r="G102" t="str">
        <f>HYPERLINK("https://premium.mk.co.kr/view.php?no=32008", "더불어 사는 일상의 건축 추구하는 건축가 이은경(下)")</f>
        <v>더불어 사는 일상의 건축 추구하는 건축가 이은경(下)</v>
      </c>
      <c r="H102" t="s">
        <v>283</v>
      </c>
    </row>
    <row r="103" spans="1:8" x14ac:dyDescent="0.4">
      <c r="A103" t="s">
        <v>38</v>
      </c>
      <c r="B103" t="s">
        <v>284</v>
      </c>
      <c r="C103" t="s">
        <v>2</v>
      </c>
      <c r="D103" t="s">
        <v>2</v>
      </c>
      <c r="E103">
        <v>0</v>
      </c>
      <c r="F103" t="s">
        <v>285</v>
      </c>
      <c r="G103" t="str">
        <f>HYPERLINK("https://news.kmib.co.kr/article/view.asp?arcid=0924248690&amp;code=11151500&amp;cp=nv", "[단독] 중재에도 꿈쩍 않는 둔촌주공… “6개월 중단땐 1.6조 손실”")</f>
        <v>[단독] 중재에도 꿈쩍 않는 둔촌주공… “6개월 중단땐 1.6조 손실”</v>
      </c>
      <c r="H103" t="s">
        <v>286</v>
      </c>
    </row>
    <row r="104" spans="1:8" x14ac:dyDescent="0.4">
      <c r="A104" t="s">
        <v>38</v>
      </c>
      <c r="B104" t="s">
        <v>287</v>
      </c>
      <c r="C104" t="s">
        <v>2</v>
      </c>
      <c r="D104" t="s">
        <v>2</v>
      </c>
      <c r="E104">
        <v>0</v>
      </c>
      <c r="F104" t="s">
        <v>288</v>
      </c>
      <c r="G104" t="str">
        <f>HYPERLINK("https://news.kmib.co.kr/article/view.asp?arcid=0017142908&amp;code=61141511&amp;cp=nv", "[단독] “둔촌주공, 10월 공사 재개되면 1.6조’ 손실”")</f>
        <v>[단독] “둔촌주공, 10월 공사 재개되면 1.6조’ 손실”</v>
      </c>
      <c r="H104" t="s">
        <v>289</v>
      </c>
    </row>
    <row r="105" spans="1:8" x14ac:dyDescent="0.4">
      <c r="A105" t="s">
        <v>38</v>
      </c>
      <c r="B105" t="s">
        <v>290</v>
      </c>
      <c r="C105" t="s">
        <v>17</v>
      </c>
      <c r="D105" t="s">
        <v>18</v>
      </c>
      <c r="E105">
        <v>0</v>
      </c>
      <c r="F105" t="s">
        <v>291</v>
      </c>
      <c r="G105" t="str">
        <f>HYPERLINK("http://www.economytalk.kr/news/articleView.html?idxno=222606", "[ESG 경영 특집] ㈜오뚜기, 지속적 환경정화활동")</f>
        <v>[ESG 경영 특집] ㈜오뚜기, 지속적 환경정화활동</v>
      </c>
      <c r="H105" t="s">
        <v>292</v>
      </c>
    </row>
    <row r="106" spans="1:8" x14ac:dyDescent="0.4">
      <c r="A106" t="s">
        <v>38</v>
      </c>
      <c r="B106" t="s">
        <v>293</v>
      </c>
      <c r="C106" t="s">
        <v>2</v>
      </c>
      <c r="D106" t="s">
        <v>2</v>
      </c>
      <c r="E106">
        <v>0</v>
      </c>
      <c r="F106" t="s">
        <v>294</v>
      </c>
      <c r="G106" t="str">
        <f>HYPERLINK("http://www.thevaluenews.co.kr/news/view.php?idx=169577", "한샘, 디자인파크 NC대전유성점’ 오픈... 디지털 기술 적용 전시 공간 차...")</f>
        <v>한샘, 디자인파크 NC대전유성점’ 오픈... 디지털 기술 적용 전시 공간 차...</v>
      </c>
      <c r="H106" t="s">
        <v>295</v>
      </c>
    </row>
    <row r="107" spans="1:8" x14ac:dyDescent="0.4">
      <c r="A107" t="s">
        <v>38</v>
      </c>
      <c r="B107" t="s">
        <v>296</v>
      </c>
      <c r="C107" t="s">
        <v>2</v>
      </c>
      <c r="D107" t="s">
        <v>2</v>
      </c>
      <c r="E107">
        <v>0</v>
      </c>
      <c r="F107" t="s">
        <v>297</v>
      </c>
      <c r="G107" t="str">
        <f>HYPERLINK("http://www.megaeconomy.co.kr/news/newsview.php?ncode=1065604362222419", "한샘, 디자인파크 NC대전유성점’ 오픈...900평 규모")</f>
        <v>한샘, 디자인파크 NC대전유성점’ 오픈...900평 규모</v>
      </c>
      <c r="H107" t="s">
        <v>298</v>
      </c>
    </row>
    <row r="108" spans="1:8" x14ac:dyDescent="0.4">
      <c r="A108" t="s">
        <v>38</v>
      </c>
      <c r="B108" t="s">
        <v>299</v>
      </c>
      <c r="C108" t="s">
        <v>17</v>
      </c>
      <c r="D108" t="s">
        <v>18</v>
      </c>
      <c r="E108">
        <v>0</v>
      </c>
      <c r="F108" t="s">
        <v>300</v>
      </c>
      <c r="G108" t="str">
        <f>HYPERLINK("http://www.opiniontimes.co.kr/news/articleView.html?idxno=84124", "오뚜기, 제품 생산부터 폐기까지 환경에 방점")</f>
        <v>오뚜기, 제품 생산부터 폐기까지 환경에 방점</v>
      </c>
      <c r="H108" t="s">
        <v>301</v>
      </c>
    </row>
    <row r="109" spans="1:8" x14ac:dyDescent="0.4">
      <c r="A109" t="s">
        <v>38</v>
      </c>
      <c r="B109" t="s">
        <v>302</v>
      </c>
      <c r="C109" t="s">
        <v>2</v>
      </c>
      <c r="D109" t="s">
        <v>4</v>
      </c>
      <c r="E109">
        <v>0</v>
      </c>
      <c r="F109" t="s">
        <v>303</v>
      </c>
      <c r="G109" t="str">
        <f>HYPERLINK("http://www.metroseoul.co.kr/article/20220602500180", "김병내 광주 남구청장 당선인, 경제·문화 핫한 도시 만들 것")</f>
        <v>김병내 광주 남구청장 당선인, 경제·문화 핫한 도시 만들 것</v>
      </c>
      <c r="H109" t="s">
        <v>304</v>
      </c>
    </row>
    <row r="110" spans="1:8" x14ac:dyDescent="0.4">
      <c r="A110" t="s">
        <v>38</v>
      </c>
      <c r="B110" t="s">
        <v>305</v>
      </c>
      <c r="C110" t="s">
        <v>2</v>
      </c>
      <c r="D110" t="s">
        <v>3</v>
      </c>
      <c r="E110">
        <v>0</v>
      </c>
      <c r="F110" t="s">
        <v>306</v>
      </c>
      <c r="G110" t="str">
        <f>HYPERLINK("https://www.lawtimes.co.kr/Legal-News/Legal-News-View?serial=178890", "[2021년 중요판례분석] (19) 건설법")</f>
        <v>[2021년 중요판례분석] (19) 건설법</v>
      </c>
      <c r="H110" t="s">
        <v>307</v>
      </c>
    </row>
    <row r="111" spans="1:8" x14ac:dyDescent="0.4">
      <c r="A111" t="s">
        <v>38</v>
      </c>
      <c r="B111" t="s">
        <v>114</v>
      </c>
      <c r="C111" t="s">
        <v>2</v>
      </c>
      <c r="D111" t="s">
        <v>2</v>
      </c>
      <c r="E111">
        <v>0</v>
      </c>
      <c r="F111" t="s">
        <v>308</v>
      </c>
      <c r="G111" t="str">
        <f>HYPERLINK("https://www.news1.kr/articles/?4701509", "KCC글라스 홈씨씨 인테리어, 6월 한 달 할인 이벤트")</f>
        <v>KCC글라스 홈씨씨 인테리어, 6월 한 달 할인 이벤트</v>
      </c>
      <c r="H111" t="s">
        <v>309</v>
      </c>
    </row>
    <row r="112" spans="1:8" x14ac:dyDescent="0.4">
      <c r="A112" t="s">
        <v>38</v>
      </c>
      <c r="B112" t="s">
        <v>114</v>
      </c>
      <c r="C112" t="s">
        <v>17</v>
      </c>
      <c r="D112" t="s">
        <v>18</v>
      </c>
      <c r="E112">
        <v>0</v>
      </c>
      <c r="F112" t="s">
        <v>310</v>
      </c>
      <c r="G112" t="str">
        <f>HYPERLINK("https://www.news1.kr/articles/?4701590", "오뚜기, 친환경 ESG 경영 속도")</f>
        <v>오뚜기, 친환경 ESG 경영 속도</v>
      </c>
      <c r="H112" t="s">
        <v>311</v>
      </c>
    </row>
    <row r="113" spans="1:8" x14ac:dyDescent="0.4">
      <c r="A113" t="s">
        <v>38</v>
      </c>
      <c r="B113" t="s">
        <v>114</v>
      </c>
      <c r="C113" t="s">
        <v>2</v>
      </c>
      <c r="D113" t="s">
        <v>2</v>
      </c>
      <c r="E113">
        <v>0</v>
      </c>
      <c r="F113" t="s">
        <v>312</v>
      </c>
      <c r="G113" t="str">
        <f>HYPERLINK("https://www.news1.kr/photos/view/?5409901", "우리 집도 프리미엄 창호 홈씨씨 윈도우로 바꿔 볼까?")</f>
        <v>우리 집도 프리미엄 창호 홈씨씨 윈도우로 바꿔 볼까?</v>
      </c>
      <c r="H113" t="s">
        <v>313</v>
      </c>
    </row>
    <row r="114" spans="1:8" x14ac:dyDescent="0.4">
      <c r="A114" t="s">
        <v>38</v>
      </c>
      <c r="B114" t="s">
        <v>314</v>
      </c>
      <c r="C114" t="s">
        <v>2</v>
      </c>
      <c r="D114" t="s">
        <v>2</v>
      </c>
      <c r="E114">
        <v>0</v>
      </c>
      <c r="F114" t="s">
        <v>315</v>
      </c>
      <c r="G114" t="str">
        <f>HYPERLINK("https://www.newsclaim.co.kr/news/articleView.html?idxno=3007659", "한샘, 한샘디자인파크 NC대전유성점 열어")</f>
        <v>한샘, 한샘디자인파크 NC대전유성점 열어</v>
      </c>
      <c r="H114" t="s">
        <v>316</v>
      </c>
    </row>
    <row r="115" spans="1:8" x14ac:dyDescent="0.4">
      <c r="A115" t="s">
        <v>38</v>
      </c>
      <c r="B115" t="s">
        <v>317</v>
      </c>
      <c r="C115" t="s">
        <v>2</v>
      </c>
      <c r="D115" t="s">
        <v>2</v>
      </c>
      <c r="E115">
        <v>0</v>
      </c>
      <c r="F115" t="s">
        <v>129</v>
      </c>
      <c r="G115" t="str">
        <f>HYPERLINK("https://www.onews.tv/news/articleView.html?idxno=127364", "한샘, 디자인파크 NC대전유성점 오픈")</f>
        <v>한샘, 디자인파크 NC대전유성점 오픈</v>
      </c>
      <c r="H115" t="s">
        <v>318</v>
      </c>
    </row>
    <row r="116" spans="1:8" x14ac:dyDescent="0.4">
      <c r="A116" t="s">
        <v>38</v>
      </c>
      <c r="B116" t="s">
        <v>319</v>
      </c>
      <c r="C116" t="s">
        <v>2</v>
      </c>
      <c r="D116" t="s">
        <v>2</v>
      </c>
      <c r="E116">
        <v>0</v>
      </c>
      <c r="F116" t="s">
        <v>320</v>
      </c>
      <c r="G116" t="str">
        <f>HYPERLINK("https://www.sedaily.com/NewsView/267387TG1A", "한샘 디자인파크 NC대전유성점’ 오픈")</f>
        <v>한샘 디자인파크 NC대전유성점’ 오픈</v>
      </c>
      <c r="H116" t="s">
        <v>321</v>
      </c>
    </row>
    <row r="117" spans="1:8" x14ac:dyDescent="0.4">
      <c r="A117" t="s">
        <v>38</v>
      </c>
      <c r="B117" t="s">
        <v>322</v>
      </c>
      <c r="C117" t="s">
        <v>17</v>
      </c>
      <c r="D117" t="s">
        <v>18</v>
      </c>
      <c r="E117">
        <v>0</v>
      </c>
      <c r="F117" t="s">
        <v>323</v>
      </c>
      <c r="G117" t="str">
        <f>HYPERLINK("https://www.socialvalue.kr/news/view/1065574343486975", "오뚜기, 친환경 행보 가속화...저탄소 배출 생산-환경정화활동 강화")</f>
        <v>오뚜기, 친환경 행보 가속화...저탄소 배출 생산-환경정화활동 강화</v>
      </c>
      <c r="H117" t="s">
        <v>324</v>
      </c>
    </row>
    <row r="118" spans="1:8" x14ac:dyDescent="0.4">
      <c r="A118" t="s">
        <v>38</v>
      </c>
      <c r="B118" t="s">
        <v>325</v>
      </c>
      <c r="C118" t="s">
        <v>2</v>
      </c>
      <c r="D118" t="s">
        <v>4</v>
      </c>
      <c r="E118">
        <v>0</v>
      </c>
      <c r="F118" t="s">
        <v>326</v>
      </c>
      <c r="G118" t="str">
        <f>HYPERLINK("https://www.spotvnews.co.kr/news/articleView.html?idxno=528209", "원호, 화이트-레드 강렬 매력…새 앨범 파사드 새 시크릿 포토 공개")</f>
        <v>원호, 화이트-레드 강렬 매력…새 앨범 파사드 새 시크릿 포토 공개</v>
      </c>
      <c r="H118" t="s">
        <v>327</v>
      </c>
    </row>
    <row r="119" spans="1:8" x14ac:dyDescent="0.4">
      <c r="A119" t="s">
        <v>38</v>
      </c>
      <c r="B119" t="s">
        <v>328</v>
      </c>
      <c r="C119" t="s">
        <v>17</v>
      </c>
      <c r="D119" t="s">
        <v>18</v>
      </c>
      <c r="E119">
        <v>0</v>
      </c>
      <c r="F119" t="s">
        <v>329</v>
      </c>
      <c r="G119" t="str">
        <f>HYPERLINK("https://www.straightnews.co.kr/news/articleView.html?idxno=212029", "오뚜기, 친환경 경영 속도…저탄소 배출·환경정화활동 지속")</f>
        <v>오뚜기, 친환경 경영 속도…저탄소 배출·환경정화활동 지속</v>
      </c>
      <c r="H119" t="s">
        <v>330</v>
      </c>
    </row>
    <row r="120" spans="1:8" x14ac:dyDescent="0.4">
      <c r="A120" t="s">
        <v>38</v>
      </c>
      <c r="B120" t="s">
        <v>331</v>
      </c>
      <c r="C120" t="s">
        <v>2</v>
      </c>
      <c r="D120" t="s">
        <v>2</v>
      </c>
      <c r="E120">
        <v>0</v>
      </c>
      <c r="F120" t="s">
        <v>332</v>
      </c>
      <c r="G120" t="str">
        <f>HYPERLINK("https://www.techm.kr/news/articleView.html?idxno=98067", "한샘, 디지털 기술 접목한 디자인파크 NC대전유성점 오픈")</f>
        <v>한샘, 디지털 기술 접목한 디자인파크 NC대전유성점 오픈</v>
      </c>
      <c r="H120" t="s">
        <v>333</v>
      </c>
    </row>
    <row r="121" spans="1:8" x14ac:dyDescent="0.4">
      <c r="A121" t="s">
        <v>38</v>
      </c>
      <c r="B121" t="s">
        <v>334</v>
      </c>
      <c r="C121" t="s">
        <v>2</v>
      </c>
      <c r="D121" t="s">
        <v>2</v>
      </c>
      <c r="E121">
        <v>0</v>
      </c>
      <c r="F121" t="s">
        <v>335</v>
      </c>
      <c r="G121" t="str">
        <f>HYPERLINK("https://www.wikitree.co.kr/articles/757648", "[오늘은머니] LG·삼성 나란히 신제품 출시하며 올여름 대세 입증한 창문형...")</f>
        <v>[오늘은머니] LG·삼성 나란히 신제품 출시하며 올여름 대세 입증한 창문형...</v>
      </c>
      <c r="H121" t="s">
        <v>336</v>
      </c>
    </row>
    <row r="122" spans="1:8" x14ac:dyDescent="0.4">
      <c r="A122" t="s">
        <v>38</v>
      </c>
      <c r="B122" t="s">
        <v>334</v>
      </c>
      <c r="C122" t="s">
        <v>2</v>
      </c>
      <c r="D122" t="s">
        <v>2</v>
      </c>
      <c r="E122">
        <v>0</v>
      </c>
      <c r="F122" t="s">
        <v>337</v>
      </c>
      <c r="G122" t="str">
        <f>HYPERLINK("https://www.wikitree.co.kr/articles/760843", "주민 스스로 노후 건축물을 관리 개선할 수 있는 흥해 집수리 건축학교!")</f>
        <v>주민 스스로 노후 건축물을 관리 개선할 수 있는 흥해 집수리 건축학교!</v>
      </c>
      <c r="H122" t="s">
        <v>338</v>
      </c>
    </row>
    <row r="123" spans="1:8" x14ac:dyDescent="0.4">
      <c r="A123" t="s">
        <v>38</v>
      </c>
      <c r="B123" t="s">
        <v>339</v>
      </c>
      <c r="C123" t="s">
        <v>2</v>
      </c>
      <c r="D123" t="s">
        <v>4</v>
      </c>
      <c r="E123">
        <v>0</v>
      </c>
      <c r="F123" t="s">
        <v>340</v>
      </c>
      <c r="G123" t="str">
        <f>HYPERLINK("https://www.xportsnews.com/article/1584993", "원호, FACADE 두 번째 시크릿 포토 공개…강렬한 분위기")</f>
        <v>원호, FACADE 두 번째 시크릿 포토 공개…강렬한 분위기</v>
      </c>
      <c r="H123" t="s">
        <v>341</v>
      </c>
    </row>
    <row r="124" spans="1:8" x14ac:dyDescent="0.4">
      <c r="A124" t="s">
        <v>38</v>
      </c>
      <c r="B124" t="s">
        <v>342</v>
      </c>
      <c r="C124" t="s">
        <v>2</v>
      </c>
      <c r="D124" t="s">
        <v>4</v>
      </c>
      <c r="E124">
        <v>0</v>
      </c>
      <c r="F124" t="s">
        <v>343</v>
      </c>
      <c r="G124" t="str">
        <f>HYPERLINK("https://www.yna.co.kr/view/AKR20220601068100054?input=1195m", "[6·1 지방선거] 김병내 광주 남구청장 당선인 중단없는 발전")</f>
        <v>[6·1 지방선거] 김병내 광주 남구청장 당선인 중단없는 발전</v>
      </c>
      <c r="H124" t="s">
        <v>344</v>
      </c>
    </row>
    <row r="125" spans="1:8" x14ac:dyDescent="0.4">
      <c r="A125" t="s">
        <v>38</v>
      </c>
      <c r="B125" t="s">
        <v>345</v>
      </c>
      <c r="C125" t="s">
        <v>2</v>
      </c>
      <c r="D125" t="s">
        <v>2</v>
      </c>
      <c r="E125">
        <v>0</v>
      </c>
      <c r="F125" t="s">
        <v>346</v>
      </c>
      <c r="G125" t="str">
        <f>HYPERLINK("https://www.ytn.co.kr/_ln/0102_202206031701226514", "[기업] 대한주택건설협회, 국가유공자 노후 주택 무료 보수")</f>
        <v>[기업] 대한주택건설협회, 국가유공자 노후 주택 무료 보수</v>
      </c>
      <c r="H125" t="s">
        <v>347</v>
      </c>
    </row>
    <row r="126" spans="1:8" x14ac:dyDescent="0.4">
      <c r="A126" t="s">
        <v>348</v>
      </c>
      <c r="B126" t="s">
        <v>276</v>
      </c>
      <c r="C126" t="s">
        <v>2</v>
      </c>
      <c r="D126" t="s">
        <v>4</v>
      </c>
      <c r="E126">
        <v>0</v>
      </c>
      <c r="F126" t="s">
        <v>349</v>
      </c>
      <c r="G126" t="str">
        <f>HYPERLINK("http://www.fnnews.com/news/202206011259574060", "순백의 샤스타데이지, 하이원 샤스타 페스티벌")</f>
        <v>순백의 샤스타데이지, 하이원 샤스타 페스티벌</v>
      </c>
      <c r="H126" t="s">
        <v>350</v>
      </c>
    </row>
    <row r="127" spans="1:8" x14ac:dyDescent="0.4">
      <c r="A127" t="s">
        <v>348</v>
      </c>
      <c r="B127" t="s">
        <v>276</v>
      </c>
      <c r="C127" t="s">
        <v>17</v>
      </c>
      <c r="D127" t="s">
        <v>18</v>
      </c>
      <c r="E127">
        <v>0</v>
      </c>
      <c r="F127" t="s">
        <v>351</v>
      </c>
      <c r="G127" t="str">
        <f>HYPERLINK("http://www.fnnews.com/news/202206012225240295", "하남도시공사 탄소중립-제로에너지 추진 올인’")</f>
        <v>하남도시공사 탄소중립-제로에너지 추진 올인’</v>
      </c>
      <c r="H127" t="s">
        <v>352</v>
      </c>
    </row>
    <row r="128" spans="1:8" x14ac:dyDescent="0.4">
      <c r="A128" t="s">
        <v>348</v>
      </c>
      <c r="B128" t="s">
        <v>353</v>
      </c>
      <c r="C128" t="s">
        <v>2</v>
      </c>
      <c r="D128" t="s">
        <v>4</v>
      </c>
      <c r="E128">
        <v>0</v>
      </c>
      <c r="F128" t="s">
        <v>354</v>
      </c>
      <c r="G128" t="str">
        <f>HYPERLINK("http://www.getnews.co.kr/news/articleView.html?idxno=586332", "김병내 광주시 남구청장. 재선 성공…지역발전으로 보답")</f>
        <v>김병내 광주시 남구청장. 재선 성공…지역발전으로 보답</v>
      </c>
      <c r="H128" t="s">
        <v>355</v>
      </c>
    </row>
    <row r="129" spans="1:8" x14ac:dyDescent="0.4">
      <c r="A129" t="s">
        <v>348</v>
      </c>
      <c r="B129" t="s">
        <v>356</v>
      </c>
      <c r="C129" t="s">
        <v>2</v>
      </c>
      <c r="D129" t="s">
        <v>4</v>
      </c>
      <c r="E129">
        <v>0</v>
      </c>
      <c r="F129" t="s">
        <v>357</v>
      </c>
      <c r="G129" t="str">
        <f>HYPERLINK("http://www.ggilbo.com/news/articleView.html?idxno=915438", "문화유산, 디지털 DNA를 품다 오는 3일 개막")</f>
        <v>문화유산, 디지털 DNA를 품다 오는 3일 개막</v>
      </c>
      <c r="H129" t="s">
        <v>358</v>
      </c>
    </row>
    <row r="130" spans="1:8" x14ac:dyDescent="0.4">
      <c r="A130" t="s">
        <v>348</v>
      </c>
      <c r="B130" t="s">
        <v>359</v>
      </c>
      <c r="C130" t="s">
        <v>2</v>
      </c>
      <c r="D130" t="s">
        <v>4</v>
      </c>
      <c r="E130">
        <v>0</v>
      </c>
      <c r="F130" t="s">
        <v>360</v>
      </c>
      <c r="G130" t="str">
        <f>HYPERLINK("http://www.incheonilbo.com/news/articleView.html?idxno=1147111", "광주 축제 줄줄이 부활")</f>
        <v>광주 축제 줄줄이 부활</v>
      </c>
      <c r="H130" t="s">
        <v>361</v>
      </c>
    </row>
    <row r="131" spans="1:8" x14ac:dyDescent="0.4">
      <c r="A131" t="s">
        <v>348</v>
      </c>
      <c r="B131" t="s">
        <v>362</v>
      </c>
      <c r="C131" t="s">
        <v>2</v>
      </c>
      <c r="D131" t="s">
        <v>2</v>
      </c>
      <c r="E131">
        <v>0</v>
      </c>
      <c r="F131" t="s">
        <v>363</v>
      </c>
      <c r="G131" t="str">
        <f>HYPERLINK("http://www.incheontoday.com/news/articleView.html?idxno=218898", "인천시, 노후 주택·상가 보수공사 최대 900만원 지원")</f>
        <v>인천시, 노후 주택·상가 보수공사 최대 900만원 지원</v>
      </c>
      <c r="H131" t="s">
        <v>364</v>
      </c>
    </row>
    <row r="132" spans="1:8" x14ac:dyDescent="0.4">
      <c r="A132" t="s">
        <v>348</v>
      </c>
      <c r="B132" t="s">
        <v>177</v>
      </c>
      <c r="C132" t="s">
        <v>2</v>
      </c>
      <c r="D132" t="s">
        <v>4</v>
      </c>
      <c r="E132">
        <v>0</v>
      </c>
      <c r="F132" t="s">
        <v>365</v>
      </c>
      <c r="G132" t="str">
        <f>HYPERLINK("http://www.newspim.com/news/view/20220601000577", "김병내 광주 남구청장 당선인 중단 없는 남구 발전 추진")</f>
        <v>김병내 광주 남구청장 당선인 중단 없는 남구 발전 추진</v>
      </c>
      <c r="H132" t="s">
        <v>366</v>
      </c>
    </row>
    <row r="133" spans="1:8" x14ac:dyDescent="0.4">
      <c r="A133" t="s">
        <v>348</v>
      </c>
      <c r="B133" t="s">
        <v>367</v>
      </c>
      <c r="C133" t="s">
        <v>2</v>
      </c>
      <c r="D133" t="s">
        <v>4</v>
      </c>
      <c r="E133">
        <v>0</v>
      </c>
      <c r="F133" t="s">
        <v>368</v>
      </c>
      <c r="G133" t="str">
        <f>HYPERLINK("http://www.jbnews.com/news/articleView.html?idxno=1362553", "공주시-공주학, 디지털 문화유산전 국내 처음으로 조명.")</f>
        <v>공주시-공주학, 디지털 문화유산전 국내 처음으로 조명.</v>
      </c>
      <c r="H133" t="s">
        <v>369</v>
      </c>
    </row>
    <row r="134" spans="1:8" x14ac:dyDescent="0.4">
      <c r="A134" t="s">
        <v>348</v>
      </c>
      <c r="B134" t="s">
        <v>370</v>
      </c>
      <c r="C134" t="s">
        <v>17</v>
      </c>
      <c r="D134" t="s">
        <v>18</v>
      </c>
      <c r="E134">
        <v>0</v>
      </c>
      <c r="F134" t="s">
        <v>371</v>
      </c>
      <c r="G134" t="str">
        <f>HYPERLINK("http://www.jemin.com/news/articleView.html?idxno=738322", "[창간호 기획]자원순환시설 확보 넘어 지역사회 함께 해결해야")</f>
        <v>[창간호 기획]자원순환시설 확보 넘어 지역사회 함께 해결해야</v>
      </c>
      <c r="H134" t="s">
        <v>372</v>
      </c>
    </row>
    <row r="135" spans="1:8" x14ac:dyDescent="0.4">
      <c r="A135" t="s">
        <v>348</v>
      </c>
      <c r="B135" t="s">
        <v>373</v>
      </c>
      <c r="C135" t="s">
        <v>17</v>
      </c>
      <c r="D135" t="s">
        <v>18</v>
      </c>
      <c r="E135">
        <v>0</v>
      </c>
      <c r="F135" t="s">
        <v>374</v>
      </c>
      <c r="G135" t="str">
        <f>HYPERLINK("http://www.sporbiz.co.kr/news/articleView.html?idxno=620619", "계룡건설, 산은 힘 얻고 ESG 건설 대표주자로")</f>
        <v>계룡건설, 산은 힘 얻고 ESG 건설 대표주자로</v>
      </c>
      <c r="H135" t="s">
        <v>375</v>
      </c>
    </row>
    <row r="136" spans="1:8" x14ac:dyDescent="0.4">
      <c r="A136" t="s">
        <v>348</v>
      </c>
      <c r="B136" t="s">
        <v>376</v>
      </c>
      <c r="C136" t="s">
        <v>2</v>
      </c>
      <c r="D136" t="s">
        <v>4</v>
      </c>
      <c r="E136">
        <v>0</v>
      </c>
      <c r="F136" t="s">
        <v>377</v>
      </c>
      <c r="G136" t="str">
        <f>HYPERLINK("http://www.kjdaily.com/article.php?aid=1654096861576022002", "[선택 6·1]김병내 남구청장 “경제·문화 가장 핫한 도시 만들겠다”")</f>
        <v>[선택 6·1]김병내 남구청장 “경제·문화 가장 핫한 도시 만들겠다”</v>
      </c>
      <c r="H136" t="s">
        <v>378</v>
      </c>
    </row>
    <row r="137" spans="1:8" x14ac:dyDescent="0.4">
      <c r="A137" t="s">
        <v>348</v>
      </c>
      <c r="B137" t="s">
        <v>379</v>
      </c>
      <c r="C137" t="s">
        <v>2</v>
      </c>
      <c r="D137" t="s">
        <v>4</v>
      </c>
      <c r="E137">
        <v>0</v>
      </c>
      <c r="F137" t="s">
        <v>380</v>
      </c>
      <c r="G137" t="str">
        <f>HYPERLINK("http://www.sisajournal.com/news/articleView.html?idxno=239320", "포스트 코로나로 바뀐 상권의 속살을 살펴라")</f>
        <v>포스트 코로나로 바뀐 상권의 속살을 살펴라</v>
      </c>
      <c r="H137" t="s">
        <v>381</v>
      </c>
    </row>
    <row r="138" spans="1:8" x14ac:dyDescent="0.4">
      <c r="A138" t="s">
        <v>348</v>
      </c>
      <c r="B138" t="s">
        <v>60</v>
      </c>
      <c r="C138" t="s">
        <v>2</v>
      </c>
      <c r="D138" t="s">
        <v>2</v>
      </c>
      <c r="E138">
        <v>0</v>
      </c>
      <c r="F138" t="s">
        <v>129</v>
      </c>
      <c r="G138" t="str">
        <f>HYPERLINK("http://daily.hankooki.com/news/articleView.html?idxno=831278", "한샘, 디자인파크 NC대전유성점 오픈")</f>
        <v>한샘, 디자인파크 NC대전유성점 오픈</v>
      </c>
      <c r="H138" t="s">
        <v>382</v>
      </c>
    </row>
    <row r="139" spans="1:8" x14ac:dyDescent="0.4">
      <c r="A139" t="s">
        <v>348</v>
      </c>
      <c r="B139" t="s">
        <v>94</v>
      </c>
      <c r="C139" t="s">
        <v>2</v>
      </c>
      <c r="D139" t="s">
        <v>2</v>
      </c>
      <c r="E139">
        <v>0</v>
      </c>
      <c r="F139" t="s">
        <v>383</v>
      </c>
      <c r="G139" t="str">
        <f>HYPERLINK("https://www.dnews.co.kr/uhtml/view.jsp?idxno=202206011105370050780", "유례없는 자재값 상승…전문건설 체감경기 역대 최악")</f>
        <v>유례없는 자재값 상승…전문건설 체감경기 역대 최악</v>
      </c>
      <c r="H139" t="s">
        <v>384</v>
      </c>
    </row>
    <row r="140" spans="1:8" x14ac:dyDescent="0.4">
      <c r="A140" t="s">
        <v>348</v>
      </c>
      <c r="B140" t="s">
        <v>302</v>
      </c>
      <c r="C140" t="s">
        <v>2</v>
      </c>
      <c r="D140" t="s">
        <v>2</v>
      </c>
      <c r="E140">
        <v>0</v>
      </c>
      <c r="F140" t="s">
        <v>385</v>
      </c>
      <c r="G140" t="str">
        <f>HYPERLINK("http://www.metroseoul.co.kr/article/20220601500082", "부산도시공사, 노후 임대아파트 그린리모델링 추진")</f>
        <v>부산도시공사, 노후 임대아파트 그린리모델링 추진</v>
      </c>
      <c r="H140" t="s">
        <v>386</v>
      </c>
    </row>
    <row r="141" spans="1:8" x14ac:dyDescent="0.4">
      <c r="A141" t="s">
        <v>348</v>
      </c>
      <c r="B141" t="s">
        <v>387</v>
      </c>
      <c r="C141" t="s">
        <v>2</v>
      </c>
      <c r="D141" t="s">
        <v>4</v>
      </c>
      <c r="E141">
        <v>0</v>
      </c>
      <c r="F141" t="s">
        <v>388</v>
      </c>
      <c r="G141" t="str">
        <f>HYPERLINK("http://news.heraldcorp.com/view.php?ud=20220602000094", "불꽃축제와 샤스타데이지가 밤낮을 수놓는 하이원의 6월")</f>
        <v>불꽃축제와 샤스타데이지가 밤낮을 수놓는 하이원의 6월</v>
      </c>
      <c r="H141" t="s">
        <v>389</v>
      </c>
    </row>
    <row r="142" spans="1:8" x14ac:dyDescent="0.4">
      <c r="A142" t="s">
        <v>348</v>
      </c>
      <c r="B142" t="s">
        <v>390</v>
      </c>
      <c r="C142" t="s">
        <v>17</v>
      </c>
      <c r="D142" t="s">
        <v>18</v>
      </c>
      <c r="E142">
        <v>0</v>
      </c>
      <c r="F142" t="s">
        <v>391</v>
      </c>
      <c r="G142" t="str">
        <f>HYPERLINK("https://www.hankyung.com/economy/article/2022060168991", "탈원전이 낳은 신재생 카르텔…에너지건물 인증, 4곳이 수백억 독식")</f>
        <v>탈원전이 낳은 신재생 카르텔…에너지건물 인증, 4곳이 수백억 독식</v>
      </c>
      <c r="H142" t="s">
        <v>392</v>
      </c>
    </row>
    <row r="143" spans="1:8" x14ac:dyDescent="0.4">
      <c r="A143" t="s">
        <v>348</v>
      </c>
      <c r="B143" t="s">
        <v>393</v>
      </c>
      <c r="C143" t="s">
        <v>2</v>
      </c>
      <c r="D143" t="s">
        <v>2</v>
      </c>
      <c r="E143">
        <v>0</v>
      </c>
      <c r="F143" t="s">
        <v>394</v>
      </c>
      <c r="G143" t="str">
        <f>HYPERLINK("https://www.joongang.co.kr/article/25076119", "롯데캐슬에 한샘 인테리어, 기본 옵션 되나…공동사업 속도전")</f>
        <v>롯데캐슬에 한샘 인테리어, 기본 옵션 되나…공동사업 속도전</v>
      </c>
      <c r="H143" t="s">
        <v>395</v>
      </c>
    </row>
    <row r="144" spans="1:8" x14ac:dyDescent="0.4">
      <c r="A144" t="s">
        <v>348</v>
      </c>
      <c r="B144" t="s">
        <v>131</v>
      </c>
      <c r="C144" t="s">
        <v>2</v>
      </c>
      <c r="D144" t="s">
        <v>2</v>
      </c>
      <c r="E144">
        <v>0</v>
      </c>
      <c r="F144" t="s">
        <v>396</v>
      </c>
      <c r="G144" t="str">
        <f>HYPERLINK("https://www.asiatoday.co.kr/view.php?key=20220602010000645", "한샘, 한샘디자인파크 NC대전유성점 오픈…전시 공간 차별화")</f>
        <v>한샘, 한샘디자인파크 NC대전유성점 오픈…전시 공간 차별화</v>
      </c>
      <c r="H144" t="s">
        <v>397</v>
      </c>
    </row>
    <row r="145" spans="1:8" x14ac:dyDescent="0.4">
      <c r="A145" t="s">
        <v>348</v>
      </c>
      <c r="B145" t="s">
        <v>114</v>
      </c>
      <c r="C145" t="s">
        <v>2</v>
      </c>
      <c r="D145" t="s">
        <v>4</v>
      </c>
      <c r="E145">
        <v>0</v>
      </c>
      <c r="F145" t="s">
        <v>398</v>
      </c>
      <c r="G145" t="str">
        <f>HYPERLINK("https://www.news1.kr/articles/?4699971", "보좌관에서 구청장까지…김병내 광주 남구청장 재선 신화")</f>
        <v>보좌관에서 구청장까지…김병내 광주 남구청장 재선 신화</v>
      </c>
      <c r="H145" t="s">
        <v>399</v>
      </c>
    </row>
    <row r="146" spans="1:8" x14ac:dyDescent="0.4">
      <c r="A146" t="s">
        <v>348</v>
      </c>
      <c r="B146" t="s">
        <v>400</v>
      </c>
      <c r="C146" t="s">
        <v>2</v>
      </c>
      <c r="D146" t="s">
        <v>2</v>
      </c>
      <c r="E146">
        <v>0</v>
      </c>
      <c r="F146" t="s">
        <v>401</v>
      </c>
      <c r="G146" t="str">
        <f>HYPERLINK("http://sjbnews.com/news/news.php?number=747162", "부안 계화면, 주택화재가구 재능기부 주거환경개선 봉사활동 추진")</f>
        <v>부안 계화면, 주택화재가구 재능기부 주거환경개선 봉사활동 추진</v>
      </c>
      <c r="H146" t="s">
        <v>402</v>
      </c>
    </row>
    <row r="147" spans="1:8" x14ac:dyDescent="0.4">
      <c r="A147" t="s">
        <v>348</v>
      </c>
      <c r="B147" t="s">
        <v>400</v>
      </c>
      <c r="C147" t="s">
        <v>2</v>
      </c>
      <c r="D147" t="s">
        <v>5</v>
      </c>
      <c r="E147">
        <v>0</v>
      </c>
      <c r="F147" t="s">
        <v>403</v>
      </c>
      <c r="G147" t="str">
        <f>HYPERLINK("http://sjbnews.com/news/news.php?number=747231", "전북지역 산업활동 위축...생산·재고·소비 감소")</f>
        <v>전북지역 산업활동 위축...생산·재고·소비 감소</v>
      </c>
      <c r="H147" t="s">
        <v>404</v>
      </c>
    </row>
    <row r="148" spans="1:8" x14ac:dyDescent="0.4">
      <c r="A148" t="s">
        <v>348</v>
      </c>
      <c r="B148" t="s">
        <v>405</v>
      </c>
      <c r="C148" t="s">
        <v>17</v>
      </c>
      <c r="D148" t="s">
        <v>18</v>
      </c>
      <c r="E148">
        <v>0</v>
      </c>
      <c r="F148" t="s">
        <v>406</v>
      </c>
      <c r="G148" t="str">
        <f>HYPERLINK("http://www.bizwnews.com/news/articleView.html?idxno=36917", "힘펠, 환기업계 최초 환기 기술 교류행사 진행")</f>
        <v>힘펠, 환기업계 최초 환기 기술 교류행사 진행</v>
      </c>
      <c r="H148" t="s">
        <v>407</v>
      </c>
    </row>
    <row r="149" spans="1:8" x14ac:dyDescent="0.4">
      <c r="A149" t="s">
        <v>348</v>
      </c>
      <c r="B149" t="s">
        <v>408</v>
      </c>
      <c r="C149" t="s">
        <v>2</v>
      </c>
      <c r="D149" t="s">
        <v>4</v>
      </c>
      <c r="E149">
        <v>0</v>
      </c>
      <c r="F149" t="s">
        <v>409</v>
      </c>
      <c r="G149" t="str">
        <f>HYPERLINK("http://www.ccdn.co.kr/news/articleView.html?idxno=762909", "2022 공주 디지털 문화유산전 내일 개막")</f>
        <v>2022 공주 디지털 문화유산전 내일 개막</v>
      </c>
      <c r="H149" t="s">
        <v>410</v>
      </c>
    </row>
    <row r="150" spans="1:8" x14ac:dyDescent="0.4">
      <c r="A150" t="s">
        <v>348</v>
      </c>
      <c r="B150" t="s">
        <v>411</v>
      </c>
      <c r="C150" t="s">
        <v>2</v>
      </c>
      <c r="D150" t="s">
        <v>2</v>
      </c>
      <c r="E150">
        <v>0</v>
      </c>
      <c r="F150" t="s">
        <v>412</v>
      </c>
      <c r="G150" t="str">
        <f>HYPERLINK("https://www.ngetnews.com/news/articleView.html?idxno=408403", "한샘, 디자인파크 NC대전유성점 오픈...체험형 콘텐츠로 가득")</f>
        <v>한샘, 디자인파크 NC대전유성점 오픈...체험형 콘텐츠로 가득</v>
      </c>
      <c r="H150" t="s">
        <v>413</v>
      </c>
    </row>
    <row r="151" spans="1:8" x14ac:dyDescent="0.4">
      <c r="A151" t="s">
        <v>348</v>
      </c>
      <c r="B151" t="s">
        <v>205</v>
      </c>
      <c r="C151" t="s">
        <v>2</v>
      </c>
      <c r="D151" t="s">
        <v>4</v>
      </c>
      <c r="E151">
        <v>0</v>
      </c>
      <c r="F151" t="s">
        <v>414</v>
      </c>
      <c r="G151" t="str">
        <f>HYPERLINK("http://www.chungnamilbo.co.kr/news/articleView.html?idxno=663333", "2022 공주 디지털 문화유산전 오는 3일 개막")</f>
        <v>2022 공주 디지털 문화유산전 오는 3일 개막</v>
      </c>
      <c r="H151" t="s">
        <v>415</v>
      </c>
    </row>
    <row r="152" spans="1:8" x14ac:dyDescent="0.4">
      <c r="A152" t="s">
        <v>348</v>
      </c>
      <c r="B152" t="s">
        <v>416</v>
      </c>
      <c r="C152" t="s">
        <v>2</v>
      </c>
      <c r="D152" t="s">
        <v>4</v>
      </c>
      <c r="E152">
        <v>0</v>
      </c>
      <c r="F152" t="s">
        <v>417</v>
      </c>
      <c r="G152" t="str">
        <f>HYPERLINK("https://www.safetynews.co.kr/news/articleView.html?idxno=212788", "김병내 광주남구청장 당선인, 경제·문화 핫한 도시 만들 것")</f>
        <v>김병내 광주남구청장 당선인, 경제·문화 핫한 도시 만들 것</v>
      </c>
      <c r="H152" t="s">
        <v>418</v>
      </c>
    </row>
    <row r="153" spans="1:8" x14ac:dyDescent="0.4">
      <c r="A153" t="s">
        <v>348</v>
      </c>
      <c r="B153" t="s">
        <v>224</v>
      </c>
      <c r="C153" t="s">
        <v>2</v>
      </c>
      <c r="D153" t="s">
        <v>2</v>
      </c>
      <c r="E153">
        <v>0</v>
      </c>
      <c r="F153" t="s">
        <v>419</v>
      </c>
      <c r="G153" t="str">
        <f>HYPERLINK("http://www.cstimes.com/news/articleView.html?idxno=500781", "인천시, 석남‧가정동 일대 도시재생 구역 리모델링 지원…최대 9백만원")</f>
        <v>인천시, 석남‧가정동 일대 도시재생 구역 리모델링 지원…최대 9백만원</v>
      </c>
      <c r="H153" t="s">
        <v>420</v>
      </c>
    </row>
    <row r="154" spans="1:8" x14ac:dyDescent="0.4">
      <c r="A154" t="s">
        <v>348</v>
      </c>
      <c r="B154" t="s">
        <v>421</v>
      </c>
      <c r="C154" t="s">
        <v>17</v>
      </c>
      <c r="D154" t="s">
        <v>18</v>
      </c>
      <c r="E154">
        <v>0</v>
      </c>
      <c r="F154" t="s">
        <v>422</v>
      </c>
      <c r="G154" t="str">
        <f>HYPERLINK("https://www.siminilbo.co.kr/news/newsview.php?ncode=1160284477034228", "[로컬거버넌스] 경기 수원시, 고색동 탄소중립 1번지 사업 본격화")</f>
        <v>[로컬거버넌스] 경기 수원시, 고색동 탄소중립 1번지 사업 본격화</v>
      </c>
      <c r="H154" t="s">
        <v>423</v>
      </c>
    </row>
    <row r="155" spans="1:8" x14ac:dyDescent="0.4">
      <c r="A155" t="s">
        <v>348</v>
      </c>
      <c r="B155" t="s">
        <v>424</v>
      </c>
      <c r="C155" t="s">
        <v>2</v>
      </c>
      <c r="D155" t="s">
        <v>4</v>
      </c>
      <c r="E155">
        <v>0</v>
      </c>
      <c r="F155" t="s">
        <v>425</v>
      </c>
      <c r="G155" t="str">
        <f>HYPERLINK("http://www.daejonilbo.com/news/articleView.html?idxno=2007344", "2022 공주 디지털 문화유산전 오는 3일 아트센터 고마에서 개막")</f>
        <v>2022 공주 디지털 문화유산전 오는 3일 아트센터 고마에서 개막</v>
      </c>
      <c r="H155" t="s">
        <v>426</v>
      </c>
    </row>
    <row r="156" spans="1:8" x14ac:dyDescent="0.4">
      <c r="A156" t="s">
        <v>348</v>
      </c>
      <c r="B156" t="s">
        <v>240</v>
      </c>
      <c r="C156" t="s">
        <v>2</v>
      </c>
      <c r="D156" t="s">
        <v>2</v>
      </c>
      <c r="E156">
        <v>0</v>
      </c>
      <c r="F156" t="s">
        <v>427</v>
      </c>
      <c r="G156" t="str">
        <f>HYPERLINK("https://view.asiae.co.kr/article/2022060209095569584", "한샘, 디자인파크 NC대전유성점 열어…중부권 최대규모 직영매장")</f>
        <v>한샘, 디자인파크 NC대전유성점 열어…중부권 최대규모 직영매장</v>
      </c>
      <c r="H156" t="s">
        <v>428</v>
      </c>
    </row>
    <row r="157" spans="1:8" x14ac:dyDescent="0.4">
      <c r="A157" t="s">
        <v>348</v>
      </c>
      <c r="B157" t="s">
        <v>240</v>
      </c>
      <c r="C157" t="s">
        <v>2</v>
      </c>
      <c r="D157" t="s">
        <v>4</v>
      </c>
      <c r="E157">
        <v>0</v>
      </c>
      <c r="F157" t="s">
        <v>429</v>
      </c>
      <c r="G157" t="str">
        <f>HYPERLINK("https://view.asiae.co.kr/article/2022060200292384926", "김병내 광주 남구청장 재선 성공 전국서 가장 핫한 도시 만들 것")</f>
        <v>김병내 광주 남구청장 재선 성공 전국서 가장 핫한 도시 만들 것</v>
      </c>
      <c r="H157" t="s">
        <v>430</v>
      </c>
    </row>
    <row r="158" spans="1:8" x14ac:dyDescent="0.4">
      <c r="A158" t="s">
        <v>348</v>
      </c>
      <c r="B158" t="s">
        <v>431</v>
      </c>
      <c r="C158" t="s">
        <v>2</v>
      </c>
      <c r="D158" t="s">
        <v>4</v>
      </c>
      <c r="E158">
        <v>0</v>
      </c>
      <c r="F158" t="s">
        <v>432</v>
      </c>
      <c r="G158" t="str">
        <f>HYPERLINK("http://www.dt.co.kr/contents.html?article_no=2022060202109970821001&amp;ref=naver", "서경대학교 `디지털 트윈 기반 실감공연 제작 역량강화 프로그램Ⅱ` 개최")</f>
        <v>서경대학교 `디지털 트윈 기반 실감공연 제작 역량강화 프로그램Ⅱ` 개최</v>
      </c>
      <c r="H158" t="s">
        <v>433</v>
      </c>
    </row>
    <row r="159" spans="1:8" x14ac:dyDescent="0.4">
      <c r="A159" t="s">
        <v>348</v>
      </c>
      <c r="B159" t="s">
        <v>434</v>
      </c>
      <c r="C159" t="s">
        <v>2</v>
      </c>
      <c r="D159" t="s">
        <v>2</v>
      </c>
      <c r="E159">
        <v>0</v>
      </c>
      <c r="F159" t="s">
        <v>435</v>
      </c>
      <c r="G159" t="str">
        <f>HYPERLINK("http://www.edaily.co.kr/news/newspath.asp?newsid=01879446632357456", "서울시 둔촌주공 중재안 냈지만 극적 타결은 미지수")</f>
        <v>서울시 둔촌주공 중재안 냈지만 극적 타결은 미지수</v>
      </c>
      <c r="H159" t="s">
        <v>436</v>
      </c>
    </row>
    <row r="160" spans="1:8" x14ac:dyDescent="0.4">
      <c r="A160" t="s">
        <v>348</v>
      </c>
      <c r="B160" t="s">
        <v>437</v>
      </c>
      <c r="C160" t="s">
        <v>2</v>
      </c>
      <c r="D160" t="s">
        <v>5</v>
      </c>
      <c r="E160">
        <v>0</v>
      </c>
      <c r="F160" t="s">
        <v>438</v>
      </c>
      <c r="G160" t="str">
        <f>HYPERLINK("https://magazine.hankyung.com/business/article/202205252137b", "자산 10조 돌파’ LX그룹, M&amp;A 본격 시동")</f>
        <v>자산 10조 돌파’ LX그룹, M&amp;A 본격 시동</v>
      </c>
      <c r="H160" t="s">
        <v>439</v>
      </c>
    </row>
    <row r="161" spans="1:8" x14ac:dyDescent="0.4">
      <c r="A161" t="s">
        <v>348</v>
      </c>
      <c r="B161" t="s">
        <v>194</v>
      </c>
      <c r="C161" t="s">
        <v>2</v>
      </c>
      <c r="D161" t="s">
        <v>4</v>
      </c>
      <c r="E161">
        <v>0</v>
      </c>
      <c r="F161" t="s">
        <v>440</v>
      </c>
      <c r="G161" t="str">
        <f>HYPERLINK("http://www.enewstoday.co.kr/news/articleView.html?idxno=1574001", "김병내 남구청장 당선…압도적 지지, 남구 발전으로 보답할 것")</f>
        <v>김병내 남구청장 당선…압도적 지지, 남구 발전으로 보답할 것</v>
      </c>
      <c r="H161" t="s">
        <v>441</v>
      </c>
    </row>
    <row r="162" spans="1:8" x14ac:dyDescent="0.4">
      <c r="A162" t="s">
        <v>348</v>
      </c>
      <c r="B162" t="s">
        <v>442</v>
      </c>
      <c r="C162" t="s">
        <v>2</v>
      </c>
      <c r="D162" t="s">
        <v>2</v>
      </c>
      <c r="E162">
        <v>0</v>
      </c>
      <c r="F162" t="s">
        <v>443</v>
      </c>
      <c r="G162" t="str">
        <f>HYPERLINK("http://www.etnews.com/20220531000187", "프리미엄 창호형에어컨 LG 휘센 오브제컬렉션 엣지 기술 비결은")</f>
        <v>프리미엄 창호형에어컨 LG 휘센 오브제컬렉션 엣지 기술 비결은</v>
      </c>
      <c r="H162" t="s">
        <v>444</v>
      </c>
    </row>
    <row r="163" spans="1:8" x14ac:dyDescent="0.4">
      <c r="A163" t="s">
        <v>348</v>
      </c>
      <c r="B163" t="s">
        <v>445</v>
      </c>
      <c r="C163" t="s">
        <v>2</v>
      </c>
      <c r="D163" t="s">
        <v>4</v>
      </c>
      <c r="E163">
        <v>0</v>
      </c>
      <c r="F163" t="s">
        <v>446</v>
      </c>
      <c r="G163" t="str">
        <f>HYPERLINK("http://www.dispatch.co.kr/2202719", "원호, FACADE’ 콘셉트 필름…”터졌다, 섹시 포텐”")</f>
        <v>원호, FACADE’ 콘셉트 필름…”터졌다, 섹시 포텐”</v>
      </c>
      <c r="H163" t="s">
        <v>447</v>
      </c>
    </row>
    <row r="164" spans="1:8" x14ac:dyDescent="0.4">
      <c r="A164" t="s">
        <v>448</v>
      </c>
      <c r="B164" t="s">
        <v>131</v>
      </c>
      <c r="C164" t="s">
        <v>2</v>
      </c>
      <c r="D164" t="s">
        <v>2</v>
      </c>
      <c r="E164">
        <v>0</v>
      </c>
      <c r="F164" t="s">
        <v>449</v>
      </c>
      <c r="G164" t="str">
        <f>HYPERLINK("https://www.asiatoday.co.kr/view.php?key=20220531010018134", "인천시, 석남·가정동 도시재생 구역 리모델링 지원…최대 900만원")</f>
        <v>인천시, 석남·가정동 도시재생 구역 리모델링 지원…최대 900만원</v>
      </c>
      <c r="H164" t="s">
        <v>450</v>
      </c>
    </row>
    <row r="165" spans="1:8" x14ac:dyDescent="0.4">
      <c r="A165" t="s">
        <v>448</v>
      </c>
      <c r="B165" t="s">
        <v>451</v>
      </c>
      <c r="C165" t="s">
        <v>2</v>
      </c>
      <c r="D165" t="s">
        <v>4</v>
      </c>
      <c r="E165">
        <v>0</v>
      </c>
      <c r="F165" t="s">
        <v>452</v>
      </c>
      <c r="G165" t="str">
        <f>HYPERLINK("http://www.inven.co.kr/webzine/news/?news=272408&amp;iskin=esports", "[인터뷰] 2022 MSI가 보여준 부산의 진심 - 부산 진흥원 한상민 단장")</f>
        <v>[인터뷰] 2022 MSI가 보여준 부산의 진심 - 부산 진흥원 한상민 단장</v>
      </c>
      <c r="H165" t="s">
        <v>453</v>
      </c>
    </row>
    <row r="166" spans="1:8" x14ac:dyDescent="0.4">
      <c r="A166" t="s">
        <v>448</v>
      </c>
      <c r="B166" t="s">
        <v>454</v>
      </c>
      <c r="C166" t="s">
        <v>2</v>
      </c>
      <c r="D166" t="s">
        <v>2</v>
      </c>
      <c r="E166">
        <v>0</v>
      </c>
      <c r="F166" t="s">
        <v>455</v>
      </c>
      <c r="G166" t="str">
        <f>HYPERLINK("http://www.busan.com/view/busan/view.php?code=2022053119011444632", "제6회 부산 건축박람회 6월 16~19일 벡스코서")</f>
        <v>제6회 부산 건축박람회 6월 16~19일 벡스코서</v>
      </c>
      <c r="H166" t="s">
        <v>456</v>
      </c>
    </row>
    <row r="167" spans="1:8" x14ac:dyDescent="0.4">
      <c r="A167" t="s">
        <v>448</v>
      </c>
      <c r="B167" t="s">
        <v>457</v>
      </c>
      <c r="C167" t="s">
        <v>2</v>
      </c>
      <c r="D167" t="s">
        <v>4</v>
      </c>
      <c r="E167">
        <v>0</v>
      </c>
      <c r="F167" t="s">
        <v>458</v>
      </c>
      <c r="G167" t="str">
        <f>HYPERLINK("http://www.tvdaily.co.kr/read.php3?aid=16539719241639306010", "김재환→폴킴, 6월 男 솔로 ★ 출격 [이슈&amp;톡]")</f>
        <v>김재환→폴킴, 6월 男 솔로 ★ 출격 [이슈&amp;톡]</v>
      </c>
      <c r="H167" t="s">
        <v>459</v>
      </c>
    </row>
    <row r="168" spans="1:8" x14ac:dyDescent="0.4">
      <c r="A168" t="s">
        <v>448</v>
      </c>
      <c r="B168" t="s">
        <v>353</v>
      </c>
      <c r="C168" t="s">
        <v>2</v>
      </c>
      <c r="D168" t="s">
        <v>2</v>
      </c>
      <c r="E168">
        <v>0</v>
      </c>
      <c r="F168" t="s">
        <v>460</v>
      </c>
      <c r="G168" t="str">
        <f>HYPERLINK("http://www.getnews.co.kr/news/articleView.html?idxno=586221", "부산도시공사, 노후임대아파트 그린리모델링사업 2년 연속 추진… 입주민 주...")</f>
        <v>부산도시공사, 노후임대아파트 그린리모델링사업 2년 연속 추진… 입주민 주...</v>
      </c>
      <c r="H168" t="s">
        <v>461</v>
      </c>
    </row>
    <row r="169" spans="1:8" x14ac:dyDescent="0.4">
      <c r="A169" t="s">
        <v>448</v>
      </c>
      <c r="B169" t="s">
        <v>462</v>
      </c>
      <c r="C169" t="s">
        <v>2</v>
      </c>
      <c r="D169" t="s">
        <v>2</v>
      </c>
      <c r="E169">
        <v>0</v>
      </c>
      <c r="F169" t="s">
        <v>463</v>
      </c>
      <c r="G169" t="str">
        <f>HYPERLINK("http://www.breaknews.com/899061", "인천시, 석남‧가정동 일대 도시재생 구역 리모델링 최대 9백만원 지원")</f>
        <v>인천시, 석남‧가정동 일대 도시재생 구역 리모델링 최대 9백만원 지원</v>
      </c>
      <c r="H169" t="s">
        <v>464</v>
      </c>
    </row>
    <row r="170" spans="1:8" x14ac:dyDescent="0.4">
      <c r="A170" t="s">
        <v>448</v>
      </c>
      <c r="B170" t="s">
        <v>149</v>
      </c>
      <c r="C170" t="s">
        <v>2</v>
      </c>
      <c r="D170" t="s">
        <v>2</v>
      </c>
      <c r="E170">
        <v>0</v>
      </c>
      <c r="F170" t="s">
        <v>465</v>
      </c>
      <c r="G170" t="str">
        <f>HYPERLINK("http://www.ujeil.com/news/articleView.html?idxno=305064", "울산 남부도서관 창호교체 공사 8월말까지 임시휴관")</f>
        <v>울산 남부도서관 창호교체 공사 8월말까지 임시휴관</v>
      </c>
      <c r="H170" t="s">
        <v>466</v>
      </c>
    </row>
    <row r="171" spans="1:8" x14ac:dyDescent="0.4">
      <c r="A171" t="s">
        <v>448</v>
      </c>
      <c r="B171" t="s">
        <v>467</v>
      </c>
      <c r="C171" t="s">
        <v>2</v>
      </c>
      <c r="D171" t="s">
        <v>4</v>
      </c>
      <c r="E171">
        <v>0</v>
      </c>
      <c r="F171" t="s">
        <v>468</v>
      </c>
      <c r="G171" t="str">
        <f>HYPERLINK("http://www.rpm9.com/news/article.html?id=20220531090017", "원호, 신보 FACADE 첫 콘셉트컷 공개…동양 색채 더한 극강치명미")</f>
        <v>원호, 신보 FACADE 첫 콘셉트컷 공개…동양 색채 더한 극강치명미</v>
      </c>
      <c r="H171" t="s">
        <v>469</v>
      </c>
    </row>
    <row r="172" spans="1:8" x14ac:dyDescent="0.4">
      <c r="A172" t="s">
        <v>448</v>
      </c>
      <c r="B172" t="s">
        <v>470</v>
      </c>
      <c r="C172" t="s">
        <v>2</v>
      </c>
      <c r="D172" t="s">
        <v>2</v>
      </c>
      <c r="E172">
        <v>0</v>
      </c>
      <c r="F172" t="s">
        <v>471</v>
      </c>
      <c r="G172" t="str">
        <f>HYPERLINK("http://www.babytimes.co.kr/news/articleView.html?idxno=57855", "한화건설 한화 포레나 미아 무순위 청약 실시")</f>
        <v>한화건설 한화 포레나 미아 무순위 청약 실시</v>
      </c>
      <c r="H172" t="s">
        <v>472</v>
      </c>
    </row>
    <row r="173" spans="1:8" x14ac:dyDescent="0.4">
      <c r="A173" t="s">
        <v>448</v>
      </c>
      <c r="B173" t="s">
        <v>473</v>
      </c>
      <c r="C173" t="s">
        <v>2</v>
      </c>
      <c r="D173" t="s">
        <v>2</v>
      </c>
      <c r="E173">
        <v>0</v>
      </c>
      <c r="F173" t="s">
        <v>474</v>
      </c>
      <c r="G173" t="str">
        <f>HYPERLINK("http://www.newsfreezone.co.kr/news/articleView.html?idxno=384891", "[6.1지방선거] 세종시민 최종 선택...더불어민주당 시의원 후보들 경쟁력은?")</f>
        <v>[6.1지방선거] 세종시민 최종 선택...더불어민주당 시의원 후보들 경쟁력은?</v>
      </c>
      <c r="H173" t="s">
        <v>475</v>
      </c>
    </row>
    <row r="174" spans="1:8" x14ac:dyDescent="0.4">
      <c r="A174" t="s">
        <v>448</v>
      </c>
      <c r="B174" t="s">
        <v>353</v>
      </c>
      <c r="C174" t="s">
        <v>2</v>
      </c>
      <c r="D174" t="s">
        <v>4</v>
      </c>
      <c r="E174">
        <v>0</v>
      </c>
      <c r="F174" t="s">
        <v>476</v>
      </c>
      <c r="G174" t="str">
        <f>HYPERLINK("http://www.getnews.co.kr/news/articleView.html?idxno=586235", "하이원리조트, 6월 하이원 샤스타 페스티벌 개최")</f>
        <v>하이원리조트, 6월 하이원 샤스타 페스티벌 개최</v>
      </c>
      <c r="H174" t="s">
        <v>477</v>
      </c>
    </row>
    <row r="175" spans="1:8" x14ac:dyDescent="0.4">
      <c r="A175" t="s">
        <v>448</v>
      </c>
      <c r="B175" t="s">
        <v>478</v>
      </c>
      <c r="C175" t="s">
        <v>2</v>
      </c>
      <c r="D175" t="s">
        <v>4</v>
      </c>
      <c r="E175">
        <v>0</v>
      </c>
      <c r="F175" t="s">
        <v>479</v>
      </c>
      <c r="G175" t="str">
        <f>HYPERLINK("http://www.joongdo.co.kr/web/view.php?key=20220531010008003", "공주시, 2022 공주 디지털 문화유산전 3일 개막")</f>
        <v>공주시, 2022 공주 디지털 문화유산전 3일 개막</v>
      </c>
      <c r="H175" t="s">
        <v>480</v>
      </c>
    </row>
    <row r="176" spans="1:8" x14ac:dyDescent="0.4">
      <c r="A176" t="s">
        <v>448</v>
      </c>
      <c r="B176" t="s">
        <v>478</v>
      </c>
      <c r="C176" t="s">
        <v>2</v>
      </c>
      <c r="D176" t="s">
        <v>2</v>
      </c>
      <c r="E176">
        <v>0</v>
      </c>
      <c r="F176" t="s">
        <v>481</v>
      </c>
      <c r="G176" t="str">
        <f>HYPERLINK("http://www.joongdo.co.kr/web/view.php?key=20220531010008112", "인천시, 2022년 주택·상가 리모델링 지원사업’ 추진")</f>
        <v>인천시, 2022년 주택·상가 리모델링 지원사업’ 추진</v>
      </c>
      <c r="H176" t="s">
        <v>482</v>
      </c>
    </row>
    <row r="177" spans="1:8" x14ac:dyDescent="0.4">
      <c r="A177" t="s">
        <v>448</v>
      </c>
      <c r="B177" t="s">
        <v>473</v>
      </c>
      <c r="C177" t="s">
        <v>2</v>
      </c>
      <c r="D177" t="s">
        <v>4</v>
      </c>
      <c r="E177">
        <v>0</v>
      </c>
      <c r="F177" t="s">
        <v>483</v>
      </c>
      <c r="G177" t="str">
        <f>HYPERLINK("http://www.newsfreezone.co.kr/news/articleView.html?idxno=384864", "충남 공주시, 6월 3일부터 디지털 문화유산전 개막")</f>
        <v>충남 공주시, 6월 3일부터 디지털 문화유산전 개막</v>
      </c>
      <c r="H177" t="s">
        <v>484</v>
      </c>
    </row>
    <row r="178" spans="1:8" x14ac:dyDescent="0.4">
      <c r="A178" t="s">
        <v>448</v>
      </c>
      <c r="B178" t="s">
        <v>168</v>
      </c>
      <c r="C178" t="s">
        <v>2</v>
      </c>
      <c r="D178" t="s">
        <v>2</v>
      </c>
      <c r="E178">
        <v>0</v>
      </c>
      <c r="F178" t="s">
        <v>485</v>
      </c>
      <c r="G178" t="str">
        <f>HYPERLINK("http://www.newscj.com/news/articleView.html?idxno=986769", "인천시, 석남‧가정동 노후 주택‧상가 리모델링 최대 900만원 지원")</f>
        <v>인천시, 석남‧가정동 노후 주택‧상가 리모델링 최대 900만원 지원</v>
      </c>
      <c r="H178" t="s">
        <v>486</v>
      </c>
    </row>
    <row r="179" spans="1:8" x14ac:dyDescent="0.4">
      <c r="A179" t="s">
        <v>448</v>
      </c>
      <c r="B179" t="s">
        <v>487</v>
      </c>
      <c r="C179" t="s">
        <v>17</v>
      </c>
      <c r="D179" t="s">
        <v>18</v>
      </c>
      <c r="E179">
        <v>0</v>
      </c>
      <c r="F179" t="s">
        <v>488</v>
      </c>
      <c r="G179" t="str">
        <f>HYPERLINK("http://www.kihoilbo.co.kr/news/articleView.html?idxno=981880", "하남도시공사, 탄소중립도시 전환 주제로 HUIC 시민행복추진단 회의")</f>
        <v>하남도시공사, 탄소중립도시 전환 주제로 HUIC 시민행복추진단 회의</v>
      </c>
      <c r="H179" t="s">
        <v>489</v>
      </c>
    </row>
    <row r="180" spans="1:8" x14ac:dyDescent="0.4">
      <c r="A180" t="s">
        <v>448</v>
      </c>
      <c r="B180" t="s">
        <v>276</v>
      </c>
      <c r="C180" t="s">
        <v>2</v>
      </c>
      <c r="D180" t="s">
        <v>2</v>
      </c>
      <c r="E180">
        <v>0</v>
      </c>
      <c r="F180" t="s">
        <v>490</v>
      </c>
      <c r="G180" t="str">
        <f>HYPERLINK("http://www.fnnews.com/news/202205311456177980", "인천시, 석남‧가정동 일대 도시재생 구역 리모델링 지원")</f>
        <v>인천시, 석남‧가정동 일대 도시재생 구역 리모델링 지원</v>
      </c>
      <c r="H180" t="s">
        <v>491</v>
      </c>
    </row>
    <row r="181" spans="1:8" x14ac:dyDescent="0.4">
      <c r="A181" t="s">
        <v>448</v>
      </c>
      <c r="B181" t="s">
        <v>492</v>
      </c>
      <c r="C181" t="s">
        <v>2</v>
      </c>
      <c r="D181" t="s">
        <v>2</v>
      </c>
      <c r="E181">
        <v>0</v>
      </c>
      <c r="F181" t="s">
        <v>493</v>
      </c>
      <c r="G181" t="str">
        <f>HYPERLINK("http://www.newscape.co.kr/news/articleView.html?idxno=84251", "한화건설, 한화 포레나 미아 139세대 무순위 청약 진행")</f>
        <v>한화건설, 한화 포레나 미아 139세대 무순위 청약 진행</v>
      </c>
      <c r="H181" t="s">
        <v>494</v>
      </c>
    </row>
    <row r="182" spans="1:8" x14ac:dyDescent="0.4">
      <c r="A182" t="s">
        <v>448</v>
      </c>
      <c r="B182" t="s">
        <v>495</v>
      </c>
      <c r="C182" t="s">
        <v>2</v>
      </c>
      <c r="D182" t="s">
        <v>4</v>
      </c>
      <c r="E182">
        <v>0</v>
      </c>
      <c r="F182" t="s">
        <v>496</v>
      </c>
      <c r="G182" t="str">
        <f>HYPERLINK("http://star.mt.co.kr/stview.php?no=2022060108480389619", "원호, 새 앨범 FACADE 콘셉트 필름 오픈...나른 섹시의 정석")</f>
        <v>원호, 새 앨범 FACADE 콘셉트 필름 오픈...나른 섹시의 정석</v>
      </c>
      <c r="H182" t="s">
        <v>497</v>
      </c>
    </row>
    <row r="183" spans="1:8" x14ac:dyDescent="0.4">
      <c r="A183" t="s">
        <v>448</v>
      </c>
      <c r="B183" t="s">
        <v>131</v>
      </c>
      <c r="C183" t="s">
        <v>2</v>
      </c>
      <c r="D183" t="s">
        <v>4</v>
      </c>
      <c r="E183">
        <v>0</v>
      </c>
      <c r="F183" t="s">
        <v>498</v>
      </c>
      <c r="G183" t="str">
        <f>HYPERLINK("https://www.asiatoday.co.kr/view.php?key=20220531010018350", "[여행 브리핑] 하이원 샤스타 페스티벌 개최 外")</f>
        <v>[여행 브리핑] 하이원 샤스타 페스티벌 개최 外</v>
      </c>
      <c r="H183" t="s">
        <v>499</v>
      </c>
    </row>
    <row r="184" spans="1:8" x14ac:dyDescent="0.4">
      <c r="A184" t="s">
        <v>448</v>
      </c>
      <c r="B184" t="s">
        <v>500</v>
      </c>
      <c r="C184" t="s">
        <v>2</v>
      </c>
      <c r="D184" t="s">
        <v>2</v>
      </c>
      <c r="E184">
        <v>0</v>
      </c>
      <c r="F184" t="s">
        <v>501</v>
      </c>
      <c r="G184" t="str">
        <f>HYPERLINK("http://www.kookje.co.kr/news2011/asp/newsbody.asp?code=0200&amp;key=20220531.99099009121", "임대아파트 110세대에 그린리모델링 사업 추진")</f>
        <v>임대아파트 110세대에 그린리모델링 사업 추진</v>
      </c>
      <c r="H184" t="s">
        <v>502</v>
      </c>
    </row>
    <row r="185" spans="1:8" x14ac:dyDescent="0.4">
      <c r="A185" t="s">
        <v>448</v>
      </c>
      <c r="B185" t="s">
        <v>144</v>
      </c>
      <c r="C185" t="s">
        <v>2</v>
      </c>
      <c r="D185" t="s">
        <v>2</v>
      </c>
      <c r="E185">
        <v>0</v>
      </c>
      <c r="F185" t="s">
        <v>503</v>
      </c>
      <c r="G185" t="str">
        <f>HYPERLINK("http://news.tf.co.kr/read/national/1942314.htm", "[인천 단신] 인천시, 소래습지생태공원 해양친수공간 조성공사 준공 등")</f>
        <v>[인천 단신] 인천시, 소래습지생태공원 해양친수공간 조성공사 준공 등</v>
      </c>
      <c r="H185" t="s">
        <v>504</v>
      </c>
    </row>
    <row r="186" spans="1:8" x14ac:dyDescent="0.4">
      <c r="A186" t="s">
        <v>448</v>
      </c>
      <c r="B186" t="s">
        <v>13</v>
      </c>
      <c r="C186" t="s">
        <v>2</v>
      </c>
      <c r="D186" t="s">
        <v>4</v>
      </c>
      <c r="E186">
        <v>0</v>
      </c>
      <c r="F186" t="s">
        <v>505</v>
      </c>
      <c r="G186" t="str">
        <f>HYPERLINK("http://www.slist.kr/news/articleView.html?idxno=358287", "원호, 치명적인 다크 아우라 파사드 콘셉트 필름")</f>
        <v>원호, 치명적인 다크 아우라 파사드 콘셉트 필름</v>
      </c>
      <c r="H186" t="s">
        <v>506</v>
      </c>
    </row>
    <row r="187" spans="1:8" x14ac:dyDescent="0.4">
      <c r="A187" t="s">
        <v>448</v>
      </c>
      <c r="B187" t="s">
        <v>507</v>
      </c>
      <c r="C187" t="s">
        <v>2</v>
      </c>
      <c r="D187" t="s">
        <v>3</v>
      </c>
      <c r="E187">
        <v>0</v>
      </c>
      <c r="F187" t="s">
        <v>508</v>
      </c>
      <c r="G187" t="str">
        <f>HYPERLINK("http://www.ksilbo.co.kr/news/articleView.html?idxno=937088", "[경상시론]4차산업혁명에 대응하는 도시건축의 변화")</f>
        <v>[경상시론]4차산업혁명에 대응하는 도시건축의 변화</v>
      </c>
      <c r="H187" t="s">
        <v>509</v>
      </c>
    </row>
    <row r="188" spans="1:8" x14ac:dyDescent="0.4">
      <c r="A188" t="s">
        <v>448</v>
      </c>
      <c r="B188" t="s">
        <v>106</v>
      </c>
      <c r="C188" t="s">
        <v>2</v>
      </c>
      <c r="D188" t="s">
        <v>2</v>
      </c>
      <c r="E188">
        <v>0</v>
      </c>
      <c r="F188" t="s">
        <v>510</v>
      </c>
      <c r="G188" t="str">
        <f>HYPERLINK("https://www.cnbnews.com/news/article.html?no=548412", "KT, 이문3구역에 AI 청정환기 시스템 구축")</f>
        <v>KT, 이문3구역에 AI 청정환기 시스템 구축</v>
      </c>
      <c r="H188" t="s">
        <v>511</v>
      </c>
    </row>
    <row r="189" spans="1:8" x14ac:dyDescent="0.4">
      <c r="A189" t="s">
        <v>448</v>
      </c>
      <c r="B189" t="s">
        <v>281</v>
      </c>
      <c r="C189" t="s">
        <v>17</v>
      </c>
      <c r="D189" t="s">
        <v>18</v>
      </c>
      <c r="E189">
        <v>0</v>
      </c>
      <c r="F189" t="s">
        <v>512</v>
      </c>
      <c r="G189" t="str">
        <f>HYPERLINK("http://news.mk.co.kr/newsRead.php?no=482264&amp;year=2022", "탄소중립 첫 단추는 재생·원자력…다음은 국민과의 소통 [Big Picture]")</f>
        <v>탄소중립 첫 단추는 재생·원자력…다음은 국민과의 소통 [Big Picture]</v>
      </c>
      <c r="H189" t="s">
        <v>513</v>
      </c>
    </row>
    <row r="190" spans="1:8" x14ac:dyDescent="0.4">
      <c r="A190" t="s">
        <v>448</v>
      </c>
      <c r="B190" t="s">
        <v>514</v>
      </c>
      <c r="C190" t="s">
        <v>2</v>
      </c>
      <c r="D190" t="s">
        <v>2</v>
      </c>
      <c r="E190">
        <v>0</v>
      </c>
      <c r="F190" t="s">
        <v>515</v>
      </c>
      <c r="G190" t="str">
        <f>HYPERLINK("http://www.kukinews.com/newsView/kuk202205310011", "인천시, 서구 석남‧가정동 일대 도시재생구역 리모델링 지원")</f>
        <v>인천시, 서구 석남‧가정동 일대 도시재생구역 리모델링 지원</v>
      </c>
      <c r="H190" t="s">
        <v>516</v>
      </c>
    </row>
    <row r="191" spans="1:8" x14ac:dyDescent="0.4">
      <c r="A191" t="s">
        <v>448</v>
      </c>
      <c r="B191" t="s">
        <v>514</v>
      </c>
      <c r="C191" t="s">
        <v>2</v>
      </c>
      <c r="D191" t="s">
        <v>4</v>
      </c>
      <c r="E191">
        <v>0</v>
      </c>
      <c r="F191" t="s">
        <v>517</v>
      </c>
      <c r="G191" t="str">
        <f>HYPERLINK("http://www.kukinews.com/newsView/kuk202205310193", "하이원리조트 하이원 샤스타 페스티벌’ 개최...볼거리 풍성")</f>
        <v>하이원리조트 하이원 샤스타 페스티벌’ 개최...볼거리 풍성</v>
      </c>
      <c r="H191" t="s">
        <v>518</v>
      </c>
    </row>
    <row r="192" spans="1:8" x14ac:dyDescent="0.4">
      <c r="A192" t="s">
        <v>448</v>
      </c>
      <c r="B192" t="s">
        <v>281</v>
      </c>
      <c r="C192" t="s">
        <v>2</v>
      </c>
      <c r="D192" t="s">
        <v>2</v>
      </c>
      <c r="E192">
        <v>0</v>
      </c>
      <c r="F192" t="s">
        <v>519</v>
      </c>
      <c r="G192" t="str">
        <f>HYPERLINK("http://news.mk.co.kr/newsRead.php?no=481557&amp;year=2022", "M&amp;A 새 바람…PE가 키워 창업주에 되판다")</f>
        <v>M&amp;A 새 바람…PE가 키워 창업주에 되판다</v>
      </c>
      <c r="H192" t="s">
        <v>520</v>
      </c>
    </row>
    <row r="193" spans="1:8" x14ac:dyDescent="0.4">
      <c r="A193" t="s">
        <v>448</v>
      </c>
      <c r="B193" t="s">
        <v>521</v>
      </c>
      <c r="C193" t="s">
        <v>2</v>
      </c>
      <c r="D193" t="s">
        <v>2</v>
      </c>
      <c r="E193">
        <v>0</v>
      </c>
      <c r="F193" t="s">
        <v>522</v>
      </c>
      <c r="G193" t="str">
        <f>HYPERLINK("http://www.kyeongin.com/main/view.php?key=20220531010006688", "서구 석남·가좌동 노후주택·상가, 최대 900만원 지원 리모델링 실시")</f>
        <v>서구 석남·가좌동 노후주택·상가, 최대 900만원 지원 리모델링 실시</v>
      </c>
      <c r="H193" t="s">
        <v>523</v>
      </c>
    </row>
    <row r="194" spans="1:8" x14ac:dyDescent="0.4">
      <c r="A194" t="s">
        <v>448</v>
      </c>
      <c r="B194" t="s">
        <v>94</v>
      </c>
      <c r="C194" t="s">
        <v>2</v>
      </c>
      <c r="D194" t="s">
        <v>2</v>
      </c>
      <c r="E194">
        <v>0</v>
      </c>
      <c r="F194" t="s">
        <v>524</v>
      </c>
      <c r="G194" t="str">
        <f>HYPERLINK("https://www.dnews.co.kr/uhtml/view.jsp?idxno=202205310956227760533", "인천시, 석남·가정동 도시재생구역 리모델링 지원")</f>
        <v>인천시, 석남·가정동 도시재생구역 리모델링 지원</v>
      </c>
      <c r="H194" t="s">
        <v>525</v>
      </c>
    </row>
    <row r="195" spans="1:8" x14ac:dyDescent="0.4">
      <c r="A195" t="s">
        <v>448</v>
      </c>
      <c r="B195" t="s">
        <v>94</v>
      </c>
      <c r="C195" t="s">
        <v>17</v>
      </c>
      <c r="D195" t="s">
        <v>18</v>
      </c>
      <c r="E195">
        <v>0</v>
      </c>
      <c r="F195" t="s">
        <v>526</v>
      </c>
      <c r="G195" t="str">
        <f>HYPERLINK("https://www.dnews.co.kr/uhtml/view.jsp?idxno=202205311442173270659", "힘펠, 환기기술 교류행사 개최…“건강한 건축, 함께 만들다”")</f>
        <v>힘펠, 환기기술 교류행사 개최…“건강한 건축, 함께 만들다”</v>
      </c>
      <c r="H195" t="s">
        <v>527</v>
      </c>
    </row>
    <row r="196" spans="1:8" x14ac:dyDescent="0.4">
      <c r="A196" t="s">
        <v>448</v>
      </c>
      <c r="B196" t="s">
        <v>72</v>
      </c>
      <c r="C196" t="s">
        <v>2</v>
      </c>
      <c r="D196" t="s">
        <v>2</v>
      </c>
      <c r="E196">
        <v>0</v>
      </c>
      <c r="F196" t="s">
        <v>528</v>
      </c>
      <c r="G196" t="str">
        <f>HYPERLINK("https://www.donga.com/news/article/all/20220531/113722750/2", "한화 포레나 미아’ 무순위 청약 실시")</f>
        <v>한화 포레나 미아’ 무순위 청약 실시</v>
      </c>
      <c r="H196" t="s">
        <v>529</v>
      </c>
    </row>
    <row r="197" spans="1:8" x14ac:dyDescent="0.4">
      <c r="A197" t="s">
        <v>448</v>
      </c>
      <c r="B197" t="s">
        <v>530</v>
      </c>
      <c r="C197" t="s">
        <v>2</v>
      </c>
      <c r="D197" t="s">
        <v>2</v>
      </c>
      <c r="E197">
        <v>0</v>
      </c>
      <c r="F197" t="s">
        <v>531</v>
      </c>
      <c r="G197" t="str">
        <f>HYPERLINK("http://kpenews.com/View.aspx?No=2403778", "인천시, 석남?가정동 일대 도시재생 구역 리모델링 지원사업 참여자 모집")</f>
        <v>인천시, 석남?가정동 일대 도시재생 구역 리모델링 지원사업 참여자 모집</v>
      </c>
      <c r="H197" t="s">
        <v>532</v>
      </c>
    </row>
    <row r="198" spans="1:8" x14ac:dyDescent="0.4">
      <c r="A198" t="s">
        <v>448</v>
      </c>
      <c r="B198" t="s">
        <v>533</v>
      </c>
      <c r="C198" t="s">
        <v>2</v>
      </c>
      <c r="D198" t="s">
        <v>2</v>
      </c>
      <c r="E198">
        <v>0</v>
      </c>
      <c r="F198" t="s">
        <v>534</v>
      </c>
      <c r="G198" t="str">
        <f>HYPERLINK("http://www.sentv.co.kr/news/view/621041", "한화건설, 초역세권 단지 한화 포레나 미아 무순위 청약 실시")</f>
        <v>한화건설, 초역세권 단지 한화 포레나 미아 무순위 청약 실시</v>
      </c>
      <c r="H198" t="s">
        <v>535</v>
      </c>
    </row>
    <row r="199" spans="1:8" x14ac:dyDescent="0.4">
      <c r="A199" t="s">
        <v>448</v>
      </c>
      <c r="B199" t="s">
        <v>379</v>
      </c>
      <c r="C199" t="s">
        <v>2</v>
      </c>
      <c r="D199" t="s">
        <v>4</v>
      </c>
      <c r="E199">
        <v>0</v>
      </c>
      <c r="F199" t="s">
        <v>536</v>
      </c>
      <c r="G199" t="str">
        <f>HYPERLINK("http://www.sisajournal.com/news/articleView.html?idxno=239629", "[충남24시] 천안시, 스마트혁신지구 조성사업 사전컨설팅 대상지역 선정")</f>
        <v>[충남24시] 천안시, 스마트혁신지구 조성사업 사전컨설팅 대상지역 선정</v>
      </c>
      <c r="H199" t="s">
        <v>537</v>
      </c>
    </row>
    <row r="200" spans="1:8" x14ac:dyDescent="0.4">
      <c r="A200" t="s">
        <v>448</v>
      </c>
      <c r="B200" t="s">
        <v>533</v>
      </c>
      <c r="C200" t="s">
        <v>2</v>
      </c>
      <c r="D200" t="s">
        <v>2</v>
      </c>
      <c r="E200">
        <v>0</v>
      </c>
      <c r="F200" t="s">
        <v>538</v>
      </c>
      <c r="G200" t="str">
        <f>HYPERLINK("http://www.sentv.co.kr/news/view/621146", "부산도시공사, 노후 임대아파트 그린리모델링사업…올해 110세대 선정")</f>
        <v>부산도시공사, 노후 임대아파트 그린리모델링사업…올해 110세대 선정</v>
      </c>
      <c r="H200" t="s">
        <v>539</v>
      </c>
    </row>
    <row r="201" spans="1:8" x14ac:dyDescent="0.4">
      <c r="A201" t="s">
        <v>448</v>
      </c>
      <c r="B201" t="s">
        <v>540</v>
      </c>
      <c r="C201" t="s">
        <v>17</v>
      </c>
      <c r="D201" t="s">
        <v>18</v>
      </c>
      <c r="E201">
        <v>0</v>
      </c>
      <c r="F201" t="s">
        <v>541</v>
      </c>
      <c r="G201" t="str">
        <f>HYPERLINK("http://economychosun.com/client/news/view.php?boardName=C26&amp;t_num=13612867", "[BOOKS] 지속 가능성을 찾는 여정, 이 시대의 제로(0)’를 논하다")</f>
        <v>[BOOKS] 지속 가능성을 찾는 여정, 이 시대의 제로(0)’를 논하다</v>
      </c>
      <c r="H201" t="s">
        <v>542</v>
      </c>
    </row>
    <row r="202" spans="1:8" x14ac:dyDescent="0.4">
      <c r="A202" t="s">
        <v>448</v>
      </c>
      <c r="B202" t="s">
        <v>60</v>
      </c>
      <c r="C202" t="s">
        <v>2</v>
      </c>
      <c r="D202" t="s">
        <v>4</v>
      </c>
      <c r="E202">
        <v>0</v>
      </c>
      <c r="F202" t="s">
        <v>543</v>
      </c>
      <c r="G202" t="str">
        <f>HYPERLINK("http://daily.hankooki.com/news/articleView.html?idxno=830633", "공주시 오는 3일 2022 공주 디지털 문화유산전 개막")</f>
        <v>공주시 오는 3일 2022 공주 디지털 문화유산전 개막</v>
      </c>
      <c r="H202" t="s">
        <v>544</v>
      </c>
    </row>
    <row r="203" spans="1:8" x14ac:dyDescent="0.4">
      <c r="A203" t="s">
        <v>448</v>
      </c>
      <c r="B203" t="s">
        <v>57</v>
      </c>
      <c r="C203" t="s">
        <v>2</v>
      </c>
      <c r="D203" t="s">
        <v>4</v>
      </c>
      <c r="E203">
        <v>0</v>
      </c>
      <c r="F203" t="s">
        <v>545</v>
      </c>
      <c r="G203" t="str">
        <f>HYPERLINK("http://www.wowtv.co.kr/NewsCenter/News/Read?articleId=A202205310242&amp;t=NN", "원호, FACADE 첫 콘셉트 포토 공개…한계 없는 콘셉트 소화력")</f>
        <v>원호, FACADE 첫 콘셉트 포토 공개…한계 없는 콘셉트 소화력</v>
      </c>
      <c r="H203" t="s">
        <v>546</v>
      </c>
    </row>
    <row r="204" spans="1:8" x14ac:dyDescent="0.4">
      <c r="A204" t="s">
        <v>448</v>
      </c>
      <c r="B204" t="s">
        <v>547</v>
      </c>
      <c r="C204" t="s">
        <v>17</v>
      </c>
      <c r="D204" t="s">
        <v>18</v>
      </c>
      <c r="E204">
        <v>0</v>
      </c>
      <c r="F204" t="s">
        <v>548</v>
      </c>
      <c r="G204" t="str">
        <f>HYPERLINK("https://www.electimes.com/news/articleView.html?idxno=305175", "(르포) PV 충전에서 배터리 진단까지...국내 최대 제주 친환경 융복합 EV충...")</f>
        <v>(르포) PV 충전에서 배터리 진단까지...국내 최대 제주 친환경 융복합 EV충...</v>
      </c>
      <c r="H204" t="s">
        <v>549</v>
      </c>
    </row>
    <row r="205" spans="1:8" x14ac:dyDescent="0.4">
      <c r="A205" t="s">
        <v>448</v>
      </c>
      <c r="B205" t="s">
        <v>21</v>
      </c>
      <c r="C205" t="s">
        <v>2</v>
      </c>
      <c r="D205" t="s">
        <v>4</v>
      </c>
      <c r="E205">
        <v>0</v>
      </c>
      <c r="F205" t="s">
        <v>550</v>
      </c>
      <c r="G205" t="str">
        <f>HYPERLINK("http://biz.heraldcorp.com/view.php?ud=202206010844399159461_1", "원호, 신보 FACADE 콘셉트 필름 오픈..치명적인 나른 섹시")</f>
        <v>원호, 신보 FACADE 콘셉트 필름 오픈..치명적인 나른 섹시</v>
      </c>
      <c r="H205" t="s">
        <v>551</v>
      </c>
    </row>
    <row r="206" spans="1:8" x14ac:dyDescent="0.4">
      <c r="A206" t="s">
        <v>448</v>
      </c>
      <c r="B206" t="s">
        <v>51</v>
      </c>
      <c r="C206" t="s">
        <v>2</v>
      </c>
      <c r="D206" t="s">
        <v>4</v>
      </c>
      <c r="E206">
        <v>0</v>
      </c>
      <c r="F206" t="s">
        <v>552</v>
      </c>
      <c r="G206" t="str">
        <f>HYPERLINK("http://www.mhns.co.kr/news/articleView.html?idxno=528282", "원호, FACADE 첫 콘셉트 포토 공개")</f>
        <v>원호, FACADE 첫 콘셉트 포토 공개</v>
      </c>
      <c r="H206" t="s">
        <v>553</v>
      </c>
    </row>
    <row r="207" spans="1:8" x14ac:dyDescent="0.4">
      <c r="A207" t="s">
        <v>448</v>
      </c>
      <c r="B207" t="s">
        <v>457</v>
      </c>
      <c r="C207" t="s">
        <v>2</v>
      </c>
      <c r="D207" t="s">
        <v>4</v>
      </c>
      <c r="E207">
        <v>0</v>
      </c>
      <c r="F207" t="s">
        <v>554</v>
      </c>
      <c r="G207" t="str">
        <f>HYPERLINK("http://www.tvdaily.co.kr/read.php3?aid=16539512461639237010", "원호, 치명적 무드 콘셉트 포토 공개")</f>
        <v>원호, 치명적 무드 콘셉트 포토 공개</v>
      </c>
      <c r="H207" t="s">
        <v>555</v>
      </c>
    </row>
    <row r="208" spans="1:8" x14ac:dyDescent="0.4">
      <c r="A208" t="s">
        <v>448</v>
      </c>
      <c r="B208" t="s">
        <v>284</v>
      </c>
      <c r="C208" t="s">
        <v>2</v>
      </c>
      <c r="D208" t="s">
        <v>2</v>
      </c>
      <c r="E208">
        <v>0</v>
      </c>
      <c r="F208" t="s">
        <v>556</v>
      </c>
      <c r="G208" t="str">
        <f>HYPERLINK("https://news.kmib.co.kr/article/view.asp?arcid=0017132764&amp;code=61121111&amp;cp=nv", "인천 석남·가정동 도시재생 구역 리모델링 지원")</f>
        <v>인천 석남·가정동 도시재생 구역 리모델링 지원</v>
      </c>
      <c r="H208" t="s">
        <v>557</v>
      </c>
    </row>
    <row r="209" spans="1:8" x14ac:dyDescent="0.4">
      <c r="A209" t="s">
        <v>448</v>
      </c>
      <c r="B209" t="s">
        <v>177</v>
      </c>
      <c r="C209" t="s">
        <v>2</v>
      </c>
      <c r="D209" t="s">
        <v>2</v>
      </c>
      <c r="E209">
        <v>0</v>
      </c>
      <c r="F209" t="s">
        <v>558</v>
      </c>
      <c r="G209" t="str">
        <f>HYPERLINK("http://www.newspim.com/news/view/20220531000154", "한화건설, 6월 서울 삼양사거리역 한화 포레나 미아 139가구 무순위 청약")</f>
        <v>한화건설, 6월 서울 삼양사거리역 한화 포레나 미아 139가구 무순위 청약</v>
      </c>
      <c r="H209" t="s">
        <v>559</v>
      </c>
    </row>
    <row r="210" spans="1:8" x14ac:dyDescent="0.4">
      <c r="A210" t="s">
        <v>448</v>
      </c>
      <c r="B210" t="s">
        <v>560</v>
      </c>
      <c r="C210" t="s">
        <v>2</v>
      </c>
      <c r="D210" t="s">
        <v>4</v>
      </c>
      <c r="E210">
        <v>0</v>
      </c>
      <c r="F210" t="s">
        <v>561</v>
      </c>
      <c r="G210" t="str">
        <f>HYPERLINK("http://www.dynews.co.kr/news/articleView.html?idxno=661294", "공주 디지털 문화유산전 3일 개막")</f>
        <v>공주 디지털 문화유산전 3일 개막</v>
      </c>
      <c r="H210" t="s">
        <v>562</v>
      </c>
    </row>
    <row r="211" spans="1:8" x14ac:dyDescent="0.4">
      <c r="A211" t="s">
        <v>448</v>
      </c>
      <c r="B211" t="s">
        <v>563</v>
      </c>
      <c r="C211" t="s">
        <v>2</v>
      </c>
      <c r="D211" t="s">
        <v>2</v>
      </c>
      <c r="E211">
        <v>0</v>
      </c>
      <c r="F211" t="s">
        <v>490</v>
      </c>
      <c r="G211" t="str">
        <f>HYPERLINK("https://www.gukjenews.com/news/articleView.html?idxno=2479551", "인천시, 석남‧가정동 일대 도시재생 구역 리모델링 지원")</f>
        <v>인천시, 석남‧가정동 일대 도시재생 구역 리모델링 지원</v>
      </c>
      <c r="H211" t="s">
        <v>564</v>
      </c>
    </row>
    <row r="212" spans="1:8" x14ac:dyDescent="0.4">
      <c r="A212" t="s">
        <v>448</v>
      </c>
      <c r="B212" t="s">
        <v>445</v>
      </c>
      <c r="C212" t="s">
        <v>2</v>
      </c>
      <c r="D212" t="s">
        <v>4</v>
      </c>
      <c r="E212">
        <v>0</v>
      </c>
      <c r="F212" t="s">
        <v>565</v>
      </c>
      <c r="G212" t="str">
        <f>HYPERLINK("http://www.dispatch.co.kr/2202554", "원호, FACADE 첫 콘셉트 포토…한계 없는 콘셉트 소화력")</f>
        <v>원호, FACADE 첫 콘셉트 포토…한계 없는 콘셉트 소화력</v>
      </c>
      <c r="H212" t="s">
        <v>566</v>
      </c>
    </row>
    <row r="213" spans="1:8" x14ac:dyDescent="0.4">
      <c r="A213" t="s">
        <v>448</v>
      </c>
      <c r="B213" t="s">
        <v>567</v>
      </c>
      <c r="C213" t="s">
        <v>2</v>
      </c>
      <c r="D213" t="s">
        <v>2</v>
      </c>
      <c r="E213">
        <v>0</v>
      </c>
      <c r="F213" t="s">
        <v>568</v>
      </c>
      <c r="G213" t="str">
        <f>HYPERLINK("https://www.ibuan.com/news/articleView.html?idxno=37465", "부안 계화면, 주택화재가구 재능기부 주거환경개선")</f>
        <v>부안 계화면, 주택화재가구 재능기부 주거환경개선</v>
      </c>
      <c r="H213" t="s">
        <v>569</v>
      </c>
    </row>
    <row r="214" spans="1:8" x14ac:dyDescent="0.4">
      <c r="A214" t="s">
        <v>448</v>
      </c>
      <c r="B214" t="s">
        <v>570</v>
      </c>
      <c r="C214" t="s">
        <v>2</v>
      </c>
      <c r="D214" t="s">
        <v>4</v>
      </c>
      <c r="E214">
        <v>0</v>
      </c>
      <c r="F214" t="s">
        <v>476</v>
      </c>
      <c r="G214" t="str">
        <f>HYPERLINK("https://www.jeonmae.co.kr/news/articleView.html?idxno=893029", "하이원리조트, 6월 하이원 샤스타 페스티벌 개최")</f>
        <v>하이원리조트, 6월 하이원 샤스타 페스티벌 개최</v>
      </c>
      <c r="H214" t="s">
        <v>571</v>
      </c>
    </row>
    <row r="215" spans="1:8" x14ac:dyDescent="0.4">
      <c r="A215" t="s">
        <v>448</v>
      </c>
      <c r="B215" t="s">
        <v>572</v>
      </c>
      <c r="C215" t="s">
        <v>17</v>
      </c>
      <c r="D215" t="s">
        <v>18</v>
      </c>
      <c r="E215">
        <v>0</v>
      </c>
      <c r="F215" t="s">
        <v>573</v>
      </c>
      <c r="G215" t="str">
        <f>HYPERLINK("http://www.discoverynews.kr/news/articleView.html?idxno=811154", "하남도시공사, 제3회 HUIC 시민행복추진단 회의 개최")</f>
        <v>하남도시공사, 제3회 HUIC 시민행복추진단 회의 개최</v>
      </c>
      <c r="H215" t="s">
        <v>574</v>
      </c>
    </row>
    <row r="216" spans="1:8" x14ac:dyDescent="0.4">
      <c r="A216" t="s">
        <v>448</v>
      </c>
      <c r="B216" t="s">
        <v>572</v>
      </c>
      <c r="C216" t="s">
        <v>2</v>
      </c>
      <c r="D216" t="s">
        <v>2</v>
      </c>
      <c r="E216">
        <v>0</v>
      </c>
      <c r="F216" t="s">
        <v>419</v>
      </c>
      <c r="G216" t="str">
        <f>HYPERLINK("http://www.discoverynews.kr/news/articleView.html?idxno=811018", "인천시, 석남‧가정동 일대 도시재생 구역 리모델링 지원…최대 9백만원")</f>
        <v>인천시, 석남‧가정동 일대 도시재생 구역 리모델링 지원…최대 9백만원</v>
      </c>
      <c r="H216" t="s">
        <v>575</v>
      </c>
    </row>
    <row r="217" spans="1:8" x14ac:dyDescent="0.4">
      <c r="A217" t="s">
        <v>448</v>
      </c>
      <c r="B217" t="s">
        <v>576</v>
      </c>
      <c r="C217" t="s">
        <v>2</v>
      </c>
      <c r="D217" t="s">
        <v>2</v>
      </c>
      <c r="E217">
        <v>0</v>
      </c>
      <c r="F217" t="s">
        <v>577</v>
      </c>
      <c r="G217" t="str">
        <f>HYPERLINK("http://www.idomin.com/news/articleView.html?idxno=795594", "경남지역 학교 석면 제거 2027년까지 마무리")</f>
        <v>경남지역 학교 석면 제거 2027년까지 마무리</v>
      </c>
      <c r="H217" t="s">
        <v>578</v>
      </c>
    </row>
    <row r="218" spans="1:8" x14ac:dyDescent="0.4">
      <c r="A218" t="s">
        <v>448</v>
      </c>
      <c r="B218" t="s">
        <v>106</v>
      </c>
      <c r="C218" t="s">
        <v>2</v>
      </c>
      <c r="D218" t="s">
        <v>2</v>
      </c>
      <c r="E218">
        <v>0</v>
      </c>
      <c r="F218" t="s">
        <v>579</v>
      </c>
      <c r="G218" t="str">
        <f>HYPERLINK("https://www.cnbnews.com/news/article.html?no=548570", "부산도시공사, 노후임대아파트 그린리모델링사업 추진")</f>
        <v>부산도시공사, 노후임대아파트 그린리모델링사업 추진</v>
      </c>
      <c r="H218" t="s">
        <v>580</v>
      </c>
    </row>
    <row r="219" spans="1:8" x14ac:dyDescent="0.4">
      <c r="A219" t="s">
        <v>448</v>
      </c>
      <c r="B219" t="s">
        <v>255</v>
      </c>
      <c r="C219" t="s">
        <v>2</v>
      </c>
      <c r="D219" t="s">
        <v>2</v>
      </c>
      <c r="E219">
        <v>0</v>
      </c>
      <c r="F219" t="s">
        <v>581</v>
      </c>
      <c r="G219" t="str">
        <f>HYPERLINK("http://www.thefirstmedia.net/news/articleView.html?idxno=95039", "[부동산Info]용인 타운하우스 더 비바스 고매 분양")</f>
        <v>[부동산Info]용인 타운하우스 더 비바스 고매 분양</v>
      </c>
      <c r="H219" t="s">
        <v>582</v>
      </c>
    </row>
    <row r="220" spans="1:8" x14ac:dyDescent="0.4">
      <c r="A220" t="s">
        <v>448</v>
      </c>
      <c r="B220" t="s">
        <v>250</v>
      </c>
      <c r="C220" t="s">
        <v>2</v>
      </c>
      <c r="D220" t="s">
        <v>2</v>
      </c>
      <c r="E220">
        <v>0</v>
      </c>
      <c r="F220" t="s">
        <v>583</v>
      </c>
      <c r="G220" t="str">
        <f>HYPERLINK("http://www.ikld.kr/news/articleView.html?idxno=255004", "한화건설, 강북 초역세권 한화 포레나 미아 무순위 청약 실시")</f>
        <v>한화건설, 강북 초역세권 한화 포레나 미아 무순위 청약 실시</v>
      </c>
      <c r="H220" t="s">
        <v>584</v>
      </c>
    </row>
    <row r="221" spans="1:8" x14ac:dyDescent="0.4">
      <c r="A221" t="s">
        <v>448</v>
      </c>
      <c r="B221" t="s">
        <v>35</v>
      </c>
      <c r="C221" t="s">
        <v>2</v>
      </c>
      <c r="D221" t="s">
        <v>2</v>
      </c>
      <c r="E221">
        <v>0</v>
      </c>
      <c r="F221" t="s">
        <v>585</v>
      </c>
      <c r="G221" t="str">
        <f>HYPERLINK("http://www.newsis.com/view/?id=NISX20220531_0001891444&amp;cID=10802&amp;pID=14000", "인천시, 석남·가정동 일대 도시재생구역 리모델링 지원")</f>
        <v>인천시, 석남·가정동 일대 도시재생구역 리모델링 지원</v>
      </c>
      <c r="H221" t="s">
        <v>586</v>
      </c>
    </row>
    <row r="222" spans="1:8" x14ac:dyDescent="0.4">
      <c r="A222" t="s">
        <v>448</v>
      </c>
      <c r="B222" t="s">
        <v>587</v>
      </c>
      <c r="C222" t="s">
        <v>2</v>
      </c>
      <c r="D222" t="s">
        <v>2</v>
      </c>
      <c r="E222">
        <v>0</v>
      </c>
      <c r="F222" t="s">
        <v>588</v>
      </c>
      <c r="G222" t="str">
        <f>HYPERLINK("https://www.news2day.co.kr/article/20220531500035", "한화건설, 한화 포레나 미아 무순위 청약 실시…약 70% 계약 완료")</f>
        <v>한화건설, 한화 포레나 미아 무순위 청약 실시…약 70% 계약 완료</v>
      </c>
      <c r="H222" t="s">
        <v>589</v>
      </c>
    </row>
    <row r="223" spans="1:8" x14ac:dyDescent="0.4">
      <c r="A223" t="s">
        <v>448</v>
      </c>
      <c r="B223" t="s">
        <v>590</v>
      </c>
      <c r="C223" t="s">
        <v>2</v>
      </c>
      <c r="D223" t="s">
        <v>4</v>
      </c>
      <c r="E223">
        <v>0</v>
      </c>
      <c r="F223" t="s">
        <v>591</v>
      </c>
      <c r="G223" t="str">
        <f>HYPERLINK("http://www.ikoreanspirit.com/news/articleView.html?idxno=67765", "설치미술 작가들의 드로잉 작업 Machine Memory – 인공적인 흔적’")</f>
        <v>설치미술 작가들의 드로잉 작업 Machine Memory – 인공적인 흔적’</v>
      </c>
      <c r="H223" t="s">
        <v>592</v>
      </c>
    </row>
    <row r="224" spans="1:8" x14ac:dyDescent="0.4">
      <c r="A224" t="s">
        <v>448</v>
      </c>
      <c r="B224" t="s">
        <v>238</v>
      </c>
      <c r="C224" t="s">
        <v>2</v>
      </c>
      <c r="D224" t="s">
        <v>2</v>
      </c>
      <c r="E224">
        <v>0</v>
      </c>
      <c r="F224" t="s">
        <v>593</v>
      </c>
      <c r="G224" t="str">
        <f>HYPERLINK("http://www.imwood.co.kr/news/articleView.html?idxno=27558", "공간시스템창호, 알루미늄 시스템창호 카탈로그 공개")</f>
        <v>공간시스템창호, 알루미늄 시스템창호 카탈로그 공개</v>
      </c>
      <c r="H224" t="s">
        <v>594</v>
      </c>
    </row>
    <row r="225" spans="1:8" x14ac:dyDescent="0.4">
      <c r="A225" t="s">
        <v>448</v>
      </c>
      <c r="B225" t="s">
        <v>595</v>
      </c>
      <c r="C225" t="s">
        <v>2</v>
      </c>
      <c r="D225" t="s">
        <v>2</v>
      </c>
      <c r="E225">
        <v>0</v>
      </c>
      <c r="F225" t="s">
        <v>596</v>
      </c>
      <c r="G225" t="str">
        <f>HYPERLINK("https://www.nocutnews.co.kr/news/5764969", "부산 노후 임대아파트 110세대 그린리모델링 추진")</f>
        <v>부산 노후 임대아파트 110세대 그린리모델링 추진</v>
      </c>
      <c r="H225" t="s">
        <v>597</v>
      </c>
    </row>
    <row r="226" spans="1:8" x14ac:dyDescent="0.4">
      <c r="A226" t="s">
        <v>448</v>
      </c>
      <c r="B226" t="s">
        <v>24</v>
      </c>
      <c r="C226" t="s">
        <v>2</v>
      </c>
      <c r="D226" t="s">
        <v>4</v>
      </c>
      <c r="E226">
        <v>0</v>
      </c>
      <c r="F226" t="s">
        <v>598</v>
      </c>
      <c r="G226" t="str">
        <f>HYPERLINK("http://www.osen.co.kr/article/G1111859768", "원호, 비주얼 맛집 오픈..치명적인 FACADE 콘셉트 필름 공개")</f>
        <v>원호, 비주얼 맛집 오픈..치명적인 FACADE 콘셉트 필름 공개</v>
      </c>
      <c r="H226" t="s">
        <v>599</v>
      </c>
    </row>
    <row r="227" spans="1:8" x14ac:dyDescent="0.4">
      <c r="A227" t="s">
        <v>448</v>
      </c>
      <c r="B227" t="s">
        <v>600</v>
      </c>
      <c r="C227" t="s">
        <v>2</v>
      </c>
      <c r="D227" t="s">
        <v>4</v>
      </c>
      <c r="E227">
        <v>0</v>
      </c>
      <c r="F227" t="s">
        <v>601</v>
      </c>
      <c r="G227" t="str">
        <f>HYPERLINK("https://www.pressian.com/pages/articles/2022053114400552388?utm_source=naver&amp;utm_medium=search", "“흰 눈이 뿌려진 듯한 샤스타데이지 천국으로 초대합니다”")</f>
        <v>“흰 눈이 뿌려진 듯한 샤스타데이지 천국으로 초대합니다”</v>
      </c>
      <c r="H227" t="s">
        <v>602</v>
      </c>
    </row>
    <row r="228" spans="1:8" x14ac:dyDescent="0.4">
      <c r="A228" t="s">
        <v>448</v>
      </c>
      <c r="B228" t="s">
        <v>603</v>
      </c>
      <c r="C228" t="s">
        <v>2</v>
      </c>
      <c r="D228" t="s">
        <v>4</v>
      </c>
      <c r="E228">
        <v>0</v>
      </c>
      <c r="F228" t="s">
        <v>604</v>
      </c>
      <c r="G228" t="str">
        <f>HYPERLINK("https://vmspace.com/news/news_view.html?base_seq=MjA4Mw==", "월계도서관 리모델링 설계용역 설계공모 결과 발표")</f>
        <v>월계도서관 리모델링 설계용역 설계공모 결과 발표</v>
      </c>
      <c r="H228" t="s">
        <v>605</v>
      </c>
    </row>
    <row r="229" spans="1:8" x14ac:dyDescent="0.4">
      <c r="A229" t="s">
        <v>448</v>
      </c>
      <c r="B229" t="s">
        <v>359</v>
      </c>
      <c r="C229" t="s">
        <v>17</v>
      </c>
      <c r="D229" t="s">
        <v>18</v>
      </c>
      <c r="E229">
        <v>0</v>
      </c>
      <c r="F229" t="s">
        <v>606</v>
      </c>
      <c r="G229" t="str">
        <f>HYPERLINK("http://www.incheonilbo.com/news/articleView.html?idxno=1146895", "하남도시公, 제3회 시민행복추진단 회의 개최")</f>
        <v>하남도시公, 제3회 시민행복추진단 회의 개최</v>
      </c>
      <c r="H229" t="s">
        <v>607</v>
      </c>
    </row>
    <row r="230" spans="1:8" x14ac:dyDescent="0.4">
      <c r="A230" t="s">
        <v>448</v>
      </c>
      <c r="B230" t="s">
        <v>608</v>
      </c>
      <c r="C230" t="s">
        <v>2</v>
      </c>
      <c r="D230" t="s">
        <v>2</v>
      </c>
      <c r="E230">
        <v>0</v>
      </c>
      <c r="F230" t="s">
        <v>609</v>
      </c>
      <c r="G230" t="str">
        <f>HYPERLINK("http://www.ohmynews.com/NWS_Web/View/at_pg.aspx?CNTN_CD=A0002838989&amp;CMPT_CD=P0010&amp;utm_source=naver&amp;utm_medium=newsearch&amp;utm_campaign=naver_news", "모든 열차들이 정차하는 순천역, 그 뒤에 숨겨진 마을")</f>
        <v>모든 열차들이 정차하는 순천역, 그 뒤에 숨겨진 마을</v>
      </c>
      <c r="H230" t="s">
        <v>610</v>
      </c>
    </row>
    <row r="231" spans="1:8" x14ac:dyDescent="0.4">
      <c r="A231" t="s">
        <v>448</v>
      </c>
      <c r="B231" t="s">
        <v>611</v>
      </c>
      <c r="C231" t="s">
        <v>2</v>
      </c>
      <c r="D231" t="s">
        <v>4</v>
      </c>
      <c r="E231">
        <v>0</v>
      </c>
      <c r="F231" t="s">
        <v>612</v>
      </c>
      <c r="G231" t="str">
        <f>HYPERLINK("https://www.sisa-news.com/news/article.html?no=200990", "조형아트서울2022, 몇시간씩 줄서는 진풍경 속 매출 2배 성장")</f>
        <v>조형아트서울2022, 몇시간씩 줄서는 진풍경 속 매출 2배 성장</v>
      </c>
      <c r="H231" t="s">
        <v>613</v>
      </c>
    </row>
    <row r="232" spans="1:8" x14ac:dyDescent="0.4">
      <c r="A232" t="s">
        <v>448</v>
      </c>
      <c r="B232" t="s">
        <v>32</v>
      </c>
      <c r="C232" t="s">
        <v>2</v>
      </c>
      <c r="D232" t="s">
        <v>2</v>
      </c>
      <c r="E232">
        <v>0</v>
      </c>
      <c r="F232" t="s">
        <v>614</v>
      </c>
      <c r="G232" t="str">
        <f>HYPERLINK("http://www.incheonin.com/news/articleView.html?idxno=88369", "서구 석남·가정동 도시재생구역, 노후 주택 리모델링 지원")</f>
        <v>서구 석남·가정동 도시재생구역, 노후 주택 리모델링 지원</v>
      </c>
      <c r="H232" t="s">
        <v>615</v>
      </c>
    </row>
    <row r="233" spans="1:8" x14ac:dyDescent="0.4">
      <c r="A233" t="s">
        <v>448</v>
      </c>
      <c r="B233" t="s">
        <v>322</v>
      </c>
      <c r="C233" t="s">
        <v>2</v>
      </c>
      <c r="D233" t="s">
        <v>2</v>
      </c>
      <c r="E233">
        <v>0</v>
      </c>
      <c r="F233" t="s">
        <v>616</v>
      </c>
      <c r="G233" t="str">
        <f>HYPERLINK("https://www.socialvalue.kr/news/view/1065577546524524", "한화 포레나 미아’ 잔여 139세대 무순위 청약 내달 2일 실시")</f>
        <v>한화 포레나 미아’ 잔여 139세대 무순위 청약 내달 2일 실시</v>
      </c>
      <c r="H233" t="s">
        <v>617</v>
      </c>
    </row>
    <row r="234" spans="1:8" x14ac:dyDescent="0.4">
      <c r="A234" t="s">
        <v>448</v>
      </c>
      <c r="B234" t="s">
        <v>325</v>
      </c>
      <c r="C234" t="s">
        <v>2</v>
      </c>
      <c r="D234" t="s">
        <v>4</v>
      </c>
      <c r="E234">
        <v>0</v>
      </c>
      <c r="F234" t="s">
        <v>618</v>
      </c>
      <c r="G234" t="str">
        <f>HYPERLINK("https://www.spotvnews.co.kr/news/articleView.html?idxno=527394", "원호, 파사드 첫 콘셉트 포토 공개…한계 없는 콘셉트 소화력")</f>
        <v>원호, 파사드 첫 콘셉트 포토 공개…한계 없는 콘셉트 소화력</v>
      </c>
      <c r="H234" t="s">
        <v>619</v>
      </c>
    </row>
    <row r="235" spans="1:8" x14ac:dyDescent="0.4">
      <c r="A235" t="s">
        <v>448</v>
      </c>
      <c r="B235" t="s">
        <v>620</v>
      </c>
      <c r="C235" t="s">
        <v>2</v>
      </c>
      <c r="D235" t="s">
        <v>2</v>
      </c>
      <c r="E235">
        <v>0</v>
      </c>
      <c r="F235" t="s">
        <v>621</v>
      </c>
      <c r="G235" t="str">
        <f>HYPERLINK("http://www.danbinews.com/news/articleView.html?idxno=20573", "그린 리모델링")</f>
        <v>그린 리모델링</v>
      </c>
      <c r="H235" t="s">
        <v>622</v>
      </c>
    </row>
    <row r="236" spans="1:8" x14ac:dyDescent="0.4">
      <c r="A236" t="s">
        <v>448</v>
      </c>
      <c r="B236" t="s">
        <v>623</v>
      </c>
      <c r="C236" t="s">
        <v>2</v>
      </c>
      <c r="D236" t="s">
        <v>4</v>
      </c>
      <c r="E236">
        <v>0</v>
      </c>
      <c r="F236" t="s">
        <v>624</v>
      </c>
      <c r="G236" t="str">
        <f>HYPERLINK("http://www.fashionbiz.co.kr/TN/?cate=2&amp;recom=2&amp;idx=192697", "파사드패턴, 편안한 선물을 위한 기프트카드’ 런칭")</f>
        <v>파사드패턴, 편안한 선물을 위한 기프트카드’ 런칭</v>
      </c>
      <c r="H236" t="s">
        <v>625</v>
      </c>
    </row>
    <row r="237" spans="1:8" x14ac:dyDescent="0.4">
      <c r="A237" t="s">
        <v>448</v>
      </c>
      <c r="B237" t="s">
        <v>603</v>
      </c>
      <c r="C237" t="s">
        <v>17</v>
      </c>
      <c r="D237" t="s">
        <v>18</v>
      </c>
      <c r="E237">
        <v>0</v>
      </c>
      <c r="F237" t="s">
        <v>626</v>
      </c>
      <c r="G237" t="str">
        <f>HYPERLINK("https://vmspace.com/news/news_view.html?base_seq=MjA4Ng==", "문래동 거점시설(2호, 생산거점) 조성사업 설계공모")</f>
        <v>문래동 거점시설(2호, 생산거점) 조성사업 설계공모</v>
      </c>
      <c r="H237" t="s">
        <v>627</v>
      </c>
    </row>
    <row r="238" spans="1:8" x14ac:dyDescent="0.4">
      <c r="A238" t="s">
        <v>448</v>
      </c>
      <c r="B238" t="s">
        <v>628</v>
      </c>
      <c r="C238" t="s">
        <v>2</v>
      </c>
      <c r="D238" t="s">
        <v>2</v>
      </c>
      <c r="E238">
        <v>0</v>
      </c>
      <c r="F238" t="s">
        <v>629</v>
      </c>
      <c r="G238" t="str">
        <f>HYPERLINK("https://www.viva100.com/main/view.php?key=20220531010007252", "인천 석남·가정동 일대 도시재생 구역 외부경관 개선 지원")</f>
        <v>인천 석남·가정동 일대 도시재생 구역 외부경관 개선 지원</v>
      </c>
      <c r="H238" t="s">
        <v>630</v>
      </c>
    </row>
    <row r="239" spans="1:8" x14ac:dyDescent="0.4">
      <c r="A239" t="s">
        <v>448</v>
      </c>
      <c r="B239" t="s">
        <v>628</v>
      </c>
      <c r="C239" t="s">
        <v>2</v>
      </c>
      <c r="D239" t="s">
        <v>2</v>
      </c>
      <c r="E239">
        <v>0</v>
      </c>
      <c r="F239" t="s">
        <v>631</v>
      </c>
      <c r="G239" t="str">
        <f>HYPERLINK("https://www.viva100.com/main/view.php?key=20220531010007256", "한화건설, 한화 포레나 미아 무순위 청약 실시")</f>
        <v>한화건설, 한화 포레나 미아 무순위 청약 실시</v>
      </c>
      <c r="H239" t="s">
        <v>632</v>
      </c>
    </row>
    <row r="240" spans="1:8" x14ac:dyDescent="0.4">
      <c r="A240" t="s">
        <v>448</v>
      </c>
      <c r="B240" t="s">
        <v>633</v>
      </c>
      <c r="C240" t="s">
        <v>2</v>
      </c>
      <c r="D240" t="s">
        <v>2</v>
      </c>
      <c r="E240">
        <v>1</v>
      </c>
      <c r="F240" t="s">
        <v>634</v>
      </c>
      <c r="G240" t="str">
        <f>HYPERLINK("http://www.queen.co.kr/news/articleView.html?idxno=376670", "인테리어 비용 3.3㎡당 100만원 옛말 ... 원자잿값·인건비 급등에 200만~...")</f>
        <v>인테리어 비용 3.3㎡당 100만원 옛말 ... 원자잿값·인건비 급등에 200만~...</v>
      </c>
      <c r="H240" t="s">
        <v>635</v>
      </c>
    </row>
    <row r="241" spans="1:8" x14ac:dyDescent="0.4">
      <c r="A241" t="s">
        <v>448</v>
      </c>
      <c r="B241" t="s">
        <v>214</v>
      </c>
      <c r="C241" t="s">
        <v>2</v>
      </c>
      <c r="D241" t="s">
        <v>2</v>
      </c>
      <c r="E241">
        <v>0</v>
      </c>
      <c r="F241" t="s">
        <v>636</v>
      </c>
      <c r="G241" t="str">
        <f>HYPERLINK("http://www.constimes.co.kr/news/articleView.html?idxno=231688", "부산도시공사, 노후 임대아파트 110가구 그린리모델링 추진")</f>
        <v>부산도시공사, 노후 임대아파트 110가구 그린리모델링 추진</v>
      </c>
      <c r="H241" t="s">
        <v>637</v>
      </c>
    </row>
    <row r="242" spans="1:8" x14ac:dyDescent="0.4">
      <c r="A242" t="s">
        <v>448</v>
      </c>
      <c r="B242" t="s">
        <v>35</v>
      </c>
      <c r="C242" t="s">
        <v>2</v>
      </c>
      <c r="D242" t="s">
        <v>2</v>
      </c>
      <c r="E242">
        <v>0</v>
      </c>
      <c r="F242" t="s">
        <v>638</v>
      </c>
      <c r="G242" t="str">
        <f>HYPERLINK("http://www.newsis.com/view/?id=NISX20220531_0001892750&amp;cID=10811&amp;pID=10800", "부산도시공사, 노후임대아파트 대상 리모델링 추진")</f>
        <v>부산도시공사, 노후임대아파트 대상 리모델링 추진</v>
      </c>
      <c r="H242" t="s">
        <v>639</v>
      </c>
    </row>
    <row r="243" spans="1:8" x14ac:dyDescent="0.4">
      <c r="A243" t="s">
        <v>448</v>
      </c>
      <c r="B243" t="s">
        <v>342</v>
      </c>
      <c r="C243" t="s">
        <v>2</v>
      </c>
      <c r="D243" t="s">
        <v>4</v>
      </c>
      <c r="E243">
        <v>0</v>
      </c>
      <c r="F243" t="s">
        <v>640</v>
      </c>
      <c r="G243" t="str">
        <f>HYPERLINK("https://www.yna.co.kr/view/AKR20220531066800063?input=1195m", "공주 디지털 문화유산전 내달 3∼5일 고마서 열려")</f>
        <v>공주 디지털 문화유산전 내달 3∼5일 고마서 열려</v>
      </c>
      <c r="H243" t="s">
        <v>641</v>
      </c>
    </row>
    <row r="244" spans="1:8" x14ac:dyDescent="0.4">
      <c r="A244" t="s">
        <v>448</v>
      </c>
      <c r="B244" t="s">
        <v>342</v>
      </c>
      <c r="C244" t="s">
        <v>2</v>
      </c>
      <c r="D244" t="s">
        <v>2</v>
      </c>
      <c r="E244">
        <v>0</v>
      </c>
      <c r="F244" t="s">
        <v>642</v>
      </c>
      <c r="G244" t="str">
        <f>HYPERLINK("https://www.yna.co.kr/view/AKR20220531098600051?input=1195m", "부산, 노후 임대아파트 110가구 그린리모델링 추진")</f>
        <v>부산, 노후 임대아파트 110가구 그린리모델링 추진</v>
      </c>
      <c r="H244" t="s">
        <v>643</v>
      </c>
    </row>
    <row r="245" spans="1:8" x14ac:dyDescent="0.4">
      <c r="A245" t="s">
        <v>448</v>
      </c>
      <c r="B245" t="s">
        <v>214</v>
      </c>
      <c r="C245" t="s">
        <v>2</v>
      </c>
      <c r="D245" t="s">
        <v>2</v>
      </c>
      <c r="E245">
        <v>0</v>
      </c>
      <c r="F245" t="s">
        <v>631</v>
      </c>
      <c r="G245" t="str">
        <f>HYPERLINK("http://www.constimes.co.kr/news/articleView.html?idxno=231660", "한화건설, 한화 포레나 미아 무순위 청약 실시")</f>
        <v>한화건설, 한화 포레나 미아 무순위 청약 실시</v>
      </c>
      <c r="H245" t="s">
        <v>644</v>
      </c>
    </row>
    <row r="246" spans="1:8" x14ac:dyDescent="0.4">
      <c r="A246" t="s">
        <v>448</v>
      </c>
      <c r="B246" t="s">
        <v>645</v>
      </c>
      <c r="C246" t="s">
        <v>2</v>
      </c>
      <c r="D246" t="s">
        <v>2</v>
      </c>
      <c r="E246">
        <v>0</v>
      </c>
      <c r="F246" t="s">
        <v>631</v>
      </c>
      <c r="G246" t="str">
        <f>HYPERLINK("https://www.youthdaily.co.kr/news/article.html?no=101870", "한화건설, 한화 포레나 미아 무순위 청약 실시")</f>
        <v>한화건설, 한화 포레나 미아 무순위 청약 실시</v>
      </c>
      <c r="H246" t="s">
        <v>646</v>
      </c>
    </row>
    <row r="247" spans="1:8" x14ac:dyDescent="0.4">
      <c r="A247" t="s">
        <v>448</v>
      </c>
      <c r="B247" t="s">
        <v>647</v>
      </c>
      <c r="C247" t="s">
        <v>2</v>
      </c>
      <c r="D247" t="s">
        <v>4</v>
      </c>
      <c r="E247">
        <v>0</v>
      </c>
      <c r="F247" t="s">
        <v>648</v>
      </c>
      <c r="G247" t="str">
        <f>HYPERLINK("http://www.ccnnews.co.kr/news/articleView.html?idxno=258853", "2022 공주 디지털 문화유산전 3일 개막")</f>
        <v>2022 공주 디지털 문화유산전 3일 개막</v>
      </c>
      <c r="H247" t="s">
        <v>649</v>
      </c>
    </row>
    <row r="248" spans="1:8" x14ac:dyDescent="0.4">
      <c r="A248" t="s">
        <v>448</v>
      </c>
      <c r="B248" t="s">
        <v>345</v>
      </c>
      <c r="C248" t="s">
        <v>2</v>
      </c>
      <c r="D248" t="s">
        <v>2</v>
      </c>
      <c r="E248">
        <v>0</v>
      </c>
      <c r="F248" t="s">
        <v>650</v>
      </c>
      <c r="G248" t="str">
        <f>HYPERLINK("https://www.ytn.co.kr/_ln/0115_202205311623320713", "[부산] 부산시, 노후 임대 아파트 110가구 리모델링 지원")</f>
        <v>[부산] 부산시, 노후 임대 아파트 110가구 리모델링 지원</v>
      </c>
      <c r="H248" t="s">
        <v>651</v>
      </c>
    </row>
    <row r="249" spans="1:8" x14ac:dyDescent="0.4">
      <c r="A249" t="s">
        <v>652</v>
      </c>
      <c r="B249" t="s">
        <v>35</v>
      </c>
      <c r="C249" t="s">
        <v>2</v>
      </c>
      <c r="D249" t="s">
        <v>4</v>
      </c>
      <c r="E249">
        <v>0</v>
      </c>
      <c r="F249" t="s">
        <v>653</v>
      </c>
      <c r="G249" t="str">
        <f>HYPERLINK("http://www.newsis.com/view/?id=NISX20220530_0001890736&amp;cID=14001&amp;pID=14000", "광주시, 허난설헌 문화제 등 6월부터 기지개")</f>
        <v>광주시, 허난설헌 문화제 등 6월부터 기지개</v>
      </c>
      <c r="H249" t="s">
        <v>654</v>
      </c>
    </row>
    <row r="250" spans="1:8" x14ac:dyDescent="0.4">
      <c r="A250" t="s">
        <v>652</v>
      </c>
      <c r="B250" t="s">
        <v>35</v>
      </c>
      <c r="C250" t="s">
        <v>17</v>
      </c>
      <c r="D250" t="s">
        <v>18</v>
      </c>
      <c r="E250">
        <v>0</v>
      </c>
      <c r="F250" t="s">
        <v>655</v>
      </c>
      <c r="G250" t="str">
        <f>HYPERLINK("http://www.newsis.com/view/?id=NISX20220530_0001891096&amp;cID=13001&amp;pID=13000", "[尹정부, 다시 뛰는 재계]KCC, 인재양성·R&amp;D투자 투트랙으로 미래 준비")</f>
        <v>[尹정부, 다시 뛰는 재계]KCC, 인재양성·R&amp;D투자 투트랙으로 미래 준비</v>
      </c>
      <c r="H250" t="s">
        <v>656</v>
      </c>
    </row>
    <row r="251" spans="1:8" x14ac:dyDescent="0.4">
      <c r="A251" t="s">
        <v>652</v>
      </c>
      <c r="B251" t="s">
        <v>177</v>
      </c>
      <c r="C251" t="s">
        <v>2</v>
      </c>
      <c r="D251" t="s">
        <v>2</v>
      </c>
      <c r="E251">
        <v>0</v>
      </c>
      <c r="F251" t="s">
        <v>657</v>
      </c>
      <c r="G251" t="str">
        <f>HYPERLINK("http://www.newspim.com/news/view/20220530000268", "KT, 이문3구역 신축 아파트에 AI 청정환기 시스템 구축")</f>
        <v>KT, 이문3구역 신축 아파트에 AI 청정환기 시스템 구축</v>
      </c>
      <c r="H251" t="s">
        <v>658</v>
      </c>
    </row>
    <row r="252" spans="1:8" x14ac:dyDescent="0.4">
      <c r="A252" t="s">
        <v>652</v>
      </c>
      <c r="B252" t="s">
        <v>139</v>
      </c>
      <c r="C252" t="s">
        <v>2</v>
      </c>
      <c r="D252" t="s">
        <v>2</v>
      </c>
      <c r="E252">
        <v>0</v>
      </c>
      <c r="F252" t="s">
        <v>510</v>
      </c>
      <c r="G252" t="str">
        <f>HYPERLINK("http://www.nspna.com/news/?mode=view&amp;newsid=573853", "KT, 이문3구역에 AI 청정환기 시스템 구축")</f>
        <v>KT, 이문3구역에 AI 청정환기 시스템 구축</v>
      </c>
      <c r="H252" t="s">
        <v>659</v>
      </c>
    </row>
    <row r="253" spans="1:8" x14ac:dyDescent="0.4">
      <c r="A253" t="s">
        <v>652</v>
      </c>
      <c r="B253" t="s">
        <v>276</v>
      </c>
      <c r="C253" t="s">
        <v>2</v>
      </c>
      <c r="D253" t="s">
        <v>4</v>
      </c>
      <c r="E253">
        <v>0</v>
      </c>
      <c r="F253" t="s">
        <v>660</v>
      </c>
      <c r="G253" t="str">
        <f>HYPERLINK("http://www.fnnews.com/news/202205301058267996", "경기 광주시, 허난설헌‧광주도자기‧남한산성축제 등 대표 축제 재개")</f>
        <v>경기 광주시, 허난설헌‧광주도자기‧남한산성축제 등 대표 축제 재개</v>
      </c>
      <c r="H253" t="s">
        <v>661</v>
      </c>
    </row>
    <row r="254" spans="1:8" x14ac:dyDescent="0.4">
      <c r="A254" t="s">
        <v>652</v>
      </c>
      <c r="B254" t="s">
        <v>24</v>
      </c>
      <c r="C254" t="s">
        <v>2</v>
      </c>
      <c r="D254" t="s">
        <v>4</v>
      </c>
      <c r="E254">
        <v>0</v>
      </c>
      <c r="F254" t="s">
        <v>662</v>
      </c>
      <c r="G254" t="str">
        <f>HYPERLINK("http://www.osen.co.kr/article/G1111858660", "원호, FACADE 첫 콘셉트 포토 공개..치명적 무드")</f>
        <v>원호, FACADE 첫 콘셉트 포토 공개..치명적 무드</v>
      </c>
      <c r="H254" t="s">
        <v>663</v>
      </c>
    </row>
    <row r="255" spans="1:8" x14ac:dyDescent="0.4">
      <c r="A255" t="s">
        <v>652</v>
      </c>
      <c r="B255" t="s">
        <v>86</v>
      </c>
      <c r="C255" t="s">
        <v>2</v>
      </c>
      <c r="D255" t="s">
        <v>2</v>
      </c>
      <c r="E255">
        <v>0</v>
      </c>
      <c r="F255" t="s">
        <v>664</v>
      </c>
      <c r="G255" t="str">
        <f>HYPERLINK("http://www.s-journal.co.kr/news/articleView.html?idxno=5597", "KT, 초미세먼지 대응...신축아파트에 AI청정환기시스템 구축")</f>
        <v>KT, 초미세먼지 대응...신축아파트에 AI청정환기시스템 구축</v>
      </c>
      <c r="H255" t="s">
        <v>665</v>
      </c>
    </row>
    <row r="256" spans="1:8" x14ac:dyDescent="0.4">
      <c r="A256" t="s">
        <v>652</v>
      </c>
      <c r="B256" t="s">
        <v>666</v>
      </c>
      <c r="C256" t="s">
        <v>2</v>
      </c>
      <c r="D256" t="s">
        <v>2</v>
      </c>
      <c r="E256">
        <v>0</v>
      </c>
      <c r="F256" t="s">
        <v>667</v>
      </c>
      <c r="G256" t="str">
        <f>HYPERLINK("http://www.segye.com/content/html/2022/05/31/20220531503213.html?OutUrl=naver", "“24평 적어도 3000만, 33평 최소 4000만원은 들여야 올수리’ 가능”")</f>
        <v>“24평 적어도 3000만, 33평 최소 4000만원은 들여야 올수리’ 가능”</v>
      </c>
      <c r="H256" t="s">
        <v>668</v>
      </c>
    </row>
    <row r="257" spans="1:8" x14ac:dyDescent="0.4">
      <c r="A257" t="s">
        <v>652</v>
      </c>
      <c r="B257" t="s">
        <v>533</v>
      </c>
      <c r="C257" t="s">
        <v>2</v>
      </c>
      <c r="D257" t="s">
        <v>2</v>
      </c>
      <c r="E257">
        <v>0</v>
      </c>
      <c r="F257" t="s">
        <v>510</v>
      </c>
      <c r="G257" t="str">
        <f>HYPERLINK("http://www.sentv.co.kr/news/view/620927", "KT, 이문3구역에 AI 청정환기 시스템 구축")</f>
        <v>KT, 이문3구역에 AI 청정환기 시스템 구축</v>
      </c>
      <c r="H257" t="s">
        <v>669</v>
      </c>
    </row>
    <row r="258" spans="1:8" x14ac:dyDescent="0.4">
      <c r="A258" t="s">
        <v>652</v>
      </c>
      <c r="B258" t="s">
        <v>670</v>
      </c>
      <c r="C258" t="s">
        <v>2</v>
      </c>
      <c r="D258" t="s">
        <v>2</v>
      </c>
      <c r="E258">
        <v>0</v>
      </c>
      <c r="F258" t="s">
        <v>510</v>
      </c>
      <c r="G258" t="str">
        <f>HYPERLINK("http://www.seoulfn.com/news/articleView.html?idxno=456823", "KT, 이문3구역에 AI 청정환기 시스템 구축")</f>
        <v>KT, 이문3구역에 AI 청정환기 시스템 구축</v>
      </c>
      <c r="H258" t="s">
        <v>671</v>
      </c>
    </row>
    <row r="259" spans="1:8" x14ac:dyDescent="0.4">
      <c r="A259" t="s">
        <v>652</v>
      </c>
      <c r="B259" t="s">
        <v>672</v>
      </c>
      <c r="C259" t="s">
        <v>2</v>
      </c>
      <c r="D259" t="s">
        <v>4</v>
      </c>
      <c r="E259">
        <v>0</v>
      </c>
      <c r="F259" t="s">
        <v>673</v>
      </c>
      <c r="G259" t="str">
        <f>HYPERLINK("http://www.shinailbo.co.kr/news/articleView.html?idxno=1557696", "경기도 광주시, 허난설헌‧광주도자기‧남한산성축제 등 대표 축제 부활")</f>
        <v>경기도 광주시, 허난설헌‧광주도자기‧남한산성축제 등 대표 축제 부활</v>
      </c>
      <c r="H259" t="s">
        <v>674</v>
      </c>
    </row>
    <row r="260" spans="1:8" x14ac:dyDescent="0.4">
      <c r="A260" t="s">
        <v>652</v>
      </c>
      <c r="B260" t="s">
        <v>675</v>
      </c>
      <c r="C260" t="s">
        <v>2</v>
      </c>
      <c r="D260" t="s">
        <v>2</v>
      </c>
      <c r="E260">
        <v>0</v>
      </c>
      <c r="F260" t="s">
        <v>676</v>
      </c>
      <c r="G260" t="str">
        <f>HYPERLINK("http://www.sisaweek.com/news/articleView.html?idxno=153806", "[IToday] 삼성전자, 에버랜드에서 비스포크 팬파티 개최 外")</f>
        <v>[IToday] 삼성전자, 에버랜드에서 비스포크 팬파티 개최 外</v>
      </c>
      <c r="H260" t="s">
        <v>677</v>
      </c>
    </row>
    <row r="261" spans="1:8" x14ac:dyDescent="0.4">
      <c r="A261" t="s">
        <v>652</v>
      </c>
      <c r="B261" t="s">
        <v>13</v>
      </c>
      <c r="C261" t="s">
        <v>2</v>
      </c>
      <c r="D261" t="s">
        <v>4</v>
      </c>
      <c r="E261">
        <v>0</v>
      </c>
      <c r="F261" t="s">
        <v>678</v>
      </c>
      <c r="G261" t="str">
        <f>HYPERLINK("http://www.slist.kr/news/articleView.html?idxno=358019", "원호, 새 미니앨범 파사드 콘셉트 포토 공개...고혹적 동양미")</f>
        <v>원호, 새 미니앨범 파사드 콘셉트 포토 공개...고혹적 동양미</v>
      </c>
      <c r="H261" t="s">
        <v>679</v>
      </c>
    </row>
    <row r="262" spans="1:8" x14ac:dyDescent="0.4">
      <c r="A262" t="s">
        <v>652</v>
      </c>
      <c r="B262" t="s">
        <v>680</v>
      </c>
      <c r="C262" t="s">
        <v>2</v>
      </c>
      <c r="D262" t="s">
        <v>2</v>
      </c>
      <c r="E262">
        <v>0</v>
      </c>
      <c r="F262" t="s">
        <v>681</v>
      </c>
      <c r="G262" t="str">
        <f>HYPERLINK("http://www.smartfn.co.kr/view.php?ud=20220530171545725911a912694e_46", "KT, 이문3구역 아파트에 AI 청정환기 시스템 구축")</f>
        <v>KT, 이문3구역 아파트에 AI 청정환기 시스템 구축</v>
      </c>
      <c r="H262" t="s">
        <v>682</v>
      </c>
    </row>
    <row r="263" spans="1:8" x14ac:dyDescent="0.4">
      <c r="A263" t="s">
        <v>652</v>
      </c>
      <c r="B263" t="s">
        <v>373</v>
      </c>
      <c r="C263" t="s">
        <v>2</v>
      </c>
      <c r="D263" t="s">
        <v>4</v>
      </c>
      <c r="E263">
        <v>0</v>
      </c>
      <c r="F263" t="s">
        <v>683</v>
      </c>
      <c r="G263" t="str">
        <f>HYPERLINK("http://www.sporbiz.co.kr/news/articleView.html?idxno=620648", "광주시, 코로나19로 중단됐던 대표 축제들 재개!")</f>
        <v>광주시, 코로나19로 중단됐던 대표 축제들 재개!</v>
      </c>
      <c r="H263" t="s">
        <v>684</v>
      </c>
    </row>
    <row r="264" spans="1:8" x14ac:dyDescent="0.4">
      <c r="A264" t="s">
        <v>652</v>
      </c>
      <c r="B264" t="s">
        <v>685</v>
      </c>
      <c r="C264" t="s">
        <v>2</v>
      </c>
      <c r="D264" t="s">
        <v>2</v>
      </c>
      <c r="E264">
        <v>0</v>
      </c>
      <c r="F264" t="s">
        <v>686</v>
      </c>
      <c r="G264" t="str">
        <f>HYPERLINK("http://www.sportsworldi.com/newsView/20220530521590", "KT, 이문3구역에 AI 청정환기 시스템 구축한다")</f>
        <v>KT, 이문3구역에 AI 청정환기 시스템 구축한다</v>
      </c>
      <c r="H264" t="s">
        <v>687</v>
      </c>
    </row>
    <row r="265" spans="1:8" x14ac:dyDescent="0.4">
      <c r="A265" t="s">
        <v>652</v>
      </c>
      <c r="B265" t="s">
        <v>688</v>
      </c>
      <c r="C265" t="s">
        <v>2</v>
      </c>
      <c r="D265" t="s">
        <v>2</v>
      </c>
      <c r="E265">
        <v>0</v>
      </c>
      <c r="F265" t="s">
        <v>689</v>
      </c>
      <c r="G265" t="str">
        <f>HYPERLINK("http://www.srtimes.kr/news/articleView.html?idxno=114581", "[SR건설부동산] 대우산업개발, 우수협력사 초청 간담회 개최")</f>
        <v>[SR건설부동산] 대우산업개발, 우수협력사 초청 간담회 개최</v>
      </c>
      <c r="H265" t="s">
        <v>690</v>
      </c>
    </row>
    <row r="266" spans="1:8" x14ac:dyDescent="0.4">
      <c r="A266" t="s">
        <v>652</v>
      </c>
      <c r="B266" t="s">
        <v>688</v>
      </c>
      <c r="C266" t="s">
        <v>2</v>
      </c>
      <c r="D266" t="s">
        <v>2</v>
      </c>
      <c r="E266">
        <v>0</v>
      </c>
      <c r="F266" t="s">
        <v>691</v>
      </c>
      <c r="G266" t="str">
        <f>HYPERLINK("http://www.srtimes.kr/news/articleView.html?idxno=114584", "[SR건설부동산] 현대건설 힐스테이트 금정역·레고랜드 현장서 행정처분 잇달...")</f>
        <v>[SR건설부동산] 현대건설 힐스테이트 금정역·레고랜드 현장서 행정처분 잇달...</v>
      </c>
      <c r="H266" t="s">
        <v>692</v>
      </c>
    </row>
    <row r="267" spans="1:8" x14ac:dyDescent="0.4">
      <c r="A267" t="s">
        <v>652</v>
      </c>
      <c r="B267" t="s">
        <v>693</v>
      </c>
      <c r="C267" t="s">
        <v>2</v>
      </c>
      <c r="D267" t="s">
        <v>2</v>
      </c>
      <c r="E267">
        <v>0</v>
      </c>
      <c r="F267" t="s">
        <v>694</v>
      </c>
      <c r="G267" t="str">
        <f>HYPERLINK("http://www.techholic.co.kr/news/articleView.html?idxno=203845", "KT, 동대문구 이문3구역 신축 예정 아파트에 AI 청정환기 시스템 구축")</f>
        <v>KT, 동대문구 이문3구역 신축 예정 아파트에 AI 청정환기 시스템 구축</v>
      </c>
      <c r="H267" t="s">
        <v>695</v>
      </c>
    </row>
    <row r="268" spans="1:8" x14ac:dyDescent="0.4">
      <c r="A268" t="s">
        <v>652</v>
      </c>
      <c r="B268" t="s">
        <v>185</v>
      </c>
      <c r="C268" t="s">
        <v>2</v>
      </c>
      <c r="D268" t="s">
        <v>2</v>
      </c>
      <c r="E268">
        <v>0</v>
      </c>
      <c r="F268" t="s">
        <v>696</v>
      </c>
      <c r="G268" t="str">
        <f>HYPERLINK("http://www.thebigdata.co.kr/view.php?ud=2022053010463321922d2db879fd_23", "KT, 서울 동대문구 이문3구역 신축 아파트에 AI 청정환기 시스템 구축")</f>
        <v>KT, 서울 동대문구 이문3구역 신축 아파트에 AI 청정환기 시스템 구축</v>
      </c>
      <c r="H268" t="s">
        <v>697</v>
      </c>
    </row>
    <row r="269" spans="1:8" x14ac:dyDescent="0.4">
      <c r="A269" t="s">
        <v>652</v>
      </c>
      <c r="B269" t="s">
        <v>255</v>
      </c>
      <c r="C269" t="s">
        <v>2</v>
      </c>
      <c r="D269" t="s">
        <v>2</v>
      </c>
      <c r="E269">
        <v>0</v>
      </c>
      <c r="F269" t="s">
        <v>698</v>
      </c>
      <c r="G269" t="str">
        <f>HYPERLINK("http://www.thefirstmedia.net/news/articleView.html?idxno=94908", "KT, 이문3구역에 AI 청정환기 시스템 구축 나서")</f>
        <v>KT, 이문3구역에 AI 청정환기 시스템 구축 나서</v>
      </c>
      <c r="H269" t="s">
        <v>699</v>
      </c>
    </row>
    <row r="270" spans="1:8" x14ac:dyDescent="0.4">
      <c r="A270" t="s">
        <v>652</v>
      </c>
      <c r="B270" t="s">
        <v>700</v>
      </c>
      <c r="C270" t="s">
        <v>2</v>
      </c>
      <c r="D270" t="s">
        <v>4</v>
      </c>
      <c r="E270">
        <v>0</v>
      </c>
      <c r="F270" t="s">
        <v>701</v>
      </c>
      <c r="G270" t="str">
        <f>HYPERLINK("http://www.weeklytoday.com/news/articleView.html?idxno=491399", "[카드뉴스] 경기 광주시 주요뉴스 (5월 30일)")</f>
        <v>[카드뉴스] 경기 광주시 주요뉴스 (5월 30일)</v>
      </c>
      <c r="H270" t="s">
        <v>702</v>
      </c>
    </row>
    <row r="271" spans="1:8" x14ac:dyDescent="0.4">
      <c r="A271" t="s">
        <v>652</v>
      </c>
      <c r="B271" t="s">
        <v>29</v>
      </c>
      <c r="C271" t="s">
        <v>2</v>
      </c>
      <c r="D271" t="s">
        <v>2</v>
      </c>
      <c r="E271">
        <v>0</v>
      </c>
      <c r="F271" t="s">
        <v>703</v>
      </c>
      <c r="G271" t="str">
        <f>HYPERLINK("http://www.woodkorea.co.kr/news/articleView.html?idxno=59194", "용인 타운하우스 더 휴 퍼스트힐 마평 잔여세대 선착순 분양 중")</f>
        <v>용인 타운하우스 더 휴 퍼스트힐 마평 잔여세대 선착순 분양 중</v>
      </c>
      <c r="H271" t="s">
        <v>704</v>
      </c>
    </row>
    <row r="272" spans="1:8" x14ac:dyDescent="0.4">
      <c r="A272" t="s">
        <v>652</v>
      </c>
      <c r="B272" t="s">
        <v>705</v>
      </c>
      <c r="C272" t="s">
        <v>2</v>
      </c>
      <c r="D272" t="s">
        <v>2</v>
      </c>
      <c r="E272">
        <v>0</v>
      </c>
      <c r="F272" t="s">
        <v>686</v>
      </c>
      <c r="G272" t="str">
        <f>HYPERLINK("http://www.worktoday.co.kr/news/articleView.html?idxno=25498", "KT, 이문3구역에 AI 청정환기 시스템 구축한다")</f>
        <v>KT, 이문3구역에 AI 청정환기 시스템 구축한다</v>
      </c>
      <c r="H272" t="s">
        <v>706</v>
      </c>
    </row>
    <row r="273" spans="1:8" x14ac:dyDescent="0.4">
      <c r="A273" t="s">
        <v>652</v>
      </c>
      <c r="B273" t="s">
        <v>57</v>
      </c>
      <c r="C273" t="s">
        <v>2</v>
      </c>
      <c r="D273" t="s">
        <v>4</v>
      </c>
      <c r="E273">
        <v>0</v>
      </c>
      <c r="F273" t="s">
        <v>707</v>
      </c>
      <c r="G273" t="str">
        <f>HYPERLINK("http://www.wowtv.co.kr/NewsCenter/News/Read?articleId=A202205300204&amp;t=NN", "원호, 다크+몽환 끝판왕…미니 3집 FACADE 첫 시크릿 포토 공개")</f>
        <v>원호, 다크+몽환 끝판왕…미니 3집 FACADE 첫 시크릿 포토 공개</v>
      </c>
      <c r="H273" t="s">
        <v>708</v>
      </c>
    </row>
    <row r="274" spans="1:8" x14ac:dyDescent="0.4">
      <c r="A274" t="s">
        <v>652</v>
      </c>
      <c r="B274" t="s">
        <v>147</v>
      </c>
      <c r="C274" t="s">
        <v>2</v>
      </c>
      <c r="D274" t="s">
        <v>2</v>
      </c>
      <c r="E274">
        <v>0</v>
      </c>
      <c r="F274" t="s">
        <v>686</v>
      </c>
      <c r="G274" t="str">
        <f>HYPERLINK("http://www.wsobi.com/news/articleView.html?idxno=163495", "KT, 이문3구역에 AI 청정환기 시스템 구축한다")</f>
        <v>KT, 이문3구역에 AI 청정환기 시스템 구축한다</v>
      </c>
      <c r="H274" t="s">
        <v>709</v>
      </c>
    </row>
    <row r="275" spans="1:8" x14ac:dyDescent="0.4">
      <c r="A275" t="s">
        <v>652</v>
      </c>
      <c r="B275" t="s">
        <v>134</v>
      </c>
      <c r="C275" t="s">
        <v>2</v>
      </c>
      <c r="D275" t="s">
        <v>2</v>
      </c>
      <c r="E275">
        <v>0</v>
      </c>
      <c r="F275" t="s">
        <v>710</v>
      </c>
      <c r="G275" t="str">
        <f>HYPERLINK("http://www.ziksir.com/news/articleView.html?idxno=25606", "KT, 이문 3구역에 AI 청정환기 시스템 구축한다")</f>
        <v>KT, 이문 3구역에 AI 청정환기 시스템 구축한다</v>
      </c>
      <c r="H275" t="s">
        <v>711</v>
      </c>
    </row>
    <row r="276" spans="1:8" x14ac:dyDescent="0.4">
      <c r="A276" t="s">
        <v>652</v>
      </c>
      <c r="B276" t="s">
        <v>712</v>
      </c>
      <c r="C276" t="s">
        <v>2</v>
      </c>
      <c r="D276" t="s">
        <v>2</v>
      </c>
      <c r="E276">
        <v>0</v>
      </c>
      <c r="F276" t="s">
        <v>713</v>
      </c>
      <c r="G276" t="str">
        <f>HYPERLINK("https://biz.chosun.com/it-science/ict/2022/05/30/NAKMIIHTY5FW5EBGEVU5PNTLPY/?utm_source=naver&amp;utm_medium=original&amp;utm_campaign=biz", "KT, 이문3구역 신축 아파트에 AI 청정환기 시스템’ 구축")</f>
        <v>KT, 이문3구역 신축 아파트에 AI 청정환기 시스템’ 구축</v>
      </c>
      <c r="H276" t="s">
        <v>714</v>
      </c>
    </row>
    <row r="277" spans="1:8" x14ac:dyDescent="0.4">
      <c r="A277" t="s">
        <v>652</v>
      </c>
      <c r="B277" t="s">
        <v>715</v>
      </c>
      <c r="C277" t="s">
        <v>17</v>
      </c>
      <c r="D277" t="s">
        <v>18</v>
      </c>
      <c r="E277">
        <v>0</v>
      </c>
      <c r="F277" t="s">
        <v>716</v>
      </c>
      <c r="G277" t="str">
        <f>HYPERLINK("https://biz.newdaily.co.kr/site/data/html/2022/05/30/2022053000053.html", "[Daily New유통] 롯데제과, 애경, 아워홈 外")</f>
        <v>[Daily New유통] 롯데제과, 애경, 아워홈 外</v>
      </c>
      <c r="H277" t="s">
        <v>717</v>
      </c>
    </row>
    <row r="278" spans="1:8" x14ac:dyDescent="0.4">
      <c r="A278" t="s">
        <v>652</v>
      </c>
      <c r="B278" t="s">
        <v>715</v>
      </c>
      <c r="C278" t="s">
        <v>2</v>
      </c>
      <c r="D278" t="s">
        <v>2</v>
      </c>
      <c r="E278">
        <v>0</v>
      </c>
      <c r="F278" t="s">
        <v>718</v>
      </c>
      <c r="G278" t="str">
        <f>HYPERLINK("https://biz.newdaily.co.kr/site/data/html/2022/05/30/2022053000106.html", "[데일리 IT 단신] SKT, 로밍 상품 바로 요금제’ 첫 고객 50% 할인 제공 外")</f>
        <v>[데일리 IT 단신] SKT, 로밍 상품 바로 요금제’ 첫 고객 50% 할인 제공 外</v>
      </c>
      <c r="H278" t="s">
        <v>719</v>
      </c>
    </row>
    <row r="279" spans="1:8" x14ac:dyDescent="0.4">
      <c r="A279" t="s">
        <v>652</v>
      </c>
      <c r="B279" t="s">
        <v>720</v>
      </c>
      <c r="C279" t="s">
        <v>2</v>
      </c>
      <c r="D279" t="s">
        <v>4</v>
      </c>
      <c r="E279">
        <v>0</v>
      </c>
      <c r="F279" t="s">
        <v>721</v>
      </c>
      <c r="G279" t="str">
        <f>HYPERLINK("https://kstar.kbs.co.kr/list_view.html?idx=211398", "치명적인 눈빛 보내는 원호...첫 콘셉트 포토 공개!")</f>
        <v>치명적인 눈빛 보내는 원호...첫 콘셉트 포토 공개!</v>
      </c>
      <c r="H279" t="s">
        <v>722</v>
      </c>
    </row>
    <row r="280" spans="1:8" x14ac:dyDescent="0.4">
      <c r="A280" t="s">
        <v>652</v>
      </c>
      <c r="B280" t="s">
        <v>723</v>
      </c>
      <c r="C280" t="s">
        <v>2</v>
      </c>
      <c r="D280" t="s">
        <v>5</v>
      </c>
      <c r="E280">
        <v>0</v>
      </c>
      <c r="F280" t="s">
        <v>724</v>
      </c>
      <c r="G280" t="str">
        <f>HYPERLINK("https://news.mtn.co.kr/news-detail/2022053013284260784", "[허반석의 작전 리포트] 판유리 역사적 고점 실적으로 증명한다! 하반기를 ...")</f>
        <v>[허반석의 작전 리포트] 판유리 역사적 고점 실적으로 증명한다! 하반기를 ...</v>
      </c>
      <c r="H280" t="s">
        <v>725</v>
      </c>
    </row>
    <row r="281" spans="1:8" x14ac:dyDescent="0.4">
      <c r="A281" t="s">
        <v>652</v>
      </c>
      <c r="B281" t="s">
        <v>240</v>
      </c>
      <c r="C281" t="s">
        <v>2</v>
      </c>
      <c r="D281" t="s">
        <v>3</v>
      </c>
      <c r="E281">
        <v>0</v>
      </c>
      <c r="F281" t="s">
        <v>726</v>
      </c>
      <c r="G281" t="str">
        <f>HYPERLINK("https://view.asiae.co.kr/article/2022053009260143189", "상가 시장 역대급 활기.. 힐스 에비뉴 인덕원 알짜 상업시설로 관심")</f>
        <v>상가 시장 역대급 활기.. 힐스 에비뉴 인덕원 알짜 상업시설로 관심</v>
      </c>
      <c r="H281" t="s">
        <v>727</v>
      </c>
    </row>
    <row r="282" spans="1:8" x14ac:dyDescent="0.4">
      <c r="A282" t="s">
        <v>652</v>
      </c>
      <c r="B282" t="s">
        <v>728</v>
      </c>
      <c r="C282" t="s">
        <v>2</v>
      </c>
      <c r="D282" t="s">
        <v>2</v>
      </c>
      <c r="E282">
        <v>0</v>
      </c>
      <c r="F282" t="s">
        <v>729</v>
      </c>
      <c r="G282" t="str">
        <f>HYPERLINK("https://www.ajunews.com/view/20220530095831063", "KT, 이문3구역에 AI 청정환기 시스템 구축…미세먼지 99.9% 줄인다")</f>
        <v>KT, 이문3구역에 AI 청정환기 시스템 구축…미세먼지 99.9% 줄인다</v>
      </c>
      <c r="H282" t="s">
        <v>730</v>
      </c>
    </row>
    <row r="283" spans="1:8" x14ac:dyDescent="0.4">
      <c r="A283" t="s">
        <v>652</v>
      </c>
      <c r="B283" t="s">
        <v>203</v>
      </c>
      <c r="C283" t="s">
        <v>2</v>
      </c>
      <c r="D283" t="s">
        <v>2</v>
      </c>
      <c r="E283">
        <v>0</v>
      </c>
      <c r="F283" t="s">
        <v>731</v>
      </c>
      <c r="G283" t="str">
        <f>HYPERLINK("https://www.asiatime.co.kr/article/20220530500085", "[AT 통신 소식] SK텔레콤·KT·LG유플러스")</f>
        <v>[AT 통신 소식] SK텔레콤·KT·LG유플러스</v>
      </c>
      <c r="H283" t="s">
        <v>732</v>
      </c>
    </row>
    <row r="284" spans="1:8" x14ac:dyDescent="0.4">
      <c r="A284" t="s">
        <v>652</v>
      </c>
      <c r="B284" t="s">
        <v>131</v>
      </c>
      <c r="C284" t="s">
        <v>2</v>
      </c>
      <c r="D284" t="s">
        <v>4</v>
      </c>
      <c r="E284">
        <v>0</v>
      </c>
      <c r="F284" t="s">
        <v>733</v>
      </c>
      <c r="G284" t="str">
        <f>HYPERLINK("https://www.asiatoday.co.kr/view.php?key=20220530010017335", "광주시 대표축제 부활... 허난설헌·광주도자기·남한산성축제 줄줄이 개최")</f>
        <v>광주시 대표축제 부활... 허난설헌·광주도자기·남한산성축제 줄줄이 개최</v>
      </c>
      <c r="H284" t="s">
        <v>734</v>
      </c>
    </row>
    <row r="285" spans="1:8" x14ac:dyDescent="0.4">
      <c r="A285" t="s">
        <v>652</v>
      </c>
      <c r="B285" t="s">
        <v>131</v>
      </c>
      <c r="C285" t="s">
        <v>17</v>
      </c>
      <c r="D285" t="s">
        <v>18</v>
      </c>
      <c r="E285">
        <v>0</v>
      </c>
      <c r="F285" t="s">
        <v>735</v>
      </c>
      <c r="G285" t="str">
        <f>HYPERLINK("https://www.asiatoday.co.kr/view.php?key=20220531010017976", "힘펠, 건설·건축인과 환기기술 교류의 장 활짝")</f>
        <v>힘펠, 건설·건축인과 환기기술 교류의 장 활짝</v>
      </c>
      <c r="H285" t="s">
        <v>736</v>
      </c>
    </row>
    <row r="286" spans="1:8" x14ac:dyDescent="0.4">
      <c r="A286" t="s">
        <v>652</v>
      </c>
      <c r="B286" t="s">
        <v>737</v>
      </c>
      <c r="C286" t="s">
        <v>17</v>
      </c>
      <c r="D286" t="s">
        <v>18</v>
      </c>
      <c r="E286">
        <v>0</v>
      </c>
      <c r="F286" t="s">
        <v>738</v>
      </c>
      <c r="G286" t="str">
        <f>HYPERLINK("https://www.businesspost.co.kr/BP?command=article_view&amp;num=282528", "[Who Is ?] 김정렬 한국국토정보공사 사장")</f>
        <v>[Who Is ?] 김정렬 한국국토정보공사 사장</v>
      </c>
      <c r="H286" t="s">
        <v>739</v>
      </c>
    </row>
    <row r="287" spans="1:8" x14ac:dyDescent="0.4">
      <c r="A287" t="s">
        <v>652</v>
      </c>
      <c r="B287" t="s">
        <v>106</v>
      </c>
      <c r="C287" t="s">
        <v>2</v>
      </c>
      <c r="D287" t="s">
        <v>4</v>
      </c>
      <c r="E287">
        <v>0</v>
      </c>
      <c r="F287" t="s">
        <v>740</v>
      </c>
      <c r="G287" t="str">
        <f>HYPERLINK("https://www.cnbnews.com/news/article.html?no=548271", "경기 광주시, 허난설헌광주도자기남한산성축제 등 대표 축제 부활")</f>
        <v>경기 광주시, 허난설헌광주도자기남한산성축제 등 대표 축제 부활</v>
      </c>
      <c r="H287" t="s">
        <v>741</v>
      </c>
    </row>
    <row r="288" spans="1:8" x14ac:dyDescent="0.4">
      <c r="A288" t="s">
        <v>652</v>
      </c>
      <c r="B288" t="s">
        <v>742</v>
      </c>
      <c r="C288" t="s">
        <v>2</v>
      </c>
      <c r="D288" t="s">
        <v>2</v>
      </c>
      <c r="E288">
        <v>0</v>
      </c>
      <c r="F288" t="s">
        <v>743</v>
      </c>
      <c r="G288" t="str">
        <f>HYPERLINK("https://www.dailyimpact.co.kr/news/articleView.html?idxno=80067", "지니야 청정 작동 KT, AI 청정환기 시스템 구축")</f>
        <v>지니야 청정 작동 KT, AI 청정환기 시스템 구축</v>
      </c>
      <c r="H288" t="s">
        <v>744</v>
      </c>
    </row>
    <row r="289" spans="1:8" x14ac:dyDescent="0.4">
      <c r="A289" t="s">
        <v>652</v>
      </c>
      <c r="B289" t="s">
        <v>94</v>
      </c>
      <c r="C289" t="s">
        <v>2</v>
      </c>
      <c r="D289" t="s">
        <v>2</v>
      </c>
      <c r="E289">
        <v>0</v>
      </c>
      <c r="F289" t="s">
        <v>745</v>
      </c>
      <c r="G289" t="str">
        <f>HYPERLINK("https://www.dnews.co.kr/uhtml/view.jsp?idxno=202205301644240930425", "KT, 이문3구역 4300세대 AI 환기 시스템 구축")</f>
        <v>KT, 이문3구역 4300세대 AI 환기 시스템 구축</v>
      </c>
      <c r="H289" t="s">
        <v>746</v>
      </c>
    </row>
    <row r="290" spans="1:8" x14ac:dyDescent="0.4">
      <c r="A290" t="s">
        <v>652</v>
      </c>
      <c r="B290" t="s">
        <v>72</v>
      </c>
      <c r="C290" t="s">
        <v>2</v>
      </c>
      <c r="D290" t="s">
        <v>2</v>
      </c>
      <c r="E290">
        <v>0</v>
      </c>
      <c r="F290" t="s">
        <v>747</v>
      </c>
      <c r="G290" t="str">
        <f>HYPERLINK("https://www.donga.com/news/article/all/20220530/113706133/1", "실내공기 탁해지면… AI가 자동으로 환기")</f>
        <v>실내공기 탁해지면… AI가 자동으로 환기</v>
      </c>
      <c r="H290" t="s">
        <v>748</v>
      </c>
    </row>
    <row r="291" spans="1:8" x14ac:dyDescent="0.4">
      <c r="A291" t="s">
        <v>652</v>
      </c>
      <c r="B291" t="s">
        <v>48</v>
      </c>
      <c r="C291" t="s">
        <v>2</v>
      </c>
      <c r="D291" t="s">
        <v>2</v>
      </c>
      <c r="E291">
        <v>0</v>
      </c>
      <c r="F291" t="s">
        <v>510</v>
      </c>
      <c r="G291" t="str">
        <f>HYPERLINK("https://www.ebn.co.kr/news/view/1532393/?sc=Naver", "KT, 이문3구역에 AI 청정환기 시스템 구축")</f>
        <v>KT, 이문3구역에 AI 청정환기 시스템 구축</v>
      </c>
      <c r="H291" t="s">
        <v>749</v>
      </c>
    </row>
    <row r="292" spans="1:8" x14ac:dyDescent="0.4">
      <c r="A292" t="s">
        <v>652</v>
      </c>
      <c r="B292" t="s">
        <v>39</v>
      </c>
      <c r="C292" t="s">
        <v>2</v>
      </c>
      <c r="D292" t="s">
        <v>2</v>
      </c>
      <c r="E292">
        <v>0</v>
      </c>
      <c r="F292" t="s">
        <v>750</v>
      </c>
      <c r="G292" t="str">
        <f>HYPERLINK("https://www.fetv.co.kr/news/article.html?no=116469", "KT, 이문3구역에 AI 청정환기 시스템’ 구축")</f>
        <v>KT, 이문3구역에 AI 청정환기 시스템’ 구축</v>
      </c>
      <c r="H292" t="s">
        <v>751</v>
      </c>
    </row>
    <row r="293" spans="1:8" x14ac:dyDescent="0.4">
      <c r="A293" t="s">
        <v>652</v>
      </c>
      <c r="B293" t="s">
        <v>563</v>
      </c>
      <c r="C293" t="s">
        <v>2</v>
      </c>
      <c r="D293" t="s">
        <v>4</v>
      </c>
      <c r="E293">
        <v>0</v>
      </c>
      <c r="F293" t="s">
        <v>752</v>
      </c>
      <c r="G293" t="str">
        <f>HYPERLINK("https://www.gukjenews.com/news/articleView.html?idxno=2479262", "광주시, 허난설헌‧광주도자기‧남한산성축제 등 대표 축제 부활")</f>
        <v>광주시, 허난설헌‧광주도자기‧남한산성축제 등 대표 축제 부활</v>
      </c>
      <c r="H293" t="s">
        <v>753</v>
      </c>
    </row>
    <row r="294" spans="1:8" x14ac:dyDescent="0.4">
      <c r="A294" t="s">
        <v>652</v>
      </c>
      <c r="B294" t="s">
        <v>462</v>
      </c>
      <c r="C294" t="s">
        <v>2</v>
      </c>
      <c r="D294" t="s">
        <v>2</v>
      </c>
      <c r="E294">
        <v>0</v>
      </c>
      <c r="F294" t="s">
        <v>754</v>
      </c>
      <c r="G294" t="str">
        <f>HYPERLINK("http://www.breaknews.com/898892", "공간시스템창호, 알루미늄 시스템창호 카탈로그 출시")</f>
        <v>공간시스템창호, 알루미늄 시스템창호 카탈로그 출시</v>
      </c>
      <c r="H294" t="s">
        <v>755</v>
      </c>
    </row>
    <row r="295" spans="1:8" x14ac:dyDescent="0.4">
      <c r="A295" t="s">
        <v>652</v>
      </c>
      <c r="B295" t="s">
        <v>60</v>
      </c>
      <c r="C295" t="s">
        <v>17</v>
      </c>
      <c r="D295" t="s">
        <v>18</v>
      </c>
      <c r="E295">
        <v>0</v>
      </c>
      <c r="F295" t="s">
        <v>756</v>
      </c>
      <c r="G295" t="str">
        <f>HYPERLINK("http://daily.hankooki.com/news/articleView.html?idxno=830115", "ESG경영 힘주는 롯데, 주요 계열사로 확대…지속 성장 토대마련")</f>
        <v>ESG경영 힘주는 롯데, 주요 계열사로 확대…지속 성장 토대마련</v>
      </c>
      <c r="H295" t="s">
        <v>757</v>
      </c>
    </row>
    <row r="296" spans="1:8" x14ac:dyDescent="0.4">
      <c r="A296" t="s">
        <v>652</v>
      </c>
      <c r="B296" t="s">
        <v>758</v>
      </c>
      <c r="C296" t="s">
        <v>2</v>
      </c>
      <c r="D296" t="s">
        <v>2</v>
      </c>
      <c r="E296">
        <v>0</v>
      </c>
      <c r="F296" t="s">
        <v>759</v>
      </c>
      <c r="G296" t="str">
        <f>HYPERLINK("http://it.chosun.com/site/data/html_dir/2022/05/30/2022053001137.html", "KT, 이문3구역 아파트 단지에 AI 청정환기 시스템 구축")</f>
        <v>KT, 이문3구역 아파트 단지에 AI 청정환기 시스템 구축</v>
      </c>
      <c r="H296" t="s">
        <v>760</v>
      </c>
    </row>
    <row r="297" spans="1:8" x14ac:dyDescent="0.4">
      <c r="A297" t="s">
        <v>652</v>
      </c>
      <c r="B297" t="s">
        <v>761</v>
      </c>
      <c r="C297" t="s">
        <v>17</v>
      </c>
      <c r="D297" t="s">
        <v>18</v>
      </c>
      <c r="E297">
        <v>0</v>
      </c>
      <c r="F297" t="s">
        <v>762</v>
      </c>
      <c r="G297" t="str">
        <f>HYPERLINK("https://www.inews365.com/news/article.html?no=716811", "세종시, 시민체감 녹색건축, 중장기 전략 도출한다")</f>
        <v>세종시, 시민체감 녹색건축, 중장기 전략 도출한다</v>
      </c>
      <c r="H297" t="s">
        <v>763</v>
      </c>
    </row>
    <row r="298" spans="1:8" x14ac:dyDescent="0.4">
      <c r="A298" t="s">
        <v>652</v>
      </c>
      <c r="B298" t="s">
        <v>764</v>
      </c>
      <c r="C298" t="s">
        <v>2</v>
      </c>
      <c r="D298" t="s">
        <v>2</v>
      </c>
      <c r="E298">
        <v>0</v>
      </c>
      <c r="F298" t="s">
        <v>765</v>
      </c>
      <c r="G298" t="str">
        <f>HYPERLINK("http://jmagazine.joins.com/forbes/view/336157", "펄세이 삼성")</f>
        <v>펄세이 삼성</v>
      </c>
      <c r="H298" t="s">
        <v>766</v>
      </c>
    </row>
    <row r="299" spans="1:8" x14ac:dyDescent="0.4">
      <c r="A299" t="s">
        <v>652</v>
      </c>
      <c r="B299" t="s">
        <v>530</v>
      </c>
      <c r="C299" t="s">
        <v>2</v>
      </c>
      <c r="D299" t="s">
        <v>2</v>
      </c>
      <c r="E299">
        <v>0</v>
      </c>
      <c r="F299" t="s">
        <v>767</v>
      </c>
      <c r="G299" t="str">
        <f>HYPERLINK("http://kpenews.com/View.aspx?No=2403235", "미세먼지 99.9% 줄인다..KT, 이문3구역에 AI 청정환기 시스템 구축")</f>
        <v>미세먼지 99.9% 줄인다..KT, 이문3구역에 AI 청정환기 시스템 구축</v>
      </c>
      <c r="H299" t="s">
        <v>768</v>
      </c>
    </row>
    <row r="300" spans="1:8" x14ac:dyDescent="0.4">
      <c r="A300" t="s">
        <v>652</v>
      </c>
      <c r="B300" t="s">
        <v>769</v>
      </c>
      <c r="C300" t="s">
        <v>2</v>
      </c>
      <c r="D300" t="s">
        <v>4</v>
      </c>
      <c r="E300">
        <v>0</v>
      </c>
      <c r="F300" t="s">
        <v>770</v>
      </c>
      <c r="G300" t="str">
        <f>HYPERLINK("http://kr.aving.net/news/view.php?articleId=1714188&amp;Branch_ID=kr&amp;rssid=naver&amp;mn_name=news", "[일정] 6월 첫째 주 전시회 및 박람회")</f>
        <v>[일정] 6월 첫째 주 전시회 및 박람회</v>
      </c>
      <c r="H300" t="s">
        <v>771</v>
      </c>
    </row>
    <row r="301" spans="1:8" x14ac:dyDescent="0.4">
      <c r="A301" t="s">
        <v>652</v>
      </c>
      <c r="B301" t="s">
        <v>772</v>
      </c>
      <c r="C301" t="s">
        <v>2</v>
      </c>
      <c r="D301" t="s">
        <v>4</v>
      </c>
      <c r="E301">
        <v>0</v>
      </c>
      <c r="F301" t="s">
        <v>773</v>
      </c>
      <c r="G301" t="str">
        <f>HYPERLINK("https://www.maisonkorea.com/design/2022/05/fashionable-taste-%e2%91%a0/?utm_source=naver&amp;utm_medium=partnership", "Fashionable Taste ①")</f>
        <v>Fashionable Taste ①</v>
      </c>
      <c r="H301" t="s">
        <v>774</v>
      </c>
    </row>
    <row r="302" spans="1:8" x14ac:dyDescent="0.4">
      <c r="A302" t="s">
        <v>652</v>
      </c>
      <c r="B302" t="s">
        <v>775</v>
      </c>
      <c r="C302" t="s">
        <v>2</v>
      </c>
      <c r="D302" t="s">
        <v>2</v>
      </c>
      <c r="E302">
        <v>0</v>
      </c>
      <c r="F302" t="s">
        <v>776</v>
      </c>
      <c r="G302" t="str">
        <f>HYPERLINK("https://www.nbntv.co.kr/news/articleView.html?idxno=975152", "세계가스총회(WGC 2022) 환영연, 한국 전통 무대 디자인 눈길")</f>
        <v>세계가스총회(WGC 2022) 환영연, 한국 전통 무대 디자인 눈길</v>
      </c>
      <c r="H302" t="s">
        <v>777</v>
      </c>
    </row>
    <row r="303" spans="1:8" x14ac:dyDescent="0.4">
      <c r="A303" t="s">
        <v>652</v>
      </c>
      <c r="B303" t="s">
        <v>114</v>
      </c>
      <c r="C303" t="s">
        <v>2</v>
      </c>
      <c r="D303" t="s">
        <v>2</v>
      </c>
      <c r="E303">
        <v>0</v>
      </c>
      <c r="F303" t="s">
        <v>778</v>
      </c>
      <c r="G303" t="str">
        <f>HYPERLINK("https://www.news1.kr/articles/?4696408", "미세먼지 막아라…KT, 이문3구역에 AI 청정 환기 시스템 구축")</f>
        <v>미세먼지 막아라…KT, 이문3구역에 AI 청정 환기 시스템 구축</v>
      </c>
      <c r="H303" t="s">
        <v>779</v>
      </c>
    </row>
    <row r="304" spans="1:8" x14ac:dyDescent="0.4">
      <c r="A304" t="s">
        <v>652</v>
      </c>
      <c r="B304" t="s">
        <v>114</v>
      </c>
      <c r="C304" t="s">
        <v>2</v>
      </c>
      <c r="D304" t="s">
        <v>2</v>
      </c>
      <c r="E304">
        <v>0</v>
      </c>
      <c r="F304" t="s">
        <v>780</v>
      </c>
      <c r="G304" t="str">
        <f>HYPERLINK("https://www.news1.kr/articles/?4696975", "3.3㎡당 200만~300만원 각오해야…치솟은 인테리어 비용 후덜덜")</f>
        <v>3.3㎡당 200만~300만원 각오해야…치솟은 인테리어 비용 후덜덜</v>
      </c>
      <c r="H304" t="s">
        <v>781</v>
      </c>
    </row>
    <row r="305" spans="1:8" x14ac:dyDescent="0.4">
      <c r="A305" t="s">
        <v>652</v>
      </c>
      <c r="B305" t="s">
        <v>114</v>
      </c>
      <c r="C305" t="s">
        <v>2</v>
      </c>
      <c r="D305" t="s">
        <v>4</v>
      </c>
      <c r="E305">
        <v>0</v>
      </c>
      <c r="F305" t="s">
        <v>782</v>
      </c>
      <c r="G305" t="str">
        <f>HYPERLINK("https://www.news1.kr/articles/?4697277", "광주시, 허난설헌·광주도자기·남한산성축제 등 대표 축제 부활")</f>
        <v>광주시, 허난설헌·광주도자기·남한산성축제 등 대표 축제 부활</v>
      </c>
      <c r="H305" t="s">
        <v>783</v>
      </c>
    </row>
    <row r="306" spans="1:8" x14ac:dyDescent="0.4">
      <c r="A306" t="s">
        <v>652</v>
      </c>
      <c r="B306" t="s">
        <v>144</v>
      </c>
      <c r="C306" t="s">
        <v>2</v>
      </c>
      <c r="D306" t="s">
        <v>2</v>
      </c>
      <c r="E306">
        <v>0</v>
      </c>
      <c r="F306" t="s">
        <v>686</v>
      </c>
      <c r="G306" t="str">
        <f>HYPERLINK("http://news.tf.co.kr/read/economy/1941996.htm", "KT, 이문3구역에 AI 청정환기 시스템 구축한다")</f>
        <v>KT, 이문3구역에 AI 청정환기 시스템 구축한다</v>
      </c>
      <c r="H306" t="s">
        <v>784</v>
      </c>
    </row>
    <row r="307" spans="1:8" x14ac:dyDescent="0.4">
      <c r="A307" t="s">
        <v>652</v>
      </c>
      <c r="B307" t="s">
        <v>785</v>
      </c>
      <c r="C307" t="s">
        <v>2</v>
      </c>
      <c r="D307" t="s">
        <v>2</v>
      </c>
      <c r="E307">
        <v>0</v>
      </c>
      <c r="F307" t="s">
        <v>786</v>
      </c>
      <c r="G307" t="str">
        <f>HYPERLINK("http://theviewers.co.kr/View.aspx?No=2402614", "[통신가 소식] KT, 이문3구역에 AI 청정환기 시스템 구축·U+아이들나라, 오프...")</f>
        <v>[통신가 소식] KT, 이문3구역에 AI 청정환기 시스템 구축·U+아이들나라, 오프...</v>
      </c>
      <c r="H307" t="s">
        <v>787</v>
      </c>
    </row>
    <row r="308" spans="1:8" x14ac:dyDescent="0.4">
      <c r="A308" t="s">
        <v>652</v>
      </c>
      <c r="B308" t="s">
        <v>163</v>
      </c>
      <c r="C308" t="s">
        <v>2</v>
      </c>
      <c r="D308" t="s">
        <v>2</v>
      </c>
      <c r="E308">
        <v>0</v>
      </c>
      <c r="F308" t="s">
        <v>510</v>
      </c>
      <c r="G308" t="str">
        <f>HYPERLINK("http://www.4th.kr/news/articleView.html?idxno=2018872", "KT, 이문3구역에 AI 청정환기 시스템 구축")</f>
        <v>KT, 이문3구역에 AI 청정환기 시스템 구축</v>
      </c>
      <c r="H308" t="s">
        <v>788</v>
      </c>
    </row>
    <row r="309" spans="1:8" x14ac:dyDescent="0.4">
      <c r="A309" t="s">
        <v>652</v>
      </c>
      <c r="B309" t="s">
        <v>789</v>
      </c>
      <c r="C309" t="s">
        <v>17</v>
      </c>
      <c r="D309" t="s">
        <v>18</v>
      </c>
      <c r="E309">
        <v>0</v>
      </c>
      <c r="F309" t="s">
        <v>790</v>
      </c>
      <c r="G309" t="str">
        <f>HYPERLINK("http://www.aflnews.co.kr/news/articleView.html?idxno=227375", "세종시, 시민체감 녹색건축 중장기 전략 도출한다")</f>
        <v>세종시, 시민체감 녹색건축 중장기 전략 도출한다</v>
      </c>
      <c r="H309" t="s">
        <v>791</v>
      </c>
    </row>
    <row r="310" spans="1:8" x14ac:dyDescent="0.4">
      <c r="A310" t="s">
        <v>652</v>
      </c>
      <c r="B310" t="s">
        <v>114</v>
      </c>
      <c r="C310" t="s">
        <v>2</v>
      </c>
      <c r="D310" t="s">
        <v>2</v>
      </c>
      <c r="E310">
        <v>0</v>
      </c>
      <c r="F310" t="s">
        <v>686</v>
      </c>
      <c r="G310" t="str">
        <f>HYPERLINK("https://www.news1.kr/photos/view/?5399864", "KT, 이문3구역에 AI 청정환기 시스템 구축한다")</f>
        <v>KT, 이문3구역에 AI 청정환기 시스템 구축한다</v>
      </c>
      <c r="H310" t="s">
        <v>792</v>
      </c>
    </row>
    <row r="311" spans="1:8" x14ac:dyDescent="0.4">
      <c r="A311" t="s">
        <v>652</v>
      </c>
      <c r="B311" t="s">
        <v>114</v>
      </c>
      <c r="C311" t="s">
        <v>2</v>
      </c>
      <c r="D311" t="s">
        <v>2</v>
      </c>
      <c r="E311">
        <v>0</v>
      </c>
      <c r="F311" t="s">
        <v>793</v>
      </c>
      <c r="G311" t="str">
        <f>HYPERLINK("https://www.news1.kr/photos/view/?5399865", "KT, 이문3구역에 AI 기반 자동 동작 창호 부착형 환기 시스템 구축")</f>
        <v>KT, 이문3구역에 AI 기반 자동 동작 창호 부착형 환기 시스템 구축</v>
      </c>
      <c r="H311" t="s">
        <v>794</v>
      </c>
    </row>
    <row r="312" spans="1:8" x14ac:dyDescent="0.4">
      <c r="A312" t="s">
        <v>652</v>
      </c>
      <c r="B312" t="s">
        <v>114</v>
      </c>
      <c r="C312" t="s">
        <v>2</v>
      </c>
      <c r="D312" t="s">
        <v>2</v>
      </c>
      <c r="E312">
        <v>0</v>
      </c>
      <c r="F312" t="s">
        <v>795</v>
      </c>
      <c r="G312" t="str">
        <f>HYPERLINK("https://www.news1.kr/photos/view/?5399869", "KT, AI 청정환기 시스템 구축")</f>
        <v>KT, AI 청정환기 시스템 구축</v>
      </c>
      <c r="H312" t="s">
        <v>796</v>
      </c>
    </row>
    <row r="313" spans="1:8" x14ac:dyDescent="0.4">
      <c r="A313" t="s">
        <v>652</v>
      </c>
      <c r="B313" t="s">
        <v>114</v>
      </c>
      <c r="C313" t="s">
        <v>2</v>
      </c>
      <c r="D313" t="s">
        <v>2</v>
      </c>
      <c r="E313">
        <v>0</v>
      </c>
      <c r="F313" t="s">
        <v>797</v>
      </c>
      <c r="G313" t="str">
        <f>HYPERLINK("https://www.news1.kr/photos/view/?5399871", "이문3구역 신축 아파트에 KT AI 청정환기 시스템’ 구축")</f>
        <v>이문3구역 신축 아파트에 KT AI 청정환기 시스템’ 구축</v>
      </c>
      <c r="H313" t="s">
        <v>798</v>
      </c>
    </row>
    <row r="314" spans="1:8" x14ac:dyDescent="0.4">
      <c r="A314" t="s">
        <v>652</v>
      </c>
      <c r="B314" t="s">
        <v>799</v>
      </c>
      <c r="C314" t="s">
        <v>2</v>
      </c>
      <c r="D314" t="s">
        <v>2</v>
      </c>
      <c r="E314">
        <v>0</v>
      </c>
      <c r="F314" t="s">
        <v>800</v>
      </c>
      <c r="G314" t="str">
        <f>HYPERLINK("http://www.aitimes.kr/news/articleView.html?idxno=25163", "이문3구역 신축 예정 아파트, 인공지능 청정환기 시스템 도입으로 공기질 높...")</f>
        <v>이문3구역 신축 예정 아파트, 인공지능 청정환기 시스템 도입으로 공기질 높...</v>
      </c>
      <c r="H314" t="s">
        <v>801</v>
      </c>
    </row>
    <row r="315" spans="1:8" x14ac:dyDescent="0.4">
      <c r="A315" t="s">
        <v>652</v>
      </c>
      <c r="B315" t="s">
        <v>587</v>
      </c>
      <c r="C315" t="s">
        <v>2</v>
      </c>
      <c r="D315" t="s">
        <v>2</v>
      </c>
      <c r="E315">
        <v>0</v>
      </c>
      <c r="F315" t="s">
        <v>802</v>
      </c>
      <c r="G315" t="str">
        <f>HYPERLINK("https://www.news2day.co.kr/article/20220530500310", "KT, 신축 아파트에 AI 청정환기 시스템 구축")</f>
        <v>KT, 신축 아파트에 AI 청정환기 시스템 구축</v>
      </c>
      <c r="H315" t="s">
        <v>803</v>
      </c>
    </row>
    <row r="316" spans="1:8" x14ac:dyDescent="0.4">
      <c r="A316" t="s">
        <v>652</v>
      </c>
      <c r="B316" t="s">
        <v>804</v>
      </c>
      <c r="C316" t="s">
        <v>2</v>
      </c>
      <c r="D316" t="s">
        <v>2</v>
      </c>
      <c r="E316">
        <v>0</v>
      </c>
      <c r="F316" t="s">
        <v>805</v>
      </c>
      <c r="G316" t="str">
        <f>HYPERLINK("http://www.apnews.kr/news/articleView.html?idxno=3002666", "병점역 로데오거리 인근 병점역 서영 더엘 분양 예정")</f>
        <v>병점역 로데오거리 인근 병점역 서영 더엘 분양 예정</v>
      </c>
      <c r="H316" t="s">
        <v>806</v>
      </c>
    </row>
    <row r="317" spans="1:8" x14ac:dyDescent="0.4">
      <c r="A317" t="s">
        <v>652</v>
      </c>
      <c r="B317" t="s">
        <v>16</v>
      </c>
      <c r="C317" t="s">
        <v>2</v>
      </c>
      <c r="D317" t="s">
        <v>2</v>
      </c>
      <c r="E317">
        <v>0</v>
      </c>
      <c r="F317" t="s">
        <v>510</v>
      </c>
      <c r="G317" t="str">
        <f>HYPERLINK("http://www.asiaa.co.kr/news/articleView.html?idxno=88172", "KT, 이문3구역에 AI 청정환기 시스템 구축")</f>
        <v>KT, 이문3구역에 AI 청정환기 시스템 구축</v>
      </c>
      <c r="H317" t="s">
        <v>807</v>
      </c>
    </row>
    <row r="318" spans="1:8" x14ac:dyDescent="0.4">
      <c r="A318" t="s">
        <v>652</v>
      </c>
      <c r="B318" t="s">
        <v>808</v>
      </c>
      <c r="C318" t="s">
        <v>2</v>
      </c>
      <c r="D318" t="s">
        <v>4</v>
      </c>
      <c r="E318">
        <v>0</v>
      </c>
      <c r="F318" t="s">
        <v>809</v>
      </c>
      <c r="G318" t="str">
        <f>HYPERLINK("https://www.newsen.com/news_view.php?uid=202205310842366310", "원호 FACADE’ 첫 콘셉트 포토 공개, 고혹적 동양미")</f>
        <v>원호 FACADE’ 첫 콘셉트 포토 공개, 고혹적 동양미</v>
      </c>
      <c r="H318" t="s">
        <v>810</v>
      </c>
    </row>
    <row r="319" spans="1:8" x14ac:dyDescent="0.4">
      <c r="A319" t="s">
        <v>652</v>
      </c>
      <c r="B319" t="s">
        <v>405</v>
      </c>
      <c r="C319" t="s">
        <v>2</v>
      </c>
      <c r="D319" t="s">
        <v>2</v>
      </c>
      <c r="E319">
        <v>0</v>
      </c>
      <c r="F319" t="s">
        <v>811</v>
      </c>
      <c r="G319" t="str">
        <f>HYPERLINK("http://www.bizwnews.com/news/articleView.html?idxno=36834", "KT, 동대문구 이문3구역 신축 아파트에 AI 청정환기 시스템 구축")</f>
        <v>KT, 동대문구 이문3구역 신축 아파트에 AI 청정환기 시스템 구축</v>
      </c>
      <c r="H319" t="s">
        <v>812</v>
      </c>
    </row>
    <row r="320" spans="1:8" x14ac:dyDescent="0.4">
      <c r="A320" t="s">
        <v>652</v>
      </c>
      <c r="B320" t="s">
        <v>224</v>
      </c>
      <c r="C320" t="s">
        <v>2</v>
      </c>
      <c r="D320" t="s">
        <v>2</v>
      </c>
      <c r="E320">
        <v>0</v>
      </c>
      <c r="F320" t="s">
        <v>510</v>
      </c>
      <c r="G320" t="str">
        <f>HYPERLINK("http://www.cstimes.com/news/articleView.html?idxno=500548", "KT, 이문3구역에 AI 청정환기 시스템 구축")</f>
        <v>KT, 이문3구역에 AI 청정환기 시스템 구축</v>
      </c>
      <c r="H320" t="s">
        <v>813</v>
      </c>
    </row>
    <row r="321" spans="1:8" x14ac:dyDescent="0.4">
      <c r="A321" t="s">
        <v>652</v>
      </c>
      <c r="B321" t="s">
        <v>224</v>
      </c>
      <c r="C321" t="s">
        <v>2</v>
      </c>
      <c r="D321" t="s">
        <v>2</v>
      </c>
      <c r="E321">
        <v>0</v>
      </c>
      <c r="F321" t="s">
        <v>814</v>
      </c>
      <c r="G321" t="str">
        <f>HYPERLINK("http://www.cstimes.com/news/articleView.html?idxno=500598", "공간시스템창호, PC·모바일용 카탈로그 출시")</f>
        <v>공간시스템창호, PC·모바일용 카탈로그 출시</v>
      </c>
      <c r="H321" t="s">
        <v>815</v>
      </c>
    </row>
    <row r="322" spans="1:8" x14ac:dyDescent="0.4">
      <c r="A322" t="s">
        <v>652</v>
      </c>
      <c r="B322" t="s">
        <v>816</v>
      </c>
      <c r="C322" t="s">
        <v>2</v>
      </c>
      <c r="D322" t="s">
        <v>2</v>
      </c>
      <c r="E322">
        <v>0</v>
      </c>
      <c r="F322" t="s">
        <v>817</v>
      </c>
      <c r="G322" t="str">
        <f>HYPERLINK("https://www.paxnetnews.com/articles/87570", "[통신 투데이] SK텔레콤, 5G MEC 기술로 세계 최초 지상파 송출 성공 外")</f>
        <v>[통신 투데이] SK텔레콤, 5G MEC 기술로 세계 최초 지상파 송출 성공 外</v>
      </c>
      <c r="H322" t="s">
        <v>818</v>
      </c>
    </row>
    <row r="323" spans="1:8" x14ac:dyDescent="0.4">
      <c r="A323" t="s">
        <v>652</v>
      </c>
      <c r="B323" t="s">
        <v>819</v>
      </c>
      <c r="C323" t="s">
        <v>2</v>
      </c>
      <c r="D323" t="s">
        <v>2</v>
      </c>
      <c r="E323">
        <v>0</v>
      </c>
      <c r="F323" t="s">
        <v>510</v>
      </c>
      <c r="G323" t="str">
        <f>HYPERLINK("http://www.digitaltoday.co.kr/news/articleView.html?idxno=447507", "KT, 이문3구역에 AI 청정환기 시스템 구축")</f>
        <v>KT, 이문3구역에 AI 청정환기 시스템 구축</v>
      </c>
      <c r="H323" t="s">
        <v>820</v>
      </c>
    </row>
    <row r="324" spans="1:8" x14ac:dyDescent="0.4">
      <c r="A324" t="s">
        <v>652</v>
      </c>
      <c r="B324" t="s">
        <v>572</v>
      </c>
      <c r="C324" t="s">
        <v>2</v>
      </c>
      <c r="D324" t="s">
        <v>2</v>
      </c>
      <c r="E324">
        <v>0</v>
      </c>
      <c r="F324" t="s">
        <v>510</v>
      </c>
      <c r="G324" t="str">
        <f>HYPERLINK("http://www.discoverynews.kr/news/articleView.html?idxno=810231", "KT, 이문3구역에 AI 청정환기 시스템 구축")</f>
        <v>KT, 이문3구역에 AI 청정환기 시스템 구축</v>
      </c>
      <c r="H324" t="s">
        <v>821</v>
      </c>
    </row>
    <row r="325" spans="1:8" x14ac:dyDescent="0.4">
      <c r="A325" t="s">
        <v>652</v>
      </c>
      <c r="B325" t="s">
        <v>572</v>
      </c>
      <c r="C325" t="s">
        <v>2</v>
      </c>
      <c r="D325" t="s">
        <v>4</v>
      </c>
      <c r="E325">
        <v>0</v>
      </c>
      <c r="F325" t="s">
        <v>782</v>
      </c>
      <c r="G325" t="str">
        <f>HYPERLINK("http://www.discoverynews.kr/news/articleView.html?idxno=810331", "광주시, 허난설헌·광주도자기·남한산성축제 등 대표 축제 부활")</f>
        <v>광주시, 허난설헌·광주도자기·남한산성축제 등 대표 축제 부활</v>
      </c>
      <c r="H325" t="s">
        <v>822</v>
      </c>
    </row>
    <row r="326" spans="1:8" x14ac:dyDescent="0.4">
      <c r="A326" t="s">
        <v>652</v>
      </c>
      <c r="B326" t="s">
        <v>431</v>
      </c>
      <c r="C326" t="s">
        <v>2</v>
      </c>
      <c r="D326" t="s">
        <v>2</v>
      </c>
      <c r="E326">
        <v>0</v>
      </c>
      <c r="F326" t="s">
        <v>823</v>
      </c>
      <c r="G326" t="str">
        <f>HYPERLINK("http://www.dt.co.kr/contents.html?article_no=2022053002109931029003&amp;ref=naver", "이문3구역 새 아파트… `KT AI`로 청정 환기")</f>
        <v>이문3구역 새 아파트… `KT AI`로 청정 환기</v>
      </c>
      <c r="H326" t="s">
        <v>824</v>
      </c>
    </row>
    <row r="327" spans="1:8" x14ac:dyDescent="0.4">
      <c r="A327" t="s">
        <v>652</v>
      </c>
      <c r="B327" t="s">
        <v>421</v>
      </c>
      <c r="C327" t="s">
        <v>2</v>
      </c>
      <c r="D327" t="s">
        <v>4</v>
      </c>
      <c r="E327">
        <v>0</v>
      </c>
      <c r="F327" t="s">
        <v>825</v>
      </c>
      <c r="G327" t="str">
        <f>HYPERLINK("https://www.siminilbo.co.kr/news/newsview.php?ncode=1160288449607578", "광주시, 허난설헌 문화제’ 오는 17일 막올라")</f>
        <v>광주시, 허난설헌 문화제’ 오는 17일 막올라</v>
      </c>
      <c r="H327" t="s">
        <v>826</v>
      </c>
    </row>
    <row r="328" spans="1:8" x14ac:dyDescent="0.4">
      <c r="A328" t="s">
        <v>652</v>
      </c>
      <c r="B328" t="s">
        <v>194</v>
      </c>
      <c r="C328" t="s">
        <v>2</v>
      </c>
      <c r="D328" t="s">
        <v>4</v>
      </c>
      <c r="E328">
        <v>0</v>
      </c>
      <c r="F328" t="s">
        <v>782</v>
      </c>
      <c r="G328" t="str">
        <f>HYPERLINK("http://www.enewstoday.co.kr/news/articleView.html?idxno=1573290", "광주시, 허난설헌·광주도자기·남한산성축제 등 대표 축제 부활")</f>
        <v>광주시, 허난설헌·광주도자기·남한산성축제 등 대표 축제 부활</v>
      </c>
      <c r="H328" t="s">
        <v>827</v>
      </c>
    </row>
    <row r="329" spans="1:8" x14ac:dyDescent="0.4">
      <c r="A329" t="s">
        <v>652</v>
      </c>
      <c r="B329" t="s">
        <v>442</v>
      </c>
      <c r="C329" t="s">
        <v>2</v>
      </c>
      <c r="D329" t="s">
        <v>2</v>
      </c>
      <c r="E329">
        <v>0</v>
      </c>
      <c r="F329" t="s">
        <v>510</v>
      </c>
      <c r="G329" t="str">
        <f>HYPERLINK("http://www.etnews.com/20220530000173", "KT, 이문3구역에 AI 청정환기 시스템 구축")</f>
        <v>KT, 이문3구역에 AI 청정환기 시스템 구축</v>
      </c>
      <c r="H329" t="s">
        <v>828</v>
      </c>
    </row>
    <row r="330" spans="1:8" x14ac:dyDescent="0.4">
      <c r="A330" t="s">
        <v>652</v>
      </c>
      <c r="B330" t="s">
        <v>623</v>
      </c>
      <c r="C330" t="s">
        <v>2</v>
      </c>
      <c r="D330" t="s">
        <v>2</v>
      </c>
      <c r="E330">
        <v>0</v>
      </c>
      <c r="F330" t="s">
        <v>829</v>
      </c>
      <c r="G330" t="str">
        <f>HYPERLINK("http://www.fashionbiz.co.kr/TN/?cate=2&amp;recom=2&amp;idx=192561", "이혜미 잉크, 용산에 플래그십스토어 오픈")</f>
        <v>이혜미 잉크, 용산에 플래그십스토어 오픈</v>
      </c>
      <c r="H330" t="s">
        <v>830</v>
      </c>
    </row>
    <row r="331" spans="1:8" x14ac:dyDescent="0.4">
      <c r="A331" t="s">
        <v>652</v>
      </c>
      <c r="B331" t="s">
        <v>325</v>
      </c>
      <c r="C331" t="s">
        <v>2</v>
      </c>
      <c r="D331" t="s">
        <v>4</v>
      </c>
      <c r="E331">
        <v>0</v>
      </c>
      <c r="F331" t="s">
        <v>831</v>
      </c>
      <c r="G331" t="str">
        <f>HYPERLINK("https://www.spotvnews.co.kr/news/articleView.html?idxno=527173", "원호, 파사드 시크릿 포토 공개…흑백 무드 속 역대급 비주얼")</f>
        <v>원호, 파사드 시크릿 포토 공개…흑백 무드 속 역대급 비주얼</v>
      </c>
      <c r="H331" t="s">
        <v>832</v>
      </c>
    </row>
    <row r="332" spans="1:8" x14ac:dyDescent="0.4">
      <c r="A332" t="s">
        <v>652</v>
      </c>
      <c r="B332" t="s">
        <v>276</v>
      </c>
      <c r="C332" t="s">
        <v>2</v>
      </c>
      <c r="D332" t="s">
        <v>2</v>
      </c>
      <c r="E332">
        <v>0</v>
      </c>
      <c r="F332" t="s">
        <v>833</v>
      </c>
      <c r="G332" t="str">
        <f>HYPERLINK("http://www.fnnews.com/news/202205300933580216", "서울 역세권 브랜드 아파트 한화건설 한화 포레나 미아")</f>
        <v>서울 역세권 브랜드 아파트 한화건설 한화 포레나 미아</v>
      </c>
      <c r="H332" t="s">
        <v>834</v>
      </c>
    </row>
    <row r="333" spans="1:8" x14ac:dyDescent="0.4">
      <c r="A333" t="s">
        <v>652</v>
      </c>
      <c r="B333" t="s">
        <v>276</v>
      </c>
      <c r="C333" t="s">
        <v>2</v>
      </c>
      <c r="D333" t="s">
        <v>2</v>
      </c>
      <c r="E333">
        <v>0</v>
      </c>
      <c r="F333" t="s">
        <v>835</v>
      </c>
      <c r="G333" t="str">
        <f>HYPERLINK("http://www.fnnews.com/news/202205301429142701", "KT, 동대문구 신축 아파트에 AI 청정환기 시스템 구축")</f>
        <v>KT, 동대문구 신축 아파트에 AI 청정환기 시스템 구축</v>
      </c>
      <c r="H333" t="s">
        <v>836</v>
      </c>
    </row>
    <row r="334" spans="1:8" x14ac:dyDescent="0.4">
      <c r="A334" t="s">
        <v>652</v>
      </c>
      <c r="B334" t="s">
        <v>328</v>
      </c>
      <c r="C334" t="s">
        <v>2</v>
      </c>
      <c r="D334" t="s">
        <v>2</v>
      </c>
      <c r="E334">
        <v>0</v>
      </c>
      <c r="F334" t="s">
        <v>837</v>
      </c>
      <c r="G334" t="str">
        <f>HYPERLINK("https://www.straightnews.co.kr/news/articleView.html?idxno=211737", "KT, 이문3구역 신축 아파트에 청정환기 시스템 구축")</f>
        <v>KT, 이문3구역 신축 아파트에 청정환기 시스템 구축</v>
      </c>
      <c r="H334" t="s">
        <v>838</v>
      </c>
    </row>
    <row r="335" spans="1:8" x14ac:dyDescent="0.4">
      <c r="A335" t="s">
        <v>652</v>
      </c>
      <c r="B335" t="s">
        <v>839</v>
      </c>
      <c r="C335" t="s">
        <v>2</v>
      </c>
      <c r="D335" t="s">
        <v>2</v>
      </c>
      <c r="E335">
        <v>0</v>
      </c>
      <c r="F335" t="s">
        <v>754</v>
      </c>
      <c r="G335" t="str">
        <f>HYPERLINK("http://www.globalepic.co.kr/view.php?ud=2022053014143889767114f971d_29", "공간시스템창호, 알루미늄 시스템창호 카탈로그 출시")</f>
        <v>공간시스템창호, 알루미늄 시스템창호 카탈로그 출시</v>
      </c>
      <c r="H335" t="s">
        <v>840</v>
      </c>
    </row>
    <row r="336" spans="1:8" x14ac:dyDescent="0.4">
      <c r="A336" t="s">
        <v>652</v>
      </c>
      <c r="B336" t="s">
        <v>841</v>
      </c>
      <c r="C336" t="s">
        <v>2</v>
      </c>
      <c r="D336" t="s">
        <v>2</v>
      </c>
      <c r="E336">
        <v>0</v>
      </c>
      <c r="F336" t="s">
        <v>842</v>
      </c>
      <c r="G336" t="str">
        <f>HYPERLINK("http://www.inews24.com/view/1485210", "KT, 이문3구역 AI 청정환기 시스템 구축")</f>
        <v>KT, 이문3구역 AI 청정환기 시스템 구축</v>
      </c>
      <c r="H336" t="s">
        <v>843</v>
      </c>
    </row>
    <row r="337" spans="1:8" x14ac:dyDescent="0.4">
      <c r="A337" t="s">
        <v>652</v>
      </c>
      <c r="B337" t="s">
        <v>628</v>
      </c>
      <c r="C337" t="s">
        <v>2</v>
      </c>
      <c r="D337" t="s">
        <v>4</v>
      </c>
      <c r="E337">
        <v>0</v>
      </c>
      <c r="F337" t="s">
        <v>844</v>
      </c>
      <c r="G337" t="str">
        <f>HYPERLINK("https://www.viva100.com/main/view.php?key=20220530010007032", "경기광주시, 허난설헌,광주도자기,남한산성축제 등 대표 축제 부활")</f>
        <v>경기광주시, 허난설헌,광주도자기,남한산성축제 등 대표 축제 부활</v>
      </c>
      <c r="H337" t="s">
        <v>845</v>
      </c>
    </row>
    <row r="338" spans="1:8" x14ac:dyDescent="0.4">
      <c r="A338" t="s">
        <v>652</v>
      </c>
      <c r="B338" t="s">
        <v>367</v>
      </c>
      <c r="C338" t="s">
        <v>17</v>
      </c>
      <c r="D338" t="s">
        <v>18</v>
      </c>
      <c r="E338">
        <v>0</v>
      </c>
      <c r="F338" t="s">
        <v>846</v>
      </c>
      <c r="G338" t="str">
        <f>HYPERLINK("http://www.jbnews.com/news/articleView.html?idxno=1362307", "우리 학교 최고 - 16. 초롱꽃유치원")</f>
        <v>우리 학교 최고 - 16. 초롱꽃유치원</v>
      </c>
      <c r="H338" t="s">
        <v>847</v>
      </c>
    </row>
    <row r="339" spans="1:8" x14ac:dyDescent="0.4">
      <c r="A339" t="s">
        <v>652</v>
      </c>
      <c r="B339" t="s">
        <v>848</v>
      </c>
      <c r="C339" t="s">
        <v>2</v>
      </c>
      <c r="D339" t="s">
        <v>4</v>
      </c>
      <c r="E339">
        <v>0</v>
      </c>
      <c r="F339" t="s">
        <v>849</v>
      </c>
      <c r="G339" t="str">
        <f>HYPERLINK("http://www.joongang.tv/news/articleView.html?idxno=54626", "광주 대표 축제 다음 달부터 돌아온다···17~19일 허난설헌 문화제, 8·9...")</f>
        <v>광주 대표 축제 다음 달부터 돌아온다···17~19일 허난설헌 문화제, 8·9...</v>
      </c>
      <c r="H339" t="s">
        <v>850</v>
      </c>
    </row>
    <row r="340" spans="1:8" x14ac:dyDescent="0.4">
      <c r="A340" t="s">
        <v>652</v>
      </c>
      <c r="B340" t="s">
        <v>851</v>
      </c>
      <c r="C340" t="s">
        <v>2</v>
      </c>
      <c r="D340" t="s">
        <v>2</v>
      </c>
      <c r="E340">
        <v>0</v>
      </c>
      <c r="F340" t="s">
        <v>510</v>
      </c>
      <c r="G340" t="str">
        <f>HYPERLINK("http://www.koit.co.kr/news/articleView.html?idxno=97786", "KT, 이문3구역에 AI 청정환기 시스템 구축")</f>
        <v>KT, 이문3구역에 AI 청정환기 시스템 구축</v>
      </c>
      <c r="H340" t="s">
        <v>852</v>
      </c>
    </row>
    <row r="341" spans="1:8" x14ac:dyDescent="0.4">
      <c r="A341" t="s">
        <v>652</v>
      </c>
      <c r="B341" t="s">
        <v>853</v>
      </c>
      <c r="C341" t="s">
        <v>2</v>
      </c>
      <c r="D341" t="s">
        <v>4</v>
      </c>
      <c r="E341">
        <v>0</v>
      </c>
      <c r="F341" t="s">
        <v>854</v>
      </c>
      <c r="G341" t="str">
        <f>HYPERLINK("http://www.ktsketch.co.kr/news/articleView.html?idxno=7056", "미래기술로 만나는 문화유산, 공주 디지털문화유산전")</f>
        <v>미래기술로 만나는 문화유산, 공주 디지털문화유산전</v>
      </c>
      <c r="H341" t="s">
        <v>855</v>
      </c>
    </row>
    <row r="342" spans="1:8" x14ac:dyDescent="0.4">
      <c r="A342" t="s">
        <v>652</v>
      </c>
      <c r="B342" t="s">
        <v>81</v>
      </c>
      <c r="C342" t="s">
        <v>2</v>
      </c>
      <c r="D342" t="s">
        <v>2</v>
      </c>
      <c r="E342">
        <v>0</v>
      </c>
      <c r="F342" t="s">
        <v>856</v>
      </c>
      <c r="G342" t="str">
        <f>HYPERLINK("http://www.lcnews.co.kr/news/articleView.html?idxno=33812", "KT, 이문3구역에 AI 청정환기 시스템 구축나서")</f>
        <v>KT, 이문3구역에 AI 청정환기 시스템 구축나서</v>
      </c>
      <c r="H342" t="s">
        <v>857</v>
      </c>
    </row>
    <row r="343" spans="1:8" x14ac:dyDescent="0.4">
      <c r="A343" t="s">
        <v>652</v>
      </c>
      <c r="B343" t="s">
        <v>342</v>
      </c>
      <c r="C343" t="s">
        <v>2</v>
      </c>
      <c r="D343" t="s">
        <v>2</v>
      </c>
      <c r="E343">
        <v>0</v>
      </c>
      <c r="F343" t="s">
        <v>837</v>
      </c>
      <c r="G343" t="str">
        <f>HYPERLINK("https://www.yna.co.kr/view/AKR20220530042100017?input=1195m", "KT, 이문3구역 신축 아파트에 청정환기 시스템 구축")</f>
        <v>KT, 이문3구역 신축 아파트에 청정환기 시스템 구축</v>
      </c>
      <c r="H343" t="s">
        <v>858</v>
      </c>
    </row>
    <row r="344" spans="1:8" x14ac:dyDescent="0.4">
      <c r="A344" t="s">
        <v>652</v>
      </c>
      <c r="B344" t="s">
        <v>54</v>
      </c>
      <c r="C344" t="s">
        <v>2</v>
      </c>
      <c r="D344" t="s">
        <v>4</v>
      </c>
      <c r="E344">
        <v>0</v>
      </c>
      <c r="F344" t="s">
        <v>859</v>
      </c>
      <c r="G344" t="str">
        <f>HYPERLINK("http://www.m-i.kr/news/articleView.html?idxno=923182", "경기광주시, 허난설헌‧광주도자기‧남한산성축제 등 대표 축제 부활")</f>
        <v>경기광주시, 허난설헌‧광주도자기‧남한산성축제 등 대표 축제 부활</v>
      </c>
      <c r="H344" t="s">
        <v>860</v>
      </c>
    </row>
    <row r="345" spans="1:8" x14ac:dyDescent="0.4">
      <c r="A345" t="s">
        <v>652</v>
      </c>
      <c r="B345" t="s">
        <v>45</v>
      </c>
      <c r="C345" t="s">
        <v>2</v>
      </c>
      <c r="D345" t="s">
        <v>2</v>
      </c>
      <c r="E345">
        <v>0</v>
      </c>
      <c r="F345" t="s">
        <v>861</v>
      </c>
      <c r="G345" t="str">
        <f>HYPERLINK("http://www.mediapen.com/news/view/727569", "한샘·리바트, 부동산 냉각원자재價 상승 이중고...하반기 웃을까")</f>
        <v>한샘·리바트, 부동산 냉각원자재價 상승 이중고...하반기 웃을까</v>
      </c>
      <c r="H345" t="s">
        <v>862</v>
      </c>
    </row>
    <row r="346" spans="1:8" x14ac:dyDescent="0.4">
      <c r="A346" t="s">
        <v>652</v>
      </c>
      <c r="B346" t="s">
        <v>302</v>
      </c>
      <c r="C346" t="s">
        <v>2</v>
      </c>
      <c r="D346" t="s">
        <v>2</v>
      </c>
      <c r="E346">
        <v>0</v>
      </c>
      <c r="F346" t="s">
        <v>863</v>
      </c>
      <c r="G346" t="str">
        <f>HYPERLINK("http://www.metroseoul.co.kr/article/20220530500072", "KT, 이문3구역 신축 예정 아파트에 AI 청정환기 시스템 구축")</f>
        <v>KT, 이문3구역 신축 예정 아파트에 AI 청정환기 시스템 구축</v>
      </c>
      <c r="H346" t="s">
        <v>864</v>
      </c>
    </row>
    <row r="347" spans="1:8" x14ac:dyDescent="0.4">
      <c r="A347" t="s">
        <v>652</v>
      </c>
      <c r="B347" t="s">
        <v>645</v>
      </c>
      <c r="C347" t="s">
        <v>2</v>
      </c>
      <c r="D347" t="s">
        <v>2</v>
      </c>
      <c r="E347">
        <v>0</v>
      </c>
      <c r="F347" t="s">
        <v>865</v>
      </c>
      <c r="G347" t="str">
        <f>HYPERLINK("https://www.youthdaily.co.kr/news/article.html?no=101771", "KT, 서울 동대문 이문3구역에 AI 청정환기 시스템 구축")</f>
        <v>KT, 서울 동대문 이문3구역에 AI 청정환기 시스템 구축</v>
      </c>
      <c r="H347" t="s">
        <v>866</v>
      </c>
    </row>
    <row r="348" spans="1:8" x14ac:dyDescent="0.4">
      <c r="A348" t="s">
        <v>652</v>
      </c>
      <c r="B348" t="s">
        <v>492</v>
      </c>
      <c r="C348" t="s">
        <v>2</v>
      </c>
      <c r="D348" t="s">
        <v>2</v>
      </c>
      <c r="E348">
        <v>0</v>
      </c>
      <c r="F348" t="s">
        <v>837</v>
      </c>
      <c r="G348" t="str">
        <f>HYPERLINK("http://www.newscape.co.kr/news/articleView.html?idxno=84178", "KT, 이문3구역 신축 아파트에 청정환기 시스템 구축")</f>
        <v>KT, 이문3구역 신축 아파트에 청정환기 시스템 구축</v>
      </c>
      <c r="H348" t="s">
        <v>867</v>
      </c>
    </row>
    <row r="349" spans="1:8" x14ac:dyDescent="0.4">
      <c r="A349" t="s">
        <v>652</v>
      </c>
      <c r="B349" t="s">
        <v>168</v>
      </c>
      <c r="C349" t="s">
        <v>2</v>
      </c>
      <c r="D349" t="s">
        <v>2</v>
      </c>
      <c r="E349">
        <v>0</v>
      </c>
      <c r="F349" t="s">
        <v>686</v>
      </c>
      <c r="G349" t="str">
        <f>HYPERLINK("http://www.newscj.com/news/articleView.html?idxno=986366", "KT, 이문3구역에 AI 청정환기 시스템 구축한다")</f>
        <v>KT, 이문3구역에 AI 청정환기 시스템 구축한다</v>
      </c>
      <c r="H349" t="s">
        <v>868</v>
      </c>
    </row>
    <row r="350" spans="1:8" x14ac:dyDescent="0.4">
      <c r="A350" t="s">
        <v>652</v>
      </c>
      <c r="B350" t="s">
        <v>35</v>
      </c>
      <c r="C350" t="s">
        <v>2</v>
      </c>
      <c r="D350" t="s">
        <v>2</v>
      </c>
      <c r="E350">
        <v>0</v>
      </c>
      <c r="F350" t="s">
        <v>869</v>
      </c>
      <c r="G350" t="str">
        <f>HYPERLINK("http://www.newsis.com/view/?id=NISX20220530_0001890090&amp;cID=13004&amp;pID=13100", "KT, 이문3구역에 AI 청정환기 시스템 구축…미세먼지 99.9% 줄여")</f>
        <v>KT, 이문3구역에 AI 청정환기 시스템 구축…미세먼지 99.9% 줄여</v>
      </c>
      <c r="H350" t="s">
        <v>870</v>
      </c>
    </row>
    <row r="351" spans="1:8" x14ac:dyDescent="0.4">
      <c r="A351" t="s">
        <v>652</v>
      </c>
      <c r="B351" t="s">
        <v>871</v>
      </c>
      <c r="C351" t="s">
        <v>2</v>
      </c>
      <c r="D351" t="s">
        <v>2</v>
      </c>
      <c r="E351">
        <v>0</v>
      </c>
      <c r="F351" t="s">
        <v>872</v>
      </c>
      <c r="G351" t="str">
        <f>HYPERLINK("https://zdnet.co.kr/view/?no=20220530100538", "KT, 이문3 구역 신축 아파트에 AI 기반 청정환기 시스템 구축")</f>
        <v>KT, 이문3 구역 신축 아파트에 AI 기반 청정환기 시스템 구축</v>
      </c>
      <c r="H351" t="s">
        <v>873</v>
      </c>
    </row>
    <row r="352" spans="1:8" x14ac:dyDescent="0.4">
      <c r="A352" t="s">
        <v>874</v>
      </c>
      <c r="B352" t="s">
        <v>445</v>
      </c>
      <c r="C352" t="s">
        <v>2</v>
      </c>
      <c r="D352" t="s">
        <v>4</v>
      </c>
      <c r="E352">
        <v>0</v>
      </c>
      <c r="F352" t="s">
        <v>875</v>
      </c>
      <c r="G352" t="str">
        <f>HYPERLINK("http://www.dispatch.co.kr/2202389", "원호, FACADE’ 시크릿 포토…”흑백 무드, 역대급 비주얼”")</f>
        <v>원호, FACADE’ 시크릿 포토…”흑백 무드, 역대급 비주얼”</v>
      </c>
      <c r="H352" t="s">
        <v>876</v>
      </c>
    </row>
    <row r="353" spans="1:8" x14ac:dyDescent="0.4">
      <c r="A353" t="s">
        <v>874</v>
      </c>
      <c r="B353" t="s">
        <v>877</v>
      </c>
      <c r="C353" t="s">
        <v>2</v>
      </c>
      <c r="D353" t="s">
        <v>4</v>
      </c>
      <c r="E353">
        <v>0</v>
      </c>
      <c r="F353" t="s">
        <v>878</v>
      </c>
      <c r="G353" t="str">
        <f>HYPERLINK("http://www.gnnews.co.kr/news/articleView.html?idxno=501630", "[경일포럼]진주성 실경 수상 총체극 천년의 기억")</f>
        <v>[경일포럼]진주성 실경 수상 총체극 천년의 기억</v>
      </c>
      <c r="H353" t="s">
        <v>879</v>
      </c>
    </row>
    <row r="354" spans="1:8" x14ac:dyDescent="0.4">
      <c r="A354" t="s">
        <v>874</v>
      </c>
      <c r="B354" t="s">
        <v>880</v>
      </c>
      <c r="C354" t="s">
        <v>17</v>
      </c>
      <c r="D354" t="s">
        <v>18</v>
      </c>
      <c r="E354">
        <v>0</v>
      </c>
      <c r="F354" t="s">
        <v>881</v>
      </c>
      <c r="G354" t="str">
        <f>HYPERLINK("http://www.greenpostkorea.co.kr/news/articleView.html?idxno=200861", "[2050 지속가능 기업] 카카오...지속가능 위한 일상 속 혁신")</f>
        <v>[2050 지속가능 기업] 카카오...지속가능 위한 일상 속 혁신</v>
      </c>
      <c r="H354" t="s">
        <v>882</v>
      </c>
    </row>
    <row r="355" spans="1:8" x14ac:dyDescent="0.4">
      <c r="A355" t="s">
        <v>874</v>
      </c>
      <c r="B355" t="s">
        <v>149</v>
      </c>
      <c r="C355" t="s">
        <v>2</v>
      </c>
      <c r="D355" t="s">
        <v>4</v>
      </c>
      <c r="E355">
        <v>0</v>
      </c>
      <c r="F355" t="s">
        <v>883</v>
      </c>
      <c r="G355" t="str">
        <f>HYPERLINK("http://www.ujeil.com/news/articleView.html?idxno=304852", "은은하게 퍼진 수만송이 장미향에 관광객 매료")</f>
        <v>은은하게 퍼진 수만송이 장미향에 관광객 매료</v>
      </c>
      <c r="H355" t="s">
        <v>884</v>
      </c>
    </row>
    <row r="356" spans="1:8" x14ac:dyDescent="0.4">
      <c r="A356" t="s">
        <v>874</v>
      </c>
      <c r="B356" t="s">
        <v>393</v>
      </c>
      <c r="C356" t="s">
        <v>17</v>
      </c>
      <c r="D356" t="s">
        <v>18</v>
      </c>
      <c r="E356">
        <v>0</v>
      </c>
      <c r="F356" t="s">
        <v>885</v>
      </c>
      <c r="G356" t="str">
        <f>HYPERLINK("https://www.joongang.co.kr/article/25075256", "[소년중앙] 기네스북 오른 옥상정원 걸으며 도심 녹지 중요성 살펴봤죠")</f>
        <v>[소년중앙] 기네스북 오른 옥상정원 걸으며 도심 녹지 중요성 살펴봤죠</v>
      </c>
      <c r="H356" t="s">
        <v>886</v>
      </c>
    </row>
    <row r="357" spans="1:8" x14ac:dyDescent="0.4">
      <c r="A357" t="s">
        <v>874</v>
      </c>
      <c r="B357" t="s">
        <v>94</v>
      </c>
      <c r="C357" t="s">
        <v>2</v>
      </c>
      <c r="D357" t="s">
        <v>2</v>
      </c>
      <c r="E357">
        <v>0</v>
      </c>
      <c r="F357" t="s">
        <v>887</v>
      </c>
      <c r="G357" t="str">
        <f>HYPERLINK("https://www.dnews.co.kr/uhtml/view.jsp?idxno=202205271353022150857", "국민적 스트레스 층간소음’ 어떻게 잡아야 할까")</f>
        <v>국민적 스트레스 층간소음’ 어떻게 잡아야 할까</v>
      </c>
      <c r="H357" t="s">
        <v>888</v>
      </c>
    </row>
    <row r="358" spans="1:8" x14ac:dyDescent="0.4">
      <c r="A358" t="s">
        <v>874</v>
      </c>
      <c r="B358" t="s">
        <v>889</v>
      </c>
      <c r="C358" t="s">
        <v>2</v>
      </c>
      <c r="D358" t="s">
        <v>4</v>
      </c>
      <c r="E358">
        <v>0</v>
      </c>
      <c r="F358" t="s">
        <v>890</v>
      </c>
      <c r="G358" t="str">
        <f>HYPERLINK("http://www.gjdream.com/news/articleView.html?idxno=614864", "`오월을 닫은 토요일의 밤")</f>
        <v>`오월을 닫은 토요일의 밤</v>
      </c>
      <c r="H358" t="s">
        <v>891</v>
      </c>
    </row>
    <row r="359" spans="1:8" x14ac:dyDescent="0.4">
      <c r="A359" t="s">
        <v>874</v>
      </c>
      <c r="B359" t="s">
        <v>892</v>
      </c>
      <c r="C359" t="s">
        <v>2</v>
      </c>
      <c r="D359" t="s">
        <v>2</v>
      </c>
      <c r="E359">
        <v>0</v>
      </c>
      <c r="F359" t="s">
        <v>893</v>
      </c>
      <c r="G359" t="str">
        <f>HYPERLINK("https://www.idaegu.co.kr/news/articleView.html?idxno=383654", "영천, 노후 공공건축물 16곳 그린리모델링 사업")</f>
        <v>영천, 노후 공공건축물 16곳 그린리모델링 사업</v>
      </c>
      <c r="H359" t="s">
        <v>894</v>
      </c>
    </row>
    <row r="360" spans="1:8" x14ac:dyDescent="0.4">
      <c r="A360" t="s">
        <v>874</v>
      </c>
      <c r="B360" t="s">
        <v>895</v>
      </c>
      <c r="C360" t="s">
        <v>2</v>
      </c>
      <c r="D360" t="s">
        <v>4</v>
      </c>
      <c r="E360">
        <v>0</v>
      </c>
      <c r="F360" t="s">
        <v>831</v>
      </c>
      <c r="G360" t="str">
        <f>HYPERLINK("http://www.mydaily.co.kr/new_yk/html/read.php?newsid=202205300824457715&amp;ext=na&amp;utm_campaign=naver_news&amp;utm_source=naver&amp;utm_medium=related_news", "원호, 파사드 시크릿 포토 공개…흑백 무드 속 역대급 비주얼")</f>
        <v>원호, 파사드 시크릿 포토 공개…흑백 무드 속 역대급 비주얼</v>
      </c>
      <c r="H360" t="s">
        <v>896</v>
      </c>
    </row>
    <row r="361" spans="1:8" x14ac:dyDescent="0.4">
      <c r="A361" t="s">
        <v>874</v>
      </c>
      <c r="B361" t="s">
        <v>339</v>
      </c>
      <c r="C361" t="s">
        <v>2</v>
      </c>
      <c r="D361" t="s">
        <v>4</v>
      </c>
      <c r="E361">
        <v>0</v>
      </c>
      <c r="F361" t="s">
        <v>897</v>
      </c>
      <c r="G361" t="str">
        <f>HYPERLINK("https://www.xportsnews.com/article/1582935", "6월 13일 컴백 원호, 파사드 첫 시크릿 포토 공개…다크+몽환 매력")</f>
        <v>6월 13일 컴백 원호, 파사드 첫 시크릿 포토 공개…다크+몽환 매력</v>
      </c>
      <c r="H361" t="s">
        <v>898</v>
      </c>
    </row>
    <row r="362" spans="1:8" x14ac:dyDescent="0.4">
      <c r="A362" t="s">
        <v>874</v>
      </c>
      <c r="B362" t="s">
        <v>24</v>
      </c>
      <c r="C362" t="s">
        <v>2</v>
      </c>
      <c r="D362" t="s">
        <v>4</v>
      </c>
      <c r="E362">
        <v>0</v>
      </c>
      <c r="F362" t="s">
        <v>899</v>
      </c>
      <c r="G362" t="str">
        <f>HYPERLINK("http://www.osen.co.kr/article/G1111857823", "컴백 원호, 흑백 무드 속 역대급 비주얼..FACADE")</f>
        <v>컴백 원호, 흑백 무드 속 역대급 비주얼..FACADE</v>
      </c>
      <c r="H362" t="s">
        <v>900</v>
      </c>
    </row>
    <row r="363" spans="1:8" x14ac:dyDescent="0.4">
      <c r="A363" t="s">
        <v>874</v>
      </c>
      <c r="B363" t="s">
        <v>901</v>
      </c>
      <c r="C363" t="s">
        <v>2</v>
      </c>
      <c r="D363" t="s">
        <v>4</v>
      </c>
      <c r="E363">
        <v>0</v>
      </c>
      <c r="F363" t="s">
        <v>902</v>
      </c>
      <c r="G363" t="str">
        <f>HYPERLINK("https://www.seoul.co.kr/news/newsView.php?id=20220530014004&amp;wlog_tag3=naver", "아찔한 절벽 위 스릴, 고요한 숲속 힐링… 원주는 체험이다")</f>
        <v>아찔한 절벽 위 스릴, 고요한 숲속 힐링… 원주는 체험이다</v>
      </c>
      <c r="H363" t="s">
        <v>903</v>
      </c>
    </row>
    <row r="364" spans="1:8" x14ac:dyDescent="0.4">
      <c r="A364" t="s">
        <v>874</v>
      </c>
      <c r="B364" t="s">
        <v>904</v>
      </c>
      <c r="C364" t="s">
        <v>2</v>
      </c>
      <c r="D364" t="s">
        <v>2</v>
      </c>
      <c r="E364">
        <v>0</v>
      </c>
      <c r="F364" t="s">
        <v>905</v>
      </c>
      <c r="G364" t="str">
        <f>HYPERLINK("http://news.mt.co.kr/mtview.php?no=2022052923494389508", "34년 동안 빚만 25억원…중기 빈사로 모는 대기업 이중갑질")</f>
        <v>34년 동안 빚만 25억원…중기 빈사로 모는 대기업 이중갑질</v>
      </c>
      <c r="H364" t="s">
        <v>906</v>
      </c>
    </row>
    <row r="365" spans="1:8" x14ac:dyDescent="0.4">
      <c r="A365" t="s">
        <v>874</v>
      </c>
      <c r="B365" t="s">
        <v>136</v>
      </c>
      <c r="C365" t="s">
        <v>2</v>
      </c>
      <c r="D365" t="s">
        <v>2</v>
      </c>
      <c r="E365">
        <v>0</v>
      </c>
      <c r="F365" t="s">
        <v>907</v>
      </c>
      <c r="G365" t="str">
        <f>HYPERLINK("http://news.mt.co.kr/mtview.php?no=2022052914272910134", "[우보세]넛크래커 속 중소기업과 삼성전자의 동행")</f>
        <v>[우보세]넛크래커 속 중소기업과 삼성전자의 동행</v>
      </c>
      <c r="H365" t="s">
        <v>908</v>
      </c>
    </row>
    <row r="366" spans="1:8" x14ac:dyDescent="0.4">
      <c r="A366" t="s">
        <v>874</v>
      </c>
      <c r="B366" t="s">
        <v>909</v>
      </c>
      <c r="C366" t="s">
        <v>2</v>
      </c>
      <c r="D366" t="s">
        <v>4</v>
      </c>
      <c r="E366">
        <v>0</v>
      </c>
      <c r="F366" t="s">
        <v>910</v>
      </c>
      <c r="G366" t="str">
        <f>HYPERLINK("http://www.elle.co.kr/article/66687", "사직동부터 청담동까지, 유유자적 예술 산책")</f>
        <v>사직동부터 청담동까지, 유유자적 예술 산책</v>
      </c>
      <c r="H366" t="s">
        <v>911</v>
      </c>
    </row>
    <row r="367" spans="1:8" x14ac:dyDescent="0.4">
      <c r="A367" t="s">
        <v>874</v>
      </c>
      <c r="B367" t="s">
        <v>13</v>
      </c>
      <c r="C367" t="s">
        <v>2</v>
      </c>
      <c r="D367" t="s">
        <v>4</v>
      </c>
      <c r="E367">
        <v>0</v>
      </c>
      <c r="F367" t="s">
        <v>912</v>
      </c>
      <c r="G367" t="str">
        <f>HYPERLINK("http://www.slist.kr/news/articleView.html?idxno=357701", "원호, 파사드 첫 시크릿 포토…몽환적인 매력")</f>
        <v>원호, 파사드 첫 시크릿 포토…몽환적인 매력</v>
      </c>
      <c r="H367" t="s">
        <v>913</v>
      </c>
    </row>
    <row r="368" spans="1:8" x14ac:dyDescent="0.4">
      <c r="A368" t="s">
        <v>914</v>
      </c>
      <c r="B368" t="s">
        <v>915</v>
      </c>
      <c r="C368" t="s">
        <v>17</v>
      </c>
      <c r="D368" t="s">
        <v>18</v>
      </c>
      <c r="E368" t="s">
        <v>916</v>
      </c>
      <c r="F368" t="s">
        <v>917</v>
      </c>
      <c r="G368" t="str">
        <f>HYPERLINK("https://www.ccdailynews.com/news/articleView.html?idxno=2132951", "시민체감 녹색건축, 중장기 전략 도출한다")</f>
        <v>시민체감 녹색건축, 중장기 전략 도출한다</v>
      </c>
      <c r="H368" t="s">
        <v>918</v>
      </c>
    </row>
    <row r="369" spans="1:8" x14ac:dyDescent="0.4">
      <c r="A369" t="s">
        <v>914</v>
      </c>
      <c r="B369" t="s">
        <v>904</v>
      </c>
      <c r="C369" t="s">
        <v>2</v>
      </c>
      <c r="D369" t="s">
        <v>2</v>
      </c>
      <c r="E369" t="s">
        <v>916</v>
      </c>
      <c r="F369" t="s">
        <v>919</v>
      </c>
      <c r="G369" t="str">
        <f>HYPERLINK("http://news.mt.co.kr/mtview.php?no=2022052715321992548", "원자재 값이라도 반영해달라…이유있는 납품단가 연동제")</f>
        <v>원자재 값이라도 반영해달라…이유있는 납품단가 연동제</v>
      </c>
      <c r="H369" t="s">
        <v>920</v>
      </c>
    </row>
    <row r="370" spans="1:8" x14ac:dyDescent="0.4">
      <c r="A370" t="s">
        <v>914</v>
      </c>
      <c r="B370" t="s">
        <v>921</v>
      </c>
      <c r="C370" t="s">
        <v>17</v>
      </c>
      <c r="D370" t="s">
        <v>18</v>
      </c>
      <c r="E370" t="s">
        <v>916</v>
      </c>
      <c r="F370" t="s">
        <v>922</v>
      </c>
      <c r="G370" t="str">
        <f>HYPERLINK("https://www.pressian.com/pages/articles/2022052711244749554?utm_source=naver&amp;utm_medium=search", "부산 노후도심 재개발사업, 그린리모델링 앞세워 땅값 차익만?")</f>
        <v>부산 노후도심 재개발사업, 그린리모델링 앞세워 땅값 차익만?</v>
      </c>
      <c r="H370" t="s">
        <v>923</v>
      </c>
    </row>
    <row r="371" spans="1:8" x14ac:dyDescent="0.4">
      <c r="A371" t="s">
        <v>924</v>
      </c>
      <c r="B371" t="s">
        <v>390</v>
      </c>
      <c r="C371" t="s">
        <v>2</v>
      </c>
      <c r="D371" t="s">
        <v>2</v>
      </c>
      <c r="E371" t="s">
        <v>916</v>
      </c>
      <c r="F371" t="s">
        <v>925</v>
      </c>
      <c r="G371" t="str">
        <f>HYPERLINK("https://www.hankyung.com/realestate/article/2022052777701", "신축 아파트에 왜 이리 하자가 많아…이유 있었네")</f>
        <v>신축 아파트에 왜 이리 하자가 많아…이유 있었네</v>
      </c>
      <c r="H371" t="s">
        <v>926</v>
      </c>
    </row>
    <row r="372" spans="1:8" x14ac:dyDescent="0.4">
      <c r="A372" t="s">
        <v>924</v>
      </c>
      <c r="B372" t="s">
        <v>927</v>
      </c>
      <c r="C372" t="s">
        <v>928</v>
      </c>
      <c r="D372" t="s">
        <v>929</v>
      </c>
      <c r="E372" t="s">
        <v>916</v>
      </c>
      <c r="F372" t="s">
        <v>930</v>
      </c>
      <c r="G372" t="str">
        <f>HYPERLINK("http://www.segye.com/content/html/2022/05/27/20220527515895.html?OutUrl=naver", "재건축’은 기후위기를 앞당길까, 늦출까")</f>
        <v>재건축’은 기후위기를 앞당길까, 늦출까</v>
      </c>
      <c r="H372" t="s">
        <v>931</v>
      </c>
    </row>
    <row r="373" spans="1:8" x14ac:dyDescent="0.4">
      <c r="A373" t="s">
        <v>924</v>
      </c>
      <c r="B373" t="s">
        <v>932</v>
      </c>
      <c r="C373" t="s">
        <v>17</v>
      </c>
      <c r="D373" t="s">
        <v>18</v>
      </c>
      <c r="E373" t="s">
        <v>916</v>
      </c>
      <c r="F373" t="s">
        <v>933</v>
      </c>
      <c r="G373" t="str">
        <f>HYPERLINK("http://www.newsprime.co.kr/news/article.html?no=569019", "[아하!] 수상? 건물형?…유휴부지 활용 태양광 발전소")</f>
        <v>[아하!] 수상? 건물형?…유휴부지 활용 태양광 발전소</v>
      </c>
      <c r="H373" t="s">
        <v>934</v>
      </c>
    </row>
    <row r="374" spans="1:8" x14ac:dyDescent="0.4">
      <c r="A374" t="s">
        <v>924</v>
      </c>
      <c r="B374" t="s">
        <v>935</v>
      </c>
      <c r="C374" t="s">
        <v>2</v>
      </c>
      <c r="D374" t="s">
        <v>2</v>
      </c>
      <c r="E374" t="s">
        <v>916</v>
      </c>
      <c r="F374" t="s">
        <v>936</v>
      </c>
      <c r="G374" t="str">
        <f>HYPERLINK("http://www.naeil.com/news_view/?id_art=424635", "설계변경으로 하향시공한 건설사 무죄")</f>
        <v>설계변경으로 하향시공한 건설사 무죄</v>
      </c>
      <c r="H374" t="s">
        <v>937</v>
      </c>
    </row>
    <row r="375" spans="1:8" x14ac:dyDescent="0.4">
      <c r="A375" t="s">
        <v>938</v>
      </c>
      <c r="B375" t="s">
        <v>939</v>
      </c>
      <c r="C375" t="s">
        <v>17</v>
      </c>
      <c r="D375" t="s">
        <v>18</v>
      </c>
      <c r="E375" t="s">
        <v>916</v>
      </c>
      <c r="F375" t="s">
        <v>940</v>
      </c>
      <c r="G375" t="str">
        <f>HYPERLINK("http://www.todayenergy.kr/news/articleView.html?idxno=248627", "그린모델링, 민간 확대 지원 강화 필요")</f>
        <v>그린모델링, 민간 확대 지원 강화 필요</v>
      </c>
      <c r="H375" t="s">
        <v>941</v>
      </c>
    </row>
    <row r="376" spans="1:8" x14ac:dyDescent="0.4">
      <c r="A376" t="s">
        <v>942</v>
      </c>
      <c r="B376" t="s">
        <v>35</v>
      </c>
      <c r="C376" t="s">
        <v>2</v>
      </c>
      <c r="D376" t="s">
        <v>2</v>
      </c>
      <c r="E376" t="s">
        <v>916</v>
      </c>
      <c r="F376" t="s">
        <v>943</v>
      </c>
      <c r="G376" t="str">
        <f>HYPERLINK("http://www.newsis.com/view/?id=NISX20220525_0001885531&amp;cID=10401&amp;pID=10400", "공정위, 아파트 특판가구 담합 의혹 한샘·리바트 등 조사")</f>
        <v>공정위, 아파트 특판가구 담합 의혹 한샘·리바트 등 조사</v>
      </c>
      <c r="H376" t="s">
        <v>944</v>
      </c>
    </row>
    <row r="377" spans="1:8" x14ac:dyDescent="0.4">
      <c r="A377" t="s">
        <v>942</v>
      </c>
      <c r="B377" t="s">
        <v>60</v>
      </c>
      <c r="C377" t="s">
        <v>2</v>
      </c>
      <c r="D377" t="s">
        <v>2</v>
      </c>
      <c r="E377" t="s">
        <v>916</v>
      </c>
      <c r="F377" t="s">
        <v>945</v>
      </c>
      <c r="G377" t="str">
        <f>HYPERLINK("http://daily.hankooki.com/news/articleView.html?idxno=828121", "가구·인테리어업계, 상반기 부진 예상되지만…중장기 플랜으로 활로 모색")</f>
        <v>가구·인테리어업계, 상반기 부진 예상되지만…중장기 플랜으로 활로 모색</v>
      </c>
      <c r="H377" t="s">
        <v>946</v>
      </c>
    </row>
    <row r="378" spans="1:8" x14ac:dyDescent="0.4">
      <c r="A378" t="s">
        <v>942</v>
      </c>
      <c r="B378" t="s">
        <v>60</v>
      </c>
      <c r="C378" t="s">
        <v>2</v>
      </c>
      <c r="D378" t="s">
        <v>2</v>
      </c>
      <c r="E378" t="s">
        <v>916</v>
      </c>
      <c r="F378" t="s">
        <v>947</v>
      </c>
      <c r="G378" t="str">
        <f>HYPERLINK("http://daily.hankooki.com/news/articleView.html?idxno=828061", "원자재값 폭등에 건설현장 시계 멈췄다...분양 미루고 수주도 소극적")</f>
        <v>원자재값 폭등에 건설현장 시계 멈췄다...분양 미루고 수주도 소극적</v>
      </c>
      <c r="H378" t="s">
        <v>948</v>
      </c>
    </row>
    <row r="379" spans="1:8" x14ac:dyDescent="0.4">
      <c r="A379" t="s">
        <v>949</v>
      </c>
      <c r="B379" t="s">
        <v>670</v>
      </c>
      <c r="C379" t="s">
        <v>2</v>
      </c>
      <c r="D379" t="s">
        <v>2</v>
      </c>
      <c r="E379" t="s">
        <v>916</v>
      </c>
      <c r="F379" t="s">
        <v>950</v>
      </c>
      <c r="G379" t="str">
        <f>HYPERLINK("http://www.seoulfn.com/news/articleView.html?idxno=456158", "[전문가 기고] 창의 진화; 제로에너지 건물 구현의 핵심 기술")</f>
        <v>[전문가 기고] 창의 진화; 제로에너지 건물 구현의 핵심 기술</v>
      </c>
      <c r="H379" t="s">
        <v>951</v>
      </c>
    </row>
    <row r="380" spans="1:8" x14ac:dyDescent="0.4">
      <c r="A380" t="s">
        <v>952</v>
      </c>
      <c r="B380" t="s">
        <v>94</v>
      </c>
      <c r="C380" t="s">
        <v>2</v>
      </c>
      <c r="D380" t="s">
        <v>2</v>
      </c>
      <c r="E380" t="s">
        <v>916</v>
      </c>
      <c r="F380" t="s">
        <v>953</v>
      </c>
      <c r="G380" t="str">
        <f>HYPERLINK("https://www.dnews.co.kr/uhtml/view.jsp?idxno=202205191146159890755", "“그린리모델링 활성화 위해선 민간부문 인센티브 확대 필수”")</f>
        <v>“그린리모델링 활성화 위해선 민간부문 인센티브 확대 필수”</v>
      </c>
      <c r="H380" t="s">
        <v>954</v>
      </c>
    </row>
    <row r="381" spans="1:8" x14ac:dyDescent="0.4">
      <c r="A381" t="s">
        <v>955</v>
      </c>
      <c r="B381" t="s">
        <v>628</v>
      </c>
      <c r="C381" t="s">
        <v>2</v>
      </c>
      <c r="D381" t="s">
        <v>2</v>
      </c>
      <c r="E381" t="s">
        <v>916</v>
      </c>
      <c r="F381" t="s">
        <v>956</v>
      </c>
      <c r="G381" t="str">
        <f>HYPERLINK("https://www.viva100.com/main/view.php?key=20220518010004233", "중소기업중앙회·국민의힘, 납품단가 연동제 도입을 위한 정책토론회 개최")</f>
        <v>중소기업중앙회·국민의힘, 납품단가 연동제 도입을 위한 정책토론회 개최</v>
      </c>
      <c r="H381" t="s">
        <v>957</v>
      </c>
    </row>
    <row r="382" spans="1:8" x14ac:dyDescent="0.4">
      <c r="A382" t="s">
        <v>955</v>
      </c>
      <c r="B382" t="s">
        <v>958</v>
      </c>
      <c r="C382" t="s">
        <v>2</v>
      </c>
      <c r="D382" t="s">
        <v>2</v>
      </c>
      <c r="E382" t="s">
        <v>916</v>
      </c>
      <c r="F382" t="s">
        <v>959</v>
      </c>
      <c r="G382" t="str">
        <f>HYPERLINK("http://sports.khan.co.kr/news/sk_index.html?art_id=202205181415003&amp;sec_id=564001&amp;pt=nv", "KCC글라스, 성능·디자인 업그레이드 홈씨씨 윈도우 5+’ 공개")</f>
        <v>KCC글라스, 성능·디자인 업그레이드 홈씨씨 윈도우 5+’ 공개</v>
      </c>
      <c r="H382" t="s">
        <v>960</v>
      </c>
    </row>
    <row r="383" spans="1:8" x14ac:dyDescent="0.4">
      <c r="A383" t="s">
        <v>961</v>
      </c>
      <c r="B383" t="s">
        <v>962</v>
      </c>
      <c r="C383" t="s">
        <v>2</v>
      </c>
      <c r="D383" t="s">
        <v>2</v>
      </c>
      <c r="E383" t="s">
        <v>916</v>
      </c>
      <c r="F383" t="s">
        <v>963</v>
      </c>
      <c r="G383" t="str">
        <f>HYPERLINK("https://www.hankyung.com/opinion/article/2022051724681", "[취재수첩] 인테리어 결함, 언제까지 방치 할건가")</f>
        <v>[취재수첩] 인테리어 결함, 언제까지 방치 할건가</v>
      </c>
      <c r="H383" t="s">
        <v>964</v>
      </c>
    </row>
    <row r="384" spans="1:8" x14ac:dyDescent="0.4">
      <c r="A384" t="s">
        <v>961</v>
      </c>
      <c r="B384" t="s">
        <v>965</v>
      </c>
      <c r="C384" t="s">
        <v>2</v>
      </c>
      <c r="D384" t="s">
        <v>2</v>
      </c>
      <c r="E384" t="s">
        <v>916</v>
      </c>
      <c r="F384" t="s">
        <v>966</v>
      </c>
      <c r="G384" t="str">
        <f>HYPERLINK("http://amenews.kr/news/view.php?idx=48831", "중기중앙회, “합리적인 납품단가 연동제 도입 시급”")</f>
        <v>중기중앙회, “합리적인 납품단가 연동제 도입 시급”</v>
      </c>
      <c r="H384" t="s">
        <v>967</v>
      </c>
    </row>
    <row r="385" spans="1:8" x14ac:dyDescent="0.4">
      <c r="A385" t="s">
        <v>968</v>
      </c>
      <c r="B385" t="s">
        <v>42</v>
      </c>
      <c r="C385" t="s">
        <v>2</v>
      </c>
      <c r="D385" t="s">
        <v>2</v>
      </c>
      <c r="E385" t="s">
        <v>916</v>
      </c>
      <c r="F385" t="s">
        <v>969</v>
      </c>
      <c r="G385" t="str">
        <f>HYPERLINK("https://www.etoday.co.kr/news/view/2134395", "“창호에 딱 맞는 설계”…LG전자, 휘센 오브제컬렉션 엣지 출시")</f>
        <v>“창호에 딱 맞는 설계”…LG전자, 휘센 오브제컬렉션 엣지 출시</v>
      </c>
      <c r="H385" t="s">
        <v>970</v>
      </c>
    </row>
    <row r="386" spans="1:8" x14ac:dyDescent="0.4">
      <c r="A386" t="s">
        <v>971</v>
      </c>
      <c r="B386" t="s">
        <v>147</v>
      </c>
      <c r="C386" t="s">
        <v>2</v>
      </c>
      <c r="D386" t="s">
        <v>2</v>
      </c>
      <c r="E386" t="s">
        <v>916</v>
      </c>
      <c r="F386" t="s">
        <v>972</v>
      </c>
      <c r="G386" t="str">
        <f>HYPERLINK("http://www.wsobi.com/news/articleView.html?idxno=162018", "서울시, 건물에너지효율화 융자금 35억원 중 80% 소진…단열창호 100% 지원")</f>
        <v>서울시, 건물에너지효율화 융자금 35억원 중 80% 소진…단열창호 100% 지원</v>
      </c>
      <c r="H386" t="s">
        <v>973</v>
      </c>
    </row>
    <row r="387" spans="1:8" x14ac:dyDescent="0.4">
      <c r="A387" t="s">
        <v>974</v>
      </c>
      <c r="B387" t="s">
        <v>975</v>
      </c>
      <c r="C387" t="s">
        <v>2</v>
      </c>
      <c r="D387" t="s">
        <v>2</v>
      </c>
      <c r="E387" t="s">
        <v>916</v>
      </c>
      <c r="F387" t="s">
        <v>976</v>
      </c>
      <c r="G387" t="str">
        <f>HYPERLINK("https://www.donga.com/news/article/all/20220512/113355581/1", "30평 리모델링에 6000만원…자재값 급등에 비명’")</f>
        <v>30평 리모델링에 6000만원…자재값 급등에 비명’</v>
      </c>
      <c r="H387" t="s">
        <v>977</v>
      </c>
    </row>
    <row r="388" spans="1:8" x14ac:dyDescent="0.4">
      <c r="A388" t="s">
        <v>978</v>
      </c>
      <c r="B388" t="s">
        <v>979</v>
      </c>
      <c r="C388" t="s">
        <v>2</v>
      </c>
      <c r="D388" t="s">
        <v>2</v>
      </c>
      <c r="E388" t="s">
        <v>916</v>
      </c>
      <c r="F388" t="s">
        <v>980</v>
      </c>
      <c r="G388" t="str">
        <f>HYPERLINK("http://www.newsbrite.net/news/articleView.html?idxno=165875", "B2C 강자 LX하우시스, 수요 증가에 공장 풀 가동")</f>
        <v>B2C 강자 LX하우시스, 수요 증가에 공장 풀 가동</v>
      </c>
      <c r="H388" t="s">
        <v>981</v>
      </c>
    </row>
    <row r="389" spans="1:8" x14ac:dyDescent="0.4">
      <c r="A389" t="s">
        <v>982</v>
      </c>
      <c r="B389" t="s">
        <v>131</v>
      </c>
      <c r="C389" t="s">
        <v>2</v>
      </c>
      <c r="D389" t="s">
        <v>2</v>
      </c>
      <c r="E389" t="s">
        <v>916</v>
      </c>
      <c r="F389" t="s">
        <v>983</v>
      </c>
      <c r="G389" t="str">
        <f>HYPERLINK("https://www.asiatoday.co.kr/view.php?key=20220509010004923", "건자재업계, 고부가·신사업 투트랙으로 호실적 이어간다")</f>
        <v>건자재업계, 고부가·신사업 투트랙으로 호실적 이어간다</v>
      </c>
      <c r="H389" t="s">
        <v>984</v>
      </c>
    </row>
    <row r="390" spans="1:8" x14ac:dyDescent="0.4">
      <c r="A390" t="s">
        <v>985</v>
      </c>
      <c r="B390" t="s">
        <v>587</v>
      </c>
      <c r="C390" t="s">
        <v>2</v>
      </c>
      <c r="D390" t="s">
        <v>2</v>
      </c>
      <c r="E390" t="s">
        <v>916</v>
      </c>
      <c r="F390" t="s">
        <v>986</v>
      </c>
      <c r="G390" t="str">
        <f>HYPERLINK("https://www.news2day.co.kr/article/20220506500282", "“KCC, 견조한 이익 체력과 성장성 재확인”")</f>
        <v>“KCC, 견조한 이익 체력과 성장성 재확인”</v>
      </c>
      <c r="H390" t="s">
        <v>987</v>
      </c>
    </row>
    <row r="391" spans="1:8" x14ac:dyDescent="0.4">
      <c r="A391" t="s">
        <v>985</v>
      </c>
      <c r="B391" t="s">
        <v>988</v>
      </c>
      <c r="C391" t="s">
        <v>2</v>
      </c>
      <c r="D391" t="s">
        <v>2</v>
      </c>
      <c r="E391" t="s">
        <v>916</v>
      </c>
      <c r="F391" t="s">
        <v>989</v>
      </c>
      <c r="G391" t="str">
        <f>HYPERLINK("http://www.datanews.co.kr/news/article.html?no=121133", "LX하우시스, 수요 증가에 공장 가동률 급등")</f>
        <v>LX하우시스, 수요 증가에 공장 가동률 급등</v>
      </c>
      <c r="H391" t="s">
        <v>990</v>
      </c>
    </row>
    <row r="392" spans="1:8" x14ac:dyDescent="0.4">
      <c r="A392" t="s">
        <v>991</v>
      </c>
      <c r="B392" t="s">
        <v>992</v>
      </c>
      <c r="C392" t="s">
        <v>2</v>
      </c>
      <c r="D392" t="s">
        <v>2</v>
      </c>
      <c r="E392" t="s">
        <v>916</v>
      </c>
      <c r="F392" t="s">
        <v>993</v>
      </c>
      <c r="G392" t="str">
        <f>HYPERLINK("http://www.g-enews.com/ko-kr/news/article/news_all/202205041646348289badb1c95fc_1/article.html", "한샘·LX하우시스 영업익↓… 주택거래량에 해답있다?")</f>
        <v>한샘·LX하우시스 영업익↓… 주택거래량에 해답있다?</v>
      </c>
      <c r="H392" t="s">
        <v>994</v>
      </c>
    </row>
    <row r="393" spans="1:8" x14ac:dyDescent="0.4">
      <c r="A393" t="s">
        <v>991</v>
      </c>
      <c r="B393" t="s">
        <v>136</v>
      </c>
      <c r="C393" t="s">
        <v>2</v>
      </c>
      <c r="D393" t="s">
        <v>2</v>
      </c>
      <c r="E393" t="s">
        <v>916</v>
      </c>
      <c r="F393" t="s">
        <v>995</v>
      </c>
      <c r="G393" t="str">
        <f>HYPERLINK("http://news.mt.co.kr/mtview.php?no=2022050412281222804", "창호업계도 총파업 일촉즉발…中企, 원자재 폭등 대책이 없다")</f>
        <v>창호업계도 총파업 일촉즉발…中企, 원자재 폭등 대책이 없다</v>
      </c>
      <c r="H393" t="s">
        <v>996</v>
      </c>
    </row>
    <row r="394" spans="1:8" x14ac:dyDescent="0.4">
      <c r="A394" t="s">
        <v>997</v>
      </c>
      <c r="B394" t="s">
        <v>901</v>
      </c>
      <c r="C394" t="s">
        <v>17</v>
      </c>
      <c r="D394" t="s">
        <v>18</v>
      </c>
      <c r="E394" t="s">
        <v>916</v>
      </c>
      <c r="F394" t="s">
        <v>998</v>
      </c>
      <c r="G394" t="str">
        <f>HYPERLINK("https://www.seoul.co.kr/news/newsView.php?id=20220504019001&amp;wlog_tag3=naver", "“BIPV에 색깔 넣어 세계 첫 상용화… 수소 연료전지 시장도 노크”")</f>
        <v>“BIPV에 색깔 넣어 세계 첫 상용화… 수소 연료전지 시장도 노크”</v>
      </c>
      <c r="H394" t="s">
        <v>999</v>
      </c>
    </row>
    <row r="395" spans="1:8" x14ac:dyDescent="0.4">
      <c r="A395" t="s">
        <v>1000</v>
      </c>
      <c r="B395" t="s">
        <v>723</v>
      </c>
      <c r="C395" t="s">
        <v>2</v>
      </c>
      <c r="D395" t="s">
        <v>2</v>
      </c>
      <c r="E395" t="s">
        <v>916</v>
      </c>
      <c r="F395" t="s">
        <v>1001</v>
      </c>
      <c r="G395" t="str">
        <f>HYPERLINK("https://news.mtn.co.kr/news-detail/2022050213384315882", "원자재에 빅 펀치 맞은 건자재업계, 새 정부서 반등할까")</f>
        <v>원자재에 빅 펀치 맞은 건자재업계, 새 정부서 반등할까</v>
      </c>
      <c r="H395" t="s">
        <v>1002</v>
      </c>
    </row>
    <row r="396" spans="1:8" x14ac:dyDescent="0.4">
      <c r="A396" t="s">
        <v>1000</v>
      </c>
      <c r="B396" t="s">
        <v>939</v>
      </c>
      <c r="C396" t="s">
        <v>2</v>
      </c>
      <c r="D396" t="s">
        <v>2</v>
      </c>
      <c r="E396" t="s">
        <v>916</v>
      </c>
      <c r="F396" t="s">
        <v>1003</v>
      </c>
      <c r="G396" t="str">
        <f>HYPERLINK("http://www.todayenergy.kr/news/articleView.html?idxno=247809", "지역별 태양광 지원 점화")</f>
        <v>지역별 태양광 지원 점화</v>
      </c>
      <c r="H396" t="s">
        <v>1004</v>
      </c>
    </row>
    <row r="397" spans="1:8" x14ac:dyDescent="0.4">
      <c r="A397" t="s">
        <v>1005</v>
      </c>
      <c r="B397" t="s">
        <v>1006</v>
      </c>
      <c r="C397" t="s">
        <v>17</v>
      </c>
      <c r="D397" t="s">
        <v>18</v>
      </c>
      <c r="E397" t="s">
        <v>916</v>
      </c>
      <c r="F397" t="s">
        <v>1007</v>
      </c>
      <c r="G397" t="str">
        <f>HYPERLINK("http://www.cctimes.kr/news/articleView.html?idxno=702779", "녹색건축물 신축 땐 최대 3천만원 지원")</f>
        <v>녹색건축물 신축 땐 최대 3천만원 지원</v>
      </c>
      <c r="H397" t="s">
        <v>1008</v>
      </c>
    </row>
    <row r="398" spans="1:8" x14ac:dyDescent="0.4">
      <c r="A398" t="s">
        <v>1005</v>
      </c>
      <c r="B398" t="s">
        <v>1009</v>
      </c>
      <c r="C398" t="s">
        <v>2</v>
      </c>
      <c r="D398" t="s">
        <v>2</v>
      </c>
      <c r="E398" t="s">
        <v>916</v>
      </c>
      <c r="F398" t="s">
        <v>1010</v>
      </c>
      <c r="G398" t="str">
        <f>HYPERLINK("https://www.hellot.net/news/article.html?no=67811", "지스트, 500㎠ 대면적 유기 태양전지 필름 개발")</f>
        <v>지스트, 500㎠ 대면적 유기 태양전지 필름 개발</v>
      </c>
      <c r="H398" t="s">
        <v>1011</v>
      </c>
    </row>
    <row r="399" spans="1:8" x14ac:dyDescent="0.4">
      <c r="A399" t="s">
        <v>1012</v>
      </c>
      <c r="B399" t="s">
        <v>839</v>
      </c>
      <c r="C399" t="s">
        <v>2</v>
      </c>
      <c r="D399" t="s">
        <v>2</v>
      </c>
      <c r="E399" t="s">
        <v>916</v>
      </c>
      <c r="F399" t="s">
        <v>1013</v>
      </c>
      <c r="G399" t="str">
        <f>HYPERLINK("http://www.globalepic.co.kr/view.php?ud=2022042909583055516cf2d78c68_29", "건축 박람회 2022 서울경향하우징페어’ 개최…건축 세미나 함께 진행")</f>
        <v>건축 박람회 2022 서울경향하우징페어’ 개최…건축 세미나 함께 진행</v>
      </c>
      <c r="H399" t="s">
        <v>1014</v>
      </c>
    </row>
    <row r="400" spans="1:8" x14ac:dyDescent="0.4">
      <c r="A400" t="s">
        <v>1015</v>
      </c>
      <c r="B400" t="s">
        <v>1016</v>
      </c>
      <c r="C400" t="s">
        <v>2</v>
      </c>
      <c r="D400" t="s">
        <v>2</v>
      </c>
      <c r="E400" t="s">
        <v>916</v>
      </c>
      <c r="F400" t="s">
        <v>1017</v>
      </c>
      <c r="G400" t="str">
        <f>HYPERLINK("http://www.sisamagazine.co.kr/news/articleView.html?idxno=442652", "지스트,500㎠ 대면적 유기 태양전지 필름 개발")</f>
        <v>지스트,500㎠ 대면적 유기 태양전지 필름 개발</v>
      </c>
      <c r="H400" t="s">
        <v>1018</v>
      </c>
    </row>
    <row r="401" spans="1:8" x14ac:dyDescent="0.4">
      <c r="A401" t="s">
        <v>1015</v>
      </c>
      <c r="B401" t="s">
        <v>345</v>
      </c>
      <c r="C401" t="s">
        <v>2</v>
      </c>
      <c r="D401" t="s">
        <v>2</v>
      </c>
      <c r="E401" t="s">
        <v>916</v>
      </c>
      <c r="F401" t="s">
        <v>1019</v>
      </c>
      <c r="G401" t="str">
        <f>HYPERLINK("https://www.ytn.co.kr/_ln/0102_202204291707197694", "[생생경제] 인테리어 피해 급증, 예방법과 피해구제법은?")</f>
        <v>[생생경제] 인테리어 피해 급증, 예방법과 피해구제법은?</v>
      </c>
      <c r="H401" t="s">
        <v>1020</v>
      </c>
    </row>
    <row r="402" spans="1:8" x14ac:dyDescent="0.4">
      <c r="A402" t="s">
        <v>1015</v>
      </c>
      <c r="B402" t="s">
        <v>114</v>
      </c>
      <c r="C402" t="s">
        <v>2</v>
      </c>
      <c r="D402" t="s">
        <v>2</v>
      </c>
      <c r="E402" t="s">
        <v>916</v>
      </c>
      <c r="F402" t="s">
        <v>1021</v>
      </c>
      <c r="G402" t="str">
        <f>HYPERLINK("https://www.news1.kr/articles/?4665070", "서울시, 도시미관 살리는 BIPV 태양광 보급…설치비 최대 80% 지원")</f>
        <v>서울시, 도시미관 살리는 BIPV 태양광 보급…설치비 최대 80% 지원</v>
      </c>
      <c r="H402" t="s">
        <v>1022</v>
      </c>
    </row>
    <row r="403" spans="1:8" x14ac:dyDescent="0.4">
      <c r="A403" t="s">
        <v>1015</v>
      </c>
      <c r="B403" t="s">
        <v>60</v>
      </c>
      <c r="C403" t="s">
        <v>2</v>
      </c>
      <c r="D403" t="s">
        <v>2</v>
      </c>
      <c r="E403" t="s">
        <v>916</v>
      </c>
      <c r="F403" t="s">
        <v>1023</v>
      </c>
      <c r="G403" t="str">
        <f>HYPERLINK("http://daily.hankooki.com/news/articleView.html?idxno=818696", "금호석유화학 휴그린, 전국 대리점망 확보…창호 시판 사업 본격화")</f>
        <v>금호석유화학 휴그린, 전국 대리점망 확보…창호 시판 사업 본격화</v>
      </c>
      <c r="H403" t="s">
        <v>1024</v>
      </c>
    </row>
    <row r="404" spans="1:8" x14ac:dyDescent="0.4">
      <c r="A404" t="s">
        <v>1025</v>
      </c>
      <c r="B404" t="s">
        <v>1026</v>
      </c>
      <c r="C404" t="s">
        <v>2</v>
      </c>
      <c r="D404" t="s">
        <v>2</v>
      </c>
      <c r="E404" t="s">
        <v>916</v>
      </c>
      <c r="F404" t="s">
        <v>1027</v>
      </c>
      <c r="G404" t="str">
        <f>HYPERLINK("http://www.dizzotv.com/site/data/html_dir/2022/04/27/2022042780109.html", "60조 인테리어 시장∙∙∙점유율 확보위해 업체간 오프라인매장 확대 경쟁")</f>
        <v>60조 인테리어 시장∙∙∙점유율 확보위해 업체간 오프라인매장 확대 경쟁</v>
      </c>
      <c r="H404" t="s">
        <v>1028</v>
      </c>
    </row>
    <row r="405" spans="1:8" x14ac:dyDescent="0.4">
      <c r="A405" t="s">
        <v>1025</v>
      </c>
      <c r="B405" t="s">
        <v>1029</v>
      </c>
      <c r="C405" t="s">
        <v>2</v>
      </c>
      <c r="D405" t="s">
        <v>2</v>
      </c>
      <c r="E405" t="s">
        <v>916</v>
      </c>
      <c r="F405" t="s">
        <v>1030</v>
      </c>
      <c r="G405" t="str">
        <f>HYPERLINK("http://www.newsworker.co.kr/news/articleView.html?idxno=156207", "[ㄴㅅㅇㅋ_건자재업계] 영업익 하락한 LX하우시스. 수익악화에 원자재가 상승...")</f>
        <v>[ㄴㅅㅇㅋ_건자재업계] 영업익 하락한 LX하우시스. 수익악화에 원자재가 상승...</v>
      </c>
      <c r="H405" t="s">
        <v>1031</v>
      </c>
    </row>
    <row r="406" spans="1:8" x14ac:dyDescent="0.4">
      <c r="A406" t="s">
        <v>1032</v>
      </c>
      <c r="B406" t="s">
        <v>328</v>
      </c>
      <c r="C406" t="s">
        <v>2</v>
      </c>
      <c r="D406" t="s">
        <v>5</v>
      </c>
      <c r="E406" t="s">
        <v>916</v>
      </c>
      <c r="F406" t="s">
        <v>1033</v>
      </c>
      <c r="G406" t="str">
        <f>HYPERLINK("https://www.straightnews.co.kr/news/articleView.html?idxno=209131", "LX그룹 맏형 인터내셔널, 막내형 도움 언제까지?")</f>
        <v>LX그룹 맏형 인터내셔널, 막내형 도움 언제까지?</v>
      </c>
      <c r="H406" t="s">
        <v>1034</v>
      </c>
    </row>
    <row r="407" spans="1:8" x14ac:dyDescent="0.4">
      <c r="A407" t="s">
        <v>1032</v>
      </c>
      <c r="B407" t="s">
        <v>126</v>
      </c>
      <c r="C407" t="s">
        <v>2</v>
      </c>
      <c r="D407" t="s">
        <v>2</v>
      </c>
      <c r="E407" t="s">
        <v>916</v>
      </c>
      <c r="F407" t="s">
        <v>1035</v>
      </c>
      <c r="G407" t="str">
        <f>HYPERLINK("https://www.ceoscoredaily.com/page/view/2022042214564084879", "LG 떼고 LX로…LX하우시스, 토탈 인테리어 사업 가속화")</f>
        <v>LG 떼고 LX로…LX하우시스, 토탈 인테리어 사업 가속화</v>
      </c>
      <c r="H407" t="s">
        <v>1036</v>
      </c>
    </row>
    <row r="408" spans="1:8" x14ac:dyDescent="0.4">
      <c r="A408" t="s">
        <v>1032</v>
      </c>
      <c r="B408" t="s">
        <v>1037</v>
      </c>
      <c r="C408" t="s">
        <v>2</v>
      </c>
      <c r="D408" t="s">
        <v>2</v>
      </c>
      <c r="E408" t="s">
        <v>916</v>
      </c>
      <c r="F408" t="s">
        <v>1038</v>
      </c>
      <c r="G408" t="str">
        <f>HYPERLINK("http://www.ntoday.co.kr/news/articleView.html?idxno=91739", "홈 인테리어 소비자 피해 전년比 37.9% 증가…하자보수 불만 최다")</f>
        <v>홈 인테리어 소비자 피해 전년比 37.9% 증가…하자보수 불만 최다</v>
      </c>
      <c r="H408" t="s">
        <v>1039</v>
      </c>
    </row>
    <row r="409" spans="1:8" x14ac:dyDescent="0.4">
      <c r="A409" t="s">
        <v>1032</v>
      </c>
      <c r="B409" t="s">
        <v>78</v>
      </c>
      <c r="C409" t="s">
        <v>2</v>
      </c>
      <c r="D409" t="s">
        <v>2</v>
      </c>
      <c r="E409" t="s">
        <v>916</v>
      </c>
      <c r="F409" t="s">
        <v>1040</v>
      </c>
      <c r="G409" t="str">
        <f>HYPERLINK("http://www.lkp.news/news/articleView.html?idxno=19496", "신한카드, 그린리모델링 사업에 최장 36개월 무이자 할부 지원")</f>
        <v>신한카드, 그린리모델링 사업에 최장 36개월 무이자 할부 지원</v>
      </c>
      <c r="H409" t="s">
        <v>1041</v>
      </c>
    </row>
    <row r="410" spans="1:8" x14ac:dyDescent="0.4">
      <c r="A410" t="s">
        <v>1042</v>
      </c>
      <c r="B410" t="s">
        <v>136</v>
      </c>
      <c r="C410" t="s">
        <v>17</v>
      </c>
      <c r="D410" t="s">
        <v>18</v>
      </c>
      <c r="E410" t="s">
        <v>916</v>
      </c>
      <c r="F410" t="s">
        <v>1043</v>
      </c>
      <c r="G410" t="str">
        <f>HYPERLINK("http://news.mt.co.kr/mtview.php?no=2022041814501411596", "건물 창문·벽 단열 교체에 무이자 20억..서울시 탄소중립 가속")</f>
        <v>건물 창문·벽 단열 교체에 무이자 20억..서울시 탄소중립 가속</v>
      </c>
      <c r="H410" t="s">
        <v>1044</v>
      </c>
    </row>
    <row r="411" spans="1:8" x14ac:dyDescent="0.4">
      <c r="A411" t="s">
        <v>1045</v>
      </c>
      <c r="B411" t="s">
        <v>478</v>
      </c>
      <c r="C411" t="s">
        <v>2</v>
      </c>
      <c r="D411" t="s">
        <v>5</v>
      </c>
      <c r="E411" t="s">
        <v>916</v>
      </c>
      <c r="F411" t="s">
        <v>1046</v>
      </c>
      <c r="G411" t="str">
        <f>HYPERLINK("http://www.joongdo.co.kr/web/view.php?key=20220415010003752", "여주 KCC글라스, 중국산 플로트 판유리 반덤핑 관세 5년간 연장")</f>
        <v>여주 KCC글라스, 중국산 플로트 판유리 반덤핑 관세 5년간 연장</v>
      </c>
      <c r="H411" t="s">
        <v>1047</v>
      </c>
    </row>
    <row r="412" spans="1:8" x14ac:dyDescent="0.4">
      <c r="A412" t="s">
        <v>1048</v>
      </c>
      <c r="B412" t="s">
        <v>851</v>
      </c>
      <c r="C412" t="s">
        <v>2</v>
      </c>
      <c r="D412" t="s">
        <v>2</v>
      </c>
      <c r="E412" t="s">
        <v>916</v>
      </c>
      <c r="F412" t="s">
        <v>1049</v>
      </c>
      <c r="G412" t="str">
        <f>HYPERLINK("http://www.koit.co.kr/news/articleView.html?idxno=95882", "[나라장터 엑스포] 기존 창틀 제거 없이도 단열 창호 설치")</f>
        <v>[나라장터 엑스포] 기존 창틀 제거 없이도 단열 창호 설치</v>
      </c>
      <c r="H412" t="s">
        <v>1050</v>
      </c>
    </row>
    <row r="413" spans="1:8" x14ac:dyDescent="0.4">
      <c r="A413" t="s">
        <v>1051</v>
      </c>
      <c r="B413" t="s">
        <v>728</v>
      </c>
      <c r="C413" t="s">
        <v>2</v>
      </c>
      <c r="D413" t="s">
        <v>2</v>
      </c>
      <c r="E413" t="s">
        <v>916</v>
      </c>
      <c r="F413" t="s">
        <v>1052</v>
      </c>
      <c r="G413" t="str">
        <f>HYPERLINK("https://www.ajunews.com/view/20220415075827269", "남선알미늄 주가 0.15%↑…창호 브랜드 로고·슬로건 교체")</f>
        <v>남선알미늄 주가 0.15%↑…창호 브랜드 로고·슬로건 교체</v>
      </c>
      <c r="H413" t="s">
        <v>1053</v>
      </c>
    </row>
    <row r="414" spans="1:8" x14ac:dyDescent="0.4">
      <c r="A414" t="s">
        <v>1051</v>
      </c>
      <c r="B414" t="s">
        <v>91</v>
      </c>
      <c r="C414" t="s">
        <v>2</v>
      </c>
      <c r="D414" t="s">
        <v>5</v>
      </c>
      <c r="E414" t="s">
        <v>916</v>
      </c>
      <c r="F414" t="s">
        <v>1054</v>
      </c>
      <c r="G414" t="str">
        <f>HYPERLINK("http://moneys.mt.co.kr/news/mwView.php?no=2022041515348017435", "여주 KCC글라스, 중국산 플로트 판유리 반덤핑 관세 5년간 연장 결정")</f>
        <v>여주 KCC글라스, 중국산 플로트 판유리 반덤핑 관세 5년간 연장 결정</v>
      </c>
      <c r="H414" t="s">
        <v>1055</v>
      </c>
    </row>
    <row r="415" spans="1:8" x14ac:dyDescent="0.4">
      <c r="A415" t="s">
        <v>1056</v>
      </c>
      <c r="B415" t="s">
        <v>387</v>
      </c>
      <c r="C415" t="s">
        <v>2</v>
      </c>
      <c r="D415" t="s">
        <v>2</v>
      </c>
      <c r="E415" t="s">
        <v>916</v>
      </c>
      <c r="F415" t="s">
        <v>1057</v>
      </c>
      <c r="G415" t="str">
        <f>HYPERLINK("http://news.heraldcorp.com/view.php?ud=20220413001013", "&lt;신제품ㆍ신기술&gt;이건창호, 고성능 알루미늄 시스템도어 EDS 75’")</f>
        <v>&lt;신제품ㆍ신기술&gt;이건창호, 고성능 알루미늄 시스템도어 EDS 75’</v>
      </c>
      <c r="H415" t="s">
        <v>1058</v>
      </c>
    </row>
    <row r="416" spans="1:8" x14ac:dyDescent="0.4">
      <c r="A416" t="s">
        <v>1059</v>
      </c>
      <c r="B416" t="s">
        <v>1060</v>
      </c>
      <c r="C416" t="s">
        <v>17</v>
      </c>
      <c r="D416" t="s">
        <v>18</v>
      </c>
      <c r="E416" t="s">
        <v>916</v>
      </c>
      <c r="F416" t="s">
        <v>1061</v>
      </c>
      <c r="G416" t="str">
        <f>HYPERLINK("http://www.e2news.com/news/articleView.html?idxno=241121", "신성이엔지, 차세대 신기술 적용한 태양광모듈 출시")</f>
        <v>신성이엔지, 차세대 신기술 적용한 태양광모듈 출시</v>
      </c>
      <c r="H416" t="s">
        <v>1062</v>
      </c>
    </row>
    <row r="417" spans="1:8" x14ac:dyDescent="0.4">
      <c r="A417" t="s">
        <v>1059</v>
      </c>
      <c r="B417" t="s">
        <v>1063</v>
      </c>
      <c r="C417" t="s">
        <v>2</v>
      </c>
      <c r="D417" t="s">
        <v>2</v>
      </c>
      <c r="E417" t="s">
        <v>916</v>
      </c>
      <c r="F417" t="s">
        <v>1064</v>
      </c>
      <c r="G417" t="str">
        <f>HYPERLINK("https://news.imaeil.com/page/view/2022041215451608074", "서울시, 어린이집 등 118개소 그린리모델링으로 온실가스 344톤 줄여")</f>
        <v>서울시, 어린이집 등 118개소 그린리모델링으로 온실가스 344톤 줄여</v>
      </c>
      <c r="H417" t="s">
        <v>1065</v>
      </c>
    </row>
    <row r="418" spans="1:8" x14ac:dyDescent="0.4">
      <c r="A418" t="s">
        <v>1059</v>
      </c>
      <c r="B418" t="s">
        <v>939</v>
      </c>
      <c r="C418" t="s">
        <v>17</v>
      </c>
      <c r="D418" t="s">
        <v>18</v>
      </c>
      <c r="E418" t="s">
        <v>916</v>
      </c>
      <c r="F418" t="s">
        <v>1066</v>
      </c>
      <c r="G418" t="str">
        <f>HYPERLINK("http://www.todayenergy.kr/news/articleView.html?idxno=247109", "제로E건축물 인프라 구축 본격 지원")</f>
        <v>제로E건축물 인프라 구축 본격 지원</v>
      </c>
      <c r="H418" t="s">
        <v>1067</v>
      </c>
    </row>
    <row r="419" spans="1:8" x14ac:dyDescent="0.4">
      <c r="A419" t="s">
        <v>1068</v>
      </c>
      <c r="B419" t="s">
        <v>1063</v>
      </c>
      <c r="C419" t="s">
        <v>2</v>
      </c>
      <c r="D419" t="s">
        <v>2</v>
      </c>
      <c r="E419" t="s">
        <v>916</v>
      </c>
      <c r="F419" t="s">
        <v>1069</v>
      </c>
      <c r="G419" t="str">
        <f>HYPERLINK("https://news.imaeil.com/page/view/2022041114193888156", "원자잿값 상승분 납품단가 모두 반영 4.6% 불과…절반은 아예 반영 못 받아")</f>
        <v>원자잿값 상승분 납품단가 모두 반영 4.6% 불과…절반은 아예 반영 못 받아</v>
      </c>
      <c r="H419" t="s">
        <v>1070</v>
      </c>
    </row>
    <row r="420" spans="1:8" x14ac:dyDescent="0.4">
      <c r="A420" t="s">
        <v>1068</v>
      </c>
      <c r="B420" t="s">
        <v>628</v>
      </c>
      <c r="C420" t="s">
        <v>2</v>
      </c>
      <c r="D420" t="s">
        <v>2</v>
      </c>
      <c r="E420" t="s">
        <v>916</v>
      </c>
      <c r="F420" t="s">
        <v>1071</v>
      </c>
      <c r="G420" t="str">
        <f>HYPERLINK("https://www.viva100.com/main/view.php?key=20220411010002802", "[이슈&amp;이슈] 원자재값 급등에 공급 중단 위기…납품단가 연동제 도입 시급...")</f>
        <v>[이슈&amp;이슈] 원자재값 급등에 공급 중단 위기…납품단가 연동제 도입 시급...</v>
      </c>
      <c r="H420" t="s">
        <v>1072</v>
      </c>
    </row>
    <row r="421" spans="1:8" x14ac:dyDescent="0.4">
      <c r="A421" t="s">
        <v>1073</v>
      </c>
      <c r="B421" t="s">
        <v>114</v>
      </c>
      <c r="C421" t="s">
        <v>2</v>
      </c>
      <c r="D421" t="s">
        <v>2</v>
      </c>
      <c r="E421" t="s">
        <v>916</v>
      </c>
      <c r="F421" t="s">
        <v>1074</v>
      </c>
      <c r="G421" t="str">
        <f>HYPERLINK("https://www.news1.kr/articles/?4642220", "[비상걸린 가구·인테리어①]글로벌 PVC·목재 값 폭등…침대·소파 또 들썩")</f>
        <v>[비상걸린 가구·인테리어①]글로벌 PVC·목재 값 폭등…침대·소파 또 들썩</v>
      </c>
      <c r="H421" t="s">
        <v>1075</v>
      </c>
    </row>
    <row r="422" spans="1:8" x14ac:dyDescent="0.4">
      <c r="A422" t="s">
        <v>1073</v>
      </c>
      <c r="B422" t="s">
        <v>114</v>
      </c>
      <c r="C422" t="s">
        <v>2</v>
      </c>
      <c r="D422" t="s">
        <v>2</v>
      </c>
      <c r="E422" t="s">
        <v>916</v>
      </c>
      <c r="F422" t="s">
        <v>1076</v>
      </c>
      <c r="G422" t="str">
        <f>HYPERLINK("https://www.news1.kr/articles/?4642261", "[비상걸린 가구·인테리어②]주방·창호·바닥재에 페인트까지 안 오른 게 없...")</f>
        <v>[비상걸린 가구·인테리어②]주방·창호·바닥재에 페인트까지 안 오른 게 없...</v>
      </c>
      <c r="H422" t="s">
        <v>1077</v>
      </c>
    </row>
    <row r="423" spans="1:8" x14ac:dyDescent="0.4">
      <c r="A423" t="s">
        <v>1073</v>
      </c>
      <c r="B423" t="s">
        <v>114</v>
      </c>
      <c r="C423" t="s">
        <v>2</v>
      </c>
      <c r="D423" t="s">
        <v>2</v>
      </c>
      <c r="E423" t="s">
        <v>916</v>
      </c>
      <c r="F423" t="s">
        <v>1078</v>
      </c>
      <c r="G423" t="str">
        <f>HYPERLINK("https://www.news1.kr/articles/?4642407", "[비상걸린 가구·인테리어③]원자재 가격 폭등에 건자재 中企 한계…지원 나선...")</f>
        <v>[비상걸린 가구·인테리어③]원자재 가격 폭등에 건자재 中企 한계…지원 나선...</v>
      </c>
      <c r="H423" t="s">
        <v>1079</v>
      </c>
    </row>
    <row r="424" spans="1:8" x14ac:dyDescent="0.4">
      <c r="A424" t="s">
        <v>1080</v>
      </c>
      <c r="B424" t="s">
        <v>114</v>
      </c>
      <c r="C424" t="s">
        <v>2</v>
      </c>
      <c r="D424" t="s">
        <v>4</v>
      </c>
      <c r="E424" t="s">
        <v>916</v>
      </c>
      <c r="F424" t="s">
        <v>1081</v>
      </c>
      <c r="G424" t="str">
        <f>HYPERLINK("https://www.news1.kr/articles/?4642797", "꽃길만 걸어요 주말 절정 서울 벚꽃 명소는 어디?")</f>
        <v>꽃길만 걸어요 주말 절정 서울 벚꽃 명소는 어디?</v>
      </c>
      <c r="H424" t="s">
        <v>1082</v>
      </c>
    </row>
    <row r="425" spans="1:8" x14ac:dyDescent="0.4">
      <c r="A425" t="s">
        <v>1083</v>
      </c>
      <c r="B425" t="s">
        <v>962</v>
      </c>
      <c r="C425" t="s">
        <v>2</v>
      </c>
      <c r="D425" t="s">
        <v>2</v>
      </c>
      <c r="E425" t="s">
        <v>916</v>
      </c>
      <c r="F425" t="s">
        <v>1084</v>
      </c>
      <c r="G425" t="str">
        <f>HYPERLINK("https://www.hankyung.com/economy/article/2022040838521", "목재값 천정부지…가구·인테리어 업계도 패닉")</f>
        <v>목재값 천정부지…가구·인테리어 업계도 패닉</v>
      </c>
      <c r="H425" t="s">
        <v>1085</v>
      </c>
    </row>
    <row r="426" spans="1:8" x14ac:dyDescent="0.4">
      <c r="A426" t="s">
        <v>1086</v>
      </c>
      <c r="B426" t="s">
        <v>387</v>
      </c>
      <c r="C426" t="s">
        <v>2</v>
      </c>
      <c r="D426" t="s">
        <v>2</v>
      </c>
      <c r="E426" t="s">
        <v>916</v>
      </c>
      <c r="F426" t="s">
        <v>1087</v>
      </c>
      <c r="G426" t="str">
        <f>HYPERLINK("http://news.heraldcorp.com/view.php?ud=20220406000886", "러·우전쟁 후폭풍 현실로…건자재업계 연쇄 가격인상 돌입")</f>
        <v>러·우전쟁 후폭풍 현실로…건자재업계 연쇄 가격인상 돌입</v>
      </c>
      <c r="H426" t="s">
        <v>1088</v>
      </c>
    </row>
    <row r="427" spans="1:8" x14ac:dyDescent="0.4">
      <c r="A427" t="s">
        <v>1086</v>
      </c>
      <c r="B427" t="s">
        <v>319</v>
      </c>
      <c r="C427" t="s">
        <v>2</v>
      </c>
      <c r="D427" t="s">
        <v>2</v>
      </c>
      <c r="E427" t="s">
        <v>916</v>
      </c>
      <c r="F427" t="s">
        <v>1089</v>
      </c>
      <c r="G427" t="str">
        <f>HYPERLINK("https://www.sedaily.com/NewsView/264L99ZS1E", "창호값 뛴다…LX하우시스 내달부터 가격인상")</f>
        <v>창호값 뛴다…LX하우시스 내달부터 가격인상</v>
      </c>
      <c r="H427" t="s">
        <v>1090</v>
      </c>
    </row>
    <row r="428" spans="1:8" x14ac:dyDescent="0.4">
      <c r="A428" t="s">
        <v>1091</v>
      </c>
      <c r="B428" t="s">
        <v>131</v>
      </c>
      <c r="C428" t="s">
        <v>2</v>
      </c>
      <c r="D428" t="s">
        <v>2</v>
      </c>
      <c r="E428" t="s">
        <v>916</v>
      </c>
      <c r="F428" t="s">
        <v>1092</v>
      </c>
      <c r="G428" t="str">
        <f>HYPERLINK("https://www.asiatoday.co.kr/view.php?key=20220404010001404", "한글라스 품은 LX, 하우시스와 협업 시너지 기대")</f>
        <v>한글라스 품은 LX, 하우시스와 협업 시너지 기대</v>
      </c>
      <c r="H428" t="s">
        <v>1093</v>
      </c>
    </row>
    <row r="429" spans="1:8" x14ac:dyDescent="0.4">
      <c r="A429" t="s">
        <v>1094</v>
      </c>
      <c r="B429" t="s">
        <v>742</v>
      </c>
      <c r="C429" t="s">
        <v>17</v>
      </c>
      <c r="D429" t="s">
        <v>18</v>
      </c>
      <c r="E429" t="s">
        <v>916</v>
      </c>
      <c r="F429" t="s">
        <v>1095</v>
      </c>
      <c r="G429" t="str">
        <f>HYPERLINK("http://www.dailyimpact.co.kr/news/articleView.html?idxno=77599", "외벽과 똑같네…코오롱글로벌, 태양광모듈 솔라스킨 적용")</f>
        <v>외벽과 똑같네…코오롱글로벌, 태양광모듈 솔라스킨 적용</v>
      </c>
      <c r="H429" t="s">
        <v>1096</v>
      </c>
    </row>
    <row r="430" spans="1:8" x14ac:dyDescent="0.4">
      <c r="A430" t="s">
        <v>1094</v>
      </c>
      <c r="B430" t="s">
        <v>240</v>
      </c>
      <c r="C430" t="s">
        <v>17</v>
      </c>
      <c r="D430" t="s">
        <v>18</v>
      </c>
      <c r="E430" t="s">
        <v>916</v>
      </c>
      <c r="F430" t="s">
        <v>1097</v>
      </c>
      <c r="G430" t="str">
        <f>HYPERLINK("https://view.asiae.co.kr/article/2022040414522851544", "코오롱글로벌, 제로에너지 건축물에 태양광 패널 솔라스킨 적용")</f>
        <v>코오롱글로벌, 제로에너지 건축물에 태양광 패널 솔라스킨 적용</v>
      </c>
      <c r="H430" t="s">
        <v>1098</v>
      </c>
    </row>
    <row r="431" spans="1:8" x14ac:dyDescent="0.4">
      <c r="A431" t="s">
        <v>1099</v>
      </c>
      <c r="B431" t="s">
        <v>478</v>
      </c>
      <c r="C431" t="s">
        <v>17</v>
      </c>
      <c r="D431" t="s">
        <v>18</v>
      </c>
      <c r="E431" t="s">
        <v>916</v>
      </c>
      <c r="F431" t="s">
        <v>1100</v>
      </c>
      <c r="G431" t="str">
        <f>HYPERLINK("http://www.joongdo.co.kr/web/view.php?key=20220401010000048", "음성군 성본산단에 국내 최초 건물형 태양광 실증센터 구축")</f>
        <v>음성군 성본산단에 국내 최초 건물형 태양광 실증센터 구축</v>
      </c>
      <c r="H431" t="s">
        <v>1101</v>
      </c>
    </row>
    <row r="432" spans="1:8" x14ac:dyDescent="0.4">
      <c r="A432" t="s">
        <v>1102</v>
      </c>
      <c r="B432" t="s">
        <v>1103</v>
      </c>
      <c r="C432" t="s">
        <v>2</v>
      </c>
      <c r="D432" t="s">
        <v>2</v>
      </c>
      <c r="E432" t="s">
        <v>916</v>
      </c>
      <c r="F432" t="s">
        <v>1104</v>
      </c>
      <c r="G432" t="str">
        <f>HYPERLINK("http://www.newspost.kr/news/articleView.html?idxno=97923", "한샘, 4일부터 일부 제품 가격 인상…가구업계 줄인상 이어져")</f>
        <v>한샘, 4일부터 일부 제품 가격 인상…가구업계 줄인상 이어져</v>
      </c>
      <c r="H432" t="s">
        <v>1105</v>
      </c>
    </row>
    <row r="433" spans="1:8" x14ac:dyDescent="0.4">
      <c r="A433" t="s">
        <v>1102</v>
      </c>
      <c r="B433" t="s">
        <v>670</v>
      </c>
      <c r="C433" t="s">
        <v>2</v>
      </c>
      <c r="D433" t="s">
        <v>5</v>
      </c>
      <c r="E433" t="s">
        <v>916</v>
      </c>
      <c r="F433" t="s">
        <v>1106</v>
      </c>
      <c r="G433" t="str">
        <f>HYPERLINK("http://www.seoulfn.com/news/articleView.html?idxno=450952", "LX인터, 한국유리공업 5925억원에 인수···소재 진출 교두보")</f>
        <v>LX인터, 한국유리공업 5925억원에 인수···소재 진출 교두보</v>
      </c>
      <c r="H433" t="s">
        <v>1107</v>
      </c>
    </row>
    <row r="434" spans="1:8" x14ac:dyDescent="0.4">
      <c r="A434" t="s">
        <v>1102</v>
      </c>
      <c r="B434" t="s">
        <v>281</v>
      </c>
      <c r="C434" t="s">
        <v>2</v>
      </c>
      <c r="D434" t="s">
        <v>2</v>
      </c>
      <c r="E434" t="s">
        <v>916</v>
      </c>
      <c r="F434" t="s">
        <v>1108</v>
      </c>
      <c r="G434" t="str">
        <f>HYPERLINK("http://news.mk.co.kr/newsRead.php?no=289228&amp;year=2022", "인테리어 시장 올해 60조 돌파…꼼꼼하게 따져보고 시공해야")</f>
        <v>인테리어 시장 올해 60조 돌파…꼼꼼하게 따져보고 시공해야</v>
      </c>
      <c r="H434" t="s">
        <v>1109</v>
      </c>
    </row>
    <row r="435" spans="1:8" x14ac:dyDescent="0.4">
      <c r="A435" t="s">
        <v>1102</v>
      </c>
      <c r="B435" t="s">
        <v>1060</v>
      </c>
      <c r="C435" t="s">
        <v>2</v>
      </c>
      <c r="D435" t="s">
        <v>2</v>
      </c>
      <c r="E435" t="s">
        <v>916</v>
      </c>
      <c r="F435" t="s">
        <v>1110</v>
      </c>
      <c r="G435" t="str">
        <f>HYPERLINK("http://www.e2news.com/news/articleView.html?idxno=240828", "노후건물 100만호 저탄소건물로 리모델링")</f>
        <v>노후건물 100만호 저탄소건물로 리모델링</v>
      </c>
      <c r="H435" t="s">
        <v>1111</v>
      </c>
    </row>
    <row r="436" spans="1:8" x14ac:dyDescent="0.4">
      <c r="A436" t="s">
        <v>1112</v>
      </c>
      <c r="B436" t="s">
        <v>680</v>
      </c>
      <c r="C436" t="s">
        <v>17</v>
      </c>
      <c r="D436" t="s">
        <v>18</v>
      </c>
      <c r="E436" t="s">
        <v>916</v>
      </c>
      <c r="F436" t="s">
        <v>1113</v>
      </c>
      <c r="G436" t="str">
        <f>HYPERLINK("http://www.smartfn.co.kr/view.php?ud=2022032817445426534409b2f14f_46", "블루오션 찾아 나선 국내 건설사들, 부활 신호탄’ 쏘나")</f>
        <v>블루오션 찾아 나선 국내 건설사들, 부활 신호탄’ 쏘나</v>
      </c>
      <c r="H436" t="s">
        <v>1114</v>
      </c>
    </row>
    <row r="437" spans="1:8" x14ac:dyDescent="0.4">
      <c r="A437" t="s">
        <v>1112</v>
      </c>
      <c r="B437" t="s">
        <v>240</v>
      </c>
      <c r="C437" t="s">
        <v>2</v>
      </c>
      <c r="D437" t="s">
        <v>2</v>
      </c>
      <c r="E437" t="s">
        <v>916</v>
      </c>
      <c r="F437" t="s">
        <v>1115</v>
      </c>
      <c r="G437" t="str">
        <f>HYPERLINK("https://view.asiae.co.kr/article/2022032810283242319", "건축·건설기자재株 봄바람‥LX하우시스 이익증대 기대감")</f>
        <v>건축·건설기자재株 봄바람‥LX하우시스 이익증대 기대감</v>
      </c>
      <c r="H437" t="s">
        <v>1116</v>
      </c>
    </row>
    <row r="438" spans="1:8" x14ac:dyDescent="0.4">
      <c r="A438" t="s">
        <v>1117</v>
      </c>
      <c r="B438" t="s">
        <v>1118</v>
      </c>
      <c r="C438" t="s">
        <v>2</v>
      </c>
      <c r="D438" t="s">
        <v>2</v>
      </c>
      <c r="E438" t="s">
        <v>916</v>
      </c>
      <c r="F438" t="s">
        <v>1119</v>
      </c>
      <c r="G438" t="str">
        <f>HYPERLINK("http://www.newstomato.com/ReadNews.aspx?no=1113592&amp;inflow=N", "플라스틱 소재 PVC 수요 증가에 석화업계 함박웃음")</f>
        <v>플라스틱 소재 PVC 수요 증가에 석화업계 함박웃음</v>
      </c>
      <c r="H438" t="s">
        <v>1120</v>
      </c>
    </row>
    <row r="439" spans="1:8" x14ac:dyDescent="0.4">
      <c r="A439" t="s">
        <v>1117</v>
      </c>
      <c r="B439" t="s">
        <v>94</v>
      </c>
      <c r="C439" t="s">
        <v>2</v>
      </c>
      <c r="D439" t="s">
        <v>3</v>
      </c>
      <c r="E439" t="s">
        <v>916</v>
      </c>
      <c r="F439" t="s">
        <v>1121</v>
      </c>
      <c r="G439" t="str">
        <f>HYPERLINK("https://www.dnews.co.kr/uhtml/view.jsp?idxno=202203251517096450824", "치열해지는 아파트 외모 경쟁...외관 특화 설계 잇달아")</f>
        <v>치열해지는 아파트 외모 경쟁...외관 특화 설계 잇달아</v>
      </c>
      <c r="H439" t="s">
        <v>1122</v>
      </c>
    </row>
    <row r="440" spans="1:8" x14ac:dyDescent="0.4">
      <c r="A440" t="s">
        <v>1117</v>
      </c>
      <c r="B440" t="s">
        <v>387</v>
      </c>
      <c r="C440" t="s">
        <v>17</v>
      </c>
      <c r="D440" t="s">
        <v>18</v>
      </c>
      <c r="E440" t="s">
        <v>916</v>
      </c>
      <c r="F440" t="s">
        <v>1123</v>
      </c>
      <c r="G440" t="str">
        <f>HYPERLINK("http://news.heraldcorp.com/view.php?ud=20220325000675", "건물이 발전소로…BIPV, 1조원 시장 열린다")</f>
        <v>건물이 발전소로…BIPV, 1조원 시장 열린다</v>
      </c>
      <c r="H440" t="s">
        <v>1124</v>
      </c>
    </row>
    <row r="441" spans="1:8" x14ac:dyDescent="0.4">
      <c r="A441" t="s">
        <v>1125</v>
      </c>
      <c r="B441" t="s">
        <v>521</v>
      </c>
      <c r="C441" t="s">
        <v>2</v>
      </c>
      <c r="D441" t="s">
        <v>4</v>
      </c>
      <c r="E441" t="s">
        <v>916</v>
      </c>
      <c r="F441" t="s">
        <v>1126</v>
      </c>
      <c r="G441" t="str">
        <f>HYPERLINK("http://www.kyeongin.com/main/view.php?key=20220326010005284", "103층 초고층 타워 송도 6·8공구 개발사업 인천시 투자유치위 통과")</f>
        <v>103층 초고층 타워 송도 6·8공구 개발사업 인천시 투자유치위 통과</v>
      </c>
      <c r="H441" t="s">
        <v>1127</v>
      </c>
    </row>
    <row r="442" spans="1:8" x14ac:dyDescent="0.4">
      <c r="A442" t="s">
        <v>1128</v>
      </c>
      <c r="B442" t="s">
        <v>94</v>
      </c>
      <c r="C442" t="s">
        <v>2</v>
      </c>
      <c r="D442" t="s">
        <v>2</v>
      </c>
      <c r="E442" t="s">
        <v>916</v>
      </c>
      <c r="F442" t="s">
        <v>1129</v>
      </c>
      <c r="G442" t="str">
        <f>HYPERLINK("https://www.dnews.co.kr/uhtml/view.jsp?idxno=202203241403032650505", "전문건설업계 자재수급 악화일로’")</f>
        <v>전문건설업계 자재수급 악화일로’</v>
      </c>
      <c r="H442" t="s">
        <v>1130</v>
      </c>
    </row>
    <row r="443" spans="1:8" x14ac:dyDescent="0.4">
      <c r="A443" t="s">
        <v>1128</v>
      </c>
      <c r="B443" t="s">
        <v>1131</v>
      </c>
      <c r="C443" t="s">
        <v>2</v>
      </c>
      <c r="D443" t="s">
        <v>2</v>
      </c>
      <c r="E443" t="s">
        <v>916</v>
      </c>
      <c r="F443" t="s">
        <v>1132</v>
      </c>
      <c r="G443" t="str">
        <f>HYPERLINK("http://www.e-platform.net/news/articleView.html?idxno=72345", "에너지재단, 노후주택 난방성능 개선 지원 실시")</f>
        <v>에너지재단, 노후주택 난방성능 개선 지원 실시</v>
      </c>
      <c r="H443" t="s">
        <v>1133</v>
      </c>
    </row>
    <row r="444" spans="1:8" x14ac:dyDescent="0.4">
      <c r="A444" t="s">
        <v>1128</v>
      </c>
      <c r="B444" t="s">
        <v>1134</v>
      </c>
      <c r="C444" t="s">
        <v>2</v>
      </c>
      <c r="D444" t="s">
        <v>2</v>
      </c>
      <c r="E444" t="s">
        <v>916</v>
      </c>
      <c r="F444" t="s">
        <v>1135</v>
      </c>
      <c r="G444" t="str">
        <f>HYPERLINK("http://www.kdfnews.com/news/articleView.html?idxno=89233", "김내환 KCC글라스 대표 ESG 책임 경영으로 지속가능한 기업 거듭날것")</f>
        <v>김내환 KCC글라스 대표 ESG 책임 경영으로 지속가능한 기업 거듭날것</v>
      </c>
      <c r="H444" t="s">
        <v>1136</v>
      </c>
    </row>
    <row r="445" spans="1:8" x14ac:dyDescent="0.4">
      <c r="A445" t="s">
        <v>1137</v>
      </c>
      <c r="B445" t="s">
        <v>94</v>
      </c>
      <c r="C445" t="s">
        <v>2</v>
      </c>
      <c r="D445" t="s">
        <v>2</v>
      </c>
      <c r="E445" t="s">
        <v>916</v>
      </c>
      <c r="F445" t="s">
        <v>1138</v>
      </c>
      <c r="G445" t="str">
        <f>HYPERLINK("https://www.dnews.co.kr/uhtml/view.jsp?idxno=202203211357004240473", "[진퇴양난 공공임대주택 그린리모델링]&lt;상&gt;4700억 예산 쏟고도 사업목표 달성...")</f>
        <v>[진퇴양난 공공임대주택 그린리모델링]&lt;상&gt;4700억 예산 쏟고도 사업목표 달성...</v>
      </c>
      <c r="H445" t="s">
        <v>1139</v>
      </c>
    </row>
    <row r="446" spans="1:8" x14ac:dyDescent="0.4">
      <c r="A446" t="s">
        <v>1140</v>
      </c>
      <c r="B446" t="s">
        <v>240</v>
      </c>
      <c r="C446" t="s">
        <v>2</v>
      </c>
      <c r="D446" t="s">
        <v>2</v>
      </c>
      <c r="E446" t="s">
        <v>916</v>
      </c>
      <c r="F446" t="s">
        <v>1141</v>
      </c>
      <c r="G446" t="str">
        <f>HYPERLINK("https://view.asiae.co.kr/article/2022032114093399917", "기술자 키워서 쓴다...LX하우시스·현대리바트 등 시공인력 육성 올인")</f>
        <v>기술자 키워서 쓴다...LX하우시스·현대리바트 등 시공인력 육성 올인</v>
      </c>
      <c r="H446" t="s">
        <v>1142</v>
      </c>
    </row>
    <row r="447" spans="1:8" x14ac:dyDescent="0.4">
      <c r="A447" t="s">
        <v>1140</v>
      </c>
      <c r="B447" t="s">
        <v>250</v>
      </c>
      <c r="C447" t="s">
        <v>2</v>
      </c>
      <c r="D447" t="s">
        <v>2</v>
      </c>
      <c r="E447" t="s">
        <v>916</v>
      </c>
      <c r="F447" t="s">
        <v>1143</v>
      </c>
      <c r="G447" t="str">
        <f>HYPERLINK("http://www.ikld.kr/news/articleView.html?idxno=250803", "건자재 2강, 인테리어 시장 공략 강화한다")</f>
        <v>건자재 2강, 인테리어 시장 공략 강화한다</v>
      </c>
      <c r="H447" t="s">
        <v>1144</v>
      </c>
    </row>
    <row r="448" spans="1:8" x14ac:dyDescent="0.4">
      <c r="A448" t="s">
        <v>1140</v>
      </c>
      <c r="B448" t="s">
        <v>723</v>
      </c>
      <c r="C448" t="s">
        <v>2</v>
      </c>
      <c r="D448" t="s">
        <v>5</v>
      </c>
      <c r="E448" t="s">
        <v>916</v>
      </c>
      <c r="F448" t="s">
        <v>1145</v>
      </c>
      <c r="G448" t="str">
        <f>HYPERLINK("https://news.mtn.co.kr/news-detail/2022032108290062489", "[기업INSIDE] 유리 수직계열화 완성한 KCC글라스, 올해도 최대 실적 쓸까")</f>
        <v>[기업INSIDE] 유리 수직계열화 완성한 KCC글라스, 올해도 최대 실적 쓸까</v>
      </c>
      <c r="H448" t="s">
        <v>1146</v>
      </c>
    </row>
    <row r="449" spans="1:8" x14ac:dyDescent="0.4">
      <c r="A449" t="s">
        <v>1147</v>
      </c>
      <c r="B449" t="s">
        <v>387</v>
      </c>
      <c r="C449" t="s">
        <v>2</v>
      </c>
      <c r="D449" t="s">
        <v>2</v>
      </c>
      <c r="E449" t="s">
        <v>916</v>
      </c>
      <c r="F449" t="s">
        <v>1148</v>
      </c>
      <c r="G449" t="str">
        <f>HYPERLINK("http://news.heraldcorp.com/view.php?ud=20220317000362", "규제 푼다는데…인테리어 “뛰는 원자재 어쩌나”")</f>
        <v>규제 푼다는데…인테리어 “뛰는 원자재 어쩌나”</v>
      </c>
      <c r="H449" t="s">
        <v>1149</v>
      </c>
    </row>
    <row r="450" spans="1:8" x14ac:dyDescent="0.4">
      <c r="A450" t="s">
        <v>1147</v>
      </c>
      <c r="B450" t="s">
        <v>387</v>
      </c>
      <c r="C450" t="s">
        <v>2</v>
      </c>
      <c r="D450" t="s">
        <v>2</v>
      </c>
      <c r="E450" t="s">
        <v>916</v>
      </c>
      <c r="F450" t="s">
        <v>1150</v>
      </c>
      <c r="G450" t="str">
        <f>HYPERLINK("http://news.heraldcorp.com/view.php?ud=20220317000766", "창덕궁 비밀의 창호 열고 봄 햇살 들인다. 3일간")</f>
        <v>창덕궁 비밀의 창호 열고 봄 햇살 들인다. 3일간</v>
      </c>
      <c r="H450" t="s">
        <v>1151</v>
      </c>
    </row>
    <row r="451" spans="1:8" x14ac:dyDescent="0.4">
      <c r="A451" t="s">
        <v>1152</v>
      </c>
      <c r="B451" t="s">
        <v>1153</v>
      </c>
      <c r="C451" t="s">
        <v>2</v>
      </c>
      <c r="D451" t="s">
        <v>2</v>
      </c>
      <c r="E451" t="s">
        <v>916</v>
      </c>
      <c r="F451" t="s">
        <v>1154</v>
      </c>
      <c r="G451" t="str">
        <f>HYPERLINK("http://www.sisajournal.com/news/articleView.html?idxno=234848", "[단독] 새 대통령실 7.62㎜ 방탄유리 두른다")</f>
        <v>[단독] 새 대통령실 7.62㎜ 방탄유리 두른다</v>
      </c>
      <c r="H451" t="s">
        <v>1155</v>
      </c>
    </row>
    <row r="452" spans="1:8" x14ac:dyDescent="0.4">
      <c r="A452" t="s">
        <v>1152</v>
      </c>
      <c r="B452" t="s">
        <v>276</v>
      </c>
      <c r="C452" t="s">
        <v>2</v>
      </c>
      <c r="D452" t="s">
        <v>2</v>
      </c>
      <c r="E452" t="s">
        <v>916</v>
      </c>
      <c r="F452" t="s">
        <v>1156</v>
      </c>
      <c r="G452" t="str">
        <f>HYPERLINK("http://www.fnnews.com/news/202203161819416027", "설계·시공 한번에… 봄 인테리어 시장 토탈 브랜드’ 경쟁")</f>
        <v>설계·시공 한번에… 봄 인테리어 시장 토탈 브랜드’ 경쟁</v>
      </c>
      <c r="H452" t="s">
        <v>1157</v>
      </c>
    </row>
    <row r="453" spans="1:8" x14ac:dyDescent="0.4">
      <c r="A453" t="s">
        <v>1158</v>
      </c>
      <c r="B453" t="s">
        <v>185</v>
      </c>
      <c r="C453" t="s">
        <v>2</v>
      </c>
      <c r="D453" t="s">
        <v>2</v>
      </c>
      <c r="E453" t="s">
        <v>916</v>
      </c>
      <c r="F453" t="s">
        <v>1159</v>
      </c>
      <c r="G453" t="str">
        <f>HYPERLINK("http://www.thebigdata.co.kr/view.php?ud=202203151002216179071791b3a_23", "KCC글라스 홈씨씨 인테리어’, 분당판교점 체험형 전시장으로 탈바꿈")</f>
        <v>KCC글라스 홈씨씨 인테리어’, 분당판교점 체험형 전시장으로 탈바꿈</v>
      </c>
      <c r="H453" t="s">
        <v>1160</v>
      </c>
    </row>
    <row r="454" spans="1:8" x14ac:dyDescent="0.4">
      <c r="A454" t="s">
        <v>1158</v>
      </c>
      <c r="B454" t="s">
        <v>587</v>
      </c>
      <c r="C454" t="s">
        <v>2</v>
      </c>
      <c r="D454" t="s">
        <v>5</v>
      </c>
      <c r="E454" t="s">
        <v>916</v>
      </c>
      <c r="F454" t="s">
        <v>1161</v>
      </c>
      <c r="G454" t="str">
        <f>HYPERLINK("https://www.news2day.co.kr/article/20220315500144", "“KCC글라스, 물량 본격 투입 시기 확대로 볼륨 성장 기대”")</f>
        <v>“KCC글라스, 물량 본격 투입 시기 확대로 볼륨 성장 기대”</v>
      </c>
      <c r="H454" t="s">
        <v>1162</v>
      </c>
    </row>
    <row r="455" spans="1:8" x14ac:dyDescent="0.4">
      <c r="A455" t="s">
        <v>1163</v>
      </c>
      <c r="B455" t="s">
        <v>939</v>
      </c>
      <c r="C455" t="s">
        <v>2</v>
      </c>
      <c r="D455" t="s">
        <v>2</v>
      </c>
      <c r="E455" t="s">
        <v>916</v>
      </c>
      <c r="F455" t="s">
        <v>1164</v>
      </c>
      <c r="G455" t="str">
        <f>HYPERLINK("http://www.todayenergy.kr/news/articleView.html?idxno=246173", "서울시, 저탄소 건물 100만호 확산 시동")</f>
        <v>서울시, 저탄소 건물 100만호 확산 시동</v>
      </c>
      <c r="H455" t="s">
        <v>1165</v>
      </c>
    </row>
    <row r="456" spans="1:8" x14ac:dyDescent="0.4">
      <c r="A456" t="s">
        <v>1166</v>
      </c>
      <c r="B456" t="s">
        <v>608</v>
      </c>
      <c r="C456" t="s">
        <v>2</v>
      </c>
      <c r="D456" t="s">
        <v>2</v>
      </c>
      <c r="E456" t="s">
        <v>916</v>
      </c>
      <c r="F456" t="s">
        <v>1167</v>
      </c>
      <c r="G456" t="str">
        <f>HYPERLINK("http://www.ohmynews.com/NWS_Web/View/at_pg.aspx?CNTN_CD=A0002817344&amp;CMPT_CD=P0010&amp;utm_source=naver&amp;utm_medium=newsearch&amp;utm_campaign=naver_news", "서울시, 올해 저탄소 건물 15만 호 추진... 100만 호 목표")</f>
        <v>서울시, 올해 저탄소 건물 15만 호 추진... 100만 호 목표</v>
      </c>
      <c r="H456" t="s">
        <v>1168</v>
      </c>
    </row>
    <row r="457" spans="1:8" x14ac:dyDescent="0.4">
      <c r="A457" t="s">
        <v>1166</v>
      </c>
      <c r="B457" t="s">
        <v>587</v>
      </c>
      <c r="C457" t="s">
        <v>2</v>
      </c>
      <c r="D457" t="s">
        <v>5</v>
      </c>
      <c r="E457" t="s">
        <v>916</v>
      </c>
      <c r="F457" t="s">
        <v>1169</v>
      </c>
      <c r="G457" t="str">
        <f>HYPERLINK("https://www.news2day.co.kr/article/20220311500267", "“KCC글라스, 국내 최대의 판유리 밸류체인 구축”")</f>
        <v>“KCC글라스, 국내 최대의 판유리 밸류체인 구축”</v>
      </c>
      <c r="H457" t="s">
        <v>1170</v>
      </c>
    </row>
    <row r="458" spans="1:8" x14ac:dyDescent="0.4">
      <c r="A458" t="s">
        <v>1171</v>
      </c>
      <c r="B458" t="s">
        <v>94</v>
      </c>
      <c r="C458" t="s">
        <v>2</v>
      </c>
      <c r="D458" t="s">
        <v>2</v>
      </c>
      <c r="E458" t="s">
        <v>916</v>
      </c>
      <c r="F458" t="s">
        <v>1172</v>
      </c>
      <c r="G458" t="str">
        <f>HYPERLINK("https://www.dnews.co.kr/uhtml/view.jsp?idxno=202203091330241850694", "[산으로 가는 LH 그린리모델링 사업]&lt;하&gt;지급자재 통합 발주에 공정관리 엉...")</f>
        <v>[산으로 가는 LH 그린리모델링 사업]&lt;하&gt;지급자재 통합 발주에 공정관리 엉...</v>
      </c>
      <c r="H458" t="s">
        <v>1173</v>
      </c>
    </row>
    <row r="459" spans="1:8" x14ac:dyDescent="0.4">
      <c r="A459" t="s">
        <v>1171</v>
      </c>
      <c r="B459" t="s">
        <v>114</v>
      </c>
      <c r="C459" t="s">
        <v>2</v>
      </c>
      <c r="D459" t="s">
        <v>2</v>
      </c>
      <c r="E459" t="s">
        <v>916</v>
      </c>
      <c r="F459" t="s">
        <v>1174</v>
      </c>
      <c r="G459" t="str">
        <f>HYPERLINK("https://www.news1.kr/articles/?4609615", "유가폭등에 건자재 가격 인상 초읽기…기업도 소비자도 울상")</f>
        <v>유가폭등에 건자재 가격 인상 초읽기…기업도 소비자도 울상</v>
      </c>
      <c r="H459" t="s">
        <v>1175</v>
      </c>
    </row>
    <row r="460" spans="1:8" x14ac:dyDescent="0.4">
      <c r="A460" t="s">
        <v>1176</v>
      </c>
      <c r="B460" t="s">
        <v>99</v>
      </c>
      <c r="C460" t="s">
        <v>2</v>
      </c>
      <c r="D460" t="s">
        <v>2</v>
      </c>
      <c r="E460" t="s">
        <v>916</v>
      </c>
      <c r="F460" t="s">
        <v>1177</v>
      </c>
      <c r="G460" t="str">
        <f>HYPERLINK("http://www.edaily.co.kr/news/newspath.asp?newsid=03135686632261352", "이건창호, 주당 100원 결산 현금배당")</f>
        <v>이건창호, 주당 100원 결산 현금배당</v>
      </c>
      <c r="H460" t="s">
        <v>1178</v>
      </c>
    </row>
    <row r="461" spans="1:8" x14ac:dyDescent="0.4">
      <c r="A461" t="s">
        <v>1179</v>
      </c>
      <c r="B461" t="s">
        <v>94</v>
      </c>
      <c r="C461" t="s">
        <v>2</v>
      </c>
      <c r="D461" t="s">
        <v>2</v>
      </c>
      <c r="E461" t="s">
        <v>916</v>
      </c>
      <c r="F461" t="s">
        <v>1180</v>
      </c>
      <c r="G461" t="str">
        <f>HYPERLINK("https://www.dnews.co.kr/uhtml/view.jsp?idxno=202203071444339420251", "[산으로 가는 LH 그린리모델링]&lt;상&gt; 통합발주에 지역경제 활성화 역행… 공정...")</f>
        <v>[산으로 가는 LH 그린리모델링]&lt;상&gt; 통합발주에 지역경제 활성화 역행… 공정...</v>
      </c>
      <c r="H461" t="s">
        <v>1181</v>
      </c>
    </row>
    <row r="462" spans="1:8" x14ac:dyDescent="0.4">
      <c r="A462" t="s">
        <v>1182</v>
      </c>
      <c r="B462" t="s">
        <v>1183</v>
      </c>
      <c r="C462" t="s">
        <v>2</v>
      </c>
      <c r="D462" t="s">
        <v>2</v>
      </c>
      <c r="E462" t="s">
        <v>916</v>
      </c>
      <c r="F462" t="s">
        <v>1184</v>
      </c>
      <c r="G462" t="str">
        <f>HYPERLINK("http://www.koscaj.com/news/articleView.html?idxno=225417", "[전문가 視覺] 그린리모델링에 전문건설 참여 넓혀야")</f>
        <v>[전문가 視覺] 그린리모델링에 전문건설 참여 넓혀야</v>
      </c>
      <c r="H462" t="s">
        <v>1185</v>
      </c>
    </row>
    <row r="463" spans="1:8" x14ac:dyDescent="0.4">
      <c r="A463" t="s">
        <v>1186</v>
      </c>
      <c r="B463" t="s">
        <v>1187</v>
      </c>
      <c r="C463" t="s">
        <v>2</v>
      </c>
      <c r="D463" t="s">
        <v>2</v>
      </c>
      <c r="E463" t="s">
        <v>916</v>
      </c>
      <c r="F463" t="s">
        <v>1188</v>
      </c>
      <c r="G463" t="str">
        <f>HYPERLINK("http://www.jjn.co.kr/news/articleView.html?idxno=846665", "중기 정책자금지원 건설업만 찬밥")</f>
        <v>중기 정책자금지원 건설업만 찬밥</v>
      </c>
      <c r="H463" t="s">
        <v>1189</v>
      </c>
    </row>
    <row r="464" spans="1:8" x14ac:dyDescent="0.4">
      <c r="A464" t="s">
        <v>1186</v>
      </c>
      <c r="B464" t="s">
        <v>666</v>
      </c>
      <c r="C464" t="s">
        <v>2</v>
      </c>
      <c r="D464" t="s">
        <v>2</v>
      </c>
      <c r="E464" t="s">
        <v>916</v>
      </c>
      <c r="F464" t="s">
        <v>1190</v>
      </c>
      <c r="G464" t="str">
        <f>HYPERLINK("http://www.segye.com/content/html/2022/03/03/20220303517199.html?OutUrl=naver", "창호는 왜 PVC로 만들어질까? [우리가 몰랐던 과학 이야기] (234)")</f>
        <v>창호는 왜 PVC로 만들어질까? [우리가 몰랐던 과학 이야기] (234)</v>
      </c>
      <c r="H464" t="s">
        <v>1191</v>
      </c>
    </row>
    <row r="465" spans="1:8" x14ac:dyDescent="0.4">
      <c r="A465" t="s">
        <v>1186</v>
      </c>
      <c r="B465" t="s">
        <v>723</v>
      </c>
      <c r="C465" t="s">
        <v>2</v>
      </c>
      <c r="D465" t="s">
        <v>2</v>
      </c>
      <c r="E465" t="s">
        <v>916</v>
      </c>
      <c r="F465" t="s">
        <v>1192</v>
      </c>
      <c r="G465" t="str">
        <f>HYPERLINK("https://news.mtn.co.kr/news-detail/2022030609163915417", "품질 표준화로 편견 깬다…시공인력 키우는 건자재업계")</f>
        <v>품질 표준화로 편견 깬다…시공인력 키우는 건자재업계</v>
      </c>
      <c r="H465" t="s">
        <v>1193</v>
      </c>
    </row>
    <row r="466" spans="1:8" x14ac:dyDescent="0.4">
      <c r="A466" t="s">
        <v>1194</v>
      </c>
      <c r="B466" t="s">
        <v>666</v>
      </c>
      <c r="C466" t="s">
        <v>2</v>
      </c>
      <c r="D466" t="s">
        <v>2</v>
      </c>
      <c r="E466" t="s">
        <v>916</v>
      </c>
      <c r="F466" t="s">
        <v>1195</v>
      </c>
      <c r="G466" t="str">
        <f>HYPERLINK("http://www.segye.com/content/html/2022/03/03/20220303517214.html?OutUrl=naver", "LX 지인 인테리어 아카데미’ 정부 지원 훈련기관으로 선정")</f>
        <v>LX 지인 인테리어 아카데미’ 정부 지원 훈련기관으로 선정</v>
      </c>
      <c r="H466" t="s">
        <v>1196</v>
      </c>
    </row>
    <row r="467" spans="1:8" x14ac:dyDescent="0.4">
      <c r="A467" t="s">
        <v>1197</v>
      </c>
      <c r="B467" t="s">
        <v>723</v>
      </c>
      <c r="C467" t="s">
        <v>2</v>
      </c>
      <c r="D467" t="s">
        <v>2</v>
      </c>
      <c r="E467" t="s">
        <v>916</v>
      </c>
      <c r="F467" t="s">
        <v>1198</v>
      </c>
      <c r="G467" t="str">
        <f>HYPERLINK("https://news.mtn.co.kr/news-detail/2022022510361519598", "러-우크라 분쟁에 치솟은 원자재…건자재업계 시름도 치솟네")</f>
        <v>러-우크라 분쟁에 치솟은 원자재…건자재업계 시름도 치솟네</v>
      </c>
      <c r="H467" t="s">
        <v>1199</v>
      </c>
    </row>
    <row r="468" spans="1:8" x14ac:dyDescent="0.4">
      <c r="A468" t="s">
        <v>1200</v>
      </c>
      <c r="B468" t="s">
        <v>72</v>
      </c>
      <c r="C468" t="s">
        <v>2</v>
      </c>
      <c r="D468" t="s">
        <v>2</v>
      </c>
      <c r="E468" t="s">
        <v>916</v>
      </c>
      <c r="F468" t="s">
        <v>1201</v>
      </c>
      <c r="G468" t="str">
        <f>HYPERLINK("https://www.donga.com/news/article/all/20220223/112010765/1", "“인테리어 60조 시장 잡아라”… 토털 리모델링 경쟁 본격화")</f>
        <v>“인테리어 60조 시장 잡아라”… 토털 리모델링 경쟁 본격화</v>
      </c>
      <c r="H468" t="s">
        <v>1202</v>
      </c>
    </row>
    <row r="469" spans="1:8" x14ac:dyDescent="0.4">
      <c r="A469" t="s">
        <v>1203</v>
      </c>
      <c r="B469" t="s">
        <v>270</v>
      </c>
      <c r="C469" t="s">
        <v>2</v>
      </c>
      <c r="D469" t="s">
        <v>2</v>
      </c>
      <c r="E469" t="s">
        <v>916</v>
      </c>
      <c r="F469" t="s">
        <v>1204</v>
      </c>
      <c r="G469" t="str">
        <f>HYPERLINK("http://www.dkilbo.com/news/articleView.html?idxno=357987", "노후주택 성능 개선녹색건축물 조성 지원조례제정")</f>
        <v>노후주택 성능 개선녹색건축물 조성 지원조례제정</v>
      </c>
      <c r="H469" t="s">
        <v>1205</v>
      </c>
    </row>
    <row r="470" spans="1:8" x14ac:dyDescent="0.4">
      <c r="A470" t="s">
        <v>1206</v>
      </c>
      <c r="B470" t="s">
        <v>131</v>
      </c>
      <c r="C470" t="s">
        <v>2</v>
      </c>
      <c r="D470" t="s">
        <v>5</v>
      </c>
      <c r="E470" t="s">
        <v>916</v>
      </c>
      <c r="F470" t="s">
        <v>1207</v>
      </c>
      <c r="G470" t="str">
        <f>HYPERLINK("https://www.asiatoday.co.kr/view.php?key=20220222010011912", "정몽익 KCC글라스 회장, 코리아오토글라스 인수 승부수 통했다")</f>
        <v>정몽익 KCC글라스 회장, 코리아오토글라스 인수 승부수 통했다</v>
      </c>
      <c r="H470" t="s">
        <v>1208</v>
      </c>
    </row>
    <row r="471" spans="1:8" x14ac:dyDescent="0.4">
      <c r="A471" t="s">
        <v>1206</v>
      </c>
      <c r="B471" t="s">
        <v>60</v>
      </c>
      <c r="C471" t="s">
        <v>2</v>
      </c>
      <c r="D471" t="s">
        <v>2</v>
      </c>
      <c r="E471" t="s">
        <v>916</v>
      </c>
      <c r="F471" t="s">
        <v>1209</v>
      </c>
      <c r="G471" t="str">
        <f>HYPERLINK("http://daily.hankooki.com/news/articleView.html?idxno=792141", "한샘 비켜… 인테리어 시장 본격 공락 나선 현대리바트")</f>
        <v>한샘 비켜… 인테리어 시장 본격 공락 나선 현대리바트</v>
      </c>
      <c r="H471" t="s">
        <v>1210</v>
      </c>
    </row>
    <row r="472" spans="1:8" x14ac:dyDescent="0.4">
      <c r="A472" t="s">
        <v>1211</v>
      </c>
      <c r="B472" t="s">
        <v>35</v>
      </c>
      <c r="C472" t="s">
        <v>2</v>
      </c>
      <c r="D472" t="s">
        <v>2</v>
      </c>
      <c r="E472" t="s">
        <v>916</v>
      </c>
      <c r="F472" t="s">
        <v>1212</v>
      </c>
      <c r="G472" t="str">
        <f>HYPERLINK("http://www.newsis.com/view/?id=NISX20220218_0001764846&amp;cID=13001&amp;pID=13000", "이익 뚝 가구업계, 프리미엄에 승부수 건다")</f>
        <v>이익 뚝 가구업계, 프리미엄에 승부수 건다</v>
      </c>
      <c r="H472" t="s">
        <v>1213</v>
      </c>
    </row>
    <row r="473" spans="1:8" x14ac:dyDescent="0.4">
      <c r="A473" t="s">
        <v>1214</v>
      </c>
      <c r="B473" t="s">
        <v>200</v>
      </c>
      <c r="C473" t="s">
        <v>2</v>
      </c>
      <c r="D473" t="s">
        <v>2</v>
      </c>
      <c r="E473" t="s">
        <v>916</v>
      </c>
      <c r="F473" t="s">
        <v>1215</v>
      </c>
      <c r="G473" t="str">
        <f>HYPERLINK("http://www.insightkorea.co.kr/news/articleView.html?idxno=95027", "KCC‧LX하우시스, 매출 늘어도 수익 하락…원자재 쇼크에 창호 가격 더 올리...")</f>
        <v>KCC‧LX하우시스, 매출 늘어도 수익 하락…원자재 쇼크에 창호 가격 더 올리...</v>
      </c>
      <c r="H473" t="s">
        <v>1216</v>
      </c>
    </row>
    <row r="474" spans="1:8" x14ac:dyDescent="0.4">
      <c r="A474" t="s">
        <v>1214</v>
      </c>
      <c r="B474" t="s">
        <v>816</v>
      </c>
      <c r="C474" t="s">
        <v>2</v>
      </c>
      <c r="D474" t="s">
        <v>2</v>
      </c>
      <c r="E474" t="s">
        <v>916</v>
      </c>
      <c r="F474" t="s">
        <v>1217</v>
      </c>
      <c r="G474" t="str">
        <f>HYPERLINK("https://www.paxnetnews.com/articles/83949", "LX하우시스, 원자재가 뛰어 줄어든 수익 슈퍼세이브 창호로 높인다")</f>
        <v>LX하우시스, 원자재가 뛰어 줄어든 수익 슈퍼세이브 창호로 높인다</v>
      </c>
      <c r="H474" t="s">
        <v>1218</v>
      </c>
    </row>
    <row r="475" spans="1:8" x14ac:dyDescent="0.4">
      <c r="A475" t="s">
        <v>1219</v>
      </c>
      <c r="B475" t="s">
        <v>240</v>
      </c>
      <c r="C475" t="s">
        <v>2</v>
      </c>
      <c r="D475" t="s">
        <v>2</v>
      </c>
      <c r="E475" t="s">
        <v>916</v>
      </c>
      <c r="F475" t="s">
        <v>1220</v>
      </c>
      <c r="G475" t="str">
        <f>HYPERLINK("https://view.asiae.co.kr/article/2022021809452549805", "KCC글라스, 홈씨씨 윈도우 구매하면 로이유리로 업그레이드")</f>
        <v>KCC글라스, 홈씨씨 윈도우 구매하면 로이유리로 업그레이드</v>
      </c>
      <c r="H475" t="s">
        <v>1221</v>
      </c>
    </row>
    <row r="476" spans="1:8" x14ac:dyDescent="0.4">
      <c r="A476" t="s">
        <v>1222</v>
      </c>
      <c r="B476" t="s">
        <v>211</v>
      </c>
      <c r="C476" t="s">
        <v>2</v>
      </c>
      <c r="D476" t="s">
        <v>2</v>
      </c>
      <c r="E476" t="s">
        <v>916</v>
      </c>
      <c r="F476" t="s">
        <v>1223</v>
      </c>
      <c r="G476" t="str">
        <f>HYPERLINK("http://www.industrynews.co.kr/news/articleView.html?idxno=45241", "[칼럼] 외벽일체형 건물형 태양광 모듈 제품(시스템) 내화성능 개선방안")</f>
        <v>[칼럼] 외벽일체형 건물형 태양광 모듈 제품(시스템) 내화성능 개선방안</v>
      </c>
      <c r="H476" t="s">
        <v>1224</v>
      </c>
    </row>
    <row r="477" spans="1:8" x14ac:dyDescent="0.4">
      <c r="A477" t="s">
        <v>1225</v>
      </c>
      <c r="B477" t="s">
        <v>728</v>
      </c>
      <c r="C477" t="s">
        <v>2</v>
      </c>
      <c r="D477" t="s">
        <v>2</v>
      </c>
      <c r="E477" t="s">
        <v>916</v>
      </c>
      <c r="F477" t="s">
        <v>1226</v>
      </c>
      <c r="G477" t="str">
        <f>HYPERLINK("https://www.ajunews.com/view/20220213151331042", "건자재 업계가 바라는 대통령은?···물량 앞세운 이재명 장기호황 서울 재...")</f>
        <v>건자재 업계가 바라는 대통령은?···물량 앞세운 이재명 장기호황 서울 재...</v>
      </c>
      <c r="H477" t="s">
        <v>1227</v>
      </c>
    </row>
    <row r="478" spans="1:8" x14ac:dyDescent="0.4">
      <c r="A478" t="s">
        <v>1228</v>
      </c>
      <c r="B478" t="s">
        <v>1229</v>
      </c>
      <c r="C478" t="s">
        <v>2</v>
      </c>
      <c r="D478" t="s">
        <v>2</v>
      </c>
      <c r="E478" t="s">
        <v>916</v>
      </c>
      <c r="F478" t="s">
        <v>1230</v>
      </c>
      <c r="G478" t="str">
        <f>HYPERLINK("http://isplus.live.joins.com/news/article/article.asp?total_id=24198877", "그러지말고 한샘에서 LX로 옮겨요…리하우스 번창에 물밑 영입 뜨거운 LX하...")</f>
        <v>그러지말고 한샘에서 LX로 옮겨요…리하우스 번창에 물밑 영입 뜨거운 LX하...</v>
      </c>
      <c r="H478" t="s">
        <v>1231</v>
      </c>
    </row>
    <row r="479" spans="1:8" x14ac:dyDescent="0.4">
      <c r="A479" t="s">
        <v>1228</v>
      </c>
      <c r="B479" t="s">
        <v>1232</v>
      </c>
      <c r="C479" t="s">
        <v>2</v>
      </c>
      <c r="D479" t="s">
        <v>2</v>
      </c>
      <c r="E479" t="s">
        <v>916</v>
      </c>
      <c r="F479" t="s">
        <v>1233</v>
      </c>
      <c r="G479" t="str">
        <f>HYPERLINK("http://www.fnnews.com/news/202202101829133791", "코로나가 키운 인테리어시장… 원자재값·인건비 급등에 발목’")</f>
        <v>코로나가 키운 인테리어시장… 원자재값·인건비 급등에 발목’</v>
      </c>
      <c r="H479" t="s">
        <v>1234</v>
      </c>
    </row>
    <row r="480" spans="1:8" x14ac:dyDescent="0.4">
      <c r="A480" t="s">
        <v>1228</v>
      </c>
      <c r="B480" t="s">
        <v>939</v>
      </c>
      <c r="C480" t="s">
        <v>2</v>
      </c>
      <c r="D480" t="s">
        <v>2</v>
      </c>
      <c r="E480" t="s">
        <v>916</v>
      </c>
      <c r="F480" t="s">
        <v>1235</v>
      </c>
      <c r="G480" t="str">
        <f>HYPERLINK("http://www.todayenergy.kr/news/articleView.html?idxno=245224", "태양광 패널용 유리 전량 수입의존")</f>
        <v>태양광 패널용 유리 전량 수입의존</v>
      </c>
      <c r="H480" t="s">
        <v>1236</v>
      </c>
    </row>
    <row r="481" spans="1:8" x14ac:dyDescent="0.4">
      <c r="A481" t="s">
        <v>1228</v>
      </c>
      <c r="B481" t="s">
        <v>240</v>
      </c>
      <c r="C481" t="s">
        <v>2</v>
      </c>
      <c r="D481" t="s">
        <v>2</v>
      </c>
      <c r="E481" t="s">
        <v>916</v>
      </c>
      <c r="F481" t="s">
        <v>1237</v>
      </c>
      <c r="G481" t="str">
        <f>HYPERLINK("https://view.asiae.co.kr/article/2022021015455502819", "이건창호, 지난해 영업익 33.9억원.. 흑자전환")</f>
        <v>이건창호, 지난해 영업익 33.9억원.. 흑자전환</v>
      </c>
      <c r="H481" t="s">
        <v>1238</v>
      </c>
    </row>
    <row r="482" spans="1:8" x14ac:dyDescent="0.4">
      <c r="A482" t="s">
        <v>1228</v>
      </c>
      <c r="B482" t="s">
        <v>99</v>
      </c>
      <c r="C482" t="s">
        <v>2</v>
      </c>
      <c r="D482" t="s">
        <v>3</v>
      </c>
      <c r="E482" t="s">
        <v>916</v>
      </c>
      <c r="F482" t="s">
        <v>1239</v>
      </c>
      <c r="G482" t="str">
        <f>HYPERLINK("http://www.edaily.co.kr/news/newspath.asp?newsid=01771206632229208", "알파에너웍스-알루이엔씨, 건물일체형 태양광발전 확대 맞손")</f>
        <v>알파에너웍스-알루이엔씨, 건물일체형 태양광발전 확대 맞손</v>
      </c>
      <c r="H482" t="s">
        <v>1240</v>
      </c>
    </row>
    <row r="483" spans="1:8" x14ac:dyDescent="0.4">
      <c r="A483" t="s">
        <v>1241</v>
      </c>
      <c r="B483" t="s">
        <v>94</v>
      </c>
      <c r="C483" t="s">
        <v>2</v>
      </c>
      <c r="D483" t="s">
        <v>2</v>
      </c>
      <c r="E483" t="s">
        <v>916</v>
      </c>
      <c r="F483" t="s">
        <v>1242</v>
      </c>
      <c r="G483" t="str">
        <f>HYPERLINK("https://www.dnews.co.kr/uhtml/view.jsp?idxno=202202081244096140733", "엇갈린 전문업종별 수주 희비")</f>
        <v>엇갈린 전문업종별 수주 희비</v>
      </c>
      <c r="H483" t="s">
        <v>1243</v>
      </c>
    </row>
    <row r="484" spans="1:8" x14ac:dyDescent="0.4">
      <c r="A484" t="s">
        <v>1241</v>
      </c>
      <c r="B484" t="s">
        <v>962</v>
      </c>
      <c r="C484" t="s">
        <v>2</v>
      </c>
      <c r="D484" t="s">
        <v>2</v>
      </c>
      <c r="E484" t="s">
        <v>916</v>
      </c>
      <c r="F484" t="s">
        <v>1244</v>
      </c>
      <c r="G484" t="str">
        <f>HYPERLINK("https://www.hankyung.com/economy/article/2022020924241", "알루코 전기차배터리 케이스, 10년 투자 결실")</f>
        <v>알루코 전기차배터리 케이스, 10년 투자 결실</v>
      </c>
      <c r="H484" t="s">
        <v>1245</v>
      </c>
    </row>
    <row r="485" spans="1:8" x14ac:dyDescent="0.4">
      <c r="A485" t="s">
        <v>1241</v>
      </c>
      <c r="B485" t="s">
        <v>131</v>
      </c>
      <c r="C485" t="s">
        <v>2</v>
      </c>
      <c r="D485" t="s">
        <v>2</v>
      </c>
      <c r="E485" t="s">
        <v>916</v>
      </c>
      <c r="F485" t="s">
        <v>1246</v>
      </c>
      <c r="G485" t="str">
        <f>HYPERLINK("https://www.asiatoday.co.kr/view.php?key=20220209010004148", "반전 준비하는 현대엘앤씨, 핵심 열쇠는 친환경 R&amp;D")</f>
        <v>반전 준비하는 현대엘앤씨, 핵심 열쇠는 친환경 R&amp;D</v>
      </c>
      <c r="H485" t="s">
        <v>1247</v>
      </c>
    </row>
    <row r="486" spans="1:8" x14ac:dyDescent="0.4">
      <c r="A486" t="s">
        <v>1248</v>
      </c>
      <c r="B486" t="s">
        <v>276</v>
      </c>
      <c r="C486" t="s">
        <v>2</v>
      </c>
      <c r="D486" t="s">
        <v>2</v>
      </c>
      <c r="E486" t="s">
        <v>916</v>
      </c>
      <c r="F486" t="s">
        <v>1249</v>
      </c>
      <c r="G486" t="str">
        <f>HYPERLINK("http://www.fnnews.com/news/202202081728324554", "시공전문가 직접 키운다… 인재확보 팔 걷은 인테리어업계")</f>
        <v>시공전문가 직접 키운다… 인재확보 팔 걷은 인테리어업계</v>
      </c>
      <c r="H486" t="s">
        <v>1250</v>
      </c>
    </row>
    <row r="487" spans="1:8" x14ac:dyDescent="0.4">
      <c r="A487" t="s">
        <v>1251</v>
      </c>
      <c r="B487" t="s">
        <v>194</v>
      </c>
      <c r="C487" t="s">
        <v>2</v>
      </c>
      <c r="D487" t="s">
        <v>2</v>
      </c>
      <c r="E487" t="s">
        <v>916</v>
      </c>
      <c r="F487" t="s">
        <v>1252</v>
      </c>
      <c r="G487" t="str">
        <f>HYPERLINK("http://www.enewstoday.co.kr/news/articleView.html?idxno=1546116", "하남시, 녹색건축물 조성 지원사업 신청자 모집")</f>
        <v>하남시, 녹색건축물 조성 지원사업 신청자 모집</v>
      </c>
      <c r="H487" t="s">
        <v>1253</v>
      </c>
    </row>
    <row r="488" spans="1:8" x14ac:dyDescent="0.4">
      <c r="A488" t="s">
        <v>1251</v>
      </c>
      <c r="B488" t="s">
        <v>131</v>
      </c>
      <c r="C488" t="s">
        <v>2</v>
      </c>
      <c r="D488" t="s">
        <v>2</v>
      </c>
      <c r="E488" t="s">
        <v>916</v>
      </c>
      <c r="F488" t="s">
        <v>1254</v>
      </c>
      <c r="G488" t="str">
        <f>HYPERLINK("https://www.asiatoday.co.kr/view.php?key=20220203010000859", "LX하우시스 ESG 종합 A등급…친환경 인테리어 선도")</f>
        <v>LX하우시스 ESG 종합 A등급…친환경 인테리어 선도</v>
      </c>
      <c r="H488" t="s">
        <v>1255</v>
      </c>
    </row>
    <row r="489" spans="1:8" x14ac:dyDescent="0.4">
      <c r="A489" t="s">
        <v>1251</v>
      </c>
      <c r="B489" t="s">
        <v>276</v>
      </c>
      <c r="C489" t="s">
        <v>2</v>
      </c>
      <c r="D489" t="s">
        <v>2</v>
      </c>
      <c r="E489" t="s">
        <v>916</v>
      </c>
      <c r="F489" t="s">
        <v>1256</v>
      </c>
      <c r="G489" t="str">
        <f>HYPERLINK("http://www.fnnews.com/news/202202041140466247", "다이나믹코어스, 금속제창 커튼월로 중동 MANAFETH와 MOU 체결")</f>
        <v>다이나믹코어스, 금속제창 커튼월로 중동 MANAFETH와 MOU 체결</v>
      </c>
      <c r="H489" t="s">
        <v>1257</v>
      </c>
    </row>
    <row r="490" spans="1:8" x14ac:dyDescent="0.4">
      <c r="A490" t="s">
        <v>1258</v>
      </c>
      <c r="B490" t="s">
        <v>240</v>
      </c>
      <c r="C490" t="s">
        <v>2</v>
      </c>
      <c r="D490" t="s">
        <v>2</v>
      </c>
      <c r="E490" t="s">
        <v>916</v>
      </c>
      <c r="F490" t="s">
        <v>1259</v>
      </c>
      <c r="G490" t="str">
        <f>HYPERLINK("https://view.asiae.co.kr/article/2022020311022865359", "중국 조립식 건축물 확대…건설업도 공업화 추진")</f>
        <v>중국 조립식 건축물 확대…건설업도 공업화 추진</v>
      </c>
      <c r="H490" t="s">
        <v>1260</v>
      </c>
    </row>
    <row r="491" spans="1:8" x14ac:dyDescent="0.4">
      <c r="A491" t="s">
        <v>1261</v>
      </c>
      <c r="B491" t="s">
        <v>975</v>
      </c>
      <c r="C491" t="s">
        <v>2</v>
      </c>
      <c r="D491" t="s">
        <v>2</v>
      </c>
      <c r="E491" t="s">
        <v>916</v>
      </c>
      <c r="F491" t="s">
        <v>1262</v>
      </c>
      <c r="G491" t="str">
        <f>HYPERLINK("https://www.donga.com/news/article/all/20220131/111518018/1", "몸집 커지는 국내 인테리어 시장…무면허 시공’ 피하려면 대책 마련해야")</f>
        <v>몸집 커지는 국내 인테리어 시장…무면허 시공’ 피하려면 대책 마련해야</v>
      </c>
      <c r="H491" t="s">
        <v>1263</v>
      </c>
    </row>
    <row r="492" spans="1:8" x14ac:dyDescent="0.4">
      <c r="A492" t="s">
        <v>1264</v>
      </c>
      <c r="B492" t="s">
        <v>723</v>
      </c>
      <c r="C492" t="s">
        <v>2</v>
      </c>
      <c r="D492" t="s">
        <v>2</v>
      </c>
      <c r="E492" t="s">
        <v>916</v>
      </c>
      <c r="F492" t="s">
        <v>1265</v>
      </c>
      <c r="G492" t="str">
        <f>HYPERLINK("https://news.mtn.co.kr/news-detail/?v=2022012810501137895", "너도나도 1등급에 결국 기준 강화…창호 옥석가리기 가능해질까")</f>
        <v>너도나도 1등급에 결국 기준 강화…창호 옥석가리기 가능해질까</v>
      </c>
      <c r="H492" t="s">
        <v>1266</v>
      </c>
    </row>
    <row r="493" spans="1:8" x14ac:dyDescent="0.4">
      <c r="A493" t="s">
        <v>1264</v>
      </c>
      <c r="B493" t="s">
        <v>387</v>
      </c>
      <c r="C493" t="s">
        <v>2</v>
      </c>
      <c r="D493" t="s">
        <v>2</v>
      </c>
      <c r="E493" t="s">
        <v>916</v>
      </c>
      <c r="F493" t="s">
        <v>1267</v>
      </c>
      <c r="G493" t="str">
        <f>HYPERLINK("http://news.heraldcorp.com/view.php?ud=20220127000948", "LX하우시스, 지난해 매출 14.3% 증가…영업익은 주춤")</f>
        <v>LX하우시스, 지난해 매출 14.3% 증가…영업익은 주춤</v>
      </c>
      <c r="H493" t="s">
        <v>1268</v>
      </c>
    </row>
    <row r="494" spans="1:8" x14ac:dyDescent="0.4">
      <c r="A494" t="s">
        <v>1264</v>
      </c>
      <c r="B494" t="s">
        <v>1269</v>
      </c>
      <c r="C494" t="s">
        <v>2</v>
      </c>
      <c r="D494" t="s">
        <v>2</v>
      </c>
      <c r="E494" t="s">
        <v>916</v>
      </c>
      <c r="F494" t="s">
        <v>1270</v>
      </c>
      <c r="G494" t="str">
        <f>HYPERLINK("https://view.asiae.co.kr/article/2022012809111275986", "[류태민의 부동산 A to Z] 부실시공 해법 후분양제’가 정답일까")</f>
        <v>[류태민의 부동산 A to Z] 부실시공 해법 후분양제’가 정답일까</v>
      </c>
      <c r="H494" t="s">
        <v>1271</v>
      </c>
    </row>
    <row r="495" spans="1:8" x14ac:dyDescent="0.4">
      <c r="A495" t="s">
        <v>1272</v>
      </c>
      <c r="B495" t="s">
        <v>647</v>
      </c>
      <c r="C495" t="s">
        <v>2</v>
      </c>
      <c r="D495" t="s">
        <v>2</v>
      </c>
      <c r="E495" t="s">
        <v>916</v>
      </c>
      <c r="F495" t="s">
        <v>1273</v>
      </c>
      <c r="G495" t="str">
        <f>HYPERLINK("http://www.ccnnews.co.kr/news/articleView.html?idxno=246259", "스마트방범안전창 윈가드, 세종에 R&amp;D센터 착공")</f>
        <v>스마트방범안전창 윈가드, 세종에 R&amp;D센터 착공</v>
      </c>
      <c r="H495" t="s">
        <v>1274</v>
      </c>
    </row>
    <row r="496" spans="1:8" x14ac:dyDescent="0.4">
      <c r="A496" t="s">
        <v>1275</v>
      </c>
      <c r="B496" t="s">
        <v>442</v>
      </c>
      <c r="C496" t="s">
        <v>2</v>
      </c>
      <c r="D496" t="s">
        <v>2</v>
      </c>
      <c r="E496" t="s">
        <v>916</v>
      </c>
      <c r="F496" t="s">
        <v>1276</v>
      </c>
      <c r="G496" t="str">
        <f>HYPERLINK("http://www.etnews.com/20220124000093", "건설연, 노후건축물 데이터 플랫폼 개발...에너지 빈곤 사회문제 해결 기여")</f>
        <v>건설연, 노후건축물 데이터 플랫폼 개발...에너지 빈곤 사회문제 해결 기여</v>
      </c>
      <c r="H496" t="s">
        <v>1277</v>
      </c>
    </row>
    <row r="497" spans="1:8" x14ac:dyDescent="0.4">
      <c r="A497" t="s">
        <v>1278</v>
      </c>
      <c r="B497" t="s">
        <v>1279</v>
      </c>
      <c r="C497" t="s">
        <v>2</v>
      </c>
      <c r="D497" t="s">
        <v>2</v>
      </c>
      <c r="E497" t="s">
        <v>916</v>
      </c>
      <c r="F497" t="s">
        <v>1280</v>
      </c>
      <c r="G497" t="str">
        <f>HYPERLINK("http://news.bizwatch.co.kr/article/industry/2022/01/21/0029", "LX하우시스 말고 LX인터가 한국유리 품는 이유")</f>
        <v>LX하우시스 말고 LX인터가 한국유리 품는 이유</v>
      </c>
      <c r="H497" t="s">
        <v>1281</v>
      </c>
    </row>
    <row r="498" spans="1:8" x14ac:dyDescent="0.4">
      <c r="A498" t="s">
        <v>1282</v>
      </c>
      <c r="B498" t="s">
        <v>131</v>
      </c>
      <c r="C498" t="s">
        <v>2</v>
      </c>
      <c r="D498" t="s">
        <v>2</v>
      </c>
      <c r="E498" t="s">
        <v>916</v>
      </c>
      <c r="F498" t="s">
        <v>1283</v>
      </c>
      <c r="G498" t="str">
        <f>HYPERLINK("https://www.asiatoday.co.kr/view.php?key=20220121010012353", "수원시, 녹색건축물 조성 지원사업 추진")</f>
        <v>수원시, 녹색건축물 조성 지원사업 추진</v>
      </c>
      <c r="H498" t="s">
        <v>1284</v>
      </c>
    </row>
    <row r="499" spans="1:8" x14ac:dyDescent="0.4">
      <c r="A499" t="s">
        <v>1285</v>
      </c>
      <c r="B499" t="s">
        <v>345</v>
      </c>
      <c r="C499" t="s">
        <v>2</v>
      </c>
      <c r="D499" t="s">
        <v>2</v>
      </c>
      <c r="E499" t="s">
        <v>916</v>
      </c>
      <c r="F499" t="s">
        <v>1286</v>
      </c>
      <c r="G499" t="str">
        <f>HYPERLINK("https://www.ytn.co.kr/_ln/0115_202201202119073927", "[서울] 서울시 2026년 저탄소 건물 100만호·전기차 10% 도시로")</f>
        <v>[서울] 서울시 2026년 저탄소 건물 100만호·전기차 10% 도시로</v>
      </c>
      <c r="H499" t="s">
        <v>1287</v>
      </c>
    </row>
    <row r="500" spans="1:8" x14ac:dyDescent="0.4">
      <c r="A500" t="s">
        <v>1285</v>
      </c>
      <c r="B500" t="s">
        <v>240</v>
      </c>
      <c r="C500" t="s">
        <v>2</v>
      </c>
      <c r="D500" t="s">
        <v>5</v>
      </c>
      <c r="E500" t="s">
        <v>916</v>
      </c>
      <c r="F500" t="s">
        <v>1288</v>
      </c>
      <c r="G500" t="str">
        <f>HYPERLINK("https://view.asiae.co.kr/article/2022012008541138605", "저탄소 정책에…잘나가는 은막 3겹 트리플 로이유리’")</f>
        <v>저탄소 정책에…잘나가는 은막 3겹 트리플 로이유리’</v>
      </c>
      <c r="H500" t="s">
        <v>1289</v>
      </c>
    </row>
    <row r="501" spans="1:8" x14ac:dyDescent="0.4">
      <c r="A501" t="s">
        <v>1290</v>
      </c>
      <c r="B501" t="s">
        <v>992</v>
      </c>
      <c r="C501" t="s">
        <v>2</v>
      </c>
      <c r="D501" t="s">
        <v>2</v>
      </c>
      <c r="E501" t="s">
        <v>916</v>
      </c>
      <c r="F501" t="s">
        <v>1291</v>
      </c>
      <c r="G501" t="str">
        <f>HYPERLINK("http://www.g-enews.com/ko-kr/news/article/news_all/202201170855151952e8b8a793f7_1/article.html", "[ESG 워치] 이제는 스스로 에너지를 생산하는 제로에너지건축물(ZEB) 시대")</f>
        <v>[ESG 워치] 이제는 스스로 에너지를 생산하는 제로에너지건축물(ZEB) 시대</v>
      </c>
      <c r="H501" t="s">
        <v>1292</v>
      </c>
    </row>
    <row r="502" spans="1:8" x14ac:dyDescent="0.4">
      <c r="A502" t="s">
        <v>1293</v>
      </c>
      <c r="B502" t="s">
        <v>608</v>
      </c>
      <c r="C502" t="s">
        <v>2</v>
      </c>
      <c r="D502" t="s">
        <v>2</v>
      </c>
      <c r="E502" t="s">
        <v>916</v>
      </c>
      <c r="F502" t="s">
        <v>1294</v>
      </c>
      <c r="G502" t="str">
        <f>HYPERLINK("http://www.ohmynews.com/NWS_Web/View/at_pg.aspx?CNTN_CD=A0002803607&amp;CMPT_CD=P0010&amp;utm_source=naver&amp;utm_medium=newsearch&amp;utm_campaign=naver_news", "고양시, 올해 녹색건축물 조성 지원사업 16배 이상 확대")</f>
        <v>고양시, 올해 녹색건축물 조성 지원사업 16배 이상 확대</v>
      </c>
      <c r="H502" t="s">
        <v>1295</v>
      </c>
    </row>
    <row r="503" spans="1:8" x14ac:dyDescent="0.4">
      <c r="A503" t="s">
        <v>1296</v>
      </c>
      <c r="B503" t="s">
        <v>988</v>
      </c>
      <c r="C503" t="s">
        <v>2</v>
      </c>
      <c r="D503" t="s">
        <v>2</v>
      </c>
      <c r="E503" t="s">
        <v>916</v>
      </c>
      <c r="F503" t="s">
        <v>1297</v>
      </c>
      <c r="G503" t="str">
        <f>HYPERLINK("http://www.datanews.co.kr/news/article.html?no=118389", "LX하우시스, 연구개발 확대...특허 확보로 경쟁력 높인다")</f>
        <v>LX하우시스, 연구개발 확대...특허 확보로 경쟁력 높인다</v>
      </c>
      <c r="H503" t="s">
        <v>1298</v>
      </c>
    </row>
    <row r="504" spans="1:8" x14ac:dyDescent="0.4">
      <c r="A504" t="s">
        <v>1299</v>
      </c>
      <c r="B504" t="s">
        <v>45</v>
      </c>
      <c r="C504" t="s">
        <v>2</v>
      </c>
      <c r="D504" t="s">
        <v>2</v>
      </c>
      <c r="E504" t="s">
        <v>916</v>
      </c>
      <c r="F504" t="s">
        <v>1300</v>
      </c>
      <c r="G504" t="str">
        <f>HYPERLINK("http://www.mediapen.com/news/view/693970", "가구·인테리어 업계, 새해 벽두 가격 인상 도미노")</f>
        <v>가구·인테리어 업계, 새해 벽두 가격 인상 도미노</v>
      </c>
      <c r="H504" t="s">
        <v>1301</v>
      </c>
    </row>
  </sheetData>
  <phoneticPr fontId="1" type="noConversion"/>
  <pageMargins left="0.75" right="0.75" top="1" bottom="1" header="0.5" footer="0.5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</vt:lpstr>
      <vt:lpstr>search_subject</vt:lpstr>
      <vt:lpstr>result_reviw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JRLee</cp:lastModifiedBy>
  <dcterms:created xsi:type="dcterms:W3CDTF">2021-12-25T03:42:00Z</dcterms:created>
  <dcterms:modified xsi:type="dcterms:W3CDTF">2022-06-04T00:32:05Z</dcterms:modified>
</cp:coreProperties>
</file>