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DataDisk\Python\NaverNews\"/>
    </mc:Choice>
  </mc:AlternateContent>
  <bookViews>
    <workbookView xWindow="0" yWindow="0" windowWidth="23040" windowHeight="9108" activeTab="2"/>
  </bookViews>
  <sheets>
    <sheet name="Sheet" sheetId="1" r:id="rId1"/>
    <sheet name="search_subject" sheetId="2" r:id="rId2"/>
    <sheet name="result_reviw" sheetId="3" r:id="rId3"/>
  </sheets>
  <calcPr calcId="162913"/>
  <fileRecoveryPr repairLoad="1"/>
</workbook>
</file>

<file path=xl/calcChain.xml><?xml version="1.0" encoding="utf-8"?>
<calcChain xmlns="http://schemas.openxmlformats.org/spreadsheetml/2006/main">
  <c r="G350" i="3" l="1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<sst xmlns="http://schemas.openxmlformats.org/spreadsheetml/2006/main" count="2168" uniqueCount="920">
  <si>
    <t>subject</t>
  </si>
  <si>
    <t>subsubject</t>
  </si>
  <si>
    <t>창호</t>
  </si>
  <si>
    <t>커튼월</t>
  </si>
  <si>
    <t>파사드</t>
  </si>
  <si>
    <t>판유리</t>
  </si>
  <si>
    <t>cnews_date</t>
  </si>
  <si>
    <t>info_press</t>
  </si>
  <si>
    <t>related</t>
  </si>
  <si>
    <t>news_title</t>
  </si>
  <si>
    <t>cnews_link</t>
  </si>
  <si>
    <t>news_link</t>
  </si>
  <si>
    <t>20220326</t>
  </si>
  <si>
    <t>중앙SUNDAY</t>
  </si>
  <si>
    <t>낮엔 카센터 밤엔 포장마차, 유연한 공간 활용 필요하다</t>
  </si>
  <si>
    <t>https://www.joongang.co.kr/article/25058440</t>
  </si>
  <si>
    <t>뉴시스</t>
  </si>
  <si>
    <t>홈씨씨 인테리어 바닥재 숲, 7년 연속 브랜드파워 1위 선정</t>
  </si>
  <si>
    <t>http://www.newsis.com/view/?id=NISX20220325_0001808231&amp;cID=13001&amp;pID=13000</t>
  </si>
  <si>
    <t>경인일보</t>
  </si>
  <si>
    <t>103층 초고층 타워 송도 6·8공구 개발사업 인천시 투자유치위 통과</t>
  </si>
  <si>
    <t>http://www.kyeongin.com/main/view.php?key=20220326010005284</t>
  </si>
  <si>
    <t>경상일보</t>
  </si>
  <si>
    <t>용인 타운하우스 더 비바스 고매 분양</t>
  </si>
  <si>
    <t>http://www.ksilbo.co.kr/news/articleView.html?idxno=930182</t>
  </si>
  <si>
    <t>그린포스트코리아</t>
  </si>
  <si>
    <t>[3월 4주차 산업계 ESG 동향] SK이노베이션·삼성전자·DL이앤씨·KCC</t>
  </si>
  <si>
    <t>http://www.greenpostkorea.co.kr/news/articleView.html?idxno=200457</t>
  </si>
  <si>
    <t>파이낸셜뉴스언론사 선정</t>
  </si>
  <si>
    <t>[맛있는 부동산] 아파트도 이뻐야 팔린다.. 건설사, 외관 특화 경쟁 치열</t>
  </si>
  <si>
    <t>http://www.fnnews.com/news/202203251431308985</t>
  </si>
  <si>
    <t>OSEN</t>
  </si>
  <si>
    <t>하우스 대역전’ 한강뷰 아파트도 달라졌다..친환경 리모델링 남다른 파급효...</t>
  </si>
  <si>
    <t>http://www.osen.co.kr/article/G1111795746</t>
  </si>
  <si>
    <t>티브이데일리</t>
  </si>
  <si>
    <t>하우스 대역전 살면 건강해 집, 작품 같은 친환경 리모델링 [TV온에어]</t>
  </si>
  <si>
    <t>http://www.tvdaily.co.kr/read.php3?aid=16482418861630343019</t>
  </si>
  <si>
    <t>20220325</t>
  </si>
  <si>
    <t>글로벌이코노믹</t>
  </si>
  <si>
    <t>한화건설, 한화 포레나 미아 사이버 견본주택 개관</t>
  </si>
  <si>
    <t>http://www.g-enews.com/ko-kr/news/article/news_all/2022032515313940215df15c1126_1/article.html</t>
  </si>
  <si>
    <t>조세일보</t>
  </si>
  <si>
    <t>서초구 하이엔드 오피스텔 엘루크 서초 분양 중</t>
  </si>
  <si>
    <t>http://www.joseilbo.com/news/news_read.php?uid=449987&amp;class=16&amp;grp=</t>
  </si>
  <si>
    <t>에이스건설, 지식산업센터 에이스101 내달 공급</t>
  </si>
  <si>
    <t>http://www.joseilbo.com/news/news_read.php?uid=450007&amp;class=16&amp;grp=</t>
  </si>
  <si>
    <t>국토일보</t>
  </si>
  <si>
    <t>부동산 정책 변화 예고에 훈풍 부는 강남권… 매년 급등하는 지가 속 신규 고...</t>
  </si>
  <si>
    <t>http://www.ikld.kr/news/articleView.html?idxno=251065</t>
  </si>
  <si>
    <t>에너지플랫폼뉴스</t>
  </si>
  <si>
    <t>에너지재단, 노후주택 난방성능 개선 지원 실시</t>
  </si>
  <si>
    <t>http://www.e-platform.net/news/articleView.html?idxno=72345</t>
  </si>
  <si>
    <t>투데이에너지</t>
  </si>
  <si>
    <t>에너지재단, 2022년도 E효율개선사업 난방지원 개시</t>
  </si>
  <si>
    <t>http://www.todayenergy.kr/news/articleView.html?idxno=246565</t>
  </si>
  <si>
    <t>서울경제TV</t>
  </si>
  <si>
    <t>한국에너지재단 “에너지 취약계층에 난방지원”</t>
  </si>
  <si>
    <t>http://www.sentv.co.kr/news/view/615062</t>
  </si>
  <si>
    <t>이코노미스트</t>
  </si>
  <si>
    <t>“이왕이면 다홍치마” 아파트 외관 특화로 랜드마크 경쟁</t>
  </si>
  <si>
    <t>https://economist.co.kr/2022/03/25/realEstate/erection/20220325155957836.html</t>
  </si>
  <si>
    <t>한국면세뉴스</t>
  </si>
  <si>
    <t>김내환 KCC글라스 대표 ESG 책임 경영으로 지속가능한 기업 거듭날것</t>
  </si>
  <si>
    <t>http://www.kdfnews.com/news/articleView.html?idxno=89233</t>
  </si>
  <si>
    <t>에너지데일리</t>
  </si>
  <si>
    <t>에너지재단, 2022년 에너지효율개선사업 난방지원 시작</t>
  </si>
  <si>
    <t>http://www.energydaily.co.kr/news/articleView.html?idxno=126582</t>
  </si>
  <si>
    <t>하우스 대역전’ 1999년 멈춘 한강뷰 아파트 5800만원으로 친환경 리모델링...</t>
  </si>
  <si>
    <t>http://www.osen.co.kr/article/G1111795501</t>
  </si>
  <si>
    <t>http://www.newsis.com/view/?id=NISX20220325_0001807559&amp;cID=10401&amp;pID=10400</t>
  </si>
  <si>
    <t>뉴스1</t>
  </si>
  <si>
    <t>KCC글라스 바닥재 숲 한국산업의 브랜드파워 7년 연속 1위 선정</t>
  </si>
  <si>
    <t>https://www.news1.kr/articles/?4627075</t>
  </si>
  <si>
    <t>내외경제tv</t>
  </si>
  <si>
    <t>[특징주] 국영지앤엠 주가 급등세...어떤 기업?</t>
  </si>
  <si>
    <t>https://www.nbntv.co.kr/news/articleView.html?idxno=962495</t>
  </si>
  <si>
    <t>핀포인트뉴스</t>
  </si>
  <si>
    <t>국영지앤엠, 주가 상한가…방산주 부각</t>
  </si>
  <si>
    <t>http://www.pinpointnews.co.kr/news/articleView.html?idxno=104558</t>
  </si>
  <si>
    <t>프라임경제</t>
  </si>
  <si>
    <t>[손품발품] 둔촌주공, 공사중단 앞두고 갈등 여전 언제든 만날 용의 있다</t>
  </si>
  <si>
    <t>http://www.newsprime.co.kr/news/article.html?no=563686</t>
  </si>
  <si>
    <t>e대한경제</t>
  </si>
  <si>
    <t>전문건설업계 자재수급 악화일로’</t>
  </si>
  <si>
    <t>https://www.dnews.co.kr/uhtml/view.jsp?idxno=202203241403032650505</t>
  </si>
  <si>
    <t>이데일리</t>
  </si>
  <si>
    <t>한화 포레나 미아 내달 청약</t>
  </si>
  <si>
    <t>http://www.edaily.co.kr/news/newspath.asp?newsid=02240246632266928</t>
  </si>
  <si>
    <t>전민일보</t>
  </si>
  <si>
    <t>부산 역세권 오피스텔 더 스테일 서면 해링턴 타워 인기</t>
  </si>
  <si>
    <t>http://www.jeonmin.co.kr/news/articleView.html?idxno=352279</t>
  </si>
  <si>
    <t>Korea IT Times</t>
  </si>
  <si>
    <t>http://www.koreaittimes.com/news/articleView.html?idxno=111922</t>
  </si>
  <si>
    <t>EBN</t>
  </si>
  <si>
    <t>한화건설 한화 포레나 미아 사이버 견본주택 오픈</t>
  </si>
  <si>
    <t>https://www.ebn.co.kr/news/view/1524588/?sc=Naver</t>
  </si>
  <si>
    <t>이뉴스투데이</t>
  </si>
  <si>
    <t>외관 특화 설계, 고급스러움·상징성 더해지며 수요 증가</t>
  </si>
  <si>
    <t>http://www.enewstoday.co.kr/news/articleView.html?idxno=1557888</t>
  </si>
  <si>
    <t>팍스넷뉴스</t>
  </si>
  <si>
    <t>김내환 KCC글라스 대표 ESG 책임경영으로 지속성장 이끈다</t>
  </si>
  <si>
    <t>https://www.paxnetnews.com/articles/85079</t>
  </si>
  <si>
    <t>월정교에서 펼쳐진 미디어파사드</t>
  </si>
  <si>
    <t>https://www.news1.kr/photos/view/?5287343</t>
  </si>
  <si>
    <t>[특징주] 국영지앤엠, 코스닥시장 시간외거래 상한가</t>
  </si>
  <si>
    <t>http://www.g-enews.com/ko-kr/news/article/news_all/202203250648524851edf69f862c_1/article.html</t>
  </si>
  <si>
    <t>데일리안언론사 선정</t>
  </si>
  <si>
    <t>주가가 이게 뭡니까?…해명에 진땀흘린 금호석화 주총</t>
  </si>
  <si>
    <t>https://www.dailian.co.kr/news/view/1096751/?sc=Naver</t>
  </si>
  <si>
    <t>아시아타임즈</t>
  </si>
  <si>
    <t>예뻐야 산다…아파트 외관 특화 경쟁 치열</t>
  </si>
  <si>
    <t>https://www.asiatime.co.kr/article/20220325500211</t>
  </si>
  <si>
    <t>시사매거진</t>
  </si>
  <si>
    <t>목포생활환경발전위원회, 소외계층과의 아름다운 동행</t>
  </si>
  <si>
    <t>http://www.sisamagazine.co.kr/news/articleView.html?idxno=436116</t>
  </si>
  <si>
    <t>금호석유 주총서 터져 나온 개인주주들의 불만</t>
  </si>
  <si>
    <t>http://www.g-enews.com/ko-kr/news/article/news_all/202203251823571851de014c1a1f_1/article.html</t>
  </si>
  <si>
    <t>가스신문</t>
  </si>
  <si>
    <t>한국에너지재단, 2022년도 에너지효율개선사업 난방지원 개시</t>
  </si>
  <si>
    <t>http://www.gasnews.com/news/articleView.html?idxno=104220</t>
  </si>
  <si>
    <t>신아일보</t>
  </si>
  <si>
    <t>http://www.shinailbo.co.kr/news/articleView.html?idxno=1531455</t>
  </si>
  <si>
    <t>JTBC</t>
  </si>
  <si>
    <t>활짝 열린 창덕궁의 봄맞이…줄지어 늘어선 관람객들</t>
  </si>
  <si>
    <t>https://news.jtbc.joins.com/article/article.aspx?news_id=NB12052373</t>
  </si>
  <si>
    <t>봄바람 들이는 날, 활짝 열린 낯선 창덕궁 향한 발길</t>
  </si>
  <si>
    <t>https://news.jtbc.joins.com/article/article.aspx?news_id=NB12052333</t>
  </si>
  <si>
    <t>연합뉴스TV</t>
  </si>
  <si>
    <t>[출근길 인터뷰] 봄기운 만끽…비대면 안심관광지 25곳 선정</t>
  </si>
  <si>
    <t>http://www.yonhapnewstv.co.kr/MYH20220325005100038/?did=1825m</t>
  </si>
  <si>
    <t>뉴데일리</t>
  </si>
  <si>
    <t>홈씨씨 인테리어 바닥재 숲’, 7년 연속 브랜드파워 1위 선정</t>
  </si>
  <si>
    <t>https://biz.newdaily.co.kr/site/data/html/2022/03/25/2022032500013.html</t>
  </si>
  <si>
    <t>BBS NEWS</t>
  </si>
  <si>
    <t>옛 안동역사에 묻힌 범림사 가치 조명...경북불교문화원 첫 학술포럼</t>
  </si>
  <si>
    <t>https://news.bbsi.co.kr/news/articleView.html?idxno=3063106</t>
  </si>
  <si>
    <t>http://www.ikld.kr/news/articleView.html?idxno=251035</t>
  </si>
  <si>
    <t>한화건설, 삼양사거리 초역세권 한화 포레나 미아 25일 오픈</t>
  </si>
  <si>
    <t>http://www.ikld.kr/news/articleView.html?idxno=251061</t>
  </si>
  <si>
    <t>20220324</t>
  </si>
  <si>
    <t>환경과조경</t>
  </si>
  <si>
    <t>옛 용산철도병원, 용산 역사·문화 담은 박물관으로 재탄생</t>
  </si>
  <si>
    <t>http://lak.co.kr/news/boardview.php?id=13170</t>
  </si>
  <si>
    <t>경북매일신문</t>
  </si>
  <si>
    <t>창호 전문 조일산업 김홍탁 대표 경산 14호 아너 소사이어티 가입</t>
  </si>
  <si>
    <t>http://www.kbmaeil.com/news/articleView.html?idxno=924710</t>
  </si>
  <si>
    <t>중앙일보</t>
  </si>
  <si>
    <t>반가사유상의 방 그가 만들다…서로 빤히 보이는 설화수의 집</t>
  </si>
  <si>
    <t>https://www.joongang.co.kr/article/25057871</t>
  </si>
  <si>
    <t>기호일보</t>
  </si>
  <si>
    <t>공공임대 150가구 그린리모델링 완료</t>
  </si>
  <si>
    <t>http://www.kihoilbo.co.kr/news/articleView.html?idxno=971836</t>
  </si>
  <si>
    <t>성남문화재단, 신흥·태평 입주예술가 공공예술 프로젝트 진행</t>
  </si>
  <si>
    <t>http://www.kihoilbo.co.kr/news/articleView.html?idxno=971935</t>
  </si>
  <si>
    <t>잡포스트</t>
  </si>
  <si>
    <t>부산시, 한눈에 펼쳐지는 관광지도에 올해 부산관광 다 담아</t>
  </si>
  <si>
    <t>https://www.job-post.co.kr/news/articleView.html?idxno=49505</t>
  </si>
  <si>
    <t>매일경제언론사 선정</t>
  </si>
  <si>
    <t>봄바람 휘날리며 흩날리는 벚꽃 잎이 울려 퍼질 이곳으로…</t>
  </si>
  <si>
    <t>http://news.mk.co.kr/newsRead.php?no=270047&amp;year=2022</t>
  </si>
  <si>
    <t>더구루</t>
  </si>
  <si>
    <t>CJ CGV, 中서 더 배트맨 스크린X로 상영</t>
  </si>
  <si>
    <t>https://www.theguru.co.kr/news/article.html?no=32893</t>
  </si>
  <si>
    <t>SPACE(공간)</t>
  </si>
  <si>
    <t>[Re-Visit SPACE] 김종성이라는 유산</t>
  </si>
  <si>
    <t>https://vmspace.com/report/report_view.html?base_seq=MTk4OA==</t>
  </si>
  <si>
    <t>전국매일신문</t>
  </si>
  <si>
    <t>용산역사박물관 개관...용산의 모든 것 오롯이</t>
  </si>
  <si>
    <t>https://www.jeonmae.co.kr/news/articleView.html?idxno=879418</t>
  </si>
  <si>
    <t>새전북신문</t>
  </si>
  <si>
    <t>규제무풍지대 지식산업센터 인기…에이스 101’ 분양</t>
  </si>
  <si>
    <t>http://sjbnews.com/news/news.php?number=740069</t>
  </si>
  <si>
    <t>연합뉴스</t>
  </si>
  <si>
    <t>관광불모지 원주시, 소금산 그랜드밸리로 체류형 관광도시 도약</t>
  </si>
  <si>
    <t>http://yna.kr/AKR20220324081800062?did=1195m</t>
  </si>
  <si>
    <t>서울신문언론사 선정</t>
  </si>
  <si>
    <t>봄의 수도… 천년의 시간 넘어, 황리단 꽃길 따라 [이우석의 미시 여행]</t>
  </si>
  <si>
    <t>https://www.seoul.co.kr/news/newsView.php?id=20220324016001&amp;wlog_tag3=naver</t>
  </si>
  <si>
    <t>데일리팝</t>
  </si>
  <si>
    <t>스토리트리, 역사와 빛의 눈부신 만남 행주가 예술이야 빛축제 선보여</t>
  </si>
  <si>
    <t>http://www.dailypop.kr/news/articleView.html?idxno=58797</t>
  </si>
  <si>
    <t>금강일보</t>
  </si>
  <si>
    <t>국영지앤엠, 시간외 거래 강세보여</t>
  </si>
  <si>
    <t>http://www.ggilbo.com/news/articleView.html?idxno=902998</t>
  </si>
  <si>
    <t>컨슈머타임스</t>
  </si>
  <si>
    <t>인천시, 노후 공공임대주택 150세대 그린리모델링</t>
  </si>
  <si>
    <t>http://www.cstimes.com/news/articleView.html?idxno=492984</t>
  </si>
  <si>
    <t>아시아경제</t>
  </si>
  <si>
    <t>구민과 반려동물 모두 행복한 문화 조성...동대문구 동물보호·복지 사업’...</t>
  </si>
  <si>
    <t>https://view.asiae.co.kr/article/2022032407125008631</t>
  </si>
  <si>
    <t>[imazine] 봄이 오는 길목 ③ 겨울 문지방 너머 온 햇살 따라, 보길도</t>
  </si>
  <si>
    <t>http://yna.kr/AKR20220215037300805?did=1195m</t>
  </si>
  <si>
    <t>[영상] 창문 활짝 연 창덕궁…주요 전각 창호 개방 이유는?</t>
  </si>
  <si>
    <t>https://news.jtbc.joins.com/article/article.aspx?news_id=NB12052315</t>
  </si>
  <si>
    <t>20220323</t>
  </si>
  <si>
    <t>인천시, 노후 공공임대 150세대 그린리모델링</t>
  </si>
  <si>
    <t>https://www.dnews.co.kr/uhtml/view.jsp?idxno=202203231022437440031</t>
  </si>
  <si>
    <t>기회의 땅’ 인도네시아…신수도ㆍ인프라시장 진출 시동</t>
  </si>
  <si>
    <t>https://www.dnews.co.kr/uhtml/view.jsp?idxno=202203221451016420844</t>
  </si>
  <si>
    <t>인천시, 노후 공공임대주택 그린리모델링 완료</t>
  </si>
  <si>
    <t>http://www.enewstoday.co.kr/news/articleView.html?idxno=1557084</t>
  </si>
  <si>
    <t>우먼타임스</t>
  </si>
  <si>
    <t>[신상 레이더] 동원F&amp;B, 직화햄 브랜드 그릴리 론칭 외</t>
  </si>
  <si>
    <t>http://www.womentimes.co.kr/news/articleView.html?idxno=55825</t>
  </si>
  <si>
    <t>NSP통신</t>
  </si>
  <si>
    <t>김홍탁 조일산업 대표, 경산 14호 아너 소사이어티 회원 가입</t>
  </si>
  <si>
    <t>http://www.nspna.com/news/?mode=view&amp;newsid=560925</t>
  </si>
  <si>
    <t>조선일보</t>
  </si>
  <si>
    <t>뻥 뚫린 32m 중앙홀… 상상력이 떠다니는 테트리스 빌딩’</t>
  </si>
  <si>
    <t>https://www.chosun.com/culture-life/archi-design/2022/03/23/YYA5YREJQJHMVFX524NSLCBS6M/?utm_source=naver&amp;utm_medium=referral&amp;utm_campaign=naver-news</t>
  </si>
  <si>
    <t>패션비즈</t>
  </si>
  <si>
    <t>딥디크, 가로수길에 전세계 최대 규모 플래그십 오픈</t>
  </si>
  <si>
    <t>http://www.fashionbiz.co.kr/TN/?cate=2&amp;recom=2&amp;idx=190881</t>
  </si>
  <si>
    <t>아시아투데이</t>
  </si>
  <si>
    <t>경산시, 조일산업(주) 김홍탁 대표, 경산 14호 아너 소사이어티 회원 가입!</t>
  </si>
  <si>
    <t>https://www.asiatoday.co.kr/view.php?key=20220323010013502</t>
  </si>
  <si>
    <t>인천시, 노후 공공임대주택 150세대 그린리모델링 완료</t>
  </si>
  <si>
    <t>https://www.asiatoday.co.kr/view.php?key=20220323010013042</t>
  </si>
  <si>
    <t>경북신문</t>
  </si>
  <si>
    <t>조일산업(주) 김홍탁 대표, 경산 14호 아너소사이어티 회원 가입</t>
  </si>
  <si>
    <t>http://www.kbsm.net/news/view.php?idx=343178</t>
  </si>
  <si>
    <t>뉴스웨이</t>
  </si>
  <si>
    <t>[2022 주총]한샘 주총 승기 잡은 IMM PE, 기업가치 제고 본격 드라이브</t>
  </si>
  <si>
    <t>http://www.newsway.co.kr/news/view?tp=1&amp;ud=2022032316265360478</t>
  </si>
  <si>
    <t>아주경제</t>
  </si>
  <si>
    <t>인천 노후 공공임대주택 150세대 리모델링 완료</t>
  </si>
  <si>
    <t>https://www.ajunews.com/view/20220323094615465</t>
  </si>
  <si>
    <t>딥티크, 가로수길에 세계 최대 규모 플래그십 스토어 오픈</t>
  </si>
  <si>
    <t>https://www.ajunews.com/view/20220323085037396</t>
  </si>
  <si>
    <t>헤럴드경제</t>
  </si>
  <si>
    <t>소재부터 기능까지 프리미엄으로…탄탄히 쌓아올린 집의 품격’</t>
  </si>
  <si>
    <t>http://news.heraldcorp.com/view.php?ud=20220322000926</t>
  </si>
  <si>
    <t>김홍탁 조일산업 대표, 아너 소사이어티 경산 14호 회원 가입</t>
  </si>
  <si>
    <t>http://www.newsis.com/view/?id=NISX20220323_0001804458&amp;cID=10810&amp;pID=10800</t>
  </si>
  <si>
    <t>국민일보</t>
  </si>
  <si>
    <t>인천 노후 공공임대주택 150가구 그린리모델링</t>
  </si>
  <si>
    <t>http://news.kmib.co.kr/article/view.asp?arcid=0016896304&amp;code=61121111&amp;cp=nv</t>
  </si>
  <si>
    <t>파이낸셜뉴스</t>
  </si>
  <si>
    <t>인천시, 노후 공공임대주택 150세대 그린리모델링 입주</t>
  </si>
  <si>
    <t>http://www.fnnews.com/news/202203230926286724</t>
  </si>
  <si>
    <t>광주매일신문</t>
  </si>
  <si>
    <t>[정사로 읽는 전라도 역사기행]삼부자 독립운동가 이윤호</t>
  </si>
  <si>
    <t>http://www.kjdaily.com/article.php?aid=1648031418570186222</t>
  </si>
  <si>
    <t>매일경제</t>
  </si>
  <si>
    <t>수원 건축·인테리어 박람회…24일 컨벤션센터서 막 올려</t>
  </si>
  <si>
    <t>http://news.mk.co.kr/newsRead.php?no=262228&amp;year=2022</t>
  </si>
  <si>
    <t>DSR 대출규제 피한 오피스텔 잡아라… ’수원 금호 리첸시아 퍼스티지’ 2단지...</t>
  </si>
  <si>
    <t>http://www.g-enews.com/ko-kr/news/article/news_all/2022032310194678624e4869c120_1/article.html</t>
  </si>
  <si>
    <t>[분양 하이라이트] 아산 벨코어 스위첸, 서해안 개발 중심지…직주근접 최고봉</t>
  </si>
  <si>
    <t>http://news.mk.co.kr/newsRead.php?no=262273&amp;year=2022</t>
  </si>
  <si>
    <t>스포츠동아</t>
  </si>
  <si>
    <t>홍대 감성’ 더한 롯데리아…매출이 쑥쑥</t>
  </si>
  <si>
    <t>https://sports.donga.com/article/all/20220322/112478829/3</t>
  </si>
  <si>
    <t>브릿지경제</t>
  </si>
  <si>
    <t>인천시 노후 공공임대주택 43억 투입…150세대 그린리모델링</t>
  </si>
  <si>
    <t>https://www.viva100.com/main/view.php?key=20220323010005857</t>
  </si>
  <si>
    <t>머니투데이</t>
  </si>
  <si>
    <t>인테리어 고민해결...패키지도 직접선택도 자유자재</t>
  </si>
  <si>
    <t>http://news.mt.co.kr/mtview.php?no=2022032211360658124</t>
  </si>
  <si>
    <t>한샘리하우스 부산중앙점, 봄맞이 봄엔더드림 단독 프로모션 이벤트</t>
  </si>
  <si>
    <t>http://www.ksilbo.co.kr/news/articleView.html?idxno=930171</t>
  </si>
  <si>
    <t>글로벌경제</t>
  </si>
  <si>
    <t>홈씨씨 인테리어 광고 영상, 유튜브 공개 10일 만에 조회 수 100만 돌파</t>
  </si>
  <si>
    <t>http://www.getnews.co.kr/news/articleView.html?idxno=577517</t>
  </si>
  <si>
    <t>서울경제</t>
  </si>
  <si>
    <t>상담·시공 한번에…현대리바트, 새 인테리어 브랜드 집테리어’ 선봬</t>
  </si>
  <si>
    <t>https://www.sedaily.com/NewsView/263J2AWJXB</t>
  </si>
  <si>
    <t>아시아에이</t>
  </si>
  <si>
    <t>http://www.asiaa.co.kr/news/articleView.html?idxno=81155</t>
  </si>
  <si>
    <t>쿠키뉴스</t>
  </si>
  <si>
    <t>인천시, 노후 공공임대주택 150세대 그린리모델링 사업 완료</t>
  </si>
  <si>
    <t>http://www.kukinews.com/newsView/kuk202203230030</t>
  </si>
  <si>
    <t>지피코리아</t>
  </si>
  <si>
    <t>실수요자 주목하는 똘똘한 주상복합, 아산 벨코어 스위첸 분양 앞둬</t>
  </si>
  <si>
    <t>http://www.gpkorea.com/news/articleView.html?idxno=84033</t>
  </si>
  <si>
    <t>궁금했던 창덕궁 내부 봄 맞아 창과 문이 활짝 [쿠키포토]</t>
  </si>
  <si>
    <t>http://www.kukinews.com/newsView/kuk202203230061</t>
  </si>
  <si>
    <t>딥티크, 신사동 가로수길에 국내 첫 플래그십 스토어 선보인다</t>
  </si>
  <si>
    <t>https://www.news1.kr/articles/?4624309</t>
  </si>
  <si>
    <t>정지선의 M&amp;A 본능…현대百, 지누스 품고 비전 2030 실현 박차</t>
  </si>
  <si>
    <t>https://www.news1.kr/articles/?4623897</t>
  </si>
  <si>
    <t>인천, 노후 공공임대주택 150세대 그린리모델링</t>
  </si>
  <si>
    <t>http://www.shinailbo.co.kr/news/articleView.html?idxno=1530391</t>
  </si>
  <si>
    <t>대구일보</t>
  </si>
  <si>
    <t>조일산업 김홍탁 대표, 경산 14호 아너 소사이어티 회원 가입</t>
  </si>
  <si>
    <t>http://www.idaegu.com/newsView/idg202203230014</t>
  </si>
  <si>
    <t>경인방송</t>
  </si>
  <si>
    <t>http://www.ifm.kr/news/331727</t>
  </si>
  <si>
    <t>매일신문</t>
  </si>
  <si>
    <t>김홍탁 조일산업 대표, 아너 소사이어티 경산 14호 가입</t>
  </si>
  <si>
    <t>https://news.imaeil.com/page/view/2022032314244769751</t>
  </si>
  <si>
    <t>오늘경제</t>
  </si>
  <si>
    <t>조일산업(주) 김홍탁 대표, 경산시 신규 아너 소사이어티 회원 가입</t>
  </si>
  <si>
    <t>http://www.startuptoday.co.kr/news/articleView.html?idxno=96632</t>
  </si>
  <si>
    <t>한경비즈니스</t>
  </si>
  <si>
    <t>딥티크, 가로수길에 전세계 최대 규모 플래그십 스토어 오픈</t>
  </si>
  <si>
    <t>https://magazine.hankyung.com/business/article/202203234290b</t>
  </si>
  <si>
    <t>한샘리하우스 부산중앙점, 봄맞이 봄엔더드림 프로모션</t>
  </si>
  <si>
    <t>http://www.cstimes.com/news/articleView.html?idxno=492852</t>
  </si>
  <si>
    <t>딥티크, 가로수길 전 세계 최대 플래그십 스토어 오픈</t>
  </si>
  <si>
    <t>http://www.cstimes.com/news/articleView.html?idxno=492913</t>
  </si>
  <si>
    <t>수원 금호 리첸시아 퍼스티지 공동구매 프로모션</t>
  </si>
  <si>
    <t>https://www.news1.kr/articles/?4623417</t>
  </si>
  <si>
    <t>싱글리스트</t>
  </si>
  <si>
    <t>http://www.slist.kr/news/articleView.html?idxno=340759</t>
  </si>
  <si>
    <t>세계일보</t>
  </si>
  <si>
    <t>한눈에 펼쳐지는 관광지도에 올해 부산관광 다 담았다</t>
  </si>
  <si>
    <t>http://www.segye.com/content/html/2022/03/22/20220322505955.html?OutUrl=naver</t>
  </si>
  <si>
    <t>인천일보</t>
  </si>
  <si>
    <t>http://www.incheonilbo.com/news/articleView.html?idxno=1136424</t>
  </si>
  <si>
    <t>인천in</t>
  </si>
  <si>
    <t>선학·연수 시영 임대 150세대, 그린리모델링 끝내고 입주식</t>
  </si>
  <si>
    <t>http://www.incheonin.com/news/articleView.html?idxno=86874</t>
  </si>
  <si>
    <t>그린데일리</t>
  </si>
  <si>
    <t>타운하우스 학동 더브이 트리니티, 무순위 청약 조기 마감</t>
  </si>
  <si>
    <t>http://www.greendaily.co.kr/news/articleView.html?idxno=61910</t>
  </si>
  <si>
    <t>디스커버리뉴스</t>
  </si>
  <si>
    <t>http://www.discoverynews.kr/news/articleView.html?idxno=765078</t>
  </si>
  <si>
    <t>디지틀조선TV</t>
  </si>
  <si>
    <t>http://www.dizzotv.com/site/data/html_dir/2022/03/23/2022032380199.html</t>
  </si>
  <si>
    <t>아이뉴스24</t>
  </si>
  <si>
    <t>http://www.inews24.com/view/1462823</t>
  </si>
  <si>
    <t>경기신문</t>
  </si>
  <si>
    <t>[특집] 수요자 중심’ 시흥시, 주거복지 시민 만족도↑</t>
  </si>
  <si>
    <t>https://www.kgnews.co.kr/news/article.html?no=693576</t>
  </si>
  <si>
    <t>대경일보</t>
  </si>
  <si>
    <t>조일산업(주) 김홍탁 대표, 경산 14호 아너 소사이어티 회원 가입</t>
  </si>
  <si>
    <t>http://www.dkilbo.com/news/articleView.html?idxno=360322</t>
  </si>
  <si>
    <t>배우 조진웅과 함께 홈씨씨 인테리어 광고, 조회수 100만회 돌파</t>
  </si>
  <si>
    <t>http://www.newsprime.co.kr/news/article.html?no=563504</t>
  </si>
  <si>
    <t>뉴시스언론사 선정</t>
  </si>
  <si>
    <t>http://www.newsis.com/view/?id=NISX20220323_0001803575&amp;cID=10802&amp;pID=14000</t>
  </si>
  <si>
    <t>국제뉴스</t>
  </si>
  <si>
    <t>경주시, 상권 르네상스 사업 선정 스마트관광도시 연이어 선정</t>
  </si>
  <si>
    <t>https://www.gukjenews.com/news/articleView.html?idxno=2431977</t>
  </si>
  <si>
    <t>엘루크 서초, 글로벌 명품 인테리어 적용된 합리적 하이엔드 주목</t>
  </si>
  <si>
    <t>http://www.jeonmin.co.kr/news/articleView.html?idxno=352054</t>
  </si>
  <si>
    <t>주거용 오피스텔 수원 금호 리첸시아 퍼스티지, 공동구매 프로모션 진행</t>
  </si>
  <si>
    <t>http://www.jeonmin.co.kr/news/articleView.html?idxno=352065</t>
  </si>
  <si>
    <t>인천시, 노후 공공임대주택 150가구 그린리모델링 완료</t>
  </si>
  <si>
    <t>http://www.edaily.co.kr/news/newspath.asp?newsid=01754806632266272</t>
  </si>
  <si>
    <t>https://www.gukjenews.com/news/articleView.html?idxno=2431558</t>
  </si>
  <si>
    <t>LX하우시스, 최신 인테리어 제품 내집처럼 한눈에…시공서 유통까지 혁신</t>
  </si>
  <si>
    <t>http://news.mk.co.kr/newsRead.php?no=262224&amp;year=2022</t>
  </si>
  <si>
    <t>중부일보</t>
  </si>
  <si>
    <t>부천문화재단, 27일부터 부천아트벙커B39서 비욘드 더 플레인 전시 선봬</t>
  </si>
  <si>
    <t>http://www.joongboo.com/news/articleView.html?idxno=363532054</t>
  </si>
  <si>
    <t>중도일보</t>
  </si>
  <si>
    <t>인천시, 연수1차.선학 시영아파트 그린리모델링 사업 완료</t>
  </si>
  <si>
    <t>http://www.joongdo.co.kr/web/view.php?key=20220323010005177</t>
  </si>
  <si>
    <t>인천뉴스</t>
  </si>
  <si>
    <t>http://www.incheonnews.com/news/articleView.html?idxno=406623</t>
  </si>
  <si>
    <t>20220322</t>
  </si>
  <si>
    <t>부산시, 한눈에 보는 2022 관광정책 지도 공개</t>
  </si>
  <si>
    <t>https://www.gukjenews.com/news/articleView.html?idxno=2430961</t>
  </si>
  <si>
    <t>성남문화재단 문화예술로 지역사회와 소통하는 공공예술프로젝트 함께해요</t>
  </si>
  <si>
    <t>https://www.gukjenews.com/news/articleView.html?idxno=2431246</t>
  </si>
  <si>
    <t>강원교육청 그린스마트 미래학교 대상 공모한다</t>
  </si>
  <si>
    <t>https://www.jeonmae.co.kr/news/articleView.html?idxno=878988</t>
  </si>
  <si>
    <t>성남문화재단, 2년간 공공예술프로젝트 진행</t>
  </si>
  <si>
    <t>https://www.jeonmae.co.kr/news/articleView.html?idxno=879100</t>
  </si>
  <si>
    <t>전북일보</t>
  </si>
  <si>
    <t>신영대 의원, 교육부 특별교부금 10억 원 확보</t>
  </si>
  <si>
    <t>https://www.jjan.kr/article/20220322580434</t>
  </si>
  <si>
    <t>경향신문</t>
  </si>
  <si>
    <t>달라진 부산 관광을 한눈에…관광정책지도 제작</t>
  </si>
  <si>
    <t>https://www.khan.co.kr/local/Busan/article/202203221032001</t>
  </si>
  <si>
    <t>부산시, 2022년 달라지는 부산 관광 정책 발표</t>
  </si>
  <si>
    <t>https://www.news1.kr/articles/?4623011</t>
  </si>
  <si>
    <t>프레시안</t>
  </si>
  <si>
    <t>신영대 의원, 교육환경 개선 특별교부금 10억9200만원 확보</t>
  </si>
  <si>
    <t>https://www.pressian.com/pages/articles/2022032216445829211?utm_source=naver&amp;utm_medium=search</t>
  </si>
  <si>
    <t>2022년 부산지역 관광지도, “새롭게, 또 가까이~”</t>
  </si>
  <si>
    <t>http://news.heraldcorp.com/view.php?ud=20220322000112</t>
  </si>
  <si>
    <t>성남문화재단,2년간 공공예술프로젝트 진행</t>
  </si>
  <si>
    <t>http://news.heraldcorp.com/view.php?ud=20220322000533</t>
  </si>
  <si>
    <t>부산시, 한눈에 보는 2022년 관광정책 담은 지도 제작</t>
  </si>
  <si>
    <t>https://www.sedaily.com/NewsView/263IL0923S</t>
  </si>
  <si>
    <t>홈카페로 홈오피스로…봄맞이 인테리어로 집안 가득 개성 입히다</t>
  </si>
  <si>
    <t>https://www.sedaily.com/NewsView/263IL38UVJ</t>
  </si>
  <si>
    <t>시민일보</t>
  </si>
  <si>
    <t>부산시, 2022년 새롭게 달라지는 부산 관광 정책 소개</t>
  </si>
  <si>
    <t>https://www.siminilbo.co.kr/news/newsview.php?ncode=1160262930797769</t>
  </si>
  <si>
    <t>더팩트언론사 선정</t>
  </si>
  <si>
    <t>시공사 vs 조합 고래 싸움…둔촌주공 조합원 등 터진다</t>
  </si>
  <si>
    <t>http://news.tf.co.kr/read/economy/1925968.htm</t>
  </si>
  <si>
    <t>전주시, 노후주택 촘촘히 관리…환경개선 지원</t>
  </si>
  <si>
    <t>http://sjbnews.com/news/news.php?number=739872</t>
  </si>
  <si>
    <t>신영대 의원, “교육부 특별교부금 10억원 확보”</t>
  </si>
  <si>
    <t>http://sjbnews.com/news/news.php?number=739898</t>
  </si>
  <si>
    <t>브레이크뉴스</t>
  </si>
  <si>
    <t>2022년 달라지는 부산 관광 정책...한 눈에 보는 지도 제작</t>
  </si>
  <si>
    <t>http://www.breaknews.com/880763</t>
  </si>
  <si>
    <t>불교공뉴스</t>
  </si>
  <si>
    <t>부산시, 한눈에 펼쳐지는 관광지도에 올해 부산관광 다 담아!</t>
  </si>
  <si>
    <t>http://www.bzeronews.com/news/articleView.html?idxno=509848</t>
  </si>
  <si>
    <t>CBC뉴스</t>
  </si>
  <si>
    <t>창덕궁 전각 창호 연다… 봄날 자연채광 들여</t>
  </si>
  <si>
    <t>http://www.cbci.co.kr/news/articleView.html?idxno=425749</t>
  </si>
  <si>
    <t>충남일보</t>
  </si>
  <si>
    <t>[충남일보가 만난 사람] 윤준호 윈가드 대표이사 성공하는 기업보다 성장하는...</t>
  </si>
  <si>
    <t>http://www.chungnamilbo.co.kr/news/articleView.html?idxno=652348</t>
  </si>
  <si>
    <t>http://www.discoverynews.kr/news/articleView.html?idxno=763966</t>
  </si>
  <si>
    <t>전북도민일보</t>
  </si>
  <si>
    <t>민주당 신영대 국회의원, 교육부 특별교부금 10억 확보</t>
  </si>
  <si>
    <t>http://www.domin.co.kr/news/articleView.html?idxno=1375549</t>
  </si>
  <si>
    <t>전주시 노후주택 촘촘하게 관리</t>
  </si>
  <si>
    <t>http://www.domin.co.kr/news/articleView.html?idxno=1375578</t>
  </si>
  <si>
    <t>이투뉴스</t>
  </si>
  <si>
    <t>용인 타운하우스 포레스트 247 2~3층 전원주택 분양</t>
  </si>
  <si>
    <t>http://www.e2news.com/news/articleView.html?idxno=240475</t>
  </si>
  <si>
    <t>지도 한 장에 담은 부산 관광사업 현황</t>
  </si>
  <si>
    <t>http://www.fnnews.com/news/202203220906243027</t>
  </si>
  <si>
    <t>부산 권역별 관광자원화 사업 한곳에 담았다</t>
  </si>
  <si>
    <t>http://www.fnnews.com/news/202203221813016134</t>
  </si>
  <si>
    <t>부산시, 롯데월드 개장에 맞춰 올해 새롭게 달라지는 관광정책 소개</t>
  </si>
  <si>
    <t>http://www.getnews.co.kr/news/articleView.html?idxno=577294</t>
  </si>
  <si>
    <t>천년고도 경주, 똑똑한 스마트관광도시 변신한다</t>
  </si>
  <si>
    <t>http://www.idaegu.com/newsView/idg202203150093</t>
  </si>
  <si>
    <t>나무신문</t>
  </si>
  <si>
    <t>두 개의 게스트룸과 회의실이 있는 사업가의 단독주택</t>
  </si>
  <si>
    <t>http://www.imwood.co.kr/news/articleView.html?idxno=27006</t>
  </si>
  <si>
    <t>국민의힘 김성원 국회의원(동두천연천) 교육환경개선 특별교부금 확보</t>
  </si>
  <si>
    <t>http://www.incheonilbo.com/news/articleView.html?idxno=1136303</t>
  </si>
  <si>
    <t>전라일보</t>
  </si>
  <si>
    <t>신영대 의원 교육부 특별교부금 10억원 확보</t>
  </si>
  <si>
    <t>http://www.jeollailbo.com/news/articleView.html?idxno=652371</t>
  </si>
  <si>
    <t>전북 전주시 30억 투입 노후 주택·공동주택 개선 지원</t>
  </si>
  <si>
    <t>http://www.jeollailbo.com/news/articleView.html?idxno=652375</t>
  </si>
  <si>
    <t>신영대 국회의원, 교육부 특별교부금 10억원 확보</t>
  </si>
  <si>
    <t>http://www.jeonmin.co.kr/news/articleView.html?idxno=351942</t>
  </si>
  <si>
    <t>신영대 의원, 교육부 특별교부금 10억원 확보</t>
  </si>
  <si>
    <t>http://www.jeonmin.co.kr/news/articleView.html?idxno=351956</t>
  </si>
  <si>
    <t>전북중앙</t>
  </si>
  <si>
    <t>전주시 노후 단독-공동주택 환경개선 지원 본격</t>
  </si>
  <si>
    <t>http://www.jjn.co.kr/news/articleView.html?idxno=847784</t>
  </si>
  <si>
    <t>뉴스토마토</t>
  </si>
  <si>
    <t>(단독)한샘, 4월1일 소파·침대 등 주요가구 가격 4% 인상</t>
  </si>
  <si>
    <t>http://www.newstomato.com/ReadNews.aspx?no=1112791&amp;inflow=N</t>
  </si>
  <si>
    <t>김성원 의원, 동두천·연천 지역 교육부 특별교부금 46억7500만 원 확보</t>
  </si>
  <si>
    <t>http://www.kihoilbo.co.kr/news/articleView.html?idxno=971466</t>
  </si>
  <si>
    <t>국제신문</t>
  </si>
  <si>
    <t>부산 관광산업 한눈에 담은 관광지도 공개</t>
  </si>
  <si>
    <t>http://www.kookje.co.kr/news2011/asp/newsbody.asp?code=0200&amp;key=20220322.99099005725</t>
  </si>
  <si>
    <t>리걸타임즈</t>
  </si>
  <si>
    <t>[손배] 주상복합 점포 내에 기둥 있는데도 수분양자에 알리지 않았으면 손해...</t>
  </si>
  <si>
    <t>http://www.legaltimes.co.kr/news/articleView.html?idxno=65785</t>
  </si>
  <si>
    <t>매일일보</t>
  </si>
  <si>
    <t>미디어아트 장세희 작가 개인전, LOVEPLAYCHILL 개최</t>
  </si>
  <si>
    <t>http://www.m-i.kr/news/articleView.html?idxno=906034</t>
  </si>
  <si>
    <t>시장경제신문</t>
  </si>
  <si>
    <t>한눈에 펼쳐지는 부산... 권역별 관광 정보 지도로 제작</t>
  </si>
  <si>
    <t>http://www.meconomynews.com/news/articleView.html?idxno=64464</t>
  </si>
  <si>
    <t>내일신문</t>
  </si>
  <si>
    <t>철도노동자 치료하던 그곳, 역사 요람으로</t>
  </si>
  <si>
    <t>http://www.naeil.com/news_view/?id_art=417626</t>
  </si>
  <si>
    <t>뉴스프리존</t>
  </si>
  <si>
    <t>KCC, 올해도 서초구 반딧불 하우스 사업 추진</t>
  </si>
  <si>
    <t>http://www.newsfreezone.co.kr/news/articleView.html?idxno=369532</t>
  </si>
  <si>
    <t>부산, 한눈에 펼쳐지는 관광지도에 부산관광 다 담아</t>
  </si>
  <si>
    <t>http://www.newsis.com/view/?id=NISX20220322_0001801955&amp;cID=10811&amp;pID=10800</t>
  </si>
  <si>
    <t>신영대 의원, 군산산북초 교육부 특별교부금 10억 확보</t>
  </si>
  <si>
    <t>http://www.newsis.com/view/?id=NISX20220322_0001803092&amp;cID=10808&amp;pID=10800</t>
  </si>
  <si>
    <t>뉴스핌</t>
  </si>
  <si>
    <t>부산시, 올해 달라지는 부산관광 정책 5회에 걸쳐 소개</t>
  </si>
  <si>
    <t>http://www.newspim.com/news/view/20220322000019</t>
  </si>
  <si>
    <t>한국경제TV</t>
  </si>
  <si>
    <t>김지민 초럭셔리 하우스 공개…동해에 직접 지은 집</t>
  </si>
  <si>
    <t>http://www.wowtv.co.kr/NewsCenter/News/Read?articleId=A202203210318&amp;t=NN</t>
  </si>
  <si>
    <t>성남문화재단 공공예술창작소, 공공예술프로젝트 진행</t>
  </si>
  <si>
    <t>http://www.nspna.com/news/?mode=view&amp;newsid=560699</t>
  </si>
  <si>
    <t>http://www.nspna.com/news/?mode=view&amp;newsid=560714</t>
  </si>
  <si>
    <t>강원도교육청, 그린스마트 미래학교’ 대상 선정 공모</t>
  </si>
  <si>
    <t>http://www.shinailbo.co.kr/news/articleView.html?idxno=1529770</t>
  </si>
  <si>
    <t>위클리오늘</t>
  </si>
  <si>
    <t>[카드뉴스] 강원도교육 주요 뉴스 (3월 22일)</t>
  </si>
  <si>
    <t>http://www.weeklytoday.com/news/articleView.html?idxno=468749</t>
  </si>
  <si>
    <t>한국목재신문</t>
  </si>
  <si>
    <t>건축의 모든 것 2022 코리아빌드위크 킨텍스서 열려</t>
  </si>
  <si>
    <t>http://www.woodkorea.co.kr/news/articleView.html?idxno=57920</t>
  </si>
  <si>
    <t>조선비즈</t>
  </si>
  <si>
    <t>“이번엔 소파, 침대” 사모펀드 IMM 새 주인 맞은 한샘, 가구값 6번째 인상</t>
  </si>
  <si>
    <t>https://biz.chosun.com/distribution/channel/2022/03/22/E7JFML6KLBDLXFSF4DFD3XQIJU/?utm_source=naver&amp;utm_medium=original&amp;utm_campaign=biz</t>
  </si>
  <si>
    <t>매일안전신문</t>
  </si>
  <si>
    <t>군산 산북초, 외부 창호교체·화장실 보수…학습여건 개선 예정</t>
  </si>
  <si>
    <t>https://idsn.co.kr/news/view/1065595295367119</t>
  </si>
  <si>
    <t>강원도교육청, 그린스마트 미래학교 대상 선정 공모 나서</t>
  </si>
  <si>
    <t>https://www.ajunews.com/view/20220322103450801</t>
  </si>
  <si>
    <t>성남문화재단 공공예술창작소 공공예술프로젝트 진행</t>
  </si>
  <si>
    <t>https://www.ajunews.com/view/20220322104434817</t>
  </si>
  <si>
    <t>[2022 부동산입법포럼] 최경석 KICT 건축에너지연구소장 그린주택 보급 위해...</t>
  </si>
  <si>
    <t>https://www.ajunews.com/view/20220322143753033</t>
  </si>
  <si>
    <t>성남문화재단 신흥.태평공공예술창작소, 3~12월까지 공공예술프로젝트 진행</t>
  </si>
  <si>
    <t>https://www.asiatoday.co.kr/view.php?key=20220322010012369</t>
  </si>
  <si>
    <t>부산제일경제</t>
  </si>
  <si>
    <t>달라지는 부산 관광지도…시민과 관광업계에 공개</t>
  </si>
  <si>
    <t>https://www.busaneconomy.com/news/articleView.html?idxno=276113</t>
  </si>
  <si>
    <t>[진퇴양난 공공임대주택 그린리모델링]&lt;상&gt;4700억 예산 쏟고도 사업목표 달성...</t>
  </si>
  <si>
    <t>https://www.dnews.co.kr/uhtml/view.jsp?idxno=202203211357004240473</t>
  </si>
  <si>
    <t>[진퇴양난 공공임대주택 그린리모델링]&lt;상&gt; 공사 왜 늦어지나… “LH 탁상행정...</t>
  </si>
  <si>
    <t>https://www.dnews.co.kr/uhtml/view.jsp?idxno=202203211358008610476</t>
  </si>
  <si>
    <t>금강공업, 화성 정남초에 2세대 모듈러 교실’ 공급</t>
  </si>
  <si>
    <t>https://www.dnews.co.kr/uhtml/view.jsp?idxno=202203211454497060520</t>
  </si>
  <si>
    <t>고덕국제신도시 지식산업센터 에이스101’ 4월 분양 예정</t>
  </si>
  <si>
    <t>https://www.dnews.co.kr/uhtml/view.jsp?idxno=202203220948281320667</t>
  </si>
  <si>
    <t>동아일보</t>
  </si>
  <si>
    <t>하천은 건강하게, 먹는 물은 깨끗하게… 물 관리도 진화한다</t>
  </si>
  <si>
    <t>https://www.donga.com/news/article/all/20220322/112462321/1</t>
  </si>
  <si>
    <t>20220321</t>
  </si>
  <si>
    <t>디지틀조선일보</t>
  </si>
  <si>
    <t>호텔업계, 봄꽃과 호캉스를 함께 즐길 수 있는 꽃캉스 프로모션 활발</t>
  </si>
  <si>
    <t>http://digitalchosun.dizzo.com/site/data/html_dir/2022/03/21/2022032180147.html</t>
  </si>
  <si>
    <t>인사이트</t>
  </si>
  <si>
    <t>개그우먼 김지민, 부모님 위해 지은 오션뷰+정원 있는 2층 단독주택 공개</t>
  </si>
  <si>
    <t>https://www.insight.co.kr/news/387371</t>
  </si>
  <si>
    <t>IT비즈뉴스</t>
  </si>
  <si>
    <t>중소형 전원주택 용인 타운하우스 포레스트 247 선착순 분양 실시</t>
  </si>
  <si>
    <t>https://www.itbiznews.com/news/articleView.html?idxno=66930</t>
  </si>
  <si>
    <t>학동 더브이 트리니티 펜트하우스, 24일까지 무순위 청약 진행</t>
  </si>
  <si>
    <t>https://www.itbiznews.com/news/articleView.html?idxno=66951</t>
  </si>
  <si>
    <t>KCC·서초구, 반딧불 하우스 사업…취약 계층 거주 환경 개선</t>
  </si>
  <si>
    <t>http://www.shinailbo.co.kr/news/articleView.html?idxno=1529573</t>
  </si>
  <si>
    <t>KCC, 반딧불 하우스 사업으로 취약 계층 거주 환경 개선</t>
  </si>
  <si>
    <t>http://www.newsis.com/view/?id=NISX20220321_0001801375&amp;cID=13001&amp;pID=13000</t>
  </si>
  <si>
    <t>스마일리’ 보며 행복해져볼까[언박싱]</t>
  </si>
  <si>
    <t>http://news.heraldcorp.com/view.php?ud=20220321000240</t>
  </si>
  <si>
    <t>노란 동그라미 스마일리’ 보며 “잠깐, 웃어보자”</t>
  </si>
  <si>
    <t>http://news.heraldcorp.com/view.php?ud=20220321000459</t>
  </si>
  <si>
    <t>메트로신문</t>
  </si>
  <si>
    <t>KCC, 5년째 취약계층 주거환경 개선 이어가</t>
  </si>
  <si>
    <t>http://www.metroseoul.co.kr/article/20220321500052</t>
  </si>
  <si>
    <t>취약계층 거주환경 개선 나선 KCC</t>
  </si>
  <si>
    <t>http://news.mk.co.kr/newsRead.php?no=256238&amp;year=2022</t>
  </si>
  <si>
    <t>머니투데이언론사 선정</t>
  </si>
  <si>
    <t>[단독]경기 안양 덕현지구 재개발 조합장 피소...100억 규모 배임 혐의</t>
  </si>
  <si>
    <t>http://news.mt.co.kr/mtview.php?no=2022031611435983777</t>
  </si>
  <si>
    <t>스포츠투데이</t>
  </si>
  <si>
    <t>김지민 母 위해 동해에 집 지어…1층 정원뷰·2층 바다뷰(구해줘 홈즈) [TV...</t>
  </si>
  <si>
    <t>http://www.stoo.com/article.php?aid=78361663183</t>
  </si>
  <si>
    <t>TBC대구방송</t>
  </si>
  <si>
    <t>TBC)TJB&gt;원가·환율·금리↑..기업 옥죈다</t>
  </si>
  <si>
    <t>http://www.tbc.co.kr/tbc_news/n14_newsview.html?p_no=20220321083546AE03621</t>
  </si>
  <si>
    <t>김승수 의원, 구암중학교 외부창호 교체를 위한 예산 10억5천7백만원 확보</t>
  </si>
  <si>
    <t>https://www.job-post.co.kr/news/articleView.html?idxno=49291</t>
  </si>
  <si>
    <t>빅데이터뉴스</t>
  </si>
  <si>
    <t>KCC, 서초구 반딧불 하우스’ 사업…취약 계층 거주 환경 개선</t>
  </si>
  <si>
    <t>http://www.thebigdata.co.kr/view.php?ud=2022032109480366642d2db879fd_23</t>
  </si>
  <si>
    <t>KCC글라스, 판유리 가격 역사적 고점…매수 유지-한국</t>
  </si>
  <si>
    <t>http://www.edaily.co.kr/news/newspath.asp?newsid=01272646632265616</t>
  </si>
  <si>
    <t>주거용 오피스텔 수원 금호 리첸시아 퍼스티지, 공동구매 프로모션 중</t>
  </si>
  <si>
    <t>http://www.e2news.com/news/articleView.html?idxno=240470</t>
  </si>
  <si>
    <t>경상매일신문</t>
  </si>
  <si>
    <t>예천군, 곤충생태원 콘텐츠 확충으로 지역 관광 변화 리드</t>
  </si>
  <si>
    <t>http://www.ksmnews.co.kr/default/index_view_page.php?idx=371850&amp;part_idx=289</t>
  </si>
  <si>
    <t>톱스타뉴스</t>
  </si>
  <si>
    <t>오션뷰+마당까지…개그우먼 김지민, 2층 단독주택 공개</t>
  </si>
  <si>
    <t>http://www.topstarnews.net/news/articleView.html?idxno=14678918</t>
  </si>
  <si>
    <t>건자재 2강, 인테리어 시장 공략 강화한다</t>
  </si>
  <si>
    <t>http://www.ikld.kr/news/articleView.html?idxno=250803</t>
  </si>
  <si>
    <t>취약계층 거주 환경 개선사업 나선 KCC</t>
  </si>
  <si>
    <t>http://www.weeklytoday.com/news/articleView.html?idxno=468320</t>
  </si>
  <si>
    <t>김지민, 바다뷰 동해 주택 공개…서경석 바로 팔릴 집</t>
  </si>
  <si>
    <t>http://www.newsis.com/view/?id=NISX20220321_0001800543&amp;cID=10601&amp;pID=10600</t>
  </si>
  <si>
    <t>강원도민일보</t>
  </si>
  <si>
    <t>[요즘에] 글로벌 수준의 수돗물 공급 위하여</t>
  </si>
  <si>
    <t>http://www.kado.net/news/articleView.html?idxno=1118204</t>
  </si>
  <si>
    <t>대구 뷰인테리어 고객 맞춤형·고품질 시공 선봬</t>
  </si>
  <si>
    <t>http://www.woodkorea.co.kr/news/articleView.html?idxno=57896</t>
  </si>
  <si>
    <t>디지털타임스</t>
  </si>
  <si>
    <t>KCC, 5년 연속 `반딧불 하우스` 사업 참여…취약계층 지원 강화</t>
  </si>
  <si>
    <t>http://www.dt.co.kr/contents.html?article_no=2022032102109932078009&amp;ref=naver</t>
  </si>
  <si>
    <t>진화하는예천곤충생태원지역 관광 선도</t>
  </si>
  <si>
    <t>http://www.dkilbo.com/news/articleView.html?idxno=359853</t>
  </si>
  <si>
    <t>여성소비자신문</t>
  </si>
  <si>
    <t>5년 연속 반짝이는 KCC 반딧불 하우스...서초구 취약계층 거주환경 개선한다</t>
  </si>
  <si>
    <t>http://www.wsobi.com/news/articleView.html?idxno=156670</t>
  </si>
  <si>
    <t>광주 펜트하우스 학동 더브이 트리니티, 24일 무순위 청약 마감</t>
  </si>
  <si>
    <t>http://www.joseilbo.com/news/news_read.php?uid=449434&amp;class=16&amp;grp=</t>
  </si>
  <si>
    <t>메가경제</t>
  </si>
  <si>
    <t>KCC, 서초구와 취약계층 거주 환경 지원 협약... 5년 연속</t>
  </si>
  <si>
    <t>http://www.megaeconomy.co.kr/news/newsview.php?ncode=1065581256898656</t>
  </si>
  <si>
    <t>KCC, 서초구와 5년 연속 취약계층 주거환경 개선사업</t>
  </si>
  <si>
    <t>http://yna.kr/AKR20220321075800003?did=1195m</t>
  </si>
  <si>
    <t>KTV국민방송</t>
  </si>
  <si>
    <t>우크라이나 평화 기원, 전국 곳곳 평화의 빛</t>
  </si>
  <si>
    <t>https://www.ktv.go.kr/content/view?content_id=644431</t>
  </si>
  <si>
    <t>KCC, 서초구 내 사회취약계층 거주환경 개선사업 나선다…5년 연속 지원</t>
  </si>
  <si>
    <t>https://www.news1.kr/articles/?4621785</t>
  </si>
  <si>
    <t>KCC, 서초구와 반딧불 하우스 협약 체결… 취약 계층 거주 환경 개선</t>
  </si>
  <si>
    <t>https://biz.newdaily.co.kr/site/data/html/2022/03/21/2022032100021.html</t>
  </si>
  <si>
    <t>KCC·서초구, 반딧불 하우스 사업 통해 취약 계층 주거 환경 개선</t>
  </si>
  <si>
    <t>http://www.inews24.com/view/1462000</t>
  </si>
  <si>
    <t>초이스경제</t>
  </si>
  <si>
    <t>KCC글라스, 판유리 가격 강세 주목...한국투자증권</t>
  </si>
  <si>
    <t>http://www.choicenews.co.kr/news/articleView.html?idxno=89781</t>
  </si>
  <si>
    <t>한국일보</t>
  </si>
  <si>
    <t>김지민, 바다 뷰 주택 직접 지었다... 디딤석까지 내가 다 골라 (홈즈)</t>
  </si>
  <si>
    <t>https://hankookilbo.com/News/Read/A2022032108570003790?did=NA</t>
  </si>
  <si>
    <t>KCC-서초구, 취약계층 공간복지 지원한다</t>
  </si>
  <si>
    <t>https://idsn.co.kr/news/view/1065591964002957</t>
  </si>
  <si>
    <t>박선영 사업가父 덕에 99평 빌라→15평 아파트 살아‥ 대리석 취향 (홈즈...</t>
  </si>
  <si>
    <t>http://www.osen.co.kr/article/G1111790434</t>
  </si>
  <si>
    <t>유교신문</t>
  </si>
  <si>
    <t>예천군, 곤충생태원 전시·콘텐츠 확충 눈길</t>
  </si>
  <si>
    <t>http://www.cfnews.kr/news.aspx/57695</t>
  </si>
  <si>
    <t>KCC-서초구, 반딧불 하우스 사업으로 취약 계층 거주 환경 개선</t>
  </si>
  <si>
    <t>http://www.ikld.kr/news/articleView.html?idxno=250737</t>
  </si>
  <si>
    <t>[창간28주년 특집- 화제의 강소기업] 글로윈스</t>
  </si>
  <si>
    <t>http://www.ikld.kr/news/articleView.html?idxno=250722</t>
  </si>
  <si>
    <t>[2050 지속가능기업] KCC글라스 친환경 제품 생산·최우선 유통</t>
  </si>
  <si>
    <t>http://www.greenpostkorea.co.kr/news/articleView.html?idxno=200386</t>
  </si>
  <si>
    <t>경남일보</t>
  </si>
  <si>
    <t>이달곤 의원, 진해 지역 특별교부금 7억1500만원 확보,</t>
  </si>
  <si>
    <t>http://www.gnnews.co.kr/news/articleView.html?idxno=496272</t>
  </si>
  <si>
    <t>경남매일신문</t>
  </si>
  <si>
    <t>이달곤 의원， 특별교부금 7억 1500만원 확보</t>
  </si>
  <si>
    <t>http://www.gnmaeil.com/news/articleView.html?idxno=491687</t>
  </si>
  <si>
    <t>2022 세계 행복의 날, 잠깐 웃어봐요</t>
  </si>
  <si>
    <t>https://www.news1.kr/photos/view/?5277901</t>
  </si>
  <si>
    <t>잠깐, 웃어봐요…서울을 밝히는 스마일리</t>
  </si>
  <si>
    <t>https://www.news1.kr/photos/view/?5277903</t>
  </si>
  <si>
    <t>2022 세계 행복의 날, 다함께 웃어요</t>
  </si>
  <si>
    <t>https://www.news1.kr/photos/view/?5277904</t>
  </si>
  <si>
    <t>MTN</t>
  </si>
  <si>
    <t>[기업INSIDE] 유리 수직계열화 완성한 KCC글라스, 올해도 최대 실적 쓸까</t>
  </si>
  <si>
    <t>https://news.mtn.co.kr/news-detail/2022032108290062489</t>
  </si>
  <si>
    <t>서울을 밝히는 스마일리(Smiley)</t>
  </si>
  <si>
    <t>https://www.news1.kr/photos/view/?5277905</t>
  </si>
  <si>
    <t>세계 행복의 날’을 기념, 웃음으로 가득 찬 N서울타워</t>
  </si>
  <si>
    <t>https://www.news1.kr/photos/view/?5277907</t>
  </si>
  <si>
    <t>스마일리(Smiley), 랜드마크에서 진행한 세계 행복의 날 이벤트</t>
  </si>
  <si>
    <t>https://www.news1.kr/photos/view/?5277908</t>
  </si>
  <si>
    <t>뉴스엔</t>
  </si>
  <si>
    <t>김지민, 母 위해 동해에 단독주택 건설 “정원+바다뷰 보여”(홈즈)[결정적장...</t>
  </si>
  <si>
    <t>https://www.newsen.com/news_view.php?uid=202203201941476110</t>
  </si>
  <si>
    <t>포쓰저널</t>
  </si>
  <si>
    <t>KCC, 5년째 서초구 취약 계층 거주 환경 개선 사업 지속</t>
  </si>
  <si>
    <t>http://www.4th.kr/news/articleView.html?idxno=2015252</t>
  </si>
  <si>
    <t>[서경하우징페어] 푸르지오, 트렌디한 주거상품·서비스로 입주만족도 높여</t>
  </si>
  <si>
    <t>https://www.sedaily.com/NewsView/263I6OU0N7</t>
  </si>
  <si>
    <t>[클릭 e종목] KCC글라스, 올해 사실상 판가 고점…업황 호조 지속</t>
  </si>
  <si>
    <t>https://view.asiae.co.kr/article/2022032107342721199</t>
  </si>
  <si>
    <t>KCC, 5년째 서초구 반딧불 하우스 사업…취약 계층 거주 환경 개선</t>
  </si>
  <si>
    <t>https://view.asiae.co.kr/article/2022032108571043434</t>
  </si>
  <si>
    <t>기술자 키워서 쓴다...LX하우시스·현대리바트 등 시공인력 육성 올인</t>
  </si>
  <si>
    <t>https://view.asiae.co.kr/article/2022032114093399917</t>
  </si>
  <si>
    <t>스포츠월드</t>
  </si>
  <si>
    <t>김지민, 동해 단독주택 공개 “母 위해 직접 지어, 바다뷰+정원뷰 자랑” (홈...</t>
  </si>
  <si>
    <t>http://www.sportsworldi.com/newsView/20220321503650</t>
  </si>
  <si>
    <t>KCC, 5년째 사회취약층 희망의 빛’ 비춘다</t>
  </si>
  <si>
    <t>http://www.fnnews.com/news/202203211827446344</t>
  </si>
  <si>
    <t>비즈니스포스트</t>
  </si>
  <si>
    <t>KCC글라스 주식 매수의견 유지, “판유리 가격 상승의 수혜 전망</t>
  </si>
  <si>
    <t>https://www.businesspost.co.kr/BP?command=article_view&amp;num=275031</t>
  </si>
  <si>
    <t>KCC, 5년째 취약 계층의 거주환경 개선 사업 이어가</t>
  </si>
  <si>
    <t>https://www.ajunews.com/view/20220321102357991</t>
  </si>
  <si>
    <t>나래야 이겼다! 양세형, 코로나 확진 박나래 대신 승리 만끽 (홈즈) [O...</t>
  </si>
  <si>
    <t>http://www.osen.co.kr/article/G1111790438</t>
  </si>
  <si>
    <t>동해 출신 김지민 고향에 母 위한 2층 단독주택→서경석 눈독 (홈즈) [...</t>
  </si>
  <si>
    <t>http://www.osen.co.kr/article/G1111790458</t>
  </si>
  <si>
    <t>대체 몇 년생? 서경석도 선 긋는 박선영 라떼는 말이야 (홈즈) [종합]</t>
  </si>
  <si>
    <t>http://www.osen.co.kr/article/G1111790459</t>
  </si>
  <si>
    <t>KCC, 서초구와 5년 연속 반딧불 하우스 사회공헌</t>
  </si>
  <si>
    <t>http://www.fnnews.com/news/202203210949088949</t>
  </si>
  <si>
    <t>스타뉴스</t>
  </si>
  <si>
    <t>홈즈 김지민X박나래, 산 다섯 물 하나로 승리..양세찬 좌절 [★밤TView]</t>
  </si>
  <si>
    <t>http://star.mt.co.kr/stview.php?no=2022032020004878148</t>
  </si>
  <si>
    <t>[오늘의 케미칼] 금호석유화학·KCC·파미셀</t>
  </si>
  <si>
    <t>https://www.asiatime.co.kr/article/20220321500273</t>
  </si>
  <si>
    <t>홈즈 김지민, 직접 지은 단독 주택 공개..전문가도 극찬 깜짝</t>
  </si>
  <si>
    <t>http://star.mt.co.kr/stview.php?no=2022032019584619329</t>
  </si>
  <si>
    <t>경기일보</t>
  </si>
  <si>
    <t>융복합 미디어아트 전시…부천문화재단 비욘드 더 플레인 개최</t>
  </si>
  <si>
    <t>http://www.kyeonggi.com/news/articleView.html?idxno=2403840</t>
  </si>
  <si>
    <t>소셜밸류</t>
  </si>
  <si>
    <t>해외 입국자 자가격리 21일 해제…여행 업계 매출 날개달까</t>
  </si>
  <si>
    <t>https://www.socialvalue.kr/news/view/1065592470116006</t>
  </si>
  <si>
    <t>더팩트</t>
  </si>
  <si>
    <t>김성원 의원, 교육부 특별교부금 46억7500만 원 확보</t>
  </si>
  <si>
    <t>http://news.tf.co.kr/read/national/1925874.htm</t>
  </si>
  <si>
    <t>부천시의회 도시교통위원회 부천아트센터 건립현장 방문</t>
  </si>
  <si>
    <t>http://news.mt.co.kr/mtview.php?no=2022032114473877038</t>
  </si>
  <si>
    <t>KCC글라스, 사실상 판가 고점…업황 호조 기대</t>
  </si>
  <si>
    <t>https://www.asiatoday.co.kr/view.php?key=20220321010011093</t>
  </si>
  <si>
    <t>KCC, 서초구·한우리정보문화센터와 반딧불 하우스 업무협약 체결</t>
  </si>
  <si>
    <t>https://www.asiatoday.co.kr/view.php?key=20220321010011297</t>
  </si>
  <si>
    <t>엑스포츠뉴스</t>
  </si>
  <si>
    <t>김지민, 단독주택 공개 1층은 정원 뷰, 2층은 바다 뷰 (구해줘 홈즈)</t>
  </si>
  <si>
    <t>https://www.xportsnews.com/article/1550596</t>
  </si>
  <si>
    <t>김지민, 으리으리 오션뷰 단독주택 공개…펜션 아니야? (홈즈)</t>
  </si>
  <si>
    <t>https://www.xportsnews.com/article/1550607</t>
  </si>
  <si>
    <t>현대경제신문</t>
  </si>
  <si>
    <t>KCC, 서초구와 5년 연속 취약계층 주거환경 개선사업 진행</t>
  </si>
  <si>
    <t>http://www.finomy.com/news/articleView.html?idxno=108693</t>
  </si>
  <si>
    <t>뉴스인사이드</t>
  </si>
  <si>
    <t>구해줘홈즈 김지민, 바다뷰·정원뷰 품은 동해주택 공개 디딤석까지 직접 ...</t>
  </si>
  <si>
    <t>http://www.newsinside.kr/news/articleView.html?idxno=1129969</t>
  </si>
  <si>
    <t>어패럴뉴스</t>
  </si>
  <si>
    <t>스마일리, 세계 행복의 날’ 맞이해 N서울타워에 희망 메시지 밝혀</t>
  </si>
  <si>
    <t>http://www.apparelnews.co.kr/news/news_view/?idx=196387</t>
  </si>
  <si>
    <t>일렉트릭파워</t>
  </si>
  <si>
    <t>한국에너지재단, 주택에너지진단사 전문 인력 양성</t>
  </si>
  <si>
    <t>http://www.epj.co.kr/news/articleView.html?idxno=30095</t>
  </si>
  <si>
    <t>뉴스경남</t>
  </si>
  <si>
    <t>이달곤 의원, 교육부 특별교부금 확보</t>
  </si>
  <si>
    <t>http://www.newsgn.com/324482</t>
  </si>
  <si>
    <t>김성원 국회의원, 교육부 특별교부금 46억7500만원 확보</t>
  </si>
  <si>
    <t>https://www.dnews.co.kr/uhtml/view.jsp?idxno=202203211737487960581</t>
  </si>
  <si>
    <t>마이데일리</t>
  </si>
  <si>
    <t>김지민 동해에 단독주택 지어…2층 바다뷰+1층 정원뷰 (홈즈)</t>
  </si>
  <si>
    <t>http://www.mydaily.co.kr/new_yk/html/read.php?newsid=202203202313345020&amp;ext=na&amp;utm_campaign=naver_news&amp;utm_source=naver&amp;utm_medium=related_news</t>
  </si>
  <si>
    <t>둔촌주공 갈등에 드러난 재건축조합 갑질…업체 교체 요구만 수차례</t>
  </si>
  <si>
    <t>http://www.enewstoday.co.kr/news/articleView.html?idxno=1556715</t>
  </si>
  <si>
    <t>KCC, 서초구와 손잡고 취약 계층 주거 환경 개선</t>
  </si>
  <si>
    <t>http://www.enewstoday.co.kr/news/articleView.html?idxno=1556418</t>
  </si>
  <si>
    <t>세계비즈</t>
  </si>
  <si>
    <t>오피스텔 동탄역 헤미쉬’ 근린생활시설 오픈</t>
  </si>
  <si>
    <t>http://www.segyebiz.com/newsView/20220321510743?OutUrl=naver</t>
  </si>
  <si>
    <t>KCC·서초구 반딧불 하우스 사업 통해 취약 계층 지원</t>
  </si>
  <si>
    <t>https://www.ebn.co.kr/news/view/1523764/?sc=Naver</t>
  </si>
  <si>
    <t>에너지경제</t>
  </si>
  <si>
    <t>KCC-서초구 반딧불 하우스’ 사업으로 취약 계층 거주 환경 개선한다</t>
  </si>
  <si>
    <t>https://www.ekn.kr/web/view.php?key=20220321010003433</t>
  </si>
  <si>
    <t>이투데이</t>
  </si>
  <si>
    <t>[오늘의 증시 리포트] (3/21)</t>
  </si>
  <si>
    <t>https://www.etoday.co.kr/news/view/2115643</t>
  </si>
  <si>
    <t>문화일보</t>
  </si>
  <si>
    <t>새 둥지 튼 갤러리·뮤지엄, 아트 2막’을 펼치다</t>
  </si>
  <si>
    <t>http://www.munhwa.com/news/view.html?no=2022032101031312050001</t>
  </si>
  <si>
    <t>KCC, 취약계층 거주 환경 지원 5년 연속 이어가</t>
  </si>
  <si>
    <t>http://www.edaily.co.kr/news/newspath.asp?newsid=01751526632265616</t>
  </si>
  <si>
    <t>한국경제</t>
  </si>
  <si>
    <t>KCC, 취약계층 주거개선 1억 지원</t>
  </si>
  <si>
    <t>https://www.hankyung.com/economy/article/2022032199641</t>
  </si>
  <si>
    <t>허프포스트코리아</t>
  </si>
  <si>
    <t>굉장히 잘하신 것 김지민이 동해에 어머니 위해 지은 집은 외부의 환경을 집...</t>
  </si>
  <si>
    <t>https://www.huffingtonpost.kr/entry/kim-ji-min-house_kr_6237aaf2e4b0c727d47fcac6?utm_id=naver</t>
  </si>
  <si>
    <t>20220320</t>
  </si>
  <si>
    <t>아이파크 브랜드 싫어요…현산 시공계약 해지 총회 잇따르는데, 통과 가능...</t>
  </si>
  <si>
    <t>http://news.mk.co.kr/newsRead.php?no=253229&amp;year=2022</t>
  </si>
  <si>
    <t>곤충 콘텐츠 여기에 가득</t>
  </si>
  <si>
    <t>http://www.kbmaeil.com/news/articleView.html?idxno=924383</t>
  </si>
  <si>
    <t>고양시, 공공건물 그린리모델링 추진… 기후위기 대응 앞장</t>
  </si>
  <si>
    <t>http://www.kyeongin.com/main/view.php?key=20220320010003805</t>
  </si>
  <si>
    <t>尹 당선에 웃는 건자재 업계... KCC·LX하우시스 등 주가도 쑥</t>
  </si>
  <si>
    <t>https://www.joongang.co.kr/article/25056705</t>
  </si>
  <si>
    <t>시공단과 충돌 둔촌주공, 조합 갈등도 깊어져</t>
  </si>
  <si>
    <t>https://www.sedaily.com/NewsView/263HQ0FBFY</t>
  </si>
  <si>
    <t>충청투데이</t>
  </si>
  <si>
    <t>최고의 기술력·서비스는 타협 안해요</t>
  </si>
  <si>
    <t>https://www.cctoday.co.kr/news/articleView.html?idxno=2158486</t>
  </si>
  <si>
    <t>예천, 곤충생태원 새로운 콘텐츠 대폭 확충</t>
  </si>
  <si>
    <t>http://www.shinailbo.co.kr/news/articleView.html?idxno=1528993</t>
  </si>
  <si>
    <t>[르포] 둔촌주공시공사업단 설명회 가보니…조합·시공사업단 갈등 첨예, 조합...</t>
  </si>
  <si>
    <t>https://www.ekn.kr/web/view.php?key=20220320010003251</t>
  </si>
  <si>
    <t>20220317</t>
  </si>
  <si>
    <t>1</t>
  </si>
  <si>
    <t>규제 푼다는데…인테리어 “뛰는 원자재 어쩌나”</t>
  </si>
  <si>
    <t>http://news.heraldcorp.com/view.php?ud=20220317000362</t>
  </si>
  <si>
    <t>창덕궁 비밀의 창호 열고 봄 햇살 들인다. 3일간</t>
  </si>
  <si>
    <t>http://news.heraldcorp.com/view.php?ud=20220317000766</t>
  </si>
  <si>
    <t>20220316</t>
  </si>
  <si>
    <t>시사저널언론사 선정</t>
  </si>
  <si>
    <t>[단독] 새 대통령실 7.62㎜ 방탄유리 두른다</t>
  </si>
  <si>
    <t>http://www.sisajournal.com/news/articleView.html?idxno=234848</t>
  </si>
  <si>
    <t>설계·시공 한번에… 봄 인테리어 시장 토탈 브랜드’ 경쟁</t>
  </si>
  <si>
    <t>http://www.fnnews.com/news/202203161819416027</t>
  </si>
  <si>
    <t>20220315</t>
  </si>
  <si>
    <t>KCC글라스 홈씨씨 인테리어’, 분당판교점 체험형 전시장으로 탈바꿈</t>
  </si>
  <si>
    <t>http://www.thebigdata.co.kr/view.php?ud=202203151002216179071791b3a_23</t>
  </si>
  <si>
    <t>뉴스투데이</t>
  </si>
  <si>
    <t>“KCC글라스, 물량 본격 투입 시기 확대로 볼륨 성장 기대”</t>
  </si>
  <si>
    <t>https://www.news2day.co.kr/article/20220315500144</t>
  </si>
  <si>
    <t>20220314</t>
  </si>
  <si>
    <t>서울시, 저탄소 건물 100만호 확산 시동</t>
  </si>
  <si>
    <t>http://www.todayenergy.kr/news/articleView.html?idxno=246173</t>
  </si>
  <si>
    <t>20220311</t>
  </si>
  <si>
    <t>오마이뉴스</t>
  </si>
  <si>
    <t>서울시, 올해 저탄소 건물 15만 호 추진... 100만 호 목표</t>
  </si>
  <si>
    <t>http://www.ohmynews.com/NWS_Web/View/at_pg.aspx?CNTN_CD=A0002817344&amp;CMPT_CD=P0010&amp;utm_source=naver&amp;utm_medium=newsearch&amp;utm_campaign=naver_news</t>
  </si>
  <si>
    <t>“KCC글라스, 국내 최대의 판유리 밸류체인 구축”</t>
  </si>
  <si>
    <t>https://www.news2day.co.kr/article/20220311500267</t>
  </si>
  <si>
    <t>20220310</t>
  </si>
  <si>
    <t>[산으로 가는 LH 그린리모델링 사업]&lt;하&gt;지급자재 통합 발주에 공정관리 엉...</t>
  </si>
  <si>
    <t>https://www.dnews.co.kr/uhtml/view.jsp?idxno=202203091330241850694</t>
  </si>
  <si>
    <t>유가폭등에 건자재 가격 인상 초읽기…기업도 소비자도 울상</t>
  </si>
  <si>
    <t>https://www.news1.kr/articles/?4609615</t>
  </si>
  <si>
    <t>20220309</t>
  </si>
  <si>
    <t>이건창호, 주당 100원 결산 현금배당</t>
  </si>
  <si>
    <t>http://www.edaily.co.kr/news/newspath.asp?newsid=03135686632261352</t>
  </si>
  <si>
    <t>20220308</t>
  </si>
  <si>
    <t>[산으로 가는 LH 그린리모델링]&lt;상&gt; 통합발주에 지역경제 활성화 역행… 공정...</t>
  </si>
  <si>
    <t>https://www.dnews.co.kr/uhtml/view.jsp?idxno=202203071444339420251</t>
  </si>
  <si>
    <t>20220307</t>
  </si>
  <si>
    <t>대한전문건설신문</t>
  </si>
  <si>
    <t>[전문가 視覺] 그린리모델링에 전문건설 참여 넓혀야</t>
  </si>
  <si>
    <t>http://www.koscaj.com/news/articleView.html?idxno=225417</t>
  </si>
  <si>
    <t>20220306</t>
  </si>
  <si>
    <t>중기 정책자금지원 건설업만 찬밥</t>
  </si>
  <si>
    <t>http://www.jjn.co.kr/news/articleView.html?idxno=846665</t>
  </si>
  <si>
    <t>품질 표준화로 편견 깬다…시공인력 키우는 건자재업계</t>
  </si>
  <si>
    <t>https://news.mtn.co.kr/news-detail/2022030609163915417</t>
  </si>
  <si>
    <t>창호는 왜 PVC로 만들어질까? [우리가 몰랐던 과학 이야기] (234)</t>
  </si>
  <si>
    <t>http://www.segye.com/content/html/2022/03/03/20220303517199.html?OutUrl=naver</t>
  </si>
  <si>
    <t>20220304</t>
  </si>
  <si>
    <t>LX 지인 인테리어 아카데미’ 정부 지원 훈련기관으로 선정</t>
  </si>
  <si>
    <t>http://www.segye.com/content/html/2022/03/03/20220303517214.html?OutUrl=naver</t>
  </si>
  <si>
    <t>20220225</t>
  </si>
  <si>
    <t>러-우크라 분쟁에 치솟은 원자재…건자재업계 시름도 치솟네</t>
  </si>
  <si>
    <t>https://news.mtn.co.kr/news-detail/2022022510361519598</t>
  </si>
  <si>
    <t>20220224</t>
  </si>
  <si>
    <t>“인테리어 60조 시장 잡아라”… 토털 리모델링 경쟁 본격화</t>
  </si>
  <si>
    <t>https://www.donga.com/news/article/all/20220223/112010765/1</t>
  </si>
  <si>
    <t>20220223</t>
  </si>
  <si>
    <t>노후주택 성능 개선녹색건축물 조성 지원조례제정</t>
  </si>
  <si>
    <t>http://www.dkilbo.com/news/articleView.html?idxno=357987</t>
  </si>
  <si>
    <t>20220222</t>
  </si>
  <si>
    <t>정몽익 KCC글라스 회장, 코리아오토글라스 인수 승부수 통했다</t>
  </si>
  <si>
    <t>https://www.asiatoday.co.kr/view.php?key=20220222010011912</t>
  </si>
  <si>
    <t>데일리한국</t>
  </si>
  <si>
    <t>한샘 비켜… 인테리어 시장 본격 공락 나선 현대리바트</t>
  </si>
  <si>
    <t>http://daily.hankooki.com/news/articleView.html?idxno=792141</t>
  </si>
  <si>
    <t>20220220</t>
  </si>
  <si>
    <t>이익 뚝 가구업계, 프리미엄에 승부수 건다</t>
  </si>
  <si>
    <t>http://www.newsis.com/view/?id=NISX20220218_0001764846&amp;cID=13001&amp;pID=13000</t>
  </si>
  <si>
    <t>20220219</t>
  </si>
  <si>
    <t>LX하우시스, 원자재가 뛰어 줄어든 수익 슈퍼세이브 창호로 높인다</t>
  </si>
  <si>
    <t>https://www.paxnetnews.com/articles/83949</t>
  </si>
  <si>
    <t>인사이트코리아</t>
  </si>
  <si>
    <t>KCC‧LX하우시스, 매출 늘어도 수익 하락…원자재 쇼크에 창호 가격 더 올리...</t>
  </si>
  <si>
    <t>http://www.insightkorea.co.kr/news/articleView.html?idxno=95027</t>
  </si>
  <si>
    <t>20220218</t>
  </si>
  <si>
    <t>KCC글라스, 홈씨씨 윈도우 구매하면 로이유리로 업그레이드</t>
  </si>
  <si>
    <t>https://view.asiae.co.kr/article/2022021809452549805</t>
  </si>
  <si>
    <t>20220217</t>
  </si>
  <si>
    <t>인더스트리뉴스</t>
  </si>
  <si>
    <t>[칼럼] 외벽일체형 건물형 태양광 모듈 제품(시스템) 내화성능 개선방안</t>
  </si>
  <si>
    <t>http://www.industrynews.co.kr/news/articleView.html?idxno=45241</t>
  </si>
  <si>
    <t>20220214</t>
  </si>
  <si>
    <t>건자재 업계가 바라는 대통령은?···물량 앞세운 이재명 장기호황 서울 재...</t>
  </si>
  <si>
    <t>https://www.ajunews.com/view/20220213151331042</t>
  </si>
  <si>
    <t>20220210</t>
  </si>
  <si>
    <t>코로나가 키운 인테리어시장… 원자재값·인건비 급등에 발목’</t>
  </si>
  <si>
    <t>http://www.fnnews.com/news/202202101829133791</t>
  </si>
  <si>
    <t>이건창호, 지난해 영업익 33.9억원.. 흑자전환</t>
  </si>
  <si>
    <t>https://view.asiae.co.kr/article/2022021015455502819</t>
  </si>
  <si>
    <t>일간스포츠</t>
  </si>
  <si>
    <t>그러지말고 한샘에서 LX로 옮겨요…리하우스 번창에 물밑 영입 뜨거운 LX하...</t>
  </si>
  <si>
    <t>http://isplus.live.joins.com/news/article/article.asp?total_id=24198877</t>
  </si>
  <si>
    <t>알파에너웍스-알루이엔씨, 건물일체형 태양광발전 확대 맞손</t>
  </si>
  <si>
    <t>http://www.edaily.co.kr/news/newspath.asp?newsid=01771206632229208</t>
  </si>
  <si>
    <t>태양광 패널용 유리 전량 수입의존</t>
  </si>
  <si>
    <t>http://www.todayenergy.kr/news/articleView.html?idxno=245224</t>
  </si>
  <si>
    <t>20220209</t>
  </si>
  <si>
    <t>반전 준비하는 현대엘앤씨, 핵심 열쇠는 친환경 R&amp;D</t>
  </si>
  <si>
    <t>https://www.asiatoday.co.kr/view.php?key=20220209010004148</t>
  </si>
  <si>
    <t>엇갈린 전문업종별 수주 희비</t>
  </si>
  <si>
    <t>https://www.dnews.co.kr/uhtml/view.jsp?idxno=202202081244096140733</t>
  </si>
  <si>
    <t>알루코 전기차배터리 케이스, 10년 투자 결실</t>
  </si>
  <si>
    <t>https://www.hankyung.com/economy/article/2022020924241</t>
  </si>
  <si>
    <t>20220208</t>
  </si>
  <si>
    <t>시공전문가 직접 키운다… 인재확보 팔 걷은 인테리어업계</t>
  </si>
  <si>
    <t>http://www.fnnews.com/news/202202081728324554</t>
  </si>
  <si>
    <t>20220204</t>
  </si>
  <si>
    <t>다이나믹코어스, 금속제창 커튼월로 중동 MANAFETH와 MOU 체결</t>
  </si>
  <si>
    <t>http://www.fnnews.com/news/202202041140466247</t>
  </si>
  <si>
    <t>하남시, 녹색건축물 조성 지원사업 신청자 모집</t>
  </si>
  <si>
    <t>http://www.enewstoday.co.kr/news/articleView.html?idxno=1546116</t>
  </si>
  <si>
    <t>LX하우시스 ESG 종합 A등급…친환경 인테리어 선도</t>
  </si>
  <si>
    <t>https://www.asiatoday.co.kr/view.php?key=20220203010000859</t>
  </si>
  <si>
    <t>20220203</t>
  </si>
  <si>
    <t>중국 조립식 건축물 확대…건설업도 공업화 추진</t>
  </si>
  <si>
    <t>https://view.asiae.co.kr/article/2022020311022865359</t>
  </si>
  <si>
    <t>20220131</t>
  </si>
  <si>
    <t>동아일보언론사 선정</t>
  </si>
  <si>
    <t>몸집 커지는 국내 인테리어 시장…무면허 시공’ 피하려면 대책 마련해야</t>
  </si>
  <si>
    <t>https://www.donga.com/news/article/all/20220131/111518018/1</t>
  </si>
  <si>
    <t>20220128</t>
  </si>
  <si>
    <t>아시아경제언론사 선정</t>
  </si>
  <si>
    <t>[류태민의 부동산 A to Z] 부실시공 해법 후분양제’가 정답일까</t>
  </si>
  <si>
    <t>https://view.asiae.co.kr/article/2022012809111275986</t>
  </si>
  <si>
    <t>너도나도 1등급에 결국 기준 강화…창호 옥석가리기 가능해질까</t>
  </si>
  <si>
    <t>https://news.mtn.co.kr/news-detail/?v=2022012810501137895</t>
  </si>
  <si>
    <t>LX하우시스, 지난해 매출 14.3% 증가…영업익은 주춤</t>
  </si>
  <si>
    <t>http://news.heraldcorp.com/view.php?ud=20220127000948</t>
  </si>
  <si>
    <t>20220126</t>
  </si>
  <si>
    <t>충청뉴스</t>
  </si>
  <si>
    <t>스마트방범안전창 윈가드, 세종에 R&amp;D센터 착공</t>
  </si>
  <si>
    <t>http://www.ccnnews.co.kr/news/articleView.html?idxno=246259</t>
  </si>
  <si>
    <t>20220125</t>
  </si>
  <si>
    <t>전자신문</t>
  </si>
  <si>
    <t>건설연, 노후건축물 데이터 플랫폼 개발...에너지 빈곤 사회문제 해결 기여</t>
  </si>
  <si>
    <t>http://www.etnews.com/20220124000093</t>
  </si>
  <si>
    <t>20220124</t>
  </si>
  <si>
    <t>비즈니스워치언론사 선정</t>
  </si>
  <si>
    <t>LX하우시스 말고 LX인터가 한국유리 품는 이유</t>
  </si>
  <si>
    <t>http://news.bizwatch.co.kr/article/industry/2022/01/21/0029</t>
  </si>
  <si>
    <t>20220122</t>
  </si>
  <si>
    <t>수원시, 녹색건축물 조성 지원사업 추진</t>
  </si>
  <si>
    <t>https://www.asiatoday.co.kr/view.php?key=20220121010012353</t>
  </si>
  <si>
    <t>20220121</t>
  </si>
  <si>
    <t>저탄소 정책에…잘나가는 은막 3겹 트리플 로이유리’</t>
  </si>
  <si>
    <t>https://view.asiae.co.kr/article/2022012008541138605</t>
  </si>
  <si>
    <t>YTN</t>
  </si>
  <si>
    <t>[서울] 서울시 2026년 저탄소 건물 100만호·전기차 10% 도시로</t>
  </si>
  <si>
    <t>https://www.ytn.co.kr/_ln/0115_202201202119073927</t>
  </si>
  <si>
    <t>20220120</t>
  </si>
  <si>
    <t>[ESG 워치] 이제는 스스로 에너지를 생산하는 제로에너지건축물(ZEB) 시대</t>
  </si>
  <si>
    <t>http://www.g-enews.com/ko-kr/news/article/news_all/202201170855151952e8b8a793f7_1/article.html</t>
  </si>
  <si>
    <t>20220119</t>
  </si>
  <si>
    <t>고양시, 올해 녹색건축물 조성 지원사업 16배 이상 확대</t>
  </si>
  <si>
    <t>http://www.ohmynews.com/NWS_Web/View/at_pg.aspx?CNTN_CD=A0002803607&amp;CMPT_CD=P0010&amp;utm_source=naver&amp;utm_medium=newsearch&amp;utm_campaign=naver_news</t>
  </si>
  <si>
    <t>20220118</t>
  </si>
  <si>
    <t>데이터뉴스</t>
  </si>
  <si>
    <t>LX하우시스, 연구개발 확대...특허 확보로 경쟁력 높인다</t>
  </si>
  <si>
    <t>http://www.datanews.co.kr/news/article.html?no=118389</t>
  </si>
  <si>
    <t>20220117</t>
  </si>
  <si>
    <t>미디어펜</t>
  </si>
  <si>
    <t>가구·인테리어 업계, 새해 벽두 가격 인상 도미노</t>
  </si>
  <si>
    <t>http://www.mediapen.com/news/view/693970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</si>
</sst>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7.399999999999999" x14ac:dyDescent="0.4"/>
  <sheetData/>
  <phoneticPr fontId="1" type="noConversion"/>
  <pageMargins left="0.75" right="0.75" top="1" bottom="1" header="0.5" footer="0.5"/>
  <pageSetup paperSize="9" orientation="portrait" horizont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workbookViewId="0"/>
  </sheetViews>
  <sheetFormatPr defaultRowHeight="17.399999999999999" x14ac:dyDescent="0.4"/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 t="s">
        <v>2</v>
      </c>
    </row>
    <row r="3" spans="1:2" x14ac:dyDescent="0.4">
      <c r="A3" t="s">
        <v>2</v>
      </c>
      <c r="B3" t="s">
        <v>3</v>
      </c>
    </row>
    <row r="4" spans="1:2" x14ac:dyDescent="0.4">
      <c r="A4" t="s">
        <v>2</v>
      </c>
      <c r="B4" t="s">
        <v>4</v>
      </c>
    </row>
    <row r="5" spans="1:2" x14ac:dyDescent="0.4">
      <c r="A5" t="s">
        <v>2</v>
      </c>
      <c r="B5" t="s">
        <v>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abSelected="1" topLeftCell="A286" workbookViewId="0">
      <selection activeCell="E292" sqref="E292"/>
    </sheetView>
  </sheetViews>
  <sheetFormatPr defaultRowHeight="17.399999999999999" x14ac:dyDescent="0.4"/>
  <cols>
    <col min="6" max="6" width="48.3984375" customWidth="1"/>
    <col min="7" max="7" width="37.8984375" customWidth="1"/>
  </cols>
  <sheetData>
    <row r="1" spans="1:8" x14ac:dyDescent="0.4">
      <c r="A1" t="s">
        <v>6</v>
      </c>
      <c r="B1" t="s">
        <v>7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11</v>
      </c>
    </row>
    <row r="2" spans="1:8" x14ac:dyDescent="0.4">
      <c r="A2" t="s">
        <v>12</v>
      </c>
      <c r="B2" t="s">
        <v>13</v>
      </c>
      <c r="C2" t="s">
        <v>2</v>
      </c>
      <c r="D2" t="s">
        <v>4</v>
      </c>
      <c r="E2">
        <v>0</v>
      </c>
      <c r="F2" t="s">
        <v>14</v>
      </c>
      <c r="G2" t="str">
        <f>HYPERLINK("https://www.joongang.co.kr/article/25058440", "낮엔 카센터 밤엔 포장마차, 유연한 공간 활용 필요하다")</f>
        <v>낮엔 카센터 밤엔 포장마차, 유연한 공간 활용 필요하다</v>
      </c>
      <c r="H2" t="s">
        <v>15</v>
      </c>
    </row>
    <row r="3" spans="1:8" x14ac:dyDescent="0.4">
      <c r="A3" t="s">
        <v>12</v>
      </c>
      <c r="B3" t="s">
        <v>16</v>
      </c>
      <c r="C3" t="s">
        <v>2</v>
      </c>
      <c r="D3" t="s">
        <v>2</v>
      </c>
      <c r="E3">
        <v>0</v>
      </c>
      <c r="F3" t="s">
        <v>17</v>
      </c>
      <c r="G3" t="str">
        <f>HYPERLINK("http://www.newsis.com/view/?id=NISX20220325_0001808231&amp;cID=13001&amp;pID=13000", "홈씨씨 인테리어 바닥재 숲, 7년 연속 브랜드파워 1위 선정")</f>
        <v>홈씨씨 인테리어 바닥재 숲, 7년 연속 브랜드파워 1위 선정</v>
      </c>
      <c r="H3" t="s">
        <v>18</v>
      </c>
    </row>
    <row r="4" spans="1:8" x14ac:dyDescent="0.4">
      <c r="A4" t="s">
        <v>12</v>
      </c>
      <c r="B4" t="s">
        <v>19</v>
      </c>
      <c r="C4" t="s">
        <v>2</v>
      </c>
      <c r="D4" t="s">
        <v>4</v>
      </c>
      <c r="E4">
        <v>1</v>
      </c>
      <c r="F4" t="s">
        <v>20</v>
      </c>
      <c r="G4" t="str">
        <f>HYPERLINK("http://www.kyeongin.com/main/view.php?key=20220326010005284", "103층 초고층 타워 송도 6·8공구 개발사업 인천시 투자유치위 통과")</f>
        <v>103층 초고층 타워 송도 6·8공구 개발사업 인천시 투자유치위 통과</v>
      </c>
      <c r="H4" t="s">
        <v>21</v>
      </c>
    </row>
    <row r="5" spans="1:8" x14ac:dyDescent="0.4">
      <c r="A5" t="s">
        <v>12</v>
      </c>
      <c r="B5" t="s">
        <v>22</v>
      </c>
      <c r="C5" t="s">
        <v>2</v>
      </c>
      <c r="D5" t="s">
        <v>2</v>
      </c>
      <c r="E5">
        <v>0</v>
      </c>
      <c r="F5" t="s">
        <v>23</v>
      </c>
      <c r="G5" t="str">
        <f>HYPERLINK("http://www.ksilbo.co.kr/news/articleView.html?idxno=930182", "용인 타운하우스 더 비바스 고매 분양")</f>
        <v>용인 타운하우스 더 비바스 고매 분양</v>
      </c>
      <c r="H5" t="s">
        <v>24</v>
      </c>
    </row>
    <row r="6" spans="1:8" x14ac:dyDescent="0.4">
      <c r="A6" t="s">
        <v>12</v>
      </c>
      <c r="B6" t="s">
        <v>25</v>
      </c>
      <c r="C6" t="s">
        <v>2</v>
      </c>
      <c r="D6" t="s">
        <v>2</v>
      </c>
      <c r="E6">
        <v>0</v>
      </c>
      <c r="F6" t="s">
        <v>26</v>
      </c>
      <c r="G6" t="str">
        <f>HYPERLINK("http://www.greenpostkorea.co.kr/news/articleView.html?idxno=200457", "[3월 4주차 산업계 ESG 동향] SK이노베이션·삼성전자·DL이앤씨·KCC")</f>
        <v>[3월 4주차 산업계 ESG 동향] SK이노베이션·삼성전자·DL이앤씨·KCC</v>
      </c>
      <c r="H6" t="s">
        <v>27</v>
      </c>
    </row>
    <row r="7" spans="1:8" x14ac:dyDescent="0.4">
      <c r="A7" t="s">
        <v>12</v>
      </c>
      <c r="B7" t="s">
        <v>28</v>
      </c>
      <c r="C7" t="s">
        <v>2</v>
      </c>
      <c r="D7" t="s">
        <v>3</v>
      </c>
      <c r="E7">
        <v>0</v>
      </c>
      <c r="F7" t="s">
        <v>29</v>
      </c>
      <c r="G7" t="str">
        <f>HYPERLINK("http://www.fnnews.com/news/202203251431308985", "[맛있는 부동산] 아파트도 이뻐야 팔린다.. 건설사, 외관 특화 경쟁 치열")</f>
        <v>[맛있는 부동산] 아파트도 이뻐야 팔린다.. 건설사, 외관 특화 경쟁 치열</v>
      </c>
      <c r="H7" t="s">
        <v>30</v>
      </c>
    </row>
    <row r="8" spans="1:8" x14ac:dyDescent="0.4">
      <c r="A8" t="s">
        <v>12</v>
      </c>
      <c r="B8" t="s">
        <v>31</v>
      </c>
      <c r="C8" t="s">
        <v>2</v>
      </c>
      <c r="D8" t="s">
        <v>2</v>
      </c>
      <c r="E8">
        <v>0</v>
      </c>
      <c r="F8" t="s">
        <v>32</v>
      </c>
      <c r="G8" t="str">
        <f>HYPERLINK("http://www.osen.co.kr/article/G1111795746", "하우스 대역전’ 한강뷰 아파트도 달라졌다..친환경 리모델링 남다른 파급효...")</f>
        <v>하우스 대역전’ 한강뷰 아파트도 달라졌다..친환경 리모델링 남다른 파급효...</v>
      </c>
      <c r="H8" t="s">
        <v>33</v>
      </c>
    </row>
    <row r="9" spans="1:8" x14ac:dyDescent="0.4">
      <c r="A9" t="s">
        <v>12</v>
      </c>
      <c r="B9" t="s">
        <v>34</v>
      </c>
      <c r="C9" t="s">
        <v>2</v>
      </c>
      <c r="D9" t="s">
        <v>2</v>
      </c>
      <c r="E9">
        <v>0</v>
      </c>
      <c r="F9" t="s">
        <v>35</v>
      </c>
      <c r="G9" t="str">
        <f>HYPERLINK("http://www.tvdaily.co.kr/read.php3?aid=16482418861630343019", "하우스 대역전 살면 건강해 집, 작품 같은 친환경 리모델링 [TV온에어]")</f>
        <v>하우스 대역전 살면 건강해 집, 작품 같은 친환경 리모델링 [TV온에어]</v>
      </c>
      <c r="H9" t="s">
        <v>36</v>
      </c>
    </row>
    <row r="10" spans="1:8" x14ac:dyDescent="0.4">
      <c r="A10" t="s">
        <v>37</v>
      </c>
      <c r="B10" t="s">
        <v>38</v>
      </c>
      <c r="C10" t="s">
        <v>2</v>
      </c>
      <c r="D10" t="s">
        <v>2</v>
      </c>
      <c r="E10">
        <v>0</v>
      </c>
      <c r="F10" t="s">
        <v>39</v>
      </c>
      <c r="G10" t="str">
        <f>HYPERLINK("http://www.g-enews.com/ko-kr/news/article/news_all/2022032515313940215df15c1126_1/article.html", "한화건설, 한화 포레나 미아 사이버 견본주택 개관")</f>
        <v>한화건설, 한화 포레나 미아 사이버 견본주택 개관</v>
      </c>
      <c r="H10" t="s">
        <v>40</v>
      </c>
    </row>
    <row r="11" spans="1:8" x14ac:dyDescent="0.4">
      <c r="A11" t="s">
        <v>37</v>
      </c>
      <c r="B11" t="s">
        <v>41</v>
      </c>
      <c r="C11" t="s">
        <v>2</v>
      </c>
      <c r="D11" t="s">
        <v>3</v>
      </c>
      <c r="E11">
        <v>0</v>
      </c>
      <c r="F11" t="s">
        <v>42</v>
      </c>
      <c r="G11" t="str">
        <f>HYPERLINK("http://www.joseilbo.com/news/news_read.php?uid=449987&amp;class=16&amp;grp=", "서초구 하이엔드 오피스텔 엘루크 서초 분양 중")</f>
        <v>서초구 하이엔드 오피스텔 엘루크 서초 분양 중</v>
      </c>
      <c r="H11" t="s">
        <v>43</v>
      </c>
    </row>
    <row r="12" spans="1:8" x14ac:dyDescent="0.4">
      <c r="A12" t="s">
        <v>37</v>
      </c>
      <c r="B12" t="s">
        <v>41</v>
      </c>
      <c r="C12" t="s">
        <v>2</v>
      </c>
      <c r="D12" t="s">
        <v>3</v>
      </c>
      <c r="E12">
        <v>0</v>
      </c>
      <c r="F12" t="s">
        <v>44</v>
      </c>
      <c r="G12" t="str">
        <f>HYPERLINK("http://www.joseilbo.com/news/news_read.php?uid=450007&amp;class=16&amp;grp=", "에이스건설, 지식산업센터 에이스101 내달 공급")</f>
        <v>에이스건설, 지식산업센터 에이스101 내달 공급</v>
      </c>
      <c r="H12" t="s">
        <v>45</v>
      </c>
    </row>
    <row r="13" spans="1:8" x14ac:dyDescent="0.4">
      <c r="A13" t="s">
        <v>37</v>
      </c>
      <c r="B13" t="s">
        <v>46</v>
      </c>
      <c r="C13" t="s">
        <v>2</v>
      </c>
      <c r="D13" t="s">
        <v>3</v>
      </c>
      <c r="E13">
        <v>0</v>
      </c>
      <c r="F13" t="s">
        <v>47</v>
      </c>
      <c r="G13" t="str">
        <f>HYPERLINK("http://www.ikld.kr/news/articleView.html?idxno=251065", "부동산 정책 변화 예고에 훈풍 부는 강남권… 매년 급등하는 지가 속 신규 고...")</f>
        <v>부동산 정책 변화 예고에 훈풍 부는 강남권… 매년 급등하는 지가 속 신규 고...</v>
      </c>
      <c r="H13" t="s">
        <v>48</v>
      </c>
    </row>
    <row r="14" spans="1:8" x14ac:dyDescent="0.4">
      <c r="A14" t="s">
        <v>37</v>
      </c>
      <c r="B14" t="s">
        <v>49</v>
      </c>
      <c r="C14" t="s">
        <v>2</v>
      </c>
      <c r="D14" t="s">
        <v>2</v>
      </c>
      <c r="E14">
        <v>1</v>
      </c>
      <c r="F14" t="s">
        <v>50</v>
      </c>
      <c r="G14" t="str">
        <f>HYPERLINK("http://www.e-platform.net/news/articleView.html?idxno=72345", "에너지재단, 노후주택 난방성능 개선 지원 실시")</f>
        <v>에너지재단, 노후주택 난방성능 개선 지원 실시</v>
      </c>
      <c r="H14" t="s">
        <v>51</v>
      </c>
    </row>
    <row r="15" spans="1:8" x14ac:dyDescent="0.4">
      <c r="A15" t="s">
        <v>37</v>
      </c>
      <c r="B15" t="s">
        <v>52</v>
      </c>
      <c r="C15" t="s">
        <v>2</v>
      </c>
      <c r="D15" t="s">
        <v>2</v>
      </c>
      <c r="E15">
        <v>0</v>
      </c>
      <c r="F15" t="s">
        <v>53</v>
      </c>
      <c r="G15" t="str">
        <f>HYPERLINK("http://www.todayenergy.kr/news/articleView.html?idxno=246565", "에너지재단, 2022년도 E효율개선사업 난방지원 개시")</f>
        <v>에너지재단, 2022년도 E효율개선사업 난방지원 개시</v>
      </c>
      <c r="H15" t="s">
        <v>54</v>
      </c>
    </row>
    <row r="16" spans="1:8" x14ac:dyDescent="0.4">
      <c r="A16" t="s">
        <v>37</v>
      </c>
      <c r="B16" t="s">
        <v>55</v>
      </c>
      <c r="C16" t="s">
        <v>2</v>
      </c>
      <c r="D16" t="s">
        <v>2</v>
      </c>
      <c r="E16">
        <v>0</v>
      </c>
      <c r="F16" t="s">
        <v>56</v>
      </c>
      <c r="G16" t="str">
        <f>HYPERLINK("http://www.sentv.co.kr/news/view/615062", "한국에너지재단 “에너지 취약계층에 난방지원”")</f>
        <v>한국에너지재단 “에너지 취약계층에 난방지원”</v>
      </c>
      <c r="H16" t="s">
        <v>57</v>
      </c>
    </row>
    <row r="17" spans="1:8" x14ac:dyDescent="0.4">
      <c r="A17" t="s">
        <v>37</v>
      </c>
      <c r="B17" t="s">
        <v>58</v>
      </c>
      <c r="C17" t="s">
        <v>2</v>
      </c>
      <c r="D17" t="s">
        <v>3</v>
      </c>
      <c r="E17">
        <v>0</v>
      </c>
      <c r="F17" t="s">
        <v>59</v>
      </c>
      <c r="G17" t="str">
        <f>HYPERLINK("https://economist.co.kr/2022/03/25/realEstate/erection/20220325155957836.html", "“이왕이면 다홍치마” 아파트 외관 특화로 랜드마크 경쟁")</f>
        <v>“이왕이면 다홍치마” 아파트 외관 특화로 랜드마크 경쟁</v>
      </c>
      <c r="H17" t="s">
        <v>60</v>
      </c>
    </row>
    <row r="18" spans="1:8" x14ac:dyDescent="0.4">
      <c r="A18" t="s">
        <v>37</v>
      </c>
      <c r="B18" t="s">
        <v>61</v>
      </c>
      <c r="C18" t="s">
        <v>2</v>
      </c>
      <c r="D18" t="s">
        <v>2</v>
      </c>
      <c r="E18">
        <v>1</v>
      </c>
      <c r="F18" t="s">
        <v>62</v>
      </c>
      <c r="G18" t="str">
        <f>HYPERLINK("http://www.kdfnews.com/news/articleView.html?idxno=89233", "김내환 KCC글라스 대표 ESG 책임 경영으로 지속가능한 기업 거듭날것")</f>
        <v>김내환 KCC글라스 대표 ESG 책임 경영으로 지속가능한 기업 거듭날것</v>
      </c>
      <c r="H18" t="s">
        <v>63</v>
      </c>
    </row>
    <row r="19" spans="1:8" x14ac:dyDescent="0.4">
      <c r="A19" t="s">
        <v>37</v>
      </c>
      <c r="B19" t="s">
        <v>64</v>
      </c>
      <c r="C19" t="s">
        <v>2</v>
      </c>
      <c r="D19" t="s">
        <v>2</v>
      </c>
      <c r="E19">
        <v>0</v>
      </c>
      <c r="F19" t="s">
        <v>65</v>
      </c>
      <c r="G19" t="str">
        <f>HYPERLINK("http://www.energydaily.co.kr/news/articleView.html?idxno=126582", "에너지재단, 2022년 에너지효율개선사업 난방지원 시작")</f>
        <v>에너지재단, 2022년 에너지효율개선사업 난방지원 시작</v>
      </c>
      <c r="H19" t="s">
        <v>66</v>
      </c>
    </row>
    <row r="20" spans="1:8" x14ac:dyDescent="0.4">
      <c r="A20" t="s">
        <v>37</v>
      </c>
      <c r="B20" t="s">
        <v>31</v>
      </c>
      <c r="C20" t="s">
        <v>2</v>
      </c>
      <c r="D20" t="s">
        <v>2</v>
      </c>
      <c r="E20">
        <v>0</v>
      </c>
      <c r="F20" t="s">
        <v>67</v>
      </c>
      <c r="G20" t="str">
        <f>HYPERLINK("http://www.osen.co.kr/article/G1111795501", "하우스 대역전’ 1999년 멈춘 한강뷰 아파트 5800만원으로 친환경 리모델링...")</f>
        <v>하우스 대역전’ 1999년 멈춘 한강뷰 아파트 5800만원으로 친환경 리모델링...</v>
      </c>
      <c r="H20" t="s">
        <v>68</v>
      </c>
    </row>
    <row r="21" spans="1:8" x14ac:dyDescent="0.4">
      <c r="A21" t="s">
        <v>37</v>
      </c>
      <c r="B21" t="s">
        <v>16</v>
      </c>
      <c r="C21" t="s">
        <v>2</v>
      </c>
      <c r="D21" t="s">
        <v>2</v>
      </c>
      <c r="E21">
        <v>0</v>
      </c>
      <c r="F21" t="s">
        <v>39</v>
      </c>
      <c r="H21" t="s">
        <v>69</v>
      </c>
    </row>
    <row r="22" spans="1:8" x14ac:dyDescent="0.4">
      <c r="A22" t="s">
        <v>37</v>
      </c>
      <c r="B22" t="s">
        <v>70</v>
      </c>
      <c r="C22" t="s">
        <v>2</v>
      </c>
      <c r="D22" t="s">
        <v>2</v>
      </c>
      <c r="E22">
        <v>0</v>
      </c>
      <c r="F22" t="s">
        <v>71</v>
      </c>
      <c r="G22" t="str">
        <f>HYPERLINK("https://www.news1.kr/articles/?4627075", "KCC글라스 바닥재 숲 한국산업의 브랜드파워 7년 연속 1위 선정")</f>
        <v>KCC글라스 바닥재 숲 한국산업의 브랜드파워 7년 연속 1위 선정</v>
      </c>
      <c r="H22" t="s">
        <v>72</v>
      </c>
    </row>
    <row r="23" spans="1:8" x14ac:dyDescent="0.4">
      <c r="A23" t="s">
        <v>37</v>
      </c>
      <c r="B23" t="s">
        <v>73</v>
      </c>
      <c r="C23" t="s">
        <v>2</v>
      </c>
      <c r="D23" t="s">
        <v>5</v>
      </c>
      <c r="E23">
        <v>0</v>
      </c>
      <c r="F23" t="s">
        <v>74</v>
      </c>
      <c r="G23" t="str">
        <f>HYPERLINK("https://www.nbntv.co.kr/news/articleView.html?idxno=962495", "[특징주] 국영지앤엠 주가 급등세...어떤 기업?")</f>
        <v>[특징주] 국영지앤엠 주가 급등세...어떤 기업?</v>
      </c>
      <c r="H23" t="s">
        <v>75</v>
      </c>
    </row>
    <row r="24" spans="1:8" x14ac:dyDescent="0.4">
      <c r="A24" t="s">
        <v>37</v>
      </c>
      <c r="B24" t="s">
        <v>76</v>
      </c>
      <c r="C24" t="s">
        <v>2</v>
      </c>
      <c r="D24" t="s">
        <v>5</v>
      </c>
      <c r="E24">
        <v>0</v>
      </c>
      <c r="F24" t="s">
        <v>77</v>
      </c>
      <c r="G24" t="str">
        <f>HYPERLINK("http://www.pinpointnews.co.kr/news/articleView.html?idxno=104558", "국영지앤엠, 주가 상한가…방산주 부각")</f>
        <v>국영지앤엠, 주가 상한가…방산주 부각</v>
      </c>
      <c r="H24" t="s">
        <v>78</v>
      </c>
    </row>
    <row r="25" spans="1:8" x14ac:dyDescent="0.4">
      <c r="A25" t="s">
        <v>37</v>
      </c>
      <c r="B25" t="s">
        <v>79</v>
      </c>
      <c r="C25" t="s">
        <v>2</v>
      </c>
      <c r="D25" t="s">
        <v>2</v>
      </c>
      <c r="E25">
        <v>0</v>
      </c>
      <c r="F25" t="s">
        <v>80</v>
      </c>
      <c r="G25" t="str">
        <f>HYPERLINK("http://www.newsprime.co.kr/news/article.html?no=563686", "[손품발품] 둔촌주공, 공사중단 앞두고 갈등 여전 언제든 만날 용의 있다")</f>
        <v>[손품발품] 둔촌주공, 공사중단 앞두고 갈등 여전 언제든 만날 용의 있다</v>
      </c>
      <c r="H25" t="s">
        <v>81</v>
      </c>
    </row>
    <row r="26" spans="1:8" x14ac:dyDescent="0.4">
      <c r="A26" t="s">
        <v>37</v>
      </c>
      <c r="B26" t="s">
        <v>82</v>
      </c>
      <c r="C26" t="s">
        <v>2</v>
      </c>
      <c r="D26" t="s">
        <v>2</v>
      </c>
      <c r="E26">
        <v>1</v>
      </c>
      <c r="F26" t="s">
        <v>83</v>
      </c>
      <c r="G26" t="str">
        <f>HYPERLINK("https://www.dnews.co.kr/uhtml/view.jsp?idxno=202203241403032650505", "전문건설업계 자재수급 악화일로’")</f>
        <v>전문건설업계 자재수급 악화일로’</v>
      </c>
      <c r="H26" t="s">
        <v>84</v>
      </c>
    </row>
    <row r="27" spans="1:8" x14ac:dyDescent="0.4">
      <c r="A27" t="s">
        <v>37</v>
      </c>
      <c r="B27" t="s">
        <v>85</v>
      </c>
      <c r="C27" t="s">
        <v>2</v>
      </c>
      <c r="D27" t="s">
        <v>2</v>
      </c>
      <c r="E27">
        <v>0</v>
      </c>
      <c r="F27" t="s">
        <v>86</v>
      </c>
      <c r="G27" t="str">
        <f>HYPERLINK("http://www.edaily.co.kr/news/newspath.asp?newsid=02240246632266928", "한화 포레나 미아 내달 청약")</f>
        <v>한화 포레나 미아 내달 청약</v>
      </c>
      <c r="H27" t="s">
        <v>87</v>
      </c>
    </row>
    <row r="28" spans="1:8" x14ac:dyDescent="0.4">
      <c r="A28" t="s">
        <v>37</v>
      </c>
      <c r="B28" t="s">
        <v>88</v>
      </c>
      <c r="C28" t="s">
        <v>2</v>
      </c>
      <c r="D28" t="s">
        <v>3</v>
      </c>
      <c r="E28">
        <v>0</v>
      </c>
      <c r="F28" t="s">
        <v>89</v>
      </c>
      <c r="G28" t="str">
        <f>HYPERLINK("http://www.jeonmin.co.kr/news/articleView.html?idxno=352279", "부산 역세권 오피스텔 더 스테일 서면 해링턴 타워 인기")</f>
        <v>부산 역세권 오피스텔 더 스테일 서면 해링턴 타워 인기</v>
      </c>
      <c r="H28" t="s">
        <v>90</v>
      </c>
    </row>
    <row r="29" spans="1:8" x14ac:dyDescent="0.4">
      <c r="A29" t="s">
        <v>37</v>
      </c>
      <c r="B29" t="s">
        <v>91</v>
      </c>
      <c r="C29" t="s">
        <v>2</v>
      </c>
      <c r="D29" t="s">
        <v>2</v>
      </c>
      <c r="E29">
        <v>0</v>
      </c>
      <c r="F29" t="s">
        <v>17</v>
      </c>
      <c r="G29" t="str">
        <f>HYPERLINK("http://www.koreaittimes.com/news/articleView.html?idxno=111922", "홈씨씨 인테리어 바닥재 숲, 7년 연속 브랜드파워 1위 선정")</f>
        <v>홈씨씨 인테리어 바닥재 숲, 7년 연속 브랜드파워 1위 선정</v>
      </c>
      <c r="H29" t="s">
        <v>92</v>
      </c>
    </row>
    <row r="30" spans="1:8" x14ac:dyDescent="0.4">
      <c r="A30" t="s">
        <v>37</v>
      </c>
      <c r="B30" t="s">
        <v>93</v>
      </c>
      <c r="C30" t="s">
        <v>2</v>
      </c>
      <c r="D30" t="s">
        <v>2</v>
      </c>
      <c r="E30">
        <v>0</v>
      </c>
      <c r="F30" t="s">
        <v>94</v>
      </c>
      <c r="G30" t="str">
        <f>HYPERLINK("https://www.ebn.co.kr/news/view/1524588/?sc=Naver", "한화건설 한화 포레나 미아 사이버 견본주택 오픈")</f>
        <v>한화건설 한화 포레나 미아 사이버 견본주택 오픈</v>
      </c>
      <c r="H30" t="s">
        <v>95</v>
      </c>
    </row>
    <row r="31" spans="1:8" x14ac:dyDescent="0.4">
      <c r="A31" t="s">
        <v>37</v>
      </c>
      <c r="B31" t="s">
        <v>96</v>
      </c>
      <c r="C31" t="s">
        <v>2</v>
      </c>
      <c r="D31" t="s">
        <v>3</v>
      </c>
      <c r="E31">
        <v>0</v>
      </c>
      <c r="F31" t="s">
        <v>97</v>
      </c>
      <c r="G31" t="str">
        <f>HYPERLINK("http://www.enewstoday.co.kr/news/articleView.html?idxno=1557888", "외관 특화 설계, 고급스러움·상징성 더해지며 수요 증가")</f>
        <v>외관 특화 설계, 고급스러움·상징성 더해지며 수요 증가</v>
      </c>
      <c r="H31" t="s">
        <v>98</v>
      </c>
    </row>
    <row r="32" spans="1:8" x14ac:dyDescent="0.4">
      <c r="A32" t="s">
        <v>37</v>
      </c>
      <c r="B32" t="s">
        <v>99</v>
      </c>
      <c r="C32" t="s">
        <v>2</v>
      </c>
      <c r="D32" t="s">
        <v>2</v>
      </c>
      <c r="E32">
        <v>0</v>
      </c>
      <c r="F32" t="s">
        <v>100</v>
      </c>
      <c r="G32" t="str">
        <f>HYPERLINK("https://www.paxnetnews.com/articles/85079", "김내환 KCC글라스 대표 ESG 책임경영으로 지속성장 이끈다")</f>
        <v>김내환 KCC글라스 대표 ESG 책임경영으로 지속성장 이끈다</v>
      </c>
      <c r="H32" t="s">
        <v>101</v>
      </c>
    </row>
    <row r="33" spans="1:8" x14ac:dyDescent="0.4">
      <c r="A33" t="s">
        <v>37</v>
      </c>
      <c r="B33" t="s">
        <v>70</v>
      </c>
      <c r="C33" t="s">
        <v>2</v>
      </c>
      <c r="D33" t="s">
        <v>4</v>
      </c>
      <c r="E33">
        <v>0</v>
      </c>
      <c r="F33" t="s">
        <v>102</v>
      </c>
      <c r="G33" t="str">
        <f>HYPERLINK("https://www.news1.kr/photos/view/?5287343", "월정교에서 펼쳐진 미디어파사드")</f>
        <v>월정교에서 펼쳐진 미디어파사드</v>
      </c>
      <c r="H33" t="s">
        <v>103</v>
      </c>
    </row>
    <row r="34" spans="1:8" x14ac:dyDescent="0.4">
      <c r="A34" t="s">
        <v>37</v>
      </c>
      <c r="B34" t="s">
        <v>38</v>
      </c>
      <c r="C34" t="s">
        <v>2</v>
      </c>
      <c r="D34" t="s">
        <v>5</v>
      </c>
      <c r="E34">
        <v>0</v>
      </c>
      <c r="F34" t="s">
        <v>104</v>
      </c>
      <c r="G34" t="str">
        <f>HYPERLINK("http://www.g-enews.com/ko-kr/news/article/news_all/202203250648524851edf69f862c_1/article.html", "[특징주] 국영지앤엠, 코스닥시장 시간외거래 상한가")</f>
        <v>[특징주] 국영지앤엠, 코스닥시장 시간외거래 상한가</v>
      </c>
      <c r="H34" t="s">
        <v>105</v>
      </c>
    </row>
    <row r="35" spans="1:8" x14ac:dyDescent="0.4">
      <c r="A35" t="s">
        <v>37</v>
      </c>
      <c r="B35" t="s">
        <v>106</v>
      </c>
      <c r="C35" t="s">
        <v>2</v>
      </c>
      <c r="D35" t="s">
        <v>2</v>
      </c>
      <c r="E35">
        <v>0</v>
      </c>
      <c r="F35" t="s">
        <v>107</v>
      </c>
      <c r="G35" t="str">
        <f>HYPERLINK("https://www.dailian.co.kr/news/view/1096751/?sc=Naver", "주가가 이게 뭡니까?…해명에 진땀흘린 금호석화 주총")</f>
        <v>주가가 이게 뭡니까?…해명에 진땀흘린 금호석화 주총</v>
      </c>
      <c r="H35" t="s">
        <v>108</v>
      </c>
    </row>
    <row r="36" spans="1:8" x14ac:dyDescent="0.4">
      <c r="A36" t="s">
        <v>37</v>
      </c>
      <c r="B36" t="s">
        <v>109</v>
      </c>
      <c r="C36" t="s">
        <v>2</v>
      </c>
      <c r="D36" t="s">
        <v>3</v>
      </c>
      <c r="E36">
        <v>0</v>
      </c>
      <c r="F36" t="s">
        <v>110</v>
      </c>
      <c r="G36" t="str">
        <f>HYPERLINK("https://www.asiatime.co.kr/article/20220325500211", "예뻐야 산다…아파트 외관 특화 경쟁 치열")</f>
        <v>예뻐야 산다…아파트 외관 특화 경쟁 치열</v>
      </c>
      <c r="H36" t="s">
        <v>111</v>
      </c>
    </row>
    <row r="37" spans="1:8" x14ac:dyDescent="0.4">
      <c r="A37" t="s">
        <v>37</v>
      </c>
      <c r="B37" t="s">
        <v>112</v>
      </c>
      <c r="C37" t="s">
        <v>2</v>
      </c>
      <c r="D37" t="s">
        <v>2</v>
      </c>
      <c r="E37">
        <v>0</v>
      </c>
      <c r="F37" t="s">
        <v>113</v>
      </c>
      <c r="G37" t="str">
        <f>HYPERLINK("http://www.sisamagazine.co.kr/news/articleView.html?idxno=436116", "목포생활환경발전위원회, 소외계층과의 아름다운 동행")</f>
        <v>목포생활환경발전위원회, 소외계층과의 아름다운 동행</v>
      </c>
      <c r="H37" t="s">
        <v>114</v>
      </c>
    </row>
    <row r="38" spans="1:8" x14ac:dyDescent="0.4">
      <c r="A38" t="s">
        <v>37</v>
      </c>
      <c r="B38" t="s">
        <v>38</v>
      </c>
      <c r="C38" t="s">
        <v>2</v>
      </c>
      <c r="D38" t="s">
        <v>2</v>
      </c>
      <c r="E38">
        <v>0</v>
      </c>
      <c r="F38" t="s">
        <v>115</v>
      </c>
      <c r="G38" t="str">
        <f>HYPERLINK("http://www.g-enews.com/ko-kr/news/article/news_all/202203251823571851de014c1a1f_1/article.html", "금호석유 주총서 터져 나온 개인주주들의 불만")</f>
        <v>금호석유 주총서 터져 나온 개인주주들의 불만</v>
      </c>
      <c r="H38" t="s">
        <v>116</v>
      </c>
    </row>
    <row r="39" spans="1:8" x14ac:dyDescent="0.4">
      <c r="A39" t="s">
        <v>37</v>
      </c>
      <c r="B39" t="s">
        <v>117</v>
      </c>
      <c r="C39" t="s">
        <v>2</v>
      </c>
      <c r="D39" t="s">
        <v>2</v>
      </c>
      <c r="E39">
        <v>0</v>
      </c>
      <c r="F39" t="s">
        <v>118</v>
      </c>
      <c r="G39" t="str">
        <f>HYPERLINK("http://www.gasnews.com/news/articleView.html?idxno=104220", "한국에너지재단, 2022년도 에너지효율개선사업 난방지원 개시")</f>
        <v>한국에너지재단, 2022년도 에너지효율개선사업 난방지원 개시</v>
      </c>
      <c r="H39" t="s">
        <v>119</v>
      </c>
    </row>
    <row r="40" spans="1:8" x14ac:dyDescent="0.4">
      <c r="A40" t="s">
        <v>37</v>
      </c>
      <c r="B40" t="s">
        <v>120</v>
      </c>
      <c r="C40" t="s">
        <v>2</v>
      </c>
      <c r="D40" t="s">
        <v>2</v>
      </c>
      <c r="E40">
        <v>0</v>
      </c>
      <c r="F40" t="s">
        <v>17</v>
      </c>
      <c r="G40" t="str">
        <f>HYPERLINK("http://www.shinailbo.co.kr/news/articleView.html?idxno=1531455", "홈씨씨 인테리어 바닥재 숲, 7년 연속 브랜드파워 1위 선정")</f>
        <v>홈씨씨 인테리어 바닥재 숲, 7년 연속 브랜드파워 1위 선정</v>
      </c>
      <c r="H40" t="s">
        <v>121</v>
      </c>
    </row>
    <row r="41" spans="1:8" x14ac:dyDescent="0.4">
      <c r="A41" t="s">
        <v>37</v>
      </c>
      <c r="B41" t="s">
        <v>122</v>
      </c>
      <c r="C41" t="s">
        <v>2</v>
      </c>
      <c r="D41" t="s">
        <v>2</v>
      </c>
      <c r="E41">
        <v>0</v>
      </c>
      <c r="F41" t="s">
        <v>123</v>
      </c>
      <c r="G41" t="str">
        <f>HYPERLINK("https://news.jtbc.joins.com/article/article.aspx?news_id=NB12052373", "활짝 열린 창덕궁의 봄맞이…줄지어 늘어선 관람객들")</f>
        <v>활짝 열린 창덕궁의 봄맞이…줄지어 늘어선 관람객들</v>
      </c>
      <c r="H41" t="s">
        <v>124</v>
      </c>
    </row>
    <row r="42" spans="1:8" x14ac:dyDescent="0.4">
      <c r="A42" t="s">
        <v>37</v>
      </c>
      <c r="B42" t="s">
        <v>122</v>
      </c>
      <c r="C42" t="s">
        <v>2</v>
      </c>
      <c r="D42" t="s">
        <v>2</v>
      </c>
      <c r="E42">
        <v>0</v>
      </c>
      <c r="F42" t="s">
        <v>125</v>
      </c>
      <c r="G42" t="str">
        <f>HYPERLINK("https://news.jtbc.joins.com/article/article.aspx?news_id=NB12052333", "봄바람 들이는 날, 활짝 열린 낯선 창덕궁 향한 발길")</f>
        <v>봄바람 들이는 날, 활짝 열린 낯선 창덕궁 향한 발길</v>
      </c>
      <c r="H42" t="s">
        <v>126</v>
      </c>
    </row>
    <row r="43" spans="1:8" x14ac:dyDescent="0.4">
      <c r="A43" t="s">
        <v>37</v>
      </c>
      <c r="B43" t="s">
        <v>127</v>
      </c>
      <c r="C43" t="s">
        <v>2</v>
      </c>
      <c r="D43" t="s">
        <v>4</v>
      </c>
      <c r="E43">
        <v>0</v>
      </c>
      <c r="F43" t="s">
        <v>128</v>
      </c>
      <c r="G43" t="str">
        <f>HYPERLINK("http://www.yonhapnewstv.co.kr/MYH20220325005100038/?did=1825m", "[출근길 인터뷰] 봄기운 만끽…비대면 안심관광지 25곳 선정")</f>
        <v>[출근길 인터뷰] 봄기운 만끽…비대면 안심관광지 25곳 선정</v>
      </c>
      <c r="H43" t="s">
        <v>129</v>
      </c>
    </row>
    <row r="44" spans="1:8" x14ac:dyDescent="0.4">
      <c r="A44" t="s">
        <v>37</v>
      </c>
      <c r="B44" t="s">
        <v>130</v>
      </c>
      <c r="C44" t="s">
        <v>2</v>
      </c>
      <c r="D44" t="s">
        <v>2</v>
      </c>
      <c r="E44">
        <v>0</v>
      </c>
      <c r="F44" t="s">
        <v>131</v>
      </c>
      <c r="G44" t="str">
        <f>HYPERLINK("https://biz.newdaily.co.kr/site/data/html/2022/03/25/2022032500013.html", "홈씨씨 인테리어 바닥재 숲’, 7년 연속 브랜드파워 1위 선정")</f>
        <v>홈씨씨 인테리어 바닥재 숲’, 7년 연속 브랜드파워 1위 선정</v>
      </c>
      <c r="H44" t="s">
        <v>132</v>
      </c>
    </row>
    <row r="45" spans="1:8" x14ac:dyDescent="0.4">
      <c r="A45" t="s">
        <v>37</v>
      </c>
      <c r="B45" t="s">
        <v>133</v>
      </c>
      <c r="C45" t="s">
        <v>2</v>
      </c>
      <c r="D45" t="s">
        <v>4</v>
      </c>
      <c r="E45">
        <v>0</v>
      </c>
      <c r="F45" t="s">
        <v>134</v>
      </c>
      <c r="G45" t="str">
        <f>HYPERLINK("https://news.bbsi.co.kr/news/articleView.html?idxno=3063106", "옛 안동역사에 묻힌 범림사 가치 조명...경북불교문화원 첫 학술포럼")</f>
        <v>옛 안동역사에 묻힌 범림사 가치 조명...경북불교문화원 첫 학술포럼</v>
      </c>
      <c r="H45" t="s">
        <v>135</v>
      </c>
    </row>
    <row r="46" spans="1:8" x14ac:dyDescent="0.4">
      <c r="A46" t="s">
        <v>37</v>
      </c>
      <c r="B46" t="s">
        <v>46</v>
      </c>
      <c r="C46" t="s">
        <v>2</v>
      </c>
      <c r="D46" t="s">
        <v>2</v>
      </c>
      <c r="E46">
        <v>0</v>
      </c>
      <c r="F46" t="s">
        <v>17</v>
      </c>
      <c r="G46" t="str">
        <f>HYPERLINK("http://www.ikld.kr/news/articleView.html?idxno=251035", "홈씨씨 인테리어 바닥재 숲, 7년 연속 브랜드파워 1위 선정")</f>
        <v>홈씨씨 인테리어 바닥재 숲, 7년 연속 브랜드파워 1위 선정</v>
      </c>
      <c r="H46" t="s">
        <v>136</v>
      </c>
    </row>
    <row r="47" spans="1:8" x14ac:dyDescent="0.4">
      <c r="A47" t="s">
        <v>37</v>
      </c>
      <c r="B47" t="s">
        <v>46</v>
      </c>
      <c r="C47" t="s">
        <v>2</v>
      </c>
      <c r="D47" t="s">
        <v>2</v>
      </c>
      <c r="E47">
        <v>0</v>
      </c>
      <c r="F47" t="s">
        <v>137</v>
      </c>
      <c r="G47" t="str">
        <f>HYPERLINK("http://www.ikld.kr/news/articleView.html?idxno=251061", "한화건설, 삼양사거리 초역세권 한화 포레나 미아 25일 오픈")</f>
        <v>한화건설, 삼양사거리 초역세권 한화 포레나 미아 25일 오픈</v>
      </c>
      <c r="H47" t="s">
        <v>138</v>
      </c>
    </row>
    <row r="48" spans="1:8" x14ac:dyDescent="0.4">
      <c r="A48" t="s">
        <v>139</v>
      </c>
      <c r="B48" t="s">
        <v>140</v>
      </c>
      <c r="C48" t="s">
        <v>2</v>
      </c>
      <c r="D48" t="s">
        <v>2</v>
      </c>
      <c r="E48">
        <v>0</v>
      </c>
      <c r="F48" t="s">
        <v>141</v>
      </c>
      <c r="G48" t="str">
        <f>HYPERLINK("http://lak.co.kr/news/boardview.php?id=13170", "옛 용산철도병원, 용산 역사·문화 담은 박물관으로 재탄생")</f>
        <v>옛 용산철도병원, 용산 역사·문화 담은 박물관으로 재탄생</v>
      </c>
      <c r="H48" t="s">
        <v>142</v>
      </c>
    </row>
    <row r="49" spans="1:8" x14ac:dyDescent="0.4">
      <c r="A49" t="s">
        <v>139</v>
      </c>
      <c r="B49" t="s">
        <v>143</v>
      </c>
      <c r="C49" t="s">
        <v>2</v>
      </c>
      <c r="D49" t="s">
        <v>2</v>
      </c>
      <c r="E49">
        <v>0</v>
      </c>
      <c r="F49" t="s">
        <v>144</v>
      </c>
      <c r="G49" t="str">
        <f>HYPERLINK("http://www.kbmaeil.com/news/articleView.html?idxno=924710", "창호 전문 조일산업 김홍탁 대표 경산 14호 아너 소사이어티 가입")</f>
        <v>창호 전문 조일산업 김홍탁 대표 경산 14호 아너 소사이어티 가입</v>
      </c>
      <c r="H49" t="s">
        <v>145</v>
      </c>
    </row>
    <row r="50" spans="1:8" x14ac:dyDescent="0.4">
      <c r="A50" t="s">
        <v>139</v>
      </c>
      <c r="B50" t="s">
        <v>146</v>
      </c>
      <c r="C50" t="s">
        <v>2</v>
      </c>
      <c r="D50" t="s">
        <v>2</v>
      </c>
      <c r="E50">
        <v>0</v>
      </c>
      <c r="F50" t="s">
        <v>147</v>
      </c>
      <c r="G50" t="str">
        <f>HYPERLINK("https://www.joongang.co.kr/article/25057871", "반가사유상의 방 그가 만들다…서로 빤히 보이는 설화수의 집")</f>
        <v>반가사유상의 방 그가 만들다…서로 빤히 보이는 설화수의 집</v>
      </c>
      <c r="H50" t="s">
        <v>148</v>
      </c>
    </row>
    <row r="51" spans="1:8" x14ac:dyDescent="0.4">
      <c r="A51" t="s">
        <v>139</v>
      </c>
      <c r="B51" t="s">
        <v>149</v>
      </c>
      <c r="C51" t="s">
        <v>2</v>
      </c>
      <c r="D51" t="s">
        <v>2</v>
      </c>
      <c r="E51">
        <v>0</v>
      </c>
      <c r="F51" t="s">
        <v>150</v>
      </c>
      <c r="G51" t="str">
        <f>HYPERLINK("http://www.kihoilbo.co.kr/news/articleView.html?idxno=971836", "공공임대 150가구 그린리모델링 완료")</f>
        <v>공공임대 150가구 그린리모델링 완료</v>
      </c>
      <c r="H51" t="s">
        <v>151</v>
      </c>
    </row>
    <row r="52" spans="1:8" x14ac:dyDescent="0.4">
      <c r="A52" t="s">
        <v>139</v>
      </c>
      <c r="B52" t="s">
        <v>149</v>
      </c>
      <c r="C52" t="s">
        <v>2</v>
      </c>
      <c r="D52" t="s">
        <v>4</v>
      </c>
      <c r="E52">
        <v>0</v>
      </c>
      <c r="F52" t="s">
        <v>152</v>
      </c>
      <c r="G52" t="str">
        <f>HYPERLINK("http://www.kihoilbo.co.kr/news/articleView.html?idxno=971935", "성남문화재단, 신흥·태평 입주예술가 공공예술 프로젝트 진행")</f>
        <v>성남문화재단, 신흥·태평 입주예술가 공공예술 프로젝트 진행</v>
      </c>
      <c r="H52" t="s">
        <v>153</v>
      </c>
    </row>
    <row r="53" spans="1:8" x14ac:dyDescent="0.4">
      <c r="A53" t="s">
        <v>139</v>
      </c>
      <c r="B53" t="s">
        <v>154</v>
      </c>
      <c r="C53" t="s">
        <v>2</v>
      </c>
      <c r="D53" t="s">
        <v>4</v>
      </c>
      <c r="E53">
        <v>0</v>
      </c>
      <c r="F53" t="s">
        <v>155</v>
      </c>
      <c r="G53" t="str">
        <f>HYPERLINK("https://www.job-post.co.kr/news/articleView.html?idxno=49505", "부산시, 한눈에 펼쳐지는 관광지도에 올해 부산관광 다 담아")</f>
        <v>부산시, 한눈에 펼쳐지는 관광지도에 올해 부산관광 다 담아</v>
      </c>
      <c r="H53" t="s">
        <v>156</v>
      </c>
    </row>
    <row r="54" spans="1:8" x14ac:dyDescent="0.4">
      <c r="A54" t="s">
        <v>139</v>
      </c>
      <c r="B54" t="s">
        <v>157</v>
      </c>
      <c r="C54" t="s">
        <v>2</v>
      </c>
      <c r="D54" t="s">
        <v>4</v>
      </c>
      <c r="E54">
        <v>0</v>
      </c>
      <c r="F54" t="s">
        <v>158</v>
      </c>
      <c r="G54" t="str">
        <f>HYPERLINK("http://news.mk.co.kr/newsRead.php?no=270047&amp;year=2022", "봄바람 휘날리며 흩날리는 벚꽃 잎이 울려 퍼질 이곳으로…")</f>
        <v>봄바람 휘날리며 흩날리는 벚꽃 잎이 울려 퍼질 이곳으로…</v>
      </c>
      <c r="H54" t="s">
        <v>159</v>
      </c>
    </row>
    <row r="55" spans="1:8" x14ac:dyDescent="0.4">
      <c r="A55" t="s">
        <v>139</v>
      </c>
      <c r="B55" t="s">
        <v>160</v>
      </c>
      <c r="C55" t="s">
        <v>2</v>
      </c>
      <c r="D55" t="s">
        <v>4</v>
      </c>
      <c r="E55">
        <v>0</v>
      </c>
      <c r="F55" t="s">
        <v>161</v>
      </c>
      <c r="G55" t="str">
        <f>HYPERLINK("https://www.theguru.co.kr/news/article.html?no=32893", "CJ CGV, 中서 더 배트맨 스크린X로 상영")</f>
        <v>CJ CGV, 中서 더 배트맨 스크린X로 상영</v>
      </c>
      <c r="H55" t="s">
        <v>162</v>
      </c>
    </row>
    <row r="56" spans="1:8" x14ac:dyDescent="0.4">
      <c r="A56" t="s">
        <v>139</v>
      </c>
      <c r="B56" t="s">
        <v>163</v>
      </c>
      <c r="C56" t="s">
        <v>2</v>
      </c>
      <c r="D56" t="s">
        <v>3</v>
      </c>
      <c r="E56">
        <v>0</v>
      </c>
      <c r="F56" t="s">
        <v>164</v>
      </c>
      <c r="G56" t="str">
        <f>HYPERLINK("https://vmspace.com/report/report_view.html?base_seq=MTk4OA==", "[Re-Visit SPACE] 김종성이라는 유산")</f>
        <v>[Re-Visit SPACE] 김종성이라는 유산</v>
      </c>
      <c r="H56" t="s">
        <v>165</v>
      </c>
    </row>
    <row r="57" spans="1:8" x14ac:dyDescent="0.4">
      <c r="A57" t="s">
        <v>139</v>
      </c>
      <c r="B57" t="s">
        <v>166</v>
      </c>
      <c r="C57" t="s">
        <v>2</v>
      </c>
      <c r="D57" t="s">
        <v>2</v>
      </c>
      <c r="E57">
        <v>0</v>
      </c>
      <c r="F57" t="s">
        <v>167</v>
      </c>
      <c r="G57" t="str">
        <f>HYPERLINK("https://www.jeonmae.co.kr/news/articleView.html?idxno=879418", "용산역사박물관 개관...용산의 모든 것 오롯이")</f>
        <v>용산역사박물관 개관...용산의 모든 것 오롯이</v>
      </c>
      <c r="H57" t="s">
        <v>168</v>
      </c>
    </row>
    <row r="58" spans="1:8" x14ac:dyDescent="0.4">
      <c r="A58" t="s">
        <v>139</v>
      </c>
      <c r="B58" t="s">
        <v>169</v>
      </c>
      <c r="C58" t="s">
        <v>2</v>
      </c>
      <c r="D58" t="s">
        <v>3</v>
      </c>
      <c r="E58">
        <v>0</v>
      </c>
      <c r="F58" t="s">
        <v>170</v>
      </c>
      <c r="G58" t="str">
        <f>HYPERLINK("http://sjbnews.com/news/news.php?number=740069", "규제무풍지대 지식산업센터 인기…에이스 101’ 분양")</f>
        <v>규제무풍지대 지식산업센터 인기…에이스 101’ 분양</v>
      </c>
      <c r="H58" t="s">
        <v>171</v>
      </c>
    </row>
    <row r="59" spans="1:8" x14ac:dyDescent="0.4">
      <c r="A59" t="s">
        <v>139</v>
      </c>
      <c r="B59" t="s">
        <v>172</v>
      </c>
      <c r="C59" t="s">
        <v>2</v>
      </c>
      <c r="D59" t="s">
        <v>4</v>
      </c>
      <c r="E59">
        <v>0</v>
      </c>
      <c r="F59" t="s">
        <v>173</v>
      </c>
      <c r="G59" t="str">
        <f>HYPERLINK("http://yna.kr/AKR20220324081800062?did=1195m", "관광불모지 원주시, 소금산 그랜드밸리로 체류형 관광도시 도약")</f>
        <v>관광불모지 원주시, 소금산 그랜드밸리로 체류형 관광도시 도약</v>
      </c>
      <c r="H59" t="s">
        <v>174</v>
      </c>
    </row>
    <row r="60" spans="1:8" x14ac:dyDescent="0.4">
      <c r="A60" t="s">
        <v>139</v>
      </c>
      <c r="B60" t="s">
        <v>175</v>
      </c>
      <c r="C60" t="s">
        <v>2</v>
      </c>
      <c r="D60" t="s">
        <v>4</v>
      </c>
      <c r="E60">
        <v>0</v>
      </c>
      <c r="F60" t="s">
        <v>176</v>
      </c>
      <c r="G60" t="str">
        <f>HYPERLINK("https://www.seoul.co.kr/news/newsView.php?id=20220324016001&amp;wlog_tag3=naver", "봄의 수도… 천년의 시간 넘어, 황리단 꽃길 따라 [이우석의 미시 여행]")</f>
        <v>봄의 수도… 천년의 시간 넘어, 황리단 꽃길 따라 [이우석의 미시 여행]</v>
      </c>
      <c r="H60" t="s">
        <v>177</v>
      </c>
    </row>
    <row r="61" spans="1:8" x14ac:dyDescent="0.4">
      <c r="A61" t="s">
        <v>139</v>
      </c>
      <c r="B61" t="s">
        <v>178</v>
      </c>
      <c r="C61" t="s">
        <v>2</v>
      </c>
      <c r="D61" t="s">
        <v>4</v>
      </c>
      <c r="E61">
        <v>0</v>
      </c>
      <c r="F61" t="s">
        <v>179</v>
      </c>
      <c r="G61" t="str">
        <f>HYPERLINK("http://www.dailypop.kr/news/articleView.html?idxno=58797", "스토리트리, 역사와 빛의 눈부신 만남 행주가 예술이야 빛축제 선보여")</f>
        <v>스토리트리, 역사와 빛의 눈부신 만남 행주가 예술이야 빛축제 선보여</v>
      </c>
      <c r="H61" t="s">
        <v>180</v>
      </c>
    </row>
    <row r="62" spans="1:8" x14ac:dyDescent="0.4">
      <c r="A62" t="s">
        <v>139</v>
      </c>
      <c r="B62" t="s">
        <v>181</v>
      </c>
      <c r="C62" t="s">
        <v>2</v>
      </c>
      <c r="D62" t="s">
        <v>5</v>
      </c>
      <c r="E62">
        <v>0</v>
      </c>
      <c r="F62" t="s">
        <v>182</v>
      </c>
      <c r="G62" t="str">
        <f>HYPERLINK("http://www.ggilbo.com/news/articleView.html?idxno=902998", "국영지앤엠, 시간외 거래 강세보여")</f>
        <v>국영지앤엠, 시간외 거래 강세보여</v>
      </c>
      <c r="H62" t="s">
        <v>183</v>
      </c>
    </row>
    <row r="63" spans="1:8" x14ac:dyDescent="0.4">
      <c r="A63" t="s">
        <v>139</v>
      </c>
      <c r="B63" t="s">
        <v>184</v>
      </c>
      <c r="C63" t="s">
        <v>2</v>
      </c>
      <c r="D63" t="s">
        <v>2</v>
      </c>
      <c r="E63">
        <v>0</v>
      </c>
      <c r="F63" t="s">
        <v>185</v>
      </c>
      <c r="G63" t="str">
        <f>HYPERLINK("http://www.cstimes.com/news/articleView.html?idxno=492984", "인천시, 노후 공공임대주택 150세대 그린리모델링")</f>
        <v>인천시, 노후 공공임대주택 150세대 그린리모델링</v>
      </c>
      <c r="H63" t="s">
        <v>186</v>
      </c>
    </row>
    <row r="64" spans="1:8" x14ac:dyDescent="0.4">
      <c r="A64" t="s">
        <v>139</v>
      </c>
      <c r="B64" t="s">
        <v>187</v>
      </c>
      <c r="C64" t="s">
        <v>2</v>
      </c>
      <c r="D64" t="s">
        <v>2</v>
      </c>
      <c r="E64">
        <v>0</v>
      </c>
      <c r="F64" t="s">
        <v>188</v>
      </c>
      <c r="G64" t="str">
        <f>HYPERLINK("https://view.asiae.co.kr/article/2022032407125008631", "구민과 반려동물 모두 행복한 문화 조성...동대문구 동물보호·복지 사업’...")</f>
        <v>구민과 반려동물 모두 행복한 문화 조성...동대문구 동물보호·복지 사업’...</v>
      </c>
      <c r="H64" t="s">
        <v>189</v>
      </c>
    </row>
    <row r="65" spans="1:8" x14ac:dyDescent="0.4">
      <c r="A65" t="s">
        <v>139</v>
      </c>
      <c r="B65" t="s">
        <v>172</v>
      </c>
      <c r="C65" t="s">
        <v>2</v>
      </c>
      <c r="D65" t="s">
        <v>2</v>
      </c>
      <c r="E65">
        <v>0</v>
      </c>
      <c r="F65" t="s">
        <v>190</v>
      </c>
      <c r="G65" t="str">
        <f>HYPERLINK("http://yna.kr/AKR20220215037300805?did=1195m", "[imazine] 봄이 오는 길목 ③ 겨울 문지방 너머 온 햇살 따라, 보길도")</f>
        <v>[imazine] 봄이 오는 길목 ③ 겨울 문지방 너머 온 햇살 따라, 보길도</v>
      </c>
      <c r="H65" t="s">
        <v>191</v>
      </c>
    </row>
    <row r="66" spans="1:8" x14ac:dyDescent="0.4">
      <c r="A66" t="s">
        <v>139</v>
      </c>
      <c r="B66" t="s">
        <v>122</v>
      </c>
      <c r="C66" t="s">
        <v>2</v>
      </c>
      <c r="D66" t="s">
        <v>2</v>
      </c>
      <c r="E66">
        <v>0</v>
      </c>
      <c r="F66" t="s">
        <v>192</v>
      </c>
      <c r="G66" t="str">
        <f>HYPERLINK("https://news.jtbc.joins.com/article/article.aspx?news_id=NB12052315", "[영상] 창문 활짝 연 창덕궁…주요 전각 창호 개방 이유는?")</f>
        <v>[영상] 창문 활짝 연 창덕궁…주요 전각 창호 개방 이유는?</v>
      </c>
      <c r="H66" t="s">
        <v>193</v>
      </c>
    </row>
    <row r="67" spans="1:8" x14ac:dyDescent="0.4">
      <c r="A67" t="s">
        <v>194</v>
      </c>
      <c r="B67" t="s">
        <v>82</v>
      </c>
      <c r="C67" t="s">
        <v>2</v>
      </c>
      <c r="D67" t="s">
        <v>2</v>
      </c>
      <c r="E67">
        <v>0</v>
      </c>
      <c r="F67" t="s">
        <v>195</v>
      </c>
      <c r="G67" t="str">
        <f>HYPERLINK("https://www.dnews.co.kr/uhtml/view.jsp?idxno=202203231022437440031", "인천시, 노후 공공임대 150세대 그린리모델링")</f>
        <v>인천시, 노후 공공임대 150세대 그린리모델링</v>
      </c>
      <c r="H67" t="s">
        <v>196</v>
      </c>
    </row>
    <row r="68" spans="1:8" x14ac:dyDescent="0.4">
      <c r="A68" t="s">
        <v>194</v>
      </c>
      <c r="B68" t="s">
        <v>82</v>
      </c>
      <c r="C68" t="s">
        <v>2</v>
      </c>
      <c r="D68" t="s">
        <v>2</v>
      </c>
      <c r="E68">
        <v>0</v>
      </c>
      <c r="F68" t="s">
        <v>197</v>
      </c>
      <c r="G68" t="str">
        <f>HYPERLINK("https://www.dnews.co.kr/uhtml/view.jsp?idxno=202203221451016420844", "기회의 땅’ 인도네시아…신수도ㆍ인프라시장 진출 시동")</f>
        <v>기회의 땅’ 인도네시아…신수도ㆍ인프라시장 진출 시동</v>
      </c>
      <c r="H68" t="s">
        <v>198</v>
      </c>
    </row>
    <row r="69" spans="1:8" x14ac:dyDescent="0.4">
      <c r="A69" t="s">
        <v>194</v>
      </c>
      <c r="B69" t="s">
        <v>96</v>
      </c>
      <c r="C69" t="s">
        <v>2</v>
      </c>
      <c r="D69" t="s">
        <v>2</v>
      </c>
      <c r="E69">
        <v>0</v>
      </c>
      <c r="F69" t="s">
        <v>199</v>
      </c>
      <c r="G69" t="str">
        <f>HYPERLINK("http://www.enewstoday.co.kr/news/articleView.html?idxno=1557084", "인천시, 노후 공공임대주택 그린리모델링 완료")</f>
        <v>인천시, 노후 공공임대주택 그린리모델링 완료</v>
      </c>
      <c r="H69" t="s">
        <v>200</v>
      </c>
    </row>
    <row r="70" spans="1:8" x14ac:dyDescent="0.4">
      <c r="A70" t="s">
        <v>194</v>
      </c>
      <c r="B70" t="s">
        <v>201</v>
      </c>
      <c r="C70" t="s">
        <v>2</v>
      </c>
      <c r="D70" t="s">
        <v>4</v>
      </c>
      <c r="E70">
        <v>0</v>
      </c>
      <c r="F70" t="s">
        <v>202</v>
      </c>
      <c r="G70" t="str">
        <f>HYPERLINK("http://www.womentimes.co.kr/news/articleView.html?idxno=55825", "[신상 레이더] 동원F&amp;B, 직화햄 브랜드 그릴리 론칭 외")</f>
        <v>[신상 레이더] 동원F&amp;B, 직화햄 브랜드 그릴리 론칭 외</v>
      </c>
      <c r="H70" t="s">
        <v>203</v>
      </c>
    </row>
    <row r="71" spans="1:8" x14ac:dyDescent="0.4">
      <c r="A71" t="s">
        <v>194</v>
      </c>
      <c r="B71" t="s">
        <v>204</v>
      </c>
      <c r="C71" t="s">
        <v>2</v>
      </c>
      <c r="D71" t="s">
        <v>2</v>
      </c>
      <c r="E71">
        <v>0</v>
      </c>
      <c r="F71" t="s">
        <v>205</v>
      </c>
      <c r="G71" t="str">
        <f>HYPERLINK("http://www.nspna.com/news/?mode=view&amp;newsid=560925", "김홍탁 조일산업 대표, 경산 14호 아너 소사이어티 회원 가입")</f>
        <v>김홍탁 조일산업 대표, 경산 14호 아너 소사이어티 회원 가입</v>
      </c>
      <c r="H71" t="s">
        <v>206</v>
      </c>
    </row>
    <row r="72" spans="1:8" x14ac:dyDescent="0.4">
      <c r="A72" t="s">
        <v>194</v>
      </c>
      <c r="B72" t="s">
        <v>207</v>
      </c>
      <c r="C72" t="s">
        <v>2</v>
      </c>
      <c r="D72" t="s">
        <v>4</v>
      </c>
      <c r="E72">
        <v>0</v>
      </c>
      <c r="F72" t="s">
        <v>208</v>
      </c>
      <c r="G72" t="str">
        <f>HYPERLINK("https://www.chosun.com/culture-life/archi-design/2022/03/23/YYA5YREJQJHMVFX524NSLCBS6M/?utm_source=naver&amp;utm_medium=referral&amp;utm_campaign=naver-news", "뻥 뚫린 32m 중앙홀… 상상력이 떠다니는 테트리스 빌딩’")</f>
        <v>뻥 뚫린 32m 중앙홀… 상상력이 떠다니는 테트리스 빌딩’</v>
      </c>
      <c r="H72" t="s">
        <v>209</v>
      </c>
    </row>
    <row r="73" spans="1:8" x14ac:dyDescent="0.4">
      <c r="A73" t="s">
        <v>194</v>
      </c>
      <c r="B73" t="s">
        <v>210</v>
      </c>
      <c r="C73" t="s">
        <v>2</v>
      </c>
      <c r="D73" t="s">
        <v>4</v>
      </c>
      <c r="E73">
        <v>0</v>
      </c>
      <c r="F73" t="s">
        <v>211</v>
      </c>
      <c r="G73" t="str">
        <f>HYPERLINK("http://www.fashionbiz.co.kr/TN/?cate=2&amp;recom=2&amp;idx=190881", "딥디크, 가로수길에 전세계 최대 규모 플래그십 오픈")</f>
        <v>딥디크, 가로수길에 전세계 최대 규모 플래그십 오픈</v>
      </c>
      <c r="H73" t="s">
        <v>212</v>
      </c>
    </row>
    <row r="74" spans="1:8" x14ac:dyDescent="0.4">
      <c r="A74" t="s">
        <v>194</v>
      </c>
      <c r="B74" t="s">
        <v>213</v>
      </c>
      <c r="C74" t="s">
        <v>2</v>
      </c>
      <c r="D74" t="s">
        <v>2</v>
      </c>
      <c r="E74">
        <v>0</v>
      </c>
      <c r="F74" t="s">
        <v>214</v>
      </c>
      <c r="G74" t="str">
        <f>HYPERLINK("https://www.asiatoday.co.kr/view.php?key=20220323010013502", "경산시, 조일산업(주) 김홍탁 대표, 경산 14호 아너 소사이어티 회원 가입!")</f>
        <v>경산시, 조일산업(주) 김홍탁 대표, 경산 14호 아너 소사이어티 회원 가입!</v>
      </c>
      <c r="H74" t="s">
        <v>215</v>
      </c>
    </row>
    <row r="75" spans="1:8" x14ac:dyDescent="0.4">
      <c r="A75" t="s">
        <v>194</v>
      </c>
      <c r="B75" t="s">
        <v>213</v>
      </c>
      <c r="C75" t="s">
        <v>2</v>
      </c>
      <c r="D75" t="s">
        <v>2</v>
      </c>
      <c r="E75">
        <v>0</v>
      </c>
      <c r="F75" t="s">
        <v>216</v>
      </c>
      <c r="G75" t="str">
        <f>HYPERLINK("https://www.asiatoday.co.kr/view.php?key=20220323010013042", "인천시, 노후 공공임대주택 150세대 그린리모델링 완료")</f>
        <v>인천시, 노후 공공임대주택 150세대 그린리모델링 완료</v>
      </c>
      <c r="H75" t="s">
        <v>217</v>
      </c>
    </row>
    <row r="76" spans="1:8" x14ac:dyDescent="0.4">
      <c r="A76" t="s">
        <v>194</v>
      </c>
      <c r="B76" t="s">
        <v>218</v>
      </c>
      <c r="C76" t="s">
        <v>2</v>
      </c>
      <c r="D76" t="s">
        <v>2</v>
      </c>
      <c r="E76">
        <v>0</v>
      </c>
      <c r="F76" t="s">
        <v>219</v>
      </c>
      <c r="G76" t="str">
        <f>HYPERLINK("http://www.kbsm.net/news/view.php?idx=343178", "조일산업(주) 김홍탁 대표, 경산 14호 아너소사이어티 회원 가입")</f>
        <v>조일산업(주) 김홍탁 대표, 경산 14호 아너소사이어티 회원 가입</v>
      </c>
      <c r="H76" t="s">
        <v>220</v>
      </c>
    </row>
    <row r="77" spans="1:8" x14ac:dyDescent="0.4">
      <c r="A77" t="s">
        <v>194</v>
      </c>
      <c r="B77" t="s">
        <v>221</v>
      </c>
      <c r="C77" t="s">
        <v>2</v>
      </c>
      <c r="D77" t="s">
        <v>2</v>
      </c>
      <c r="E77">
        <v>0</v>
      </c>
      <c r="F77" t="s">
        <v>222</v>
      </c>
      <c r="G77" t="str">
        <f>HYPERLINK("http://www.newsway.co.kr/news/view?tp=1&amp;ud=2022032316265360478", "[2022 주총]한샘 주총 승기 잡은 IMM PE, 기업가치 제고 본격 드라이브")</f>
        <v>[2022 주총]한샘 주총 승기 잡은 IMM PE, 기업가치 제고 본격 드라이브</v>
      </c>
      <c r="H77" t="s">
        <v>223</v>
      </c>
    </row>
    <row r="78" spans="1:8" x14ac:dyDescent="0.4">
      <c r="A78" t="s">
        <v>194</v>
      </c>
      <c r="B78" t="s">
        <v>224</v>
      </c>
      <c r="C78" t="s">
        <v>2</v>
      </c>
      <c r="D78" t="s">
        <v>2</v>
      </c>
      <c r="E78">
        <v>0</v>
      </c>
      <c r="F78" t="s">
        <v>225</v>
      </c>
      <c r="G78" t="str">
        <f>HYPERLINK("https://www.ajunews.com/view/20220323094615465", "인천 노후 공공임대주택 150세대 리모델링 완료")</f>
        <v>인천 노후 공공임대주택 150세대 리모델링 완료</v>
      </c>
      <c r="H78" t="s">
        <v>226</v>
      </c>
    </row>
    <row r="79" spans="1:8" x14ac:dyDescent="0.4">
      <c r="A79" t="s">
        <v>194</v>
      </c>
      <c r="B79" t="s">
        <v>224</v>
      </c>
      <c r="C79" t="s">
        <v>2</v>
      </c>
      <c r="D79" t="s">
        <v>4</v>
      </c>
      <c r="E79">
        <v>0</v>
      </c>
      <c r="F79" t="s">
        <v>227</v>
      </c>
      <c r="G79" t="str">
        <f>HYPERLINK("https://www.ajunews.com/view/20220323085037396", "딥티크, 가로수길에 세계 최대 규모 플래그십 스토어 오픈")</f>
        <v>딥티크, 가로수길에 세계 최대 규모 플래그십 스토어 오픈</v>
      </c>
      <c r="H79" t="s">
        <v>228</v>
      </c>
    </row>
    <row r="80" spans="1:8" x14ac:dyDescent="0.4">
      <c r="A80" t="s">
        <v>194</v>
      </c>
      <c r="B80" t="s">
        <v>229</v>
      </c>
      <c r="C80" t="s">
        <v>2</v>
      </c>
      <c r="D80" t="s">
        <v>2</v>
      </c>
      <c r="E80">
        <v>0</v>
      </c>
      <c r="F80" t="s">
        <v>230</v>
      </c>
      <c r="G80" t="str">
        <f>HYPERLINK("http://news.heraldcorp.com/view.php?ud=20220322000926", "소재부터 기능까지 프리미엄으로…탄탄히 쌓아올린 집의 품격’")</f>
        <v>소재부터 기능까지 프리미엄으로…탄탄히 쌓아올린 집의 품격’</v>
      </c>
      <c r="H80" t="s">
        <v>231</v>
      </c>
    </row>
    <row r="81" spans="1:8" x14ac:dyDescent="0.4">
      <c r="A81" t="s">
        <v>194</v>
      </c>
      <c r="B81" t="s">
        <v>16</v>
      </c>
      <c r="C81" t="s">
        <v>2</v>
      </c>
      <c r="D81" t="s">
        <v>2</v>
      </c>
      <c r="E81">
        <v>0</v>
      </c>
      <c r="F81" t="s">
        <v>232</v>
      </c>
      <c r="G81" t="str">
        <f>HYPERLINK("http://www.newsis.com/view/?id=NISX20220323_0001804458&amp;cID=10810&amp;pID=10800", "김홍탁 조일산업 대표, 아너 소사이어티 경산 14호 회원 가입")</f>
        <v>김홍탁 조일산업 대표, 아너 소사이어티 경산 14호 회원 가입</v>
      </c>
      <c r="H81" t="s">
        <v>233</v>
      </c>
    </row>
    <row r="82" spans="1:8" x14ac:dyDescent="0.4">
      <c r="A82" t="s">
        <v>194</v>
      </c>
      <c r="B82" t="s">
        <v>234</v>
      </c>
      <c r="C82" t="s">
        <v>2</v>
      </c>
      <c r="D82" t="s">
        <v>2</v>
      </c>
      <c r="E82">
        <v>0</v>
      </c>
      <c r="F82" t="s">
        <v>235</v>
      </c>
      <c r="G82" t="str">
        <f>HYPERLINK("http://news.kmib.co.kr/article/view.asp?arcid=0016896304&amp;code=61121111&amp;cp=nv", "인천 노후 공공임대주택 150가구 그린리모델링")</f>
        <v>인천 노후 공공임대주택 150가구 그린리모델링</v>
      </c>
      <c r="H82" t="s">
        <v>236</v>
      </c>
    </row>
    <row r="83" spans="1:8" x14ac:dyDescent="0.4">
      <c r="A83" t="s">
        <v>194</v>
      </c>
      <c r="B83" t="s">
        <v>237</v>
      </c>
      <c r="C83" t="s">
        <v>2</v>
      </c>
      <c r="D83" t="s">
        <v>2</v>
      </c>
      <c r="E83">
        <v>0</v>
      </c>
      <c r="F83" t="s">
        <v>238</v>
      </c>
      <c r="G83" t="str">
        <f>HYPERLINK("http://www.fnnews.com/news/202203230926286724", "인천시, 노후 공공임대주택 150세대 그린리모델링 입주")</f>
        <v>인천시, 노후 공공임대주택 150세대 그린리모델링 입주</v>
      </c>
      <c r="H83" t="s">
        <v>239</v>
      </c>
    </row>
    <row r="84" spans="1:8" x14ac:dyDescent="0.4">
      <c r="A84" t="s">
        <v>194</v>
      </c>
      <c r="B84" t="s">
        <v>240</v>
      </c>
      <c r="C84" t="s">
        <v>2</v>
      </c>
      <c r="D84" t="s">
        <v>2</v>
      </c>
      <c r="E84">
        <v>0</v>
      </c>
      <c r="F84" t="s">
        <v>241</v>
      </c>
      <c r="G84" t="str">
        <f>HYPERLINK("http://www.kjdaily.com/article.php?aid=1648031418570186222", "[정사로 읽는 전라도 역사기행]삼부자 독립운동가 이윤호")</f>
        <v>[정사로 읽는 전라도 역사기행]삼부자 독립운동가 이윤호</v>
      </c>
      <c r="H84" t="s">
        <v>242</v>
      </c>
    </row>
    <row r="85" spans="1:8" x14ac:dyDescent="0.4">
      <c r="A85" t="s">
        <v>194</v>
      </c>
      <c r="B85" t="s">
        <v>243</v>
      </c>
      <c r="C85" t="s">
        <v>2</v>
      </c>
      <c r="D85" t="s">
        <v>2</v>
      </c>
      <c r="E85">
        <v>0</v>
      </c>
      <c r="F85" t="s">
        <v>244</v>
      </c>
      <c r="G85" t="str">
        <f>HYPERLINK("http://news.mk.co.kr/newsRead.php?no=262228&amp;year=2022", "수원 건축·인테리어 박람회…24일 컨벤션센터서 막 올려")</f>
        <v>수원 건축·인테리어 박람회…24일 컨벤션센터서 막 올려</v>
      </c>
      <c r="H85" t="s">
        <v>245</v>
      </c>
    </row>
    <row r="86" spans="1:8" x14ac:dyDescent="0.4">
      <c r="A86" t="s">
        <v>194</v>
      </c>
      <c r="B86" t="s">
        <v>38</v>
      </c>
      <c r="C86" t="s">
        <v>2</v>
      </c>
      <c r="D86" t="s">
        <v>2</v>
      </c>
      <c r="E86">
        <v>0</v>
      </c>
      <c r="F86" t="s">
        <v>246</v>
      </c>
      <c r="G86" t="str">
        <f>HYPERLINK("http://www.g-enews.com/ko-kr/news/article/news_all/2022032310194678624e4869c120_1/article.html", "DSR 대출규제 피한 오피스텔 잡아라… ’수원 금호 리첸시아 퍼스티지’ 2단지...")</f>
        <v>DSR 대출규제 피한 오피스텔 잡아라… ’수원 금호 리첸시아 퍼스티지’ 2단지...</v>
      </c>
      <c r="H86" t="s">
        <v>247</v>
      </c>
    </row>
    <row r="87" spans="1:8" x14ac:dyDescent="0.4">
      <c r="A87" t="s">
        <v>194</v>
      </c>
      <c r="B87" t="s">
        <v>243</v>
      </c>
      <c r="C87" t="s">
        <v>2</v>
      </c>
      <c r="D87" t="s">
        <v>2</v>
      </c>
      <c r="E87">
        <v>0</v>
      </c>
      <c r="F87" t="s">
        <v>248</v>
      </c>
      <c r="G87" t="str">
        <f>HYPERLINK("http://news.mk.co.kr/newsRead.php?no=262273&amp;year=2022", "[분양 하이라이트] 아산 벨코어 스위첸, 서해안 개발 중심지…직주근접 최고봉")</f>
        <v>[분양 하이라이트] 아산 벨코어 스위첸, 서해안 개발 중심지…직주근접 최고봉</v>
      </c>
      <c r="H87" t="s">
        <v>249</v>
      </c>
    </row>
    <row r="88" spans="1:8" x14ac:dyDescent="0.4">
      <c r="A88" t="s">
        <v>194</v>
      </c>
      <c r="B88" t="s">
        <v>250</v>
      </c>
      <c r="C88" t="s">
        <v>2</v>
      </c>
      <c r="D88" t="s">
        <v>4</v>
      </c>
      <c r="E88">
        <v>0</v>
      </c>
      <c r="F88" t="s">
        <v>251</v>
      </c>
      <c r="G88" t="str">
        <f>HYPERLINK("https://sports.donga.com/article/all/20220322/112478829/3", "홍대 감성’ 더한 롯데리아…매출이 쑥쑥")</f>
        <v>홍대 감성’ 더한 롯데리아…매출이 쑥쑥</v>
      </c>
      <c r="H88" t="s">
        <v>252</v>
      </c>
    </row>
    <row r="89" spans="1:8" x14ac:dyDescent="0.4">
      <c r="A89" t="s">
        <v>194</v>
      </c>
      <c r="B89" t="s">
        <v>253</v>
      </c>
      <c r="C89" t="s">
        <v>2</v>
      </c>
      <c r="D89" t="s">
        <v>2</v>
      </c>
      <c r="E89">
        <v>0</v>
      </c>
      <c r="F89" t="s">
        <v>254</v>
      </c>
      <c r="G89" t="str">
        <f>HYPERLINK("https://www.viva100.com/main/view.php?key=20220323010005857", "인천시 노후 공공임대주택 43억 투입…150세대 그린리모델링")</f>
        <v>인천시 노후 공공임대주택 43억 투입…150세대 그린리모델링</v>
      </c>
      <c r="H89" t="s">
        <v>255</v>
      </c>
    </row>
    <row r="90" spans="1:8" x14ac:dyDescent="0.4">
      <c r="A90" t="s">
        <v>194</v>
      </c>
      <c r="B90" t="s">
        <v>256</v>
      </c>
      <c r="C90" t="s">
        <v>2</v>
      </c>
      <c r="D90" t="s">
        <v>2</v>
      </c>
      <c r="E90">
        <v>0</v>
      </c>
      <c r="F90" t="s">
        <v>257</v>
      </c>
      <c r="G90" t="str">
        <f>HYPERLINK("http://news.mt.co.kr/mtview.php?no=2022032211360658124", "인테리어 고민해결...패키지도 직접선택도 자유자재")</f>
        <v>인테리어 고민해결...패키지도 직접선택도 자유자재</v>
      </c>
      <c r="H90" t="s">
        <v>258</v>
      </c>
    </row>
    <row r="91" spans="1:8" x14ac:dyDescent="0.4">
      <c r="A91" t="s">
        <v>194</v>
      </c>
      <c r="B91" t="s">
        <v>22</v>
      </c>
      <c r="C91" t="s">
        <v>2</v>
      </c>
      <c r="D91" t="s">
        <v>2</v>
      </c>
      <c r="E91">
        <v>0</v>
      </c>
      <c r="F91" t="s">
        <v>259</v>
      </c>
      <c r="G91" t="str">
        <f>HYPERLINK("http://www.ksilbo.co.kr/news/articleView.html?idxno=930171", "한샘리하우스 부산중앙점, 봄맞이 봄엔더드림 단독 프로모션 이벤트")</f>
        <v>한샘리하우스 부산중앙점, 봄맞이 봄엔더드림 단독 프로모션 이벤트</v>
      </c>
      <c r="H91" t="s">
        <v>260</v>
      </c>
    </row>
    <row r="92" spans="1:8" x14ac:dyDescent="0.4">
      <c r="A92" t="s">
        <v>194</v>
      </c>
      <c r="B92" t="s">
        <v>261</v>
      </c>
      <c r="C92" t="s">
        <v>2</v>
      </c>
      <c r="D92" t="s">
        <v>2</v>
      </c>
      <c r="E92">
        <v>0</v>
      </c>
      <c r="F92" t="s">
        <v>262</v>
      </c>
      <c r="G92" t="str">
        <f>HYPERLINK("http://www.getnews.co.kr/news/articleView.html?idxno=577517", "홈씨씨 인테리어 광고 영상, 유튜브 공개 10일 만에 조회 수 100만 돌파")</f>
        <v>홈씨씨 인테리어 광고 영상, 유튜브 공개 10일 만에 조회 수 100만 돌파</v>
      </c>
      <c r="H92" t="s">
        <v>263</v>
      </c>
    </row>
    <row r="93" spans="1:8" x14ac:dyDescent="0.4">
      <c r="A93" t="s">
        <v>194</v>
      </c>
      <c r="B93" t="s">
        <v>264</v>
      </c>
      <c r="C93" t="s">
        <v>2</v>
      </c>
      <c r="D93" t="s">
        <v>2</v>
      </c>
      <c r="E93">
        <v>0</v>
      </c>
      <c r="F93" t="s">
        <v>265</v>
      </c>
      <c r="G93" t="str">
        <f>HYPERLINK("https://www.sedaily.com/NewsView/263J2AWJXB", "상담·시공 한번에…현대리바트, 새 인테리어 브랜드 집테리어’ 선봬")</f>
        <v>상담·시공 한번에…현대리바트, 새 인테리어 브랜드 집테리어’ 선봬</v>
      </c>
      <c r="H93" t="s">
        <v>266</v>
      </c>
    </row>
    <row r="94" spans="1:8" x14ac:dyDescent="0.4">
      <c r="A94" t="s">
        <v>194</v>
      </c>
      <c r="B94" t="s">
        <v>267</v>
      </c>
      <c r="C94" t="s">
        <v>2</v>
      </c>
      <c r="D94" t="s">
        <v>2</v>
      </c>
      <c r="E94">
        <v>0</v>
      </c>
      <c r="F94" t="s">
        <v>199</v>
      </c>
      <c r="G94" t="str">
        <f>HYPERLINK("http://www.asiaa.co.kr/news/articleView.html?idxno=81155", "인천시, 노후 공공임대주택 그린리모델링 완료")</f>
        <v>인천시, 노후 공공임대주택 그린리모델링 완료</v>
      </c>
      <c r="H94" t="s">
        <v>268</v>
      </c>
    </row>
    <row r="95" spans="1:8" x14ac:dyDescent="0.4">
      <c r="A95" t="s">
        <v>194</v>
      </c>
      <c r="B95" t="s">
        <v>269</v>
      </c>
      <c r="C95" t="s">
        <v>2</v>
      </c>
      <c r="D95" t="s">
        <v>2</v>
      </c>
      <c r="E95">
        <v>0</v>
      </c>
      <c r="F95" t="s">
        <v>270</v>
      </c>
      <c r="G95" t="str">
        <f>HYPERLINK("http://www.kukinews.com/newsView/kuk202203230030", "인천시, 노후 공공임대주택 150세대 그린리모델링 사업 완료")</f>
        <v>인천시, 노후 공공임대주택 150세대 그린리모델링 사업 완료</v>
      </c>
      <c r="H95" t="s">
        <v>271</v>
      </c>
    </row>
    <row r="96" spans="1:8" x14ac:dyDescent="0.4">
      <c r="A96" t="s">
        <v>194</v>
      </c>
      <c r="B96" t="s">
        <v>272</v>
      </c>
      <c r="C96" t="s">
        <v>2</v>
      </c>
      <c r="D96" t="s">
        <v>2</v>
      </c>
      <c r="E96">
        <v>0</v>
      </c>
      <c r="F96" t="s">
        <v>273</v>
      </c>
      <c r="G96" t="str">
        <f>HYPERLINK("http://www.gpkorea.com/news/articleView.html?idxno=84033", "실수요자 주목하는 똘똘한 주상복합, 아산 벨코어 스위첸 분양 앞둬")</f>
        <v>실수요자 주목하는 똘똘한 주상복합, 아산 벨코어 스위첸 분양 앞둬</v>
      </c>
      <c r="H96" t="s">
        <v>274</v>
      </c>
    </row>
    <row r="97" spans="1:8" x14ac:dyDescent="0.4">
      <c r="A97" t="s">
        <v>194</v>
      </c>
      <c r="B97" t="s">
        <v>269</v>
      </c>
      <c r="C97" t="s">
        <v>2</v>
      </c>
      <c r="D97" t="s">
        <v>2</v>
      </c>
      <c r="E97">
        <v>0</v>
      </c>
      <c r="F97" t="s">
        <v>275</v>
      </c>
      <c r="G97" t="str">
        <f>HYPERLINK("http://www.kukinews.com/newsView/kuk202203230061", "궁금했던 창덕궁 내부 봄 맞아 창과 문이 활짝 [쿠키포토]")</f>
        <v>궁금했던 창덕궁 내부 봄 맞아 창과 문이 활짝 [쿠키포토]</v>
      </c>
      <c r="H97" t="s">
        <v>276</v>
      </c>
    </row>
    <row r="98" spans="1:8" x14ac:dyDescent="0.4">
      <c r="A98" t="s">
        <v>194</v>
      </c>
      <c r="B98" t="s">
        <v>70</v>
      </c>
      <c r="C98" t="s">
        <v>2</v>
      </c>
      <c r="D98" t="s">
        <v>4</v>
      </c>
      <c r="E98">
        <v>0</v>
      </c>
      <c r="F98" t="s">
        <v>277</v>
      </c>
      <c r="G98" t="str">
        <f>HYPERLINK("https://www.news1.kr/articles/?4624309", "딥티크, 신사동 가로수길에 국내 첫 플래그십 스토어 선보인다")</f>
        <v>딥티크, 신사동 가로수길에 국내 첫 플래그십 스토어 선보인다</v>
      </c>
      <c r="H98" t="s">
        <v>278</v>
      </c>
    </row>
    <row r="99" spans="1:8" x14ac:dyDescent="0.4">
      <c r="A99" t="s">
        <v>194</v>
      </c>
      <c r="B99" t="s">
        <v>70</v>
      </c>
      <c r="C99" t="s">
        <v>2</v>
      </c>
      <c r="D99" t="s">
        <v>2</v>
      </c>
      <c r="E99">
        <v>0</v>
      </c>
      <c r="F99" t="s">
        <v>279</v>
      </c>
      <c r="G99" t="str">
        <f>HYPERLINK("https://www.news1.kr/articles/?4623897", "정지선의 M&amp;A 본능…현대百, 지누스 품고 비전 2030 실현 박차")</f>
        <v>정지선의 M&amp;A 본능…현대百, 지누스 품고 비전 2030 실현 박차</v>
      </c>
      <c r="H99" t="s">
        <v>280</v>
      </c>
    </row>
    <row r="100" spans="1:8" x14ac:dyDescent="0.4">
      <c r="A100" t="s">
        <v>194</v>
      </c>
      <c r="B100" t="s">
        <v>120</v>
      </c>
      <c r="C100" t="s">
        <v>2</v>
      </c>
      <c r="D100" t="s">
        <v>2</v>
      </c>
      <c r="E100">
        <v>0</v>
      </c>
      <c r="F100" t="s">
        <v>281</v>
      </c>
      <c r="G100" t="str">
        <f>HYPERLINK("http://www.shinailbo.co.kr/news/articleView.html?idxno=1530391", "인천, 노후 공공임대주택 150세대 그린리모델링")</f>
        <v>인천, 노후 공공임대주택 150세대 그린리모델링</v>
      </c>
      <c r="H100" t="s">
        <v>282</v>
      </c>
    </row>
    <row r="101" spans="1:8" x14ac:dyDescent="0.4">
      <c r="A101" t="s">
        <v>194</v>
      </c>
      <c r="B101" t="s">
        <v>283</v>
      </c>
      <c r="C101" t="s">
        <v>2</v>
      </c>
      <c r="D101" t="s">
        <v>2</v>
      </c>
      <c r="E101">
        <v>0</v>
      </c>
      <c r="F101" t="s">
        <v>284</v>
      </c>
      <c r="G101" t="str">
        <f>HYPERLINK("http://www.idaegu.com/newsView/idg202203230014", "조일산업 김홍탁 대표, 경산 14호 아너 소사이어티 회원 가입")</f>
        <v>조일산업 김홍탁 대표, 경산 14호 아너 소사이어티 회원 가입</v>
      </c>
      <c r="H101" t="s">
        <v>285</v>
      </c>
    </row>
    <row r="102" spans="1:8" x14ac:dyDescent="0.4">
      <c r="A102" t="s">
        <v>194</v>
      </c>
      <c r="B102" t="s">
        <v>286</v>
      </c>
      <c r="C102" t="s">
        <v>2</v>
      </c>
      <c r="D102" t="s">
        <v>2</v>
      </c>
      <c r="E102">
        <v>0</v>
      </c>
      <c r="F102" t="s">
        <v>185</v>
      </c>
      <c r="G102" t="str">
        <f>HYPERLINK("http://www.ifm.kr/news/331727", "인천시, 노후 공공임대주택 150세대 그린리모델링")</f>
        <v>인천시, 노후 공공임대주택 150세대 그린리모델링</v>
      </c>
      <c r="H102" t="s">
        <v>287</v>
      </c>
    </row>
    <row r="103" spans="1:8" x14ac:dyDescent="0.4">
      <c r="A103" t="s">
        <v>194</v>
      </c>
      <c r="B103" t="s">
        <v>288</v>
      </c>
      <c r="C103" t="s">
        <v>2</v>
      </c>
      <c r="D103" t="s">
        <v>2</v>
      </c>
      <c r="E103">
        <v>0</v>
      </c>
      <c r="F103" t="s">
        <v>289</v>
      </c>
      <c r="G103" t="str">
        <f>HYPERLINK("https://news.imaeil.com/page/view/2022032314244769751", "김홍탁 조일산업 대표, 아너 소사이어티 경산 14호 가입")</f>
        <v>김홍탁 조일산업 대표, 아너 소사이어티 경산 14호 가입</v>
      </c>
      <c r="H103" t="s">
        <v>290</v>
      </c>
    </row>
    <row r="104" spans="1:8" x14ac:dyDescent="0.4">
      <c r="A104" t="s">
        <v>194</v>
      </c>
      <c r="B104" t="s">
        <v>291</v>
      </c>
      <c r="C104" t="s">
        <v>2</v>
      </c>
      <c r="D104" t="s">
        <v>2</v>
      </c>
      <c r="E104">
        <v>0</v>
      </c>
      <c r="F104" t="s">
        <v>292</v>
      </c>
      <c r="G104" t="str">
        <f>HYPERLINK("http://www.startuptoday.co.kr/news/articleView.html?idxno=96632", "조일산업(주) 김홍탁 대표, 경산시 신규 아너 소사이어티 회원 가입")</f>
        <v>조일산업(주) 김홍탁 대표, 경산시 신규 아너 소사이어티 회원 가입</v>
      </c>
      <c r="H104" t="s">
        <v>293</v>
      </c>
    </row>
    <row r="105" spans="1:8" x14ac:dyDescent="0.4">
      <c r="A105" t="s">
        <v>194</v>
      </c>
      <c r="B105" t="s">
        <v>294</v>
      </c>
      <c r="C105" t="s">
        <v>2</v>
      </c>
      <c r="D105" t="s">
        <v>4</v>
      </c>
      <c r="E105">
        <v>0</v>
      </c>
      <c r="F105" t="s">
        <v>295</v>
      </c>
      <c r="G105" t="str">
        <f>HYPERLINK("https://magazine.hankyung.com/business/article/202203234290b", "딥티크, 가로수길에 전세계 최대 규모 플래그십 스토어 오픈")</f>
        <v>딥티크, 가로수길에 전세계 최대 규모 플래그십 스토어 오픈</v>
      </c>
      <c r="H105" t="s">
        <v>296</v>
      </c>
    </row>
    <row r="106" spans="1:8" x14ac:dyDescent="0.4">
      <c r="A106" t="s">
        <v>194</v>
      </c>
      <c r="B106" t="s">
        <v>184</v>
      </c>
      <c r="C106" t="s">
        <v>2</v>
      </c>
      <c r="D106" t="s">
        <v>2</v>
      </c>
      <c r="E106">
        <v>0</v>
      </c>
      <c r="F106" t="s">
        <v>297</v>
      </c>
      <c r="G106" t="str">
        <f>HYPERLINK("http://www.cstimes.com/news/articleView.html?idxno=492852", "한샘리하우스 부산중앙점, 봄맞이 봄엔더드림 프로모션")</f>
        <v>한샘리하우스 부산중앙점, 봄맞이 봄엔더드림 프로모션</v>
      </c>
      <c r="H106" t="s">
        <v>298</v>
      </c>
    </row>
    <row r="107" spans="1:8" x14ac:dyDescent="0.4">
      <c r="A107" t="s">
        <v>194</v>
      </c>
      <c r="B107" t="s">
        <v>184</v>
      </c>
      <c r="C107" t="s">
        <v>2</v>
      </c>
      <c r="D107" t="s">
        <v>4</v>
      </c>
      <c r="E107">
        <v>0</v>
      </c>
      <c r="F107" t="s">
        <v>299</v>
      </c>
      <c r="G107" t="str">
        <f>HYPERLINK("http://www.cstimes.com/news/articleView.html?idxno=492913", "딥티크, 가로수길 전 세계 최대 플래그십 스토어 오픈")</f>
        <v>딥티크, 가로수길 전 세계 최대 플래그십 스토어 오픈</v>
      </c>
      <c r="H107" t="s">
        <v>300</v>
      </c>
    </row>
    <row r="108" spans="1:8" x14ac:dyDescent="0.4">
      <c r="A108" t="s">
        <v>194</v>
      </c>
      <c r="B108" t="s">
        <v>70</v>
      </c>
      <c r="C108" t="s">
        <v>2</v>
      </c>
      <c r="D108" t="s">
        <v>2</v>
      </c>
      <c r="E108">
        <v>0</v>
      </c>
      <c r="F108" t="s">
        <v>301</v>
      </c>
      <c r="G108" t="str">
        <f>HYPERLINK("https://www.news1.kr/articles/?4623417", "수원 금호 리첸시아 퍼스티지 공동구매 프로모션")</f>
        <v>수원 금호 리첸시아 퍼스티지 공동구매 프로모션</v>
      </c>
      <c r="H108" t="s">
        <v>302</v>
      </c>
    </row>
    <row r="109" spans="1:8" x14ac:dyDescent="0.4">
      <c r="A109" t="s">
        <v>194</v>
      </c>
      <c r="B109" t="s">
        <v>303</v>
      </c>
      <c r="C109" t="s">
        <v>2</v>
      </c>
      <c r="D109" t="s">
        <v>4</v>
      </c>
      <c r="E109">
        <v>0</v>
      </c>
      <c r="F109" t="s">
        <v>295</v>
      </c>
      <c r="G109" t="str">
        <f>HYPERLINK("http://www.slist.kr/news/articleView.html?idxno=340759", "딥티크, 가로수길에 전세계 최대 규모 플래그십 스토어 오픈")</f>
        <v>딥티크, 가로수길에 전세계 최대 규모 플래그십 스토어 오픈</v>
      </c>
      <c r="H109" t="s">
        <v>304</v>
      </c>
    </row>
    <row r="110" spans="1:8" x14ac:dyDescent="0.4">
      <c r="A110" t="s">
        <v>194</v>
      </c>
      <c r="B110" t="s">
        <v>305</v>
      </c>
      <c r="C110" t="s">
        <v>2</v>
      </c>
      <c r="D110" t="s">
        <v>4</v>
      </c>
      <c r="E110">
        <v>0</v>
      </c>
      <c r="F110" t="s">
        <v>306</v>
      </c>
      <c r="G110" t="str">
        <f>HYPERLINK("http://www.segye.com/content/html/2022/03/22/20220322505955.html?OutUrl=naver", "한눈에 펼쳐지는 관광지도에 올해 부산관광 다 담았다")</f>
        <v>한눈에 펼쳐지는 관광지도에 올해 부산관광 다 담았다</v>
      </c>
      <c r="H110" t="s">
        <v>307</v>
      </c>
    </row>
    <row r="111" spans="1:8" x14ac:dyDescent="0.4">
      <c r="A111" t="s">
        <v>194</v>
      </c>
      <c r="B111" t="s">
        <v>308</v>
      </c>
      <c r="C111" t="s">
        <v>2</v>
      </c>
      <c r="D111" t="s">
        <v>2</v>
      </c>
      <c r="E111">
        <v>0</v>
      </c>
      <c r="F111" t="s">
        <v>216</v>
      </c>
      <c r="G111" t="str">
        <f>HYPERLINK("http://www.incheonilbo.com/news/articleView.html?idxno=1136424", "인천시, 노후 공공임대주택 150세대 그린리모델링 완료")</f>
        <v>인천시, 노후 공공임대주택 150세대 그린리모델링 완료</v>
      </c>
      <c r="H111" t="s">
        <v>309</v>
      </c>
    </row>
    <row r="112" spans="1:8" x14ac:dyDescent="0.4">
      <c r="A112" t="s">
        <v>194</v>
      </c>
      <c r="B112" t="s">
        <v>310</v>
      </c>
      <c r="C112" t="s">
        <v>2</v>
      </c>
      <c r="D112" t="s">
        <v>2</v>
      </c>
      <c r="E112">
        <v>0</v>
      </c>
      <c r="F112" t="s">
        <v>311</v>
      </c>
      <c r="G112" t="str">
        <f>HYPERLINK("http://www.incheonin.com/news/articleView.html?idxno=86874", "선학·연수 시영 임대 150세대, 그린리모델링 끝내고 입주식")</f>
        <v>선학·연수 시영 임대 150세대, 그린리모델링 끝내고 입주식</v>
      </c>
      <c r="H112" t="s">
        <v>312</v>
      </c>
    </row>
    <row r="113" spans="1:8" x14ac:dyDescent="0.4">
      <c r="A113" t="s">
        <v>194</v>
      </c>
      <c r="B113" t="s">
        <v>313</v>
      </c>
      <c r="C113" t="s">
        <v>2</v>
      </c>
      <c r="D113" t="s">
        <v>2</v>
      </c>
      <c r="E113">
        <v>0</v>
      </c>
      <c r="F113" t="s">
        <v>314</v>
      </c>
      <c r="G113" t="str">
        <f>HYPERLINK("http://www.greendaily.co.kr/news/articleView.html?idxno=61910", "타운하우스 학동 더브이 트리니티, 무순위 청약 조기 마감")</f>
        <v>타운하우스 학동 더브이 트리니티, 무순위 청약 조기 마감</v>
      </c>
      <c r="H113" t="s">
        <v>315</v>
      </c>
    </row>
    <row r="114" spans="1:8" x14ac:dyDescent="0.4">
      <c r="A114" t="s">
        <v>194</v>
      </c>
      <c r="B114" t="s">
        <v>316</v>
      </c>
      <c r="C114" t="s">
        <v>2</v>
      </c>
      <c r="D114" t="s">
        <v>2</v>
      </c>
      <c r="E114">
        <v>0</v>
      </c>
      <c r="F114" t="s">
        <v>185</v>
      </c>
      <c r="G114" t="str">
        <f>HYPERLINK("http://www.discoverynews.kr/news/articleView.html?idxno=765078", "인천시, 노후 공공임대주택 150세대 그린리모델링")</f>
        <v>인천시, 노후 공공임대주택 150세대 그린리모델링</v>
      </c>
      <c r="H114" t="s">
        <v>317</v>
      </c>
    </row>
    <row r="115" spans="1:8" x14ac:dyDescent="0.4">
      <c r="A115" t="s">
        <v>194</v>
      </c>
      <c r="B115" t="s">
        <v>318</v>
      </c>
      <c r="C115" t="s">
        <v>2</v>
      </c>
      <c r="D115" t="s">
        <v>2</v>
      </c>
      <c r="E115">
        <v>0</v>
      </c>
      <c r="F115" t="s">
        <v>262</v>
      </c>
      <c r="G115" t="str">
        <f>HYPERLINK("http://www.dizzotv.com/site/data/html_dir/2022/03/23/2022032380199.html", "홈씨씨 인테리어 광고 영상, 유튜브 공개 10일 만에 조회 수 100만 돌파")</f>
        <v>홈씨씨 인테리어 광고 영상, 유튜브 공개 10일 만에 조회 수 100만 돌파</v>
      </c>
      <c r="H115" t="s">
        <v>319</v>
      </c>
    </row>
    <row r="116" spans="1:8" x14ac:dyDescent="0.4">
      <c r="A116" t="s">
        <v>194</v>
      </c>
      <c r="B116" t="s">
        <v>320</v>
      </c>
      <c r="C116" t="s">
        <v>2</v>
      </c>
      <c r="D116" t="s">
        <v>2</v>
      </c>
      <c r="E116">
        <v>0</v>
      </c>
      <c r="F116" t="s">
        <v>216</v>
      </c>
      <c r="G116" t="str">
        <f>HYPERLINK("http://www.inews24.com/view/1462823", "인천시, 노후 공공임대주택 150세대 그린리모델링 완료")</f>
        <v>인천시, 노후 공공임대주택 150세대 그린리모델링 완료</v>
      </c>
      <c r="H116" t="s">
        <v>321</v>
      </c>
    </row>
    <row r="117" spans="1:8" x14ac:dyDescent="0.4">
      <c r="A117" t="s">
        <v>194</v>
      </c>
      <c r="B117" t="s">
        <v>322</v>
      </c>
      <c r="C117" t="s">
        <v>2</v>
      </c>
      <c r="D117" t="s">
        <v>2</v>
      </c>
      <c r="E117">
        <v>0</v>
      </c>
      <c r="F117" t="s">
        <v>323</v>
      </c>
      <c r="G117" t="str">
        <f>HYPERLINK("https://www.kgnews.co.kr/news/article.html?no=693576", "[특집] 수요자 중심’ 시흥시, 주거복지 시민 만족도↑")</f>
        <v>[특집] 수요자 중심’ 시흥시, 주거복지 시민 만족도↑</v>
      </c>
      <c r="H117" t="s">
        <v>324</v>
      </c>
    </row>
    <row r="118" spans="1:8" x14ac:dyDescent="0.4">
      <c r="A118" t="s">
        <v>194</v>
      </c>
      <c r="B118" t="s">
        <v>325</v>
      </c>
      <c r="C118" t="s">
        <v>2</v>
      </c>
      <c r="D118" t="s">
        <v>2</v>
      </c>
      <c r="E118">
        <v>0</v>
      </c>
      <c r="F118" t="s">
        <v>326</v>
      </c>
      <c r="G118" t="str">
        <f>HYPERLINK("http://www.dkilbo.com/news/articleView.html?idxno=360322", "조일산업(주) 김홍탁 대표, 경산 14호 아너 소사이어티 회원 가입")</f>
        <v>조일산업(주) 김홍탁 대표, 경산 14호 아너 소사이어티 회원 가입</v>
      </c>
      <c r="H118" t="s">
        <v>327</v>
      </c>
    </row>
    <row r="119" spans="1:8" x14ac:dyDescent="0.4">
      <c r="A119" t="s">
        <v>194</v>
      </c>
      <c r="B119" t="s">
        <v>79</v>
      </c>
      <c r="C119" t="s">
        <v>2</v>
      </c>
      <c r="D119" t="s">
        <v>2</v>
      </c>
      <c r="E119">
        <v>0</v>
      </c>
      <c r="F119" t="s">
        <v>328</v>
      </c>
      <c r="G119" t="str">
        <f>HYPERLINK("http://www.newsprime.co.kr/news/article.html?no=563504", "배우 조진웅과 함께 홈씨씨 인테리어 광고, 조회수 100만회 돌파")</f>
        <v>배우 조진웅과 함께 홈씨씨 인테리어 광고, 조회수 100만회 돌파</v>
      </c>
      <c r="H119" t="s">
        <v>329</v>
      </c>
    </row>
    <row r="120" spans="1:8" x14ac:dyDescent="0.4">
      <c r="A120" t="s">
        <v>194</v>
      </c>
      <c r="B120" t="s">
        <v>330</v>
      </c>
      <c r="C120" t="s">
        <v>2</v>
      </c>
      <c r="D120" t="s">
        <v>2</v>
      </c>
      <c r="E120">
        <v>0</v>
      </c>
      <c r="F120" t="s">
        <v>216</v>
      </c>
      <c r="G120" t="str">
        <f>HYPERLINK("http://www.newsis.com/view/?id=NISX20220323_0001803575&amp;cID=10802&amp;pID=14000", "인천시, 노후 공공임대주택 150세대 그린리모델링 완료")</f>
        <v>인천시, 노후 공공임대주택 150세대 그린리모델링 완료</v>
      </c>
      <c r="H120" t="s">
        <v>331</v>
      </c>
    </row>
    <row r="121" spans="1:8" x14ac:dyDescent="0.4">
      <c r="A121" t="s">
        <v>194</v>
      </c>
      <c r="B121" t="s">
        <v>332</v>
      </c>
      <c r="C121" t="s">
        <v>2</v>
      </c>
      <c r="D121" t="s">
        <v>4</v>
      </c>
      <c r="E121">
        <v>0</v>
      </c>
      <c r="F121" t="s">
        <v>333</v>
      </c>
      <c r="G121" t="str">
        <f>HYPERLINK("https://www.gukjenews.com/news/articleView.html?idxno=2431977", "경주시, 상권 르네상스 사업 선정 스마트관광도시 연이어 선정")</f>
        <v>경주시, 상권 르네상스 사업 선정 스마트관광도시 연이어 선정</v>
      </c>
      <c r="H121" t="s">
        <v>334</v>
      </c>
    </row>
    <row r="122" spans="1:8" x14ac:dyDescent="0.4">
      <c r="A122" t="s">
        <v>194</v>
      </c>
      <c r="B122" t="s">
        <v>88</v>
      </c>
      <c r="C122" t="s">
        <v>2</v>
      </c>
      <c r="D122" t="s">
        <v>3</v>
      </c>
      <c r="E122">
        <v>0</v>
      </c>
      <c r="F122" t="s">
        <v>335</v>
      </c>
      <c r="G122" t="str">
        <f>HYPERLINK("http://www.jeonmin.co.kr/news/articleView.html?idxno=352054", "엘루크 서초, 글로벌 명품 인테리어 적용된 합리적 하이엔드 주목")</f>
        <v>엘루크 서초, 글로벌 명품 인테리어 적용된 합리적 하이엔드 주목</v>
      </c>
      <c r="H122" t="s">
        <v>336</v>
      </c>
    </row>
    <row r="123" spans="1:8" x14ac:dyDescent="0.4">
      <c r="A123" t="s">
        <v>194</v>
      </c>
      <c r="B123" t="s">
        <v>88</v>
      </c>
      <c r="C123" t="s">
        <v>2</v>
      </c>
      <c r="D123" t="s">
        <v>2</v>
      </c>
      <c r="E123">
        <v>0</v>
      </c>
      <c r="F123" t="s">
        <v>337</v>
      </c>
      <c r="G123" t="str">
        <f>HYPERLINK("http://www.jeonmin.co.kr/news/articleView.html?idxno=352065", "주거용 오피스텔 수원 금호 리첸시아 퍼스티지, 공동구매 프로모션 진행")</f>
        <v>주거용 오피스텔 수원 금호 리첸시아 퍼스티지, 공동구매 프로모션 진행</v>
      </c>
      <c r="H123" t="s">
        <v>338</v>
      </c>
    </row>
    <row r="124" spans="1:8" x14ac:dyDescent="0.4">
      <c r="A124" t="s">
        <v>194</v>
      </c>
      <c r="B124" t="s">
        <v>85</v>
      </c>
      <c r="C124" t="s">
        <v>2</v>
      </c>
      <c r="D124" t="s">
        <v>2</v>
      </c>
      <c r="E124">
        <v>0</v>
      </c>
      <c r="F124" t="s">
        <v>339</v>
      </c>
      <c r="G124" t="str">
        <f>HYPERLINK("http://www.edaily.co.kr/news/newspath.asp?newsid=01754806632266272", "인천시, 노후 공공임대주택 150가구 그린리모델링 완료")</f>
        <v>인천시, 노후 공공임대주택 150가구 그린리모델링 완료</v>
      </c>
      <c r="H124" t="s">
        <v>340</v>
      </c>
    </row>
    <row r="125" spans="1:8" x14ac:dyDescent="0.4">
      <c r="A125" t="s">
        <v>194</v>
      </c>
      <c r="B125" t="s">
        <v>332</v>
      </c>
      <c r="C125" t="s">
        <v>2</v>
      </c>
      <c r="D125" t="s">
        <v>2</v>
      </c>
      <c r="E125">
        <v>0</v>
      </c>
      <c r="F125" t="s">
        <v>185</v>
      </c>
      <c r="G125" t="str">
        <f>HYPERLINK("https://www.gukjenews.com/news/articleView.html?idxno=2431558", "인천시, 노후 공공임대주택 150세대 그린리모델링")</f>
        <v>인천시, 노후 공공임대주택 150세대 그린리모델링</v>
      </c>
      <c r="H125" t="s">
        <v>341</v>
      </c>
    </row>
    <row r="126" spans="1:8" x14ac:dyDescent="0.4">
      <c r="A126" t="s">
        <v>194</v>
      </c>
      <c r="B126" t="s">
        <v>243</v>
      </c>
      <c r="C126" t="s">
        <v>2</v>
      </c>
      <c r="D126" t="s">
        <v>2</v>
      </c>
      <c r="E126">
        <v>0</v>
      </c>
      <c r="F126" t="s">
        <v>342</v>
      </c>
      <c r="G126" t="str">
        <f>HYPERLINK("http://news.mk.co.kr/newsRead.php?no=262224&amp;year=2022", "LX하우시스, 최신 인테리어 제품 내집처럼 한눈에…시공서 유통까지 혁신")</f>
        <v>LX하우시스, 최신 인테리어 제품 내집처럼 한눈에…시공서 유통까지 혁신</v>
      </c>
      <c r="H126" t="s">
        <v>343</v>
      </c>
    </row>
    <row r="127" spans="1:8" x14ac:dyDescent="0.4">
      <c r="A127" t="s">
        <v>194</v>
      </c>
      <c r="B127" t="s">
        <v>344</v>
      </c>
      <c r="C127" t="s">
        <v>2</v>
      </c>
      <c r="D127" t="s">
        <v>4</v>
      </c>
      <c r="E127">
        <v>0</v>
      </c>
      <c r="F127" t="s">
        <v>345</v>
      </c>
      <c r="G127" t="str">
        <f>HYPERLINK("http://www.joongboo.com/news/articleView.html?idxno=363532054", "부천문화재단, 27일부터 부천아트벙커B39서 비욘드 더 플레인 전시 선봬")</f>
        <v>부천문화재단, 27일부터 부천아트벙커B39서 비욘드 더 플레인 전시 선봬</v>
      </c>
      <c r="H127" t="s">
        <v>346</v>
      </c>
    </row>
    <row r="128" spans="1:8" x14ac:dyDescent="0.4">
      <c r="A128" t="s">
        <v>194</v>
      </c>
      <c r="B128" t="s">
        <v>347</v>
      </c>
      <c r="C128" t="s">
        <v>2</v>
      </c>
      <c r="D128" t="s">
        <v>2</v>
      </c>
      <c r="E128">
        <v>0</v>
      </c>
      <c r="F128" t="s">
        <v>348</v>
      </c>
      <c r="G128" t="str">
        <f>HYPERLINK("http://www.joongdo.co.kr/web/view.php?key=20220323010005177", "인천시, 연수1차.선학 시영아파트 그린리모델링 사업 완료")</f>
        <v>인천시, 연수1차.선학 시영아파트 그린리모델링 사업 완료</v>
      </c>
      <c r="H128" t="s">
        <v>349</v>
      </c>
    </row>
    <row r="129" spans="1:8" x14ac:dyDescent="0.4">
      <c r="A129" t="s">
        <v>194</v>
      </c>
      <c r="B129" t="s">
        <v>350</v>
      </c>
      <c r="C129" t="s">
        <v>2</v>
      </c>
      <c r="D129" t="s">
        <v>2</v>
      </c>
      <c r="E129">
        <v>0</v>
      </c>
      <c r="F129" t="s">
        <v>185</v>
      </c>
      <c r="G129" t="str">
        <f>HYPERLINK("http://www.incheonnews.com/news/articleView.html?idxno=406623", "인천시, 노후 공공임대주택 150세대 그린리모델링")</f>
        <v>인천시, 노후 공공임대주택 150세대 그린리모델링</v>
      </c>
      <c r="H129" t="s">
        <v>351</v>
      </c>
    </row>
    <row r="130" spans="1:8" x14ac:dyDescent="0.4">
      <c r="A130" t="s">
        <v>352</v>
      </c>
      <c r="B130" t="s">
        <v>332</v>
      </c>
      <c r="C130" t="s">
        <v>2</v>
      </c>
      <c r="D130" t="s">
        <v>4</v>
      </c>
      <c r="E130">
        <v>0</v>
      </c>
      <c r="F130" t="s">
        <v>353</v>
      </c>
      <c r="G130" t="str">
        <f>HYPERLINK("https://www.gukjenews.com/news/articleView.html?idxno=2430961", "부산시, 한눈에 보는 2022 관광정책 지도 공개")</f>
        <v>부산시, 한눈에 보는 2022 관광정책 지도 공개</v>
      </c>
      <c r="H130" t="s">
        <v>354</v>
      </c>
    </row>
    <row r="131" spans="1:8" x14ac:dyDescent="0.4">
      <c r="A131" t="s">
        <v>352</v>
      </c>
      <c r="B131" t="s">
        <v>332</v>
      </c>
      <c r="C131" t="s">
        <v>2</v>
      </c>
      <c r="D131" t="s">
        <v>4</v>
      </c>
      <c r="E131">
        <v>0</v>
      </c>
      <c r="F131" t="s">
        <v>355</v>
      </c>
      <c r="G131" t="str">
        <f>HYPERLINK("https://www.gukjenews.com/news/articleView.html?idxno=2431246", "성남문화재단 문화예술로 지역사회와 소통하는 공공예술프로젝트 함께해요")</f>
        <v>성남문화재단 문화예술로 지역사회와 소통하는 공공예술프로젝트 함께해요</v>
      </c>
      <c r="H131" t="s">
        <v>356</v>
      </c>
    </row>
    <row r="132" spans="1:8" x14ac:dyDescent="0.4">
      <c r="A132" t="s">
        <v>352</v>
      </c>
      <c r="B132" t="s">
        <v>166</v>
      </c>
      <c r="C132" t="s">
        <v>2</v>
      </c>
      <c r="D132" t="s">
        <v>2</v>
      </c>
      <c r="E132">
        <v>0</v>
      </c>
      <c r="F132" t="s">
        <v>357</v>
      </c>
      <c r="G132" t="str">
        <f>HYPERLINK("https://www.jeonmae.co.kr/news/articleView.html?idxno=878988", "강원교육청 그린스마트 미래학교 대상 공모한다")</f>
        <v>강원교육청 그린스마트 미래학교 대상 공모한다</v>
      </c>
      <c r="H132" t="s">
        <v>358</v>
      </c>
    </row>
    <row r="133" spans="1:8" x14ac:dyDescent="0.4">
      <c r="A133" t="s">
        <v>352</v>
      </c>
      <c r="B133" t="s">
        <v>166</v>
      </c>
      <c r="C133" t="s">
        <v>2</v>
      </c>
      <c r="D133" t="s">
        <v>4</v>
      </c>
      <c r="E133">
        <v>0</v>
      </c>
      <c r="F133" t="s">
        <v>359</v>
      </c>
      <c r="G133" t="str">
        <f>HYPERLINK("https://www.jeonmae.co.kr/news/articleView.html?idxno=879100", "성남문화재단, 2년간 공공예술프로젝트 진행")</f>
        <v>성남문화재단, 2년간 공공예술프로젝트 진행</v>
      </c>
      <c r="H133" t="s">
        <v>360</v>
      </c>
    </row>
    <row r="134" spans="1:8" x14ac:dyDescent="0.4">
      <c r="A134" t="s">
        <v>352</v>
      </c>
      <c r="B134" t="s">
        <v>361</v>
      </c>
      <c r="C134" t="s">
        <v>2</v>
      </c>
      <c r="D134" t="s">
        <v>2</v>
      </c>
      <c r="E134">
        <v>0</v>
      </c>
      <c r="F134" t="s">
        <v>362</v>
      </c>
      <c r="G134" t="str">
        <f>HYPERLINK("https://www.jjan.kr/article/20220322580434", "신영대 의원, 교육부 특별교부금 10억 원 확보")</f>
        <v>신영대 의원, 교육부 특별교부금 10억 원 확보</v>
      </c>
      <c r="H134" t="s">
        <v>363</v>
      </c>
    </row>
    <row r="135" spans="1:8" x14ac:dyDescent="0.4">
      <c r="A135" t="s">
        <v>352</v>
      </c>
      <c r="B135" t="s">
        <v>364</v>
      </c>
      <c r="C135" t="s">
        <v>2</v>
      </c>
      <c r="D135" t="s">
        <v>4</v>
      </c>
      <c r="E135">
        <v>0</v>
      </c>
      <c r="F135" t="s">
        <v>365</v>
      </c>
      <c r="G135" t="str">
        <f>HYPERLINK("https://www.khan.co.kr/local/Busan/article/202203221032001", "달라진 부산 관광을 한눈에…관광정책지도 제작")</f>
        <v>달라진 부산 관광을 한눈에…관광정책지도 제작</v>
      </c>
      <c r="H135" t="s">
        <v>366</v>
      </c>
    </row>
    <row r="136" spans="1:8" x14ac:dyDescent="0.4">
      <c r="A136" t="s">
        <v>352</v>
      </c>
      <c r="B136" t="s">
        <v>70</v>
      </c>
      <c r="C136" t="s">
        <v>2</v>
      </c>
      <c r="D136" t="s">
        <v>4</v>
      </c>
      <c r="E136">
        <v>0</v>
      </c>
      <c r="F136" t="s">
        <v>367</v>
      </c>
      <c r="G136" t="str">
        <f>HYPERLINK("https://www.news1.kr/articles/?4623011", "부산시, 2022년 달라지는 부산 관광 정책 발표")</f>
        <v>부산시, 2022년 달라지는 부산 관광 정책 발표</v>
      </c>
      <c r="H136" t="s">
        <v>368</v>
      </c>
    </row>
    <row r="137" spans="1:8" x14ac:dyDescent="0.4">
      <c r="A137" t="s">
        <v>352</v>
      </c>
      <c r="B137" t="s">
        <v>369</v>
      </c>
      <c r="C137" t="s">
        <v>2</v>
      </c>
      <c r="D137" t="s">
        <v>2</v>
      </c>
      <c r="E137">
        <v>0</v>
      </c>
      <c r="F137" t="s">
        <v>370</v>
      </c>
      <c r="G137" t="str">
        <f>HYPERLINK("https://www.pressian.com/pages/articles/2022032216445829211?utm_source=naver&amp;utm_medium=search", "신영대 의원, 교육환경 개선 특별교부금 10억9200만원 확보")</f>
        <v>신영대 의원, 교육환경 개선 특별교부금 10억9200만원 확보</v>
      </c>
      <c r="H137" t="s">
        <v>371</v>
      </c>
    </row>
    <row r="138" spans="1:8" x14ac:dyDescent="0.4">
      <c r="A138" t="s">
        <v>352</v>
      </c>
      <c r="B138" t="s">
        <v>229</v>
      </c>
      <c r="C138" t="s">
        <v>2</v>
      </c>
      <c r="D138" t="s">
        <v>4</v>
      </c>
      <c r="E138">
        <v>0</v>
      </c>
      <c r="F138" t="s">
        <v>372</v>
      </c>
      <c r="G138" t="str">
        <f>HYPERLINK("http://news.heraldcorp.com/view.php?ud=20220322000112", "2022년 부산지역 관광지도, “새롭게, 또 가까이~”")</f>
        <v>2022년 부산지역 관광지도, “새롭게, 또 가까이~”</v>
      </c>
      <c r="H138" t="s">
        <v>373</v>
      </c>
    </row>
    <row r="139" spans="1:8" x14ac:dyDescent="0.4">
      <c r="A139" t="s">
        <v>352</v>
      </c>
      <c r="B139" t="s">
        <v>229</v>
      </c>
      <c r="C139" t="s">
        <v>2</v>
      </c>
      <c r="D139" t="s">
        <v>4</v>
      </c>
      <c r="E139">
        <v>0</v>
      </c>
      <c r="F139" t="s">
        <v>374</v>
      </c>
      <c r="G139" t="str">
        <f>HYPERLINK("http://news.heraldcorp.com/view.php?ud=20220322000533", "성남문화재단,2년간 공공예술프로젝트 진행")</f>
        <v>성남문화재단,2년간 공공예술프로젝트 진행</v>
      </c>
      <c r="H139" t="s">
        <v>375</v>
      </c>
    </row>
    <row r="140" spans="1:8" x14ac:dyDescent="0.4">
      <c r="A140" t="s">
        <v>352</v>
      </c>
      <c r="B140" t="s">
        <v>264</v>
      </c>
      <c r="C140" t="s">
        <v>2</v>
      </c>
      <c r="D140" t="s">
        <v>4</v>
      </c>
      <c r="E140">
        <v>0</v>
      </c>
      <c r="F140" t="s">
        <v>376</v>
      </c>
      <c r="G140" t="str">
        <f>HYPERLINK("https://www.sedaily.com/NewsView/263IL0923S", "부산시, 한눈에 보는 2022년 관광정책 담은 지도 제작")</f>
        <v>부산시, 한눈에 보는 2022년 관광정책 담은 지도 제작</v>
      </c>
      <c r="H140" t="s">
        <v>377</v>
      </c>
    </row>
    <row r="141" spans="1:8" x14ac:dyDescent="0.4">
      <c r="A141" t="s">
        <v>352</v>
      </c>
      <c r="B141" t="s">
        <v>264</v>
      </c>
      <c r="C141" t="s">
        <v>2</v>
      </c>
      <c r="D141" t="s">
        <v>2</v>
      </c>
      <c r="E141">
        <v>0</v>
      </c>
      <c r="F141" t="s">
        <v>378</v>
      </c>
      <c r="G141" t="str">
        <f>HYPERLINK("https://www.sedaily.com/NewsView/263IL38UVJ", "홈카페로 홈오피스로…봄맞이 인테리어로 집안 가득 개성 입히다")</f>
        <v>홈카페로 홈오피스로…봄맞이 인테리어로 집안 가득 개성 입히다</v>
      </c>
      <c r="H141" t="s">
        <v>379</v>
      </c>
    </row>
    <row r="142" spans="1:8" x14ac:dyDescent="0.4">
      <c r="A142" t="s">
        <v>352</v>
      </c>
      <c r="B142" t="s">
        <v>380</v>
      </c>
      <c r="C142" t="s">
        <v>2</v>
      </c>
      <c r="D142" t="s">
        <v>4</v>
      </c>
      <c r="E142">
        <v>0</v>
      </c>
      <c r="F142" t="s">
        <v>381</v>
      </c>
      <c r="G142" t="str">
        <f>HYPERLINK("https://www.siminilbo.co.kr/news/newsview.php?ncode=1160262930797769", "부산시, 2022년 새롭게 달라지는 부산 관광 정책 소개")</f>
        <v>부산시, 2022년 새롭게 달라지는 부산 관광 정책 소개</v>
      </c>
      <c r="H142" t="s">
        <v>382</v>
      </c>
    </row>
    <row r="143" spans="1:8" x14ac:dyDescent="0.4">
      <c r="A143" t="s">
        <v>352</v>
      </c>
      <c r="B143" t="s">
        <v>383</v>
      </c>
      <c r="C143" t="s">
        <v>2</v>
      </c>
      <c r="D143" t="s">
        <v>2</v>
      </c>
      <c r="E143">
        <v>0</v>
      </c>
      <c r="F143" t="s">
        <v>384</v>
      </c>
      <c r="G143" t="str">
        <f>HYPERLINK("http://news.tf.co.kr/read/economy/1925968.htm", "시공사 vs 조합 고래 싸움…둔촌주공 조합원 등 터진다")</f>
        <v>시공사 vs 조합 고래 싸움…둔촌주공 조합원 등 터진다</v>
      </c>
      <c r="H143" t="s">
        <v>385</v>
      </c>
    </row>
    <row r="144" spans="1:8" x14ac:dyDescent="0.4">
      <c r="A144" t="s">
        <v>352</v>
      </c>
      <c r="B144" t="s">
        <v>169</v>
      </c>
      <c r="C144" t="s">
        <v>2</v>
      </c>
      <c r="D144" t="s">
        <v>2</v>
      </c>
      <c r="E144">
        <v>0</v>
      </c>
      <c r="F144" t="s">
        <v>386</v>
      </c>
      <c r="G144" t="str">
        <f>HYPERLINK("http://sjbnews.com/news/news.php?number=739872", "전주시, 노후주택 촘촘히 관리…환경개선 지원")</f>
        <v>전주시, 노후주택 촘촘히 관리…환경개선 지원</v>
      </c>
      <c r="H144" t="s">
        <v>387</v>
      </c>
    </row>
    <row r="145" spans="1:8" x14ac:dyDescent="0.4">
      <c r="A145" t="s">
        <v>352</v>
      </c>
      <c r="B145" t="s">
        <v>169</v>
      </c>
      <c r="C145" t="s">
        <v>2</v>
      </c>
      <c r="D145" t="s">
        <v>2</v>
      </c>
      <c r="E145">
        <v>0</v>
      </c>
      <c r="F145" t="s">
        <v>388</v>
      </c>
      <c r="G145" t="str">
        <f>HYPERLINK("http://sjbnews.com/news/news.php?number=739898", "신영대 의원, “교육부 특별교부금 10억원 확보”")</f>
        <v>신영대 의원, “교육부 특별교부금 10억원 확보”</v>
      </c>
      <c r="H145" t="s">
        <v>389</v>
      </c>
    </row>
    <row r="146" spans="1:8" x14ac:dyDescent="0.4">
      <c r="A146" t="s">
        <v>352</v>
      </c>
      <c r="B146" t="s">
        <v>390</v>
      </c>
      <c r="C146" t="s">
        <v>2</v>
      </c>
      <c r="D146" t="s">
        <v>4</v>
      </c>
      <c r="E146">
        <v>0</v>
      </c>
      <c r="F146" t="s">
        <v>391</v>
      </c>
      <c r="G146" t="str">
        <f>HYPERLINK("http://www.breaknews.com/880763", "2022년 달라지는 부산 관광 정책...한 눈에 보는 지도 제작")</f>
        <v>2022년 달라지는 부산 관광 정책...한 눈에 보는 지도 제작</v>
      </c>
      <c r="H146" t="s">
        <v>392</v>
      </c>
    </row>
    <row r="147" spans="1:8" x14ac:dyDescent="0.4">
      <c r="A147" t="s">
        <v>352</v>
      </c>
      <c r="B147" t="s">
        <v>393</v>
      </c>
      <c r="C147" t="s">
        <v>2</v>
      </c>
      <c r="D147" t="s">
        <v>4</v>
      </c>
      <c r="E147">
        <v>0</v>
      </c>
      <c r="F147" t="s">
        <v>394</v>
      </c>
      <c r="G147" t="str">
        <f>HYPERLINK("http://www.bzeronews.com/news/articleView.html?idxno=509848", "부산시, 한눈에 펼쳐지는 관광지도에 올해 부산관광 다 담아!")</f>
        <v>부산시, 한눈에 펼쳐지는 관광지도에 올해 부산관광 다 담아!</v>
      </c>
      <c r="H147" t="s">
        <v>395</v>
      </c>
    </row>
    <row r="148" spans="1:8" x14ac:dyDescent="0.4">
      <c r="A148" t="s">
        <v>352</v>
      </c>
      <c r="B148" t="s">
        <v>396</v>
      </c>
      <c r="C148" t="s">
        <v>2</v>
      </c>
      <c r="D148" t="s">
        <v>2</v>
      </c>
      <c r="E148">
        <v>0</v>
      </c>
      <c r="F148" t="s">
        <v>397</v>
      </c>
      <c r="G148" t="str">
        <f>HYPERLINK("http://www.cbci.co.kr/news/articleView.html?idxno=425749", "창덕궁 전각 창호 연다… 봄날 자연채광 들여")</f>
        <v>창덕궁 전각 창호 연다… 봄날 자연채광 들여</v>
      </c>
      <c r="H148" t="s">
        <v>398</v>
      </c>
    </row>
    <row r="149" spans="1:8" x14ac:dyDescent="0.4">
      <c r="A149" t="s">
        <v>352</v>
      </c>
      <c r="B149" t="s">
        <v>399</v>
      </c>
      <c r="C149" t="s">
        <v>2</v>
      </c>
      <c r="D149" t="s">
        <v>2</v>
      </c>
      <c r="E149">
        <v>0</v>
      </c>
      <c r="F149" t="s">
        <v>400</v>
      </c>
      <c r="G149" t="str">
        <f>HYPERLINK("http://www.chungnamilbo.co.kr/news/articleView.html?idxno=652348", "[충남일보가 만난 사람] 윤준호 윈가드 대표이사 성공하는 기업보다 성장하는...")</f>
        <v>[충남일보가 만난 사람] 윤준호 윈가드 대표이사 성공하는 기업보다 성장하는...</v>
      </c>
      <c r="H149" t="s">
        <v>401</v>
      </c>
    </row>
    <row r="150" spans="1:8" x14ac:dyDescent="0.4">
      <c r="A150" t="s">
        <v>352</v>
      </c>
      <c r="B150" t="s">
        <v>316</v>
      </c>
      <c r="C150" t="s">
        <v>2</v>
      </c>
      <c r="D150" t="s">
        <v>4</v>
      </c>
      <c r="E150">
        <v>0</v>
      </c>
      <c r="F150" t="s">
        <v>155</v>
      </c>
      <c r="G150" t="str">
        <f>HYPERLINK("http://www.discoverynews.kr/news/articleView.html?idxno=763966", "부산시, 한눈에 펼쳐지는 관광지도에 올해 부산관광 다 담아")</f>
        <v>부산시, 한눈에 펼쳐지는 관광지도에 올해 부산관광 다 담아</v>
      </c>
      <c r="H150" t="s">
        <v>402</v>
      </c>
    </row>
    <row r="151" spans="1:8" x14ac:dyDescent="0.4">
      <c r="A151" t="s">
        <v>352</v>
      </c>
      <c r="B151" t="s">
        <v>403</v>
      </c>
      <c r="C151" t="s">
        <v>2</v>
      </c>
      <c r="D151" t="s">
        <v>2</v>
      </c>
      <c r="E151">
        <v>0</v>
      </c>
      <c r="F151" t="s">
        <v>404</v>
      </c>
      <c r="G151" t="str">
        <f>HYPERLINK("http://www.domin.co.kr/news/articleView.html?idxno=1375549", "민주당 신영대 국회의원, 교육부 특별교부금 10억 확보")</f>
        <v>민주당 신영대 국회의원, 교육부 특별교부금 10억 확보</v>
      </c>
      <c r="H151" t="s">
        <v>405</v>
      </c>
    </row>
    <row r="152" spans="1:8" x14ac:dyDescent="0.4">
      <c r="A152" t="s">
        <v>352</v>
      </c>
      <c r="B152" t="s">
        <v>403</v>
      </c>
      <c r="C152" t="s">
        <v>2</v>
      </c>
      <c r="D152" t="s">
        <v>2</v>
      </c>
      <c r="E152">
        <v>0</v>
      </c>
      <c r="F152" t="s">
        <v>406</v>
      </c>
      <c r="G152" t="str">
        <f>HYPERLINK("http://www.domin.co.kr/news/articleView.html?idxno=1375578", "전주시 노후주택 촘촘하게 관리")</f>
        <v>전주시 노후주택 촘촘하게 관리</v>
      </c>
      <c r="H152" t="s">
        <v>407</v>
      </c>
    </row>
    <row r="153" spans="1:8" x14ac:dyDescent="0.4">
      <c r="A153" t="s">
        <v>352</v>
      </c>
      <c r="B153" t="s">
        <v>408</v>
      </c>
      <c r="C153" t="s">
        <v>2</v>
      </c>
      <c r="D153" t="s">
        <v>2</v>
      </c>
      <c r="E153">
        <v>0</v>
      </c>
      <c r="F153" t="s">
        <v>409</v>
      </c>
      <c r="G153" t="str">
        <f>HYPERLINK("http://www.e2news.com/news/articleView.html?idxno=240475", "용인 타운하우스 포레스트 247 2~3층 전원주택 분양")</f>
        <v>용인 타운하우스 포레스트 247 2~3층 전원주택 분양</v>
      </c>
      <c r="H153" t="s">
        <v>410</v>
      </c>
    </row>
    <row r="154" spans="1:8" x14ac:dyDescent="0.4">
      <c r="A154" t="s">
        <v>352</v>
      </c>
      <c r="B154" t="s">
        <v>237</v>
      </c>
      <c r="C154" t="s">
        <v>2</v>
      </c>
      <c r="D154" t="s">
        <v>4</v>
      </c>
      <c r="E154">
        <v>0</v>
      </c>
      <c r="F154" t="s">
        <v>411</v>
      </c>
      <c r="G154" t="str">
        <f>HYPERLINK("http://www.fnnews.com/news/202203220906243027", "지도 한 장에 담은 부산 관광사업 현황")</f>
        <v>지도 한 장에 담은 부산 관광사업 현황</v>
      </c>
      <c r="H154" t="s">
        <v>412</v>
      </c>
    </row>
    <row r="155" spans="1:8" x14ac:dyDescent="0.4">
      <c r="A155" t="s">
        <v>352</v>
      </c>
      <c r="B155" t="s">
        <v>237</v>
      </c>
      <c r="C155" t="s">
        <v>2</v>
      </c>
      <c r="D155" t="s">
        <v>4</v>
      </c>
      <c r="E155">
        <v>0</v>
      </c>
      <c r="F155" t="s">
        <v>413</v>
      </c>
      <c r="G155" t="str">
        <f>HYPERLINK("http://www.fnnews.com/news/202203221813016134", "부산 권역별 관광자원화 사업 한곳에 담았다")</f>
        <v>부산 권역별 관광자원화 사업 한곳에 담았다</v>
      </c>
      <c r="H155" t="s">
        <v>414</v>
      </c>
    </row>
    <row r="156" spans="1:8" x14ac:dyDescent="0.4">
      <c r="A156" t="s">
        <v>352</v>
      </c>
      <c r="B156" t="s">
        <v>261</v>
      </c>
      <c r="C156" t="s">
        <v>2</v>
      </c>
      <c r="D156" t="s">
        <v>4</v>
      </c>
      <c r="E156">
        <v>0</v>
      </c>
      <c r="F156" t="s">
        <v>415</v>
      </c>
      <c r="G156" t="str">
        <f>HYPERLINK("http://www.getnews.co.kr/news/articleView.html?idxno=577294", "부산시, 롯데월드 개장에 맞춰 올해 새롭게 달라지는 관광정책 소개")</f>
        <v>부산시, 롯데월드 개장에 맞춰 올해 새롭게 달라지는 관광정책 소개</v>
      </c>
      <c r="H156" t="s">
        <v>416</v>
      </c>
    </row>
    <row r="157" spans="1:8" x14ac:dyDescent="0.4">
      <c r="A157" t="s">
        <v>352</v>
      </c>
      <c r="B157" t="s">
        <v>283</v>
      </c>
      <c r="C157" t="s">
        <v>2</v>
      </c>
      <c r="D157" t="s">
        <v>4</v>
      </c>
      <c r="E157">
        <v>0</v>
      </c>
      <c r="F157" t="s">
        <v>417</v>
      </c>
      <c r="G157" t="str">
        <f>HYPERLINK("http://www.idaegu.com/newsView/idg202203150093", "천년고도 경주, 똑똑한 스마트관광도시 변신한다")</f>
        <v>천년고도 경주, 똑똑한 스마트관광도시 변신한다</v>
      </c>
      <c r="H157" t="s">
        <v>418</v>
      </c>
    </row>
    <row r="158" spans="1:8" x14ac:dyDescent="0.4">
      <c r="A158" t="s">
        <v>352</v>
      </c>
      <c r="B158" t="s">
        <v>419</v>
      </c>
      <c r="C158" t="s">
        <v>2</v>
      </c>
      <c r="D158" t="s">
        <v>2</v>
      </c>
      <c r="E158">
        <v>0</v>
      </c>
      <c r="F158" t="s">
        <v>420</v>
      </c>
      <c r="G158" t="str">
        <f>HYPERLINK("http://www.imwood.co.kr/news/articleView.html?idxno=27006", "두 개의 게스트룸과 회의실이 있는 사업가의 단독주택")</f>
        <v>두 개의 게스트룸과 회의실이 있는 사업가의 단독주택</v>
      </c>
      <c r="H158" t="s">
        <v>421</v>
      </c>
    </row>
    <row r="159" spans="1:8" x14ac:dyDescent="0.4">
      <c r="A159" t="s">
        <v>352</v>
      </c>
      <c r="B159" t="s">
        <v>308</v>
      </c>
      <c r="C159" t="s">
        <v>2</v>
      </c>
      <c r="D159" t="s">
        <v>2</v>
      </c>
      <c r="E159">
        <v>0</v>
      </c>
      <c r="F159" t="s">
        <v>422</v>
      </c>
      <c r="G159" t="str">
        <f>HYPERLINK("http://www.incheonilbo.com/news/articleView.html?idxno=1136303", "국민의힘 김성원 국회의원(동두천연천) 교육환경개선 특별교부금 확보")</f>
        <v>국민의힘 김성원 국회의원(동두천연천) 교육환경개선 특별교부금 확보</v>
      </c>
      <c r="H159" t="s">
        <v>423</v>
      </c>
    </row>
    <row r="160" spans="1:8" x14ac:dyDescent="0.4">
      <c r="A160" t="s">
        <v>352</v>
      </c>
      <c r="B160" t="s">
        <v>424</v>
      </c>
      <c r="C160" t="s">
        <v>2</v>
      </c>
      <c r="D160" t="s">
        <v>2</v>
      </c>
      <c r="E160">
        <v>0</v>
      </c>
      <c r="F160" t="s">
        <v>425</v>
      </c>
      <c r="G160" t="str">
        <f>HYPERLINK("http://www.jeollailbo.com/news/articleView.html?idxno=652371", "신영대 의원 교육부 특별교부금 10억원 확보")</f>
        <v>신영대 의원 교육부 특별교부금 10억원 확보</v>
      </c>
      <c r="H160" t="s">
        <v>426</v>
      </c>
    </row>
    <row r="161" spans="1:8" x14ac:dyDescent="0.4">
      <c r="A161" t="s">
        <v>352</v>
      </c>
      <c r="B161" t="s">
        <v>424</v>
      </c>
      <c r="C161" t="s">
        <v>2</v>
      </c>
      <c r="D161" t="s">
        <v>2</v>
      </c>
      <c r="E161">
        <v>0</v>
      </c>
      <c r="F161" t="s">
        <v>427</v>
      </c>
      <c r="G161" t="str">
        <f>HYPERLINK("http://www.jeollailbo.com/news/articleView.html?idxno=652375", "전북 전주시 30억 투입 노후 주택·공동주택 개선 지원")</f>
        <v>전북 전주시 30억 투입 노후 주택·공동주택 개선 지원</v>
      </c>
      <c r="H161" t="s">
        <v>428</v>
      </c>
    </row>
    <row r="162" spans="1:8" x14ac:dyDescent="0.4">
      <c r="A162" t="s">
        <v>352</v>
      </c>
      <c r="B162" t="s">
        <v>88</v>
      </c>
      <c r="C162" t="s">
        <v>2</v>
      </c>
      <c r="D162" t="s">
        <v>2</v>
      </c>
      <c r="E162">
        <v>0</v>
      </c>
      <c r="F162" t="s">
        <v>429</v>
      </c>
      <c r="G162" t="str">
        <f>HYPERLINK("http://www.jeonmin.co.kr/news/articleView.html?idxno=351942", "신영대 국회의원, 교육부 특별교부금 10억원 확보")</f>
        <v>신영대 국회의원, 교육부 특별교부금 10억원 확보</v>
      </c>
      <c r="H162" t="s">
        <v>430</v>
      </c>
    </row>
    <row r="163" spans="1:8" x14ac:dyDescent="0.4">
      <c r="A163" t="s">
        <v>352</v>
      </c>
      <c r="B163" t="s">
        <v>88</v>
      </c>
      <c r="C163" t="s">
        <v>2</v>
      </c>
      <c r="D163" t="s">
        <v>2</v>
      </c>
      <c r="E163">
        <v>0</v>
      </c>
      <c r="F163" t="s">
        <v>431</v>
      </c>
      <c r="G163" t="str">
        <f>HYPERLINK("http://www.jeonmin.co.kr/news/articleView.html?idxno=351956", "신영대 의원, 교육부 특별교부금 10억원 확보")</f>
        <v>신영대 의원, 교육부 특별교부금 10억원 확보</v>
      </c>
      <c r="H163" t="s">
        <v>432</v>
      </c>
    </row>
    <row r="164" spans="1:8" x14ac:dyDescent="0.4">
      <c r="A164" t="s">
        <v>352</v>
      </c>
      <c r="B164" t="s">
        <v>433</v>
      </c>
      <c r="C164" t="s">
        <v>2</v>
      </c>
      <c r="D164" t="s">
        <v>2</v>
      </c>
      <c r="E164">
        <v>0</v>
      </c>
      <c r="F164" t="s">
        <v>434</v>
      </c>
      <c r="G164" t="str">
        <f>HYPERLINK("http://www.jjn.co.kr/news/articleView.html?idxno=847784", "전주시 노후 단독-공동주택 환경개선 지원 본격")</f>
        <v>전주시 노후 단독-공동주택 환경개선 지원 본격</v>
      </c>
      <c r="H164" t="s">
        <v>435</v>
      </c>
    </row>
    <row r="165" spans="1:8" x14ac:dyDescent="0.4">
      <c r="A165" t="s">
        <v>352</v>
      </c>
      <c r="B165" t="s">
        <v>436</v>
      </c>
      <c r="C165" t="s">
        <v>2</v>
      </c>
      <c r="D165" t="s">
        <v>2</v>
      </c>
      <c r="E165">
        <v>0</v>
      </c>
      <c r="F165" t="s">
        <v>437</v>
      </c>
      <c r="G165" t="str">
        <f>HYPERLINK("http://www.newstomato.com/ReadNews.aspx?no=1112791&amp;inflow=N", "(단독)한샘, 4월1일 소파·침대 등 주요가구 가격 4% 인상")</f>
        <v>(단독)한샘, 4월1일 소파·침대 등 주요가구 가격 4% 인상</v>
      </c>
      <c r="H165" t="s">
        <v>438</v>
      </c>
    </row>
    <row r="166" spans="1:8" x14ac:dyDescent="0.4">
      <c r="A166" t="s">
        <v>352</v>
      </c>
      <c r="B166" t="s">
        <v>149</v>
      </c>
      <c r="C166" t="s">
        <v>2</v>
      </c>
      <c r="D166" t="s">
        <v>2</v>
      </c>
      <c r="E166">
        <v>0</v>
      </c>
      <c r="F166" t="s">
        <v>439</v>
      </c>
      <c r="G166" t="str">
        <f>HYPERLINK("http://www.kihoilbo.co.kr/news/articleView.html?idxno=971466", "김성원 의원, 동두천·연천 지역 교육부 특별교부금 46억7500만 원 확보")</f>
        <v>김성원 의원, 동두천·연천 지역 교육부 특별교부금 46억7500만 원 확보</v>
      </c>
      <c r="H166" t="s">
        <v>440</v>
      </c>
    </row>
    <row r="167" spans="1:8" x14ac:dyDescent="0.4">
      <c r="A167" t="s">
        <v>352</v>
      </c>
      <c r="B167" t="s">
        <v>441</v>
      </c>
      <c r="C167" t="s">
        <v>2</v>
      </c>
      <c r="D167" t="s">
        <v>4</v>
      </c>
      <c r="E167">
        <v>0</v>
      </c>
      <c r="F167" t="s">
        <v>442</v>
      </c>
      <c r="G167" t="str">
        <f>HYPERLINK("http://www.kookje.co.kr/news2011/asp/newsbody.asp?code=0200&amp;key=20220322.99099005725", "부산 관광산업 한눈에 담은 관광지도 공개")</f>
        <v>부산 관광산업 한눈에 담은 관광지도 공개</v>
      </c>
      <c r="H167" t="s">
        <v>443</v>
      </c>
    </row>
    <row r="168" spans="1:8" x14ac:dyDescent="0.4">
      <c r="A168" t="s">
        <v>352</v>
      </c>
      <c r="B168" t="s">
        <v>444</v>
      </c>
      <c r="C168" t="s">
        <v>2</v>
      </c>
      <c r="D168" t="s">
        <v>2</v>
      </c>
      <c r="E168">
        <v>0</v>
      </c>
      <c r="F168" t="s">
        <v>445</v>
      </c>
      <c r="G168" t="str">
        <f>HYPERLINK("http://www.legaltimes.co.kr/news/articleView.html?idxno=65785", "[손배] 주상복합 점포 내에 기둥 있는데도 수분양자에 알리지 않았으면 손해...")</f>
        <v>[손배] 주상복합 점포 내에 기둥 있는데도 수분양자에 알리지 않았으면 손해...</v>
      </c>
      <c r="H168" t="s">
        <v>446</v>
      </c>
    </row>
    <row r="169" spans="1:8" x14ac:dyDescent="0.4">
      <c r="A169" t="s">
        <v>352</v>
      </c>
      <c r="B169" t="s">
        <v>447</v>
      </c>
      <c r="C169" t="s">
        <v>2</v>
      </c>
      <c r="D169" t="s">
        <v>4</v>
      </c>
      <c r="E169">
        <v>0</v>
      </c>
      <c r="F169" t="s">
        <v>448</v>
      </c>
      <c r="G169" t="str">
        <f>HYPERLINK("http://www.m-i.kr/news/articleView.html?idxno=906034", "미디어아트 장세희 작가 개인전, LOVEPLAYCHILL 개최")</f>
        <v>미디어아트 장세희 작가 개인전, LOVEPLAYCHILL 개최</v>
      </c>
      <c r="H169" t="s">
        <v>449</v>
      </c>
    </row>
    <row r="170" spans="1:8" x14ac:dyDescent="0.4">
      <c r="A170" t="s">
        <v>352</v>
      </c>
      <c r="B170" t="s">
        <v>450</v>
      </c>
      <c r="C170" t="s">
        <v>2</v>
      </c>
      <c r="D170" t="s">
        <v>4</v>
      </c>
      <c r="E170">
        <v>0</v>
      </c>
      <c r="F170" t="s">
        <v>451</v>
      </c>
      <c r="G170" t="str">
        <f>HYPERLINK("http://www.meconomynews.com/news/articleView.html?idxno=64464", "한눈에 펼쳐지는 부산... 권역별 관광 정보 지도로 제작")</f>
        <v>한눈에 펼쳐지는 부산... 권역별 관광 정보 지도로 제작</v>
      </c>
      <c r="H170" t="s">
        <v>452</v>
      </c>
    </row>
    <row r="171" spans="1:8" x14ac:dyDescent="0.4">
      <c r="A171" t="s">
        <v>352</v>
      </c>
      <c r="B171" t="s">
        <v>453</v>
      </c>
      <c r="C171" t="s">
        <v>2</v>
      </c>
      <c r="D171" t="s">
        <v>2</v>
      </c>
      <c r="E171">
        <v>0</v>
      </c>
      <c r="F171" t="s">
        <v>454</v>
      </c>
      <c r="G171" t="str">
        <f>HYPERLINK("http://www.naeil.com/news_view/?id_art=417626", "철도노동자 치료하던 그곳, 역사 요람으로")</f>
        <v>철도노동자 치료하던 그곳, 역사 요람으로</v>
      </c>
      <c r="H171" t="s">
        <v>455</v>
      </c>
    </row>
    <row r="172" spans="1:8" x14ac:dyDescent="0.4">
      <c r="A172" t="s">
        <v>352</v>
      </c>
      <c r="B172" t="s">
        <v>456</v>
      </c>
      <c r="C172" t="s">
        <v>2</v>
      </c>
      <c r="D172" t="s">
        <v>2</v>
      </c>
      <c r="E172">
        <v>0</v>
      </c>
      <c r="F172" t="s">
        <v>457</v>
      </c>
      <c r="G172" t="str">
        <f>HYPERLINK("http://www.newsfreezone.co.kr/news/articleView.html?idxno=369532", "KCC, 올해도 서초구 반딧불 하우스 사업 추진")</f>
        <v>KCC, 올해도 서초구 반딧불 하우스 사업 추진</v>
      </c>
      <c r="H172" t="s">
        <v>458</v>
      </c>
    </row>
    <row r="173" spans="1:8" x14ac:dyDescent="0.4">
      <c r="A173" t="s">
        <v>352</v>
      </c>
      <c r="B173" t="s">
        <v>16</v>
      </c>
      <c r="C173" t="s">
        <v>2</v>
      </c>
      <c r="D173" t="s">
        <v>4</v>
      </c>
      <c r="E173">
        <v>0</v>
      </c>
      <c r="F173" t="s">
        <v>459</v>
      </c>
      <c r="G173" t="str">
        <f>HYPERLINK("http://www.newsis.com/view/?id=NISX20220322_0001801955&amp;cID=10811&amp;pID=10800", "부산, 한눈에 펼쳐지는 관광지도에 부산관광 다 담아")</f>
        <v>부산, 한눈에 펼쳐지는 관광지도에 부산관광 다 담아</v>
      </c>
      <c r="H173" t="s">
        <v>460</v>
      </c>
    </row>
    <row r="174" spans="1:8" x14ac:dyDescent="0.4">
      <c r="A174" t="s">
        <v>352</v>
      </c>
      <c r="B174" t="s">
        <v>16</v>
      </c>
      <c r="C174" t="s">
        <v>2</v>
      </c>
      <c r="D174" t="s">
        <v>2</v>
      </c>
      <c r="E174">
        <v>0</v>
      </c>
      <c r="F174" t="s">
        <v>461</v>
      </c>
      <c r="G174" t="str">
        <f>HYPERLINK("http://www.newsis.com/view/?id=NISX20220322_0001803092&amp;cID=10808&amp;pID=10800", "신영대 의원, 군산산북초 교육부 특별교부금 10억 확보")</f>
        <v>신영대 의원, 군산산북초 교육부 특별교부금 10억 확보</v>
      </c>
      <c r="H174" t="s">
        <v>462</v>
      </c>
    </row>
    <row r="175" spans="1:8" x14ac:dyDescent="0.4">
      <c r="A175" t="s">
        <v>352</v>
      </c>
      <c r="B175" t="s">
        <v>463</v>
      </c>
      <c r="C175" t="s">
        <v>2</v>
      </c>
      <c r="D175" t="s">
        <v>4</v>
      </c>
      <c r="E175">
        <v>0</v>
      </c>
      <c r="F175" t="s">
        <v>464</v>
      </c>
      <c r="G175" t="str">
        <f>HYPERLINK("http://www.newspim.com/news/view/20220322000019", "부산시, 올해 달라지는 부산관광 정책 5회에 걸쳐 소개")</f>
        <v>부산시, 올해 달라지는 부산관광 정책 5회에 걸쳐 소개</v>
      </c>
      <c r="H175" t="s">
        <v>465</v>
      </c>
    </row>
    <row r="176" spans="1:8" x14ac:dyDescent="0.4">
      <c r="A176" t="s">
        <v>352</v>
      </c>
      <c r="B176" t="s">
        <v>466</v>
      </c>
      <c r="C176" t="s">
        <v>2</v>
      </c>
      <c r="D176" t="s">
        <v>2</v>
      </c>
      <c r="E176">
        <v>0</v>
      </c>
      <c r="F176" t="s">
        <v>467</v>
      </c>
      <c r="G176" t="str">
        <f>HYPERLINK("http://www.wowtv.co.kr/NewsCenter/News/Read?articleId=A202203210318&amp;t=NN", "김지민 초럭셔리 하우스 공개…동해에 직접 지은 집")</f>
        <v>김지민 초럭셔리 하우스 공개…동해에 직접 지은 집</v>
      </c>
      <c r="H176" t="s">
        <v>468</v>
      </c>
    </row>
    <row r="177" spans="1:8" x14ac:dyDescent="0.4">
      <c r="A177" t="s">
        <v>352</v>
      </c>
      <c r="B177" t="s">
        <v>204</v>
      </c>
      <c r="C177" t="s">
        <v>2</v>
      </c>
      <c r="D177" t="s">
        <v>4</v>
      </c>
      <c r="E177">
        <v>0</v>
      </c>
      <c r="F177" t="s">
        <v>469</v>
      </c>
      <c r="G177" t="str">
        <f>HYPERLINK("http://www.nspna.com/news/?mode=view&amp;newsid=560699", "성남문화재단 공공예술창작소, 공공예술프로젝트 진행")</f>
        <v>성남문화재단 공공예술창작소, 공공예술프로젝트 진행</v>
      </c>
      <c r="H177" t="s">
        <v>470</v>
      </c>
    </row>
    <row r="178" spans="1:8" x14ac:dyDescent="0.4">
      <c r="A178" t="s">
        <v>352</v>
      </c>
      <c r="B178" t="s">
        <v>204</v>
      </c>
      <c r="C178" t="s">
        <v>2</v>
      </c>
      <c r="D178" t="s">
        <v>2</v>
      </c>
      <c r="E178">
        <v>0</v>
      </c>
      <c r="F178" t="s">
        <v>431</v>
      </c>
      <c r="G178" t="str">
        <f>HYPERLINK("http://www.nspna.com/news/?mode=view&amp;newsid=560714", "신영대 의원, 교육부 특별교부금 10억원 확보")</f>
        <v>신영대 의원, 교육부 특별교부금 10억원 확보</v>
      </c>
      <c r="H178" t="s">
        <v>471</v>
      </c>
    </row>
    <row r="179" spans="1:8" x14ac:dyDescent="0.4">
      <c r="A179" t="s">
        <v>352</v>
      </c>
      <c r="B179" t="s">
        <v>120</v>
      </c>
      <c r="C179" t="s">
        <v>2</v>
      </c>
      <c r="D179" t="s">
        <v>2</v>
      </c>
      <c r="E179">
        <v>0</v>
      </c>
      <c r="F179" t="s">
        <v>472</v>
      </c>
      <c r="G179" t="str">
        <f>HYPERLINK("http://www.shinailbo.co.kr/news/articleView.html?idxno=1529770", "강원도교육청, 그린스마트 미래학교’ 대상 선정 공모")</f>
        <v>강원도교육청, 그린스마트 미래학교’ 대상 선정 공모</v>
      </c>
      <c r="H179" t="s">
        <v>473</v>
      </c>
    </row>
    <row r="180" spans="1:8" x14ac:dyDescent="0.4">
      <c r="A180" t="s">
        <v>352</v>
      </c>
      <c r="B180" t="s">
        <v>474</v>
      </c>
      <c r="C180" t="s">
        <v>2</v>
      </c>
      <c r="D180" t="s">
        <v>2</v>
      </c>
      <c r="E180">
        <v>0</v>
      </c>
      <c r="F180" t="s">
        <v>475</v>
      </c>
      <c r="G180" t="str">
        <f>HYPERLINK("http://www.weeklytoday.com/news/articleView.html?idxno=468749", "[카드뉴스] 강원도교육 주요 뉴스 (3월 22일)")</f>
        <v>[카드뉴스] 강원도교육 주요 뉴스 (3월 22일)</v>
      </c>
      <c r="H180" t="s">
        <v>476</v>
      </c>
    </row>
    <row r="181" spans="1:8" x14ac:dyDescent="0.4">
      <c r="A181" t="s">
        <v>352</v>
      </c>
      <c r="B181" t="s">
        <v>477</v>
      </c>
      <c r="C181" t="s">
        <v>2</v>
      </c>
      <c r="D181" t="s">
        <v>2</v>
      </c>
      <c r="E181">
        <v>0</v>
      </c>
      <c r="F181" t="s">
        <v>478</v>
      </c>
      <c r="G181" t="str">
        <f>HYPERLINK("http://www.woodkorea.co.kr/news/articleView.html?idxno=57920", "건축의 모든 것 2022 코리아빌드위크 킨텍스서 열려")</f>
        <v>건축의 모든 것 2022 코리아빌드위크 킨텍스서 열려</v>
      </c>
      <c r="H181" t="s">
        <v>479</v>
      </c>
    </row>
    <row r="182" spans="1:8" x14ac:dyDescent="0.4">
      <c r="A182" t="s">
        <v>352</v>
      </c>
      <c r="B182" t="s">
        <v>480</v>
      </c>
      <c r="C182" t="s">
        <v>2</v>
      </c>
      <c r="D182" t="s">
        <v>2</v>
      </c>
      <c r="E182">
        <v>0</v>
      </c>
      <c r="F182" t="s">
        <v>481</v>
      </c>
      <c r="G182" t="str">
        <f>HYPERLINK("https://biz.chosun.com/distribution/channel/2022/03/22/E7JFML6KLBDLXFSF4DFD3XQIJU/?utm_source=naver&amp;utm_medium=original&amp;utm_campaign=biz", "“이번엔 소파, 침대” 사모펀드 IMM 새 주인 맞은 한샘, 가구값 6번째 인상")</f>
        <v>“이번엔 소파, 침대” 사모펀드 IMM 새 주인 맞은 한샘, 가구값 6번째 인상</v>
      </c>
      <c r="H182" t="s">
        <v>482</v>
      </c>
    </row>
    <row r="183" spans="1:8" x14ac:dyDescent="0.4">
      <c r="A183" t="s">
        <v>352</v>
      </c>
      <c r="B183" t="s">
        <v>483</v>
      </c>
      <c r="C183" t="s">
        <v>2</v>
      </c>
      <c r="D183" t="s">
        <v>2</v>
      </c>
      <c r="E183">
        <v>0</v>
      </c>
      <c r="F183" t="s">
        <v>484</v>
      </c>
      <c r="G183" t="str">
        <f>HYPERLINK("https://idsn.co.kr/news/view/1065595295367119", "군산 산북초, 외부 창호교체·화장실 보수…학습여건 개선 예정")</f>
        <v>군산 산북초, 외부 창호교체·화장실 보수…학습여건 개선 예정</v>
      </c>
      <c r="H183" t="s">
        <v>485</v>
      </c>
    </row>
    <row r="184" spans="1:8" x14ac:dyDescent="0.4">
      <c r="A184" t="s">
        <v>352</v>
      </c>
      <c r="B184" t="s">
        <v>224</v>
      </c>
      <c r="C184" t="s">
        <v>2</v>
      </c>
      <c r="D184" t="s">
        <v>2</v>
      </c>
      <c r="E184">
        <v>0</v>
      </c>
      <c r="F184" t="s">
        <v>486</v>
      </c>
      <c r="G184" t="str">
        <f>HYPERLINK("https://www.ajunews.com/view/20220322103450801", "강원도교육청, 그린스마트 미래학교 대상 선정 공모 나서")</f>
        <v>강원도교육청, 그린스마트 미래학교 대상 선정 공모 나서</v>
      </c>
      <c r="H184" t="s">
        <v>487</v>
      </c>
    </row>
    <row r="185" spans="1:8" x14ac:dyDescent="0.4">
      <c r="A185" t="s">
        <v>352</v>
      </c>
      <c r="B185" t="s">
        <v>224</v>
      </c>
      <c r="C185" t="s">
        <v>2</v>
      </c>
      <c r="D185" t="s">
        <v>4</v>
      </c>
      <c r="E185">
        <v>0</v>
      </c>
      <c r="F185" t="s">
        <v>488</v>
      </c>
      <c r="G185" t="str">
        <f>HYPERLINK("https://www.ajunews.com/view/20220322104434817", "성남문화재단 공공예술창작소 공공예술프로젝트 진행")</f>
        <v>성남문화재단 공공예술창작소 공공예술프로젝트 진행</v>
      </c>
      <c r="H185" t="s">
        <v>489</v>
      </c>
    </row>
    <row r="186" spans="1:8" x14ac:dyDescent="0.4">
      <c r="A186" t="s">
        <v>352</v>
      </c>
      <c r="B186" t="s">
        <v>224</v>
      </c>
      <c r="C186" t="s">
        <v>2</v>
      </c>
      <c r="D186" t="s">
        <v>2</v>
      </c>
      <c r="E186">
        <v>0</v>
      </c>
      <c r="F186" t="s">
        <v>490</v>
      </c>
      <c r="G186" t="str">
        <f>HYPERLINK("https://www.ajunews.com/view/20220322143753033", "[2022 부동산입법포럼] 최경석 KICT 건축에너지연구소장 그린주택 보급 위해...")</f>
        <v>[2022 부동산입법포럼] 최경석 KICT 건축에너지연구소장 그린주택 보급 위해...</v>
      </c>
      <c r="H186" t="s">
        <v>491</v>
      </c>
    </row>
    <row r="187" spans="1:8" x14ac:dyDescent="0.4">
      <c r="A187" t="s">
        <v>352</v>
      </c>
      <c r="B187" t="s">
        <v>213</v>
      </c>
      <c r="C187" t="s">
        <v>2</v>
      </c>
      <c r="D187" t="s">
        <v>4</v>
      </c>
      <c r="E187">
        <v>0</v>
      </c>
      <c r="F187" t="s">
        <v>492</v>
      </c>
      <c r="G187" t="str">
        <f>HYPERLINK("https://www.asiatoday.co.kr/view.php?key=20220322010012369", "성남문화재단 신흥.태평공공예술창작소, 3~12월까지 공공예술프로젝트 진행")</f>
        <v>성남문화재단 신흥.태평공공예술창작소, 3~12월까지 공공예술프로젝트 진행</v>
      </c>
      <c r="H187" t="s">
        <v>493</v>
      </c>
    </row>
    <row r="188" spans="1:8" x14ac:dyDescent="0.4">
      <c r="A188" t="s">
        <v>352</v>
      </c>
      <c r="B188" t="s">
        <v>494</v>
      </c>
      <c r="C188" t="s">
        <v>2</v>
      </c>
      <c r="D188" t="s">
        <v>4</v>
      </c>
      <c r="E188">
        <v>0</v>
      </c>
      <c r="F188" t="s">
        <v>495</v>
      </c>
      <c r="G188" t="str">
        <f>HYPERLINK("https://www.busaneconomy.com/news/articleView.html?idxno=276113", "달라지는 부산 관광지도…시민과 관광업계에 공개")</f>
        <v>달라지는 부산 관광지도…시민과 관광업계에 공개</v>
      </c>
      <c r="H188" t="s">
        <v>496</v>
      </c>
    </row>
    <row r="189" spans="1:8" x14ac:dyDescent="0.4">
      <c r="A189" t="s">
        <v>352</v>
      </c>
      <c r="B189" t="s">
        <v>82</v>
      </c>
      <c r="C189" t="s">
        <v>2</v>
      </c>
      <c r="D189" t="s">
        <v>2</v>
      </c>
      <c r="E189">
        <v>1</v>
      </c>
      <c r="F189" t="s">
        <v>497</v>
      </c>
      <c r="G189" t="str">
        <f>HYPERLINK("https://www.dnews.co.kr/uhtml/view.jsp?idxno=202203211357004240473", "[진퇴양난 공공임대주택 그린리모델링]&lt;상&gt;4700억 예산 쏟고도 사업목표 달성...")</f>
        <v>[진퇴양난 공공임대주택 그린리모델링]&lt;상&gt;4700억 예산 쏟고도 사업목표 달성...</v>
      </c>
      <c r="H189" t="s">
        <v>498</v>
      </c>
    </row>
    <row r="190" spans="1:8" x14ac:dyDescent="0.4">
      <c r="A190" t="s">
        <v>352</v>
      </c>
      <c r="B190" t="s">
        <v>82</v>
      </c>
      <c r="C190" t="s">
        <v>2</v>
      </c>
      <c r="D190" t="s">
        <v>2</v>
      </c>
      <c r="E190">
        <v>0</v>
      </c>
      <c r="F190" t="s">
        <v>499</v>
      </c>
      <c r="G190" t="str">
        <f>HYPERLINK("https://www.dnews.co.kr/uhtml/view.jsp?idxno=202203211358008610476", "[진퇴양난 공공임대주택 그린리모델링]&lt;상&gt; 공사 왜 늦어지나… “LH 탁상행정...")</f>
        <v>[진퇴양난 공공임대주택 그린리모델링]&lt;상&gt; 공사 왜 늦어지나… “LH 탁상행정...</v>
      </c>
      <c r="H190" t="s">
        <v>500</v>
      </c>
    </row>
    <row r="191" spans="1:8" x14ac:dyDescent="0.4">
      <c r="A191" t="s">
        <v>352</v>
      </c>
      <c r="B191" t="s">
        <v>82</v>
      </c>
      <c r="C191" t="s">
        <v>2</v>
      </c>
      <c r="D191" t="s">
        <v>2</v>
      </c>
      <c r="E191">
        <v>0</v>
      </c>
      <c r="F191" t="s">
        <v>501</v>
      </c>
      <c r="G191" t="str">
        <f>HYPERLINK("https://www.dnews.co.kr/uhtml/view.jsp?idxno=202203211454497060520", "금강공업, 화성 정남초에 2세대 모듈러 교실’ 공급")</f>
        <v>금강공업, 화성 정남초에 2세대 모듈러 교실’ 공급</v>
      </c>
      <c r="H191" t="s">
        <v>502</v>
      </c>
    </row>
    <row r="192" spans="1:8" x14ac:dyDescent="0.4">
      <c r="A192" t="s">
        <v>352</v>
      </c>
      <c r="B192" t="s">
        <v>82</v>
      </c>
      <c r="C192" t="s">
        <v>2</v>
      </c>
      <c r="D192" t="s">
        <v>3</v>
      </c>
      <c r="E192">
        <v>0</v>
      </c>
      <c r="F192" t="s">
        <v>503</v>
      </c>
      <c r="G192" t="str">
        <f>HYPERLINK("https://www.dnews.co.kr/uhtml/view.jsp?idxno=202203220948281320667", "고덕국제신도시 지식산업센터 에이스101’ 4월 분양 예정")</f>
        <v>고덕국제신도시 지식산업센터 에이스101’ 4월 분양 예정</v>
      </c>
      <c r="H192" t="s">
        <v>504</v>
      </c>
    </row>
    <row r="193" spans="1:8" x14ac:dyDescent="0.4">
      <c r="A193" t="s">
        <v>352</v>
      </c>
      <c r="B193" t="s">
        <v>505</v>
      </c>
      <c r="C193" t="s">
        <v>2</v>
      </c>
      <c r="D193" t="s">
        <v>2</v>
      </c>
      <c r="E193">
        <v>0</v>
      </c>
      <c r="F193" t="s">
        <v>506</v>
      </c>
      <c r="G193" t="str">
        <f>HYPERLINK("https://www.donga.com/news/article/all/20220322/112462321/1", "하천은 건강하게, 먹는 물은 깨끗하게… 물 관리도 진화한다")</f>
        <v>하천은 건강하게, 먹는 물은 깨끗하게… 물 관리도 진화한다</v>
      </c>
      <c r="H193" t="s">
        <v>507</v>
      </c>
    </row>
    <row r="194" spans="1:8" x14ac:dyDescent="0.4">
      <c r="A194" t="s">
        <v>508</v>
      </c>
      <c r="B194" t="s">
        <v>509</v>
      </c>
      <c r="C194" t="s">
        <v>2</v>
      </c>
      <c r="D194" t="s">
        <v>4</v>
      </c>
      <c r="E194">
        <v>0</v>
      </c>
      <c r="F194" t="s">
        <v>510</v>
      </c>
      <c r="G194" t="str">
        <f>HYPERLINK("http://digitalchosun.dizzo.com/site/data/html_dir/2022/03/21/2022032180147.html", "호텔업계, 봄꽃과 호캉스를 함께 즐길 수 있는 꽃캉스 프로모션 활발")</f>
        <v>호텔업계, 봄꽃과 호캉스를 함께 즐길 수 있는 꽃캉스 프로모션 활발</v>
      </c>
      <c r="H194" t="s">
        <v>511</v>
      </c>
    </row>
    <row r="195" spans="1:8" x14ac:dyDescent="0.4">
      <c r="A195" t="s">
        <v>508</v>
      </c>
      <c r="B195" t="s">
        <v>512</v>
      </c>
      <c r="C195" t="s">
        <v>2</v>
      </c>
      <c r="D195" t="s">
        <v>2</v>
      </c>
      <c r="E195">
        <v>0</v>
      </c>
      <c r="F195" t="s">
        <v>513</v>
      </c>
      <c r="G195" t="str">
        <f>HYPERLINK("https://www.insight.co.kr/news/387371", "개그우먼 김지민, 부모님 위해 지은 오션뷰+정원 있는 2층 단독주택 공개")</f>
        <v>개그우먼 김지민, 부모님 위해 지은 오션뷰+정원 있는 2층 단독주택 공개</v>
      </c>
      <c r="H195" t="s">
        <v>514</v>
      </c>
    </row>
    <row r="196" spans="1:8" x14ac:dyDescent="0.4">
      <c r="A196" t="s">
        <v>508</v>
      </c>
      <c r="B196" t="s">
        <v>515</v>
      </c>
      <c r="C196" t="s">
        <v>2</v>
      </c>
      <c r="D196" t="s">
        <v>2</v>
      </c>
      <c r="E196">
        <v>0</v>
      </c>
      <c r="F196" t="s">
        <v>516</v>
      </c>
      <c r="G196" t="str">
        <f>HYPERLINK("https://www.itbiznews.com/news/articleView.html?idxno=66930", "중소형 전원주택 용인 타운하우스 포레스트 247 선착순 분양 실시")</f>
        <v>중소형 전원주택 용인 타운하우스 포레스트 247 선착순 분양 실시</v>
      </c>
      <c r="H196" t="s">
        <v>517</v>
      </c>
    </row>
    <row r="197" spans="1:8" x14ac:dyDescent="0.4">
      <c r="A197" t="s">
        <v>508</v>
      </c>
      <c r="B197" t="s">
        <v>515</v>
      </c>
      <c r="C197" t="s">
        <v>2</v>
      </c>
      <c r="D197" t="s">
        <v>2</v>
      </c>
      <c r="E197">
        <v>0</v>
      </c>
      <c r="F197" t="s">
        <v>518</v>
      </c>
      <c r="G197" t="str">
        <f>HYPERLINK("https://www.itbiznews.com/news/articleView.html?idxno=66951", "학동 더브이 트리니티 펜트하우스, 24일까지 무순위 청약 진행")</f>
        <v>학동 더브이 트리니티 펜트하우스, 24일까지 무순위 청약 진행</v>
      </c>
      <c r="H197" t="s">
        <v>519</v>
      </c>
    </row>
    <row r="198" spans="1:8" x14ac:dyDescent="0.4">
      <c r="A198" t="s">
        <v>508</v>
      </c>
      <c r="B198" t="s">
        <v>120</v>
      </c>
      <c r="C198" t="s">
        <v>2</v>
      </c>
      <c r="D198" t="s">
        <v>2</v>
      </c>
      <c r="E198">
        <v>0</v>
      </c>
      <c r="F198" t="s">
        <v>520</v>
      </c>
      <c r="G198" t="str">
        <f>HYPERLINK("http://www.shinailbo.co.kr/news/articleView.html?idxno=1529573", "KCC·서초구, 반딧불 하우스 사업…취약 계층 거주 환경 개선")</f>
        <v>KCC·서초구, 반딧불 하우스 사업…취약 계층 거주 환경 개선</v>
      </c>
      <c r="H198" t="s">
        <v>521</v>
      </c>
    </row>
    <row r="199" spans="1:8" x14ac:dyDescent="0.4">
      <c r="A199" t="s">
        <v>508</v>
      </c>
      <c r="B199" t="s">
        <v>16</v>
      </c>
      <c r="C199" t="s">
        <v>2</v>
      </c>
      <c r="D199" t="s">
        <v>2</v>
      </c>
      <c r="E199">
        <v>0</v>
      </c>
      <c r="F199" t="s">
        <v>522</v>
      </c>
      <c r="G199" t="str">
        <f>HYPERLINK("http://www.newsis.com/view/?id=NISX20220321_0001801375&amp;cID=13001&amp;pID=13000", "KCC, 반딧불 하우스 사업으로 취약 계층 거주 환경 개선")</f>
        <v>KCC, 반딧불 하우스 사업으로 취약 계층 거주 환경 개선</v>
      </c>
      <c r="H199" t="s">
        <v>523</v>
      </c>
    </row>
    <row r="200" spans="1:8" x14ac:dyDescent="0.4">
      <c r="A200" t="s">
        <v>508</v>
      </c>
      <c r="B200" t="s">
        <v>229</v>
      </c>
      <c r="C200" t="s">
        <v>2</v>
      </c>
      <c r="D200" t="s">
        <v>4</v>
      </c>
      <c r="E200">
        <v>0</v>
      </c>
      <c r="F200" t="s">
        <v>524</v>
      </c>
      <c r="G200" t="str">
        <f>HYPERLINK("http://news.heraldcorp.com/view.php?ud=20220321000240", "스마일리’ 보며 행복해져볼까[언박싱]")</f>
        <v>스마일리’ 보며 행복해져볼까[언박싱]</v>
      </c>
      <c r="H200" t="s">
        <v>525</v>
      </c>
    </row>
    <row r="201" spans="1:8" x14ac:dyDescent="0.4">
      <c r="A201" t="s">
        <v>508</v>
      </c>
      <c r="B201" t="s">
        <v>229</v>
      </c>
      <c r="C201" t="s">
        <v>2</v>
      </c>
      <c r="D201" t="s">
        <v>4</v>
      </c>
      <c r="E201">
        <v>0</v>
      </c>
      <c r="F201" t="s">
        <v>526</v>
      </c>
      <c r="G201" t="str">
        <f>HYPERLINK("http://news.heraldcorp.com/view.php?ud=20220321000459", "노란 동그라미 스마일리’ 보며 “잠깐, 웃어보자”")</f>
        <v>노란 동그라미 스마일리’ 보며 “잠깐, 웃어보자”</v>
      </c>
      <c r="H201" t="s">
        <v>527</v>
      </c>
    </row>
    <row r="202" spans="1:8" x14ac:dyDescent="0.4">
      <c r="A202" t="s">
        <v>508</v>
      </c>
      <c r="B202" t="s">
        <v>528</v>
      </c>
      <c r="C202" t="s">
        <v>2</v>
      </c>
      <c r="D202" t="s">
        <v>2</v>
      </c>
      <c r="E202">
        <v>0</v>
      </c>
      <c r="F202" t="s">
        <v>529</v>
      </c>
      <c r="G202" t="str">
        <f>HYPERLINK("http://www.metroseoul.co.kr/article/20220321500052", "KCC, 5년째 취약계층 주거환경 개선 이어가")</f>
        <v>KCC, 5년째 취약계층 주거환경 개선 이어가</v>
      </c>
      <c r="H202" t="s">
        <v>530</v>
      </c>
    </row>
    <row r="203" spans="1:8" x14ac:dyDescent="0.4">
      <c r="A203" t="s">
        <v>508</v>
      </c>
      <c r="B203" t="s">
        <v>243</v>
      </c>
      <c r="C203" t="s">
        <v>2</v>
      </c>
      <c r="D203" t="s">
        <v>2</v>
      </c>
      <c r="E203">
        <v>0</v>
      </c>
      <c r="F203" t="s">
        <v>531</v>
      </c>
      <c r="G203" t="str">
        <f>HYPERLINK("http://news.mk.co.kr/newsRead.php?no=256238&amp;year=2022", "취약계층 거주환경 개선 나선 KCC")</f>
        <v>취약계층 거주환경 개선 나선 KCC</v>
      </c>
      <c r="H203" t="s">
        <v>532</v>
      </c>
    </row>
    <row r="204" spans="1:8" x14ac:dyDescent="0.4">
      <c r="A204" t="s">
        <v>508</v>
      </c>
      <c r="B204" t="s">
        <v>533</v>
      </c>
      <c r="C204" t="s">
        <v>2</v>
      </c>
      <c r="D204" t="s">
        <v>2</v>
      </c>
      <c r="E204">
        <v>0</v>
      </c>
      <c r="F204" t="s">
        <v>534</v>
      </c>
      <c r="G204" t="str">
        <f>HYPERLINK("http://news.mt.co.kr/mtview.php?no=2022031611435983777", "[단독]경기 안양 덕현지구 재개발 조합장 피소...100억 규모 배임 혐의")</f>
        <v>[단독]경기 안양 덕현지구 재개발 조합장 피소...100억 규모 배임 혐의</v>
      </c>
      <c r="H204" t="s">
        <v>535</v>
      </c>
    </row>
    <row r="205" spans="1:8" x14ac:dyDescent="0.4">
      <c r="A205" t="s">
        <v>508</v>
      </c>
      <c r="B205" t="s">
        <v>536</v>
      </c>
      <c r="C205" t="s">
        <v>2</v>
      </c>
      <c r="D205" t="s">
        <v>2</v>
      </c>
      <c r="E205">
        <v>0</v>
      </c>
      <c r="F205" t="s">
        <v>537</v>
      </c>
      <c r="G205" t="str">
        <f>HYPERLINK("http://www.stoo.com/article.php?aid=78361663183", "김지민 母 위해 동해에 집 지어…1층 정원뷰·2층 바다뷰(구해줘 홈즈) [TV...")</f>
        <v>김지민 母 위해 동해에 집 지어…1층 정원뷰·2층 바다뷰(구해줘 홈즈) [TV...</v>
      </c>
      <c r="H205" t="s">
        <v>538</v>
      </c>
    </row>
    <row r="206" spans="1:8" x14ac:dyDescent="0.4">
      <c r="A206" t="s">
        <v>508</v>
      </c>
      <c r="B206" t="s">
        <v>539</v>
      </c>
      <c r="C206" t="s">
        <v>2</v>
      </c>
      <c r="D206" t="s">
        <v>2</v>
      </c>
      <c r="E206">
        <v>0</v>
      </c>
      <c r="F206" t="s">
        <v>540</v>
      </c>
      <c r="G206" t="str">
        <f>HYPERLINK("http://www.tbc.co.kr/tbc_news/n14_newsview.html?p_no=20220321083546AE03621", "TBC)TJB&gt;원가·환율·금리↑..기업 옥죈다")</f>
        <v>TBC)TJB&gt;원가·환율·금리↑..기업 옥죈다</v>
      </c>
      <c r="H206" t="s">
        <v>541</v>
      </c>
    </row>
    <row r="207" spans="1:8" x14ac:dyDescent="0.4">
      <c r="A207" t="s">
        <v>508</v>
      </c>
      <c r="B207" t="s">
        <v>154</v>
      </c>
      <c r="C207" t="s">
        <v>2</v>
      </c>
      <c r="D207" t="s">
        <v>2</v>
      </c>
      <c r="E207">
        <v>0</v>
      </c>
      <c r="F207" t="s">
        <v>542</v>
      </c>
      <c r="G207" t="str">
        <f>HYPERLINK("https://www.job-post.co.kr/news/articleView.html?idxno=49291", "김승수 의원, 구암중학교 외부창호 교체를 위한 예산 10억5천7백만원 확보")</f>
        <v>김승수 의원, 구암중학교 외부창호 교체를 위한 예산 10억5천7백만원 확보</v>
      </c>
      <c r="H207" t="s">
        <v>543</v>
      </c>
    </row>
    <row r="208" spans="1:8" x14ac:dyDescent="0.4">
      <c r="A208" t="s">
        <v>508</v>
      </c>
      <c r="B208" t="s">
        <v>544</v>
      </c>
      <c r="C208" t="s">
        <v>2</v>
      </c>
      <c r="D208" t="s">
        <v>2</v>
      </c>
      <c r="E208">
        <v>0</v>
      </c>
      <c r="F208" t="s">
        <v>545</v>
      </c>
      <c r="G208" t="str">
        <f>HYPERLINK("http://www.thebigdata.co.kr/view.php?ud=2022032109480366642d2db879fd_23", "KCC, 서초구 반딧불 하우스’ 사업…취약 계층 거주 환경 개선")</f>
        <v>KCC, 서초구 반딧불 하우스’ 사업…취약 계층 거주 환경 개선</v>
      </c>
      <c r="H208" t="s">
        <v>546</v>
      </c>
    </row>
    <row r="209" spans="1:8" x14ac:dyDescent="0.4">
      <c r="A209" t="s">
        <v>508</v>
      </c>
      <c r="B209" t="s">
        <v>85</v>
      </c>
      <c r="C209" t="s">
        <v>2</v>
      </c>
      <c r="D209" t="s">
        <v>5</v>
      </c>
      <c r="E209">
        <v>0</v>
      </c>
      <c r="F209" t="s">
        <v>547</v>
      </c>
      <c r="G209" t="str">
        <f>HYPERLINK("http://www.edaily.co.kr/news/newspath.asp?newsid=01272646632265616", "KCC글라스, 판유리 가격 역사적 고점…매수 유지-한국")</f>
        <v>KCC글라스, 판유리 가격 역사적 고점…매수 유지-한국</v>
      </c>
      <c r="H209" t="s">
        <v>548</v>
      </c>
    </row>
    <row r="210" spans="1:8" x14ac:dyDescent="0.4">
      <c r="A210" t="s">
        <v>508</v>
      </c>
      <c r="B210" t="s">
        <v>408</v>
      </c>
      <c r="C210" t="s">
        <v>2</v>
      </c>
      <c r="D210" t="s">
        <v>2</v>
      </c>
      <c r="E210">
        <v>0</v>
      </c>
      <c r="F210" t="s">
        <v>549</v>
      </c>
      <c r="G210" t="str">
        <f>HYPERLINK("http://www.e2news.com/news/articleView.html?idxno=240470", "주거용 오피스텔 수원 금호 리첸시아 퍼스티지, 공동구매 프로모션 중")</f>
        <v>주거용 오피스텔 수원 금호 리첸시아 퍼스티지, 공동구매 프로모션 중</v>
      </c>
      <c r="H210" t="s">
        <v>550</v>
      </c>
    </row>
    <row r="211" spans="1:8" x14ac:dyDescent="0.4">
      <c r="A211" t="s">
        <v>508</v>
      </c>
      <c r="B211" t="s">
        <v>551</v>
      </c>
      <c r="C211" t="s">
        <v>2</v>
      </c>
      <c r="D211" t="s">
        <v>4</v>
      </c>
      <c r="E211">
        <v>0</v>
      </c>
      <c r="F211" t="s">
        <v>552</v>
      </c>
      <c r="G211" t="str">
        <f>HYPERLINK("http://www.ksmnews.co.kr/default/index_view_page.php?idx=371850&amp;part_idx=289", "예천군, 곤충생태원 콘텐츠 확충으로 지역 관광 변화 리드")</f>
        <v>예천군, 곤충생태원 콘텐츠 확충으로 지역 관광 변화 리드</v>
      </c>
      <c r="H211" t="s">
        <v>553</v>
      </c>
    </row>
    <row r="212" spans="1:8" x14ac:dyDescent="0.4">
      <c r="A212" t="s">
        <v>508</v>
      </c>
      <c r="B212" t="s">
        <v>554</v>
      </c>
      <c r="C212" t="s">
        <v>2</v>
      </c>
      <c r="D212" t="s">
        <v>2</v>
      </c>
      <c r="E212">
        <v>0</v>
      </c>
      <c r="F212" t="s">
        <v>555</v>
      </c>
      <c r="G212" t="str">
        <f>HYPERLINK("http://www.topstarnews.net/news/articleView.html?idxno=14678918", "오션뷰+마당까지…개그우먼 김지민, 2층 단독주택 공개")</f>
        <v>오션뷰+마당까지…개그우먼 김지민, 2층 단독주택 공개</v>
      </c>
      <c r="H212" t="s">
        <v>556</v>
      </c>
    </row>
    <row r="213" spans="1:8" x14ac:dyDescent="0.4">
      <c r="A213" t="s">
        <v>508</v>
      </c>
      <c r="B213" t="s">
        <v>46</v>
      </c>
      <c r="C213" t="s">
        <v>2</v>
      </c>
      <c r="D213" t="s">
        <v>2</v>
      </c>
      <c r="E213">
        <v>1</v>
      </c>
      <c r="F213" t="s">
        <v>557</v>
      </c>
      <c r="G213" t="str">
        <f>HYPERLINK("http://www.ikld.kr/news/articleView.html?idxno=250803", "건자재 2강, 인테리어 시장 공략 강화한다")</f>
        <v>건자재 2강, 인테리어 시장 공략 강화한다</v>
      </c>
      <c r="H213" t="s">
        <v>558</v>
      </c>
    </row>
    <row r="214" spans="1:8" x14ac:dyDescent="0.4">
      <c r="A214" t="s">
        <v>508</v>
      </c>
      <c r="B214" t="s">
        <v>474</v>
      </c>
      <c r="C214" t="s">
        <v>2</v>
      </c>
      <c r="D214" t="s">
        <v>2</v>
      </c>
      <c r="E214">
        <v>0</v>
      </c>
      <c r="F214" t="s">
        <v>559</v>
      </c>
      <c r="G214" t="str">
        <f>HYPERLINK("http://www.weeklytoday.com/news/articleView.html?idxno=468320", "취약계층 거주 환경 개선사업 나선 KCC")</f>
        <v>취약계층 거주 환경 개선사업 나선 KCC</v>
      </c>
      <c r="H214" t="s">
        <v>560</v>
      </c>
    </row>
    <row r="215" spans="1:8" x14ac:dyDescent="0.4">
      <c r="A215" t="s">
        <v>508</v>
      </c>
      <c r="B215" t="s">
        <v>16</v>
      </c>
      <c r="C215" t="s">
        <v>2</v>
      </c>
      <c r="D215" t="s">
        <v>2</v>
      </c>
      <c r="E215">
        <v>0</v>
      </c>
      <c r="F215" t="s">
        <v>561</v>
      </c>
      <c r="G215" t="str">
        <f>HYPERLINK("http://www.newsis.com/view/?id=NISX20220321_0001800543&amp;cID=10601&amp;pID=10600", "김지민, 바다뷰 동해 주택 공개…서경석 바로 팔릴 집")</f>
        <v>김지민, 바다뷰 동해 주택 공개…서경석 바로 팔릴 집</v>
      </c>
      <c r="H215" t="s">
        <v>562</v>
      </c>
    </row>
    <row r="216" spans="1:8" x14ac:dyDescent="0.4">
      <c r="A216" t="s">
        <v>508</v>
      </c>
      <c r="B216" t="s">
        <v>563</v>
      </c>
      <c r="C216" t="s">
        <v>2</v>
      </c>
      <c r="D216" t="s">
        <v>2</v>
      </c>
      <c r="E216">
        <v>0</v>
      </c>
      <c r="F216" t="s">
        <v>564</v>
      </c>
      <c r="G216" t="str">
        <f>HYPERLINK("http://www.kado.net/news/articleView.html?idxno=1118204", "[요즘에] 글로벌 수준의 수돗물 공급 위하여")</f>
        <v>[요즘에] 글로벌 수준의 수돗물 공급 위하여</v>
      </c>
      <c r="H216" t="s">
        <v>565</v>
      </c>
    </row>
    <row r="217" spans="1:8" x14ac:dyDescent="0.4">
      <c r="A217" t="s">
        <v>508</v>
      </c>
      <c r="B217" t="s">
        <v>477</v>
      </c>
      <c r="C217" t="s">
        <v>2</v>
      </c>
      <c r="D217" t="s">
        <v>2</v>
      </c>
      <c r="E217">
        <v>0</v>
      </c>
      <c r="F217" t="s">
        <v>566</v>
      </c>
      <c r="G217" t="str">
        <f>HYPERLINK("http://www.woodkorea.co.kr/news/articleView.html?idxno=57896", "대구 뷰인테리어 고객 맞춤형·고품질 시공 선봬")</f>
        <v>대구 뷰인테리어 고객 맞춤형·고품질 시공 선봬</v>
      </c>
      <c r="H217" t="s">
        <v>567</v>
      </c>
    </row>
    <row r="218" spans="1:8" x14ac:dyDescent="0.4">
      <c r="A218" t="s">
        <v>508</v>
      </c>
      <c r="B218" t="s">
        <v>568</v>
      </c>
      <c r="C218" t="s">
        <v>2</v>
      </c>
      <c r="D218" t="s">
        <v>2</v>
      </c>
      <c r="E218">
        <v>0</v>
      </c>
      <c r="F218" t="s">
        <v>569</v>
      </c>
      <c r="G218" t="str">
        <f>HYPERLINK("http://www.dt.co.kr/contents.html?article_no=2022032102109932078009&amp;ref=naver", "KCC, 5년 연속 `반딧불 하우스` 사업 참여…취약계층 지원 강화")</f>
        <v>KCC, 5년 연속 `반딧불 하우스` 사업 참여…취약계층 지원 강화</v>
      </c>
      <c r="H218" t="s">
        <v>570</v>
      </c>
    </row>
    <row r="219" spans="1:8" x14ac:dyDescent="0.4">
      <c r="A219" t="s">
        <v>508</v>
      </c>
      <c r="B219" t="s">
        <v>325</v>
      </c>
      <c r="C219" t="s">
        <v>2</v>
      </c>
      <c r="D219" t="s">
        <v>4</v>
      </c>
      <c r="E219">
        <v>0</v>
      </c>
      <c r="F219" t="s">
        <v>571</v>
      </c>
      <c r="G219" t="str">
        <f>HYPERLINK("http://www.dkilbo.com/news/articleView.html?idxno=359853", "진화하는예천곤충생태원지역 관광 선도")</f>
        <v>진화하는예천곤충생태원지역 관광 선도</v>
      </c>
      <c r="H219" t="s">
        <v>572</v>
      </c>
    </row>
    <row r="220" spans="1:8" x14ac:dyDescent="0.4">
      <c r="A220" t="s">
        <v>508</v>
      </c>
      <c r="B220" t="s">
        <v>573</v>
      </c>
      <c r="C220" t="s">
        <v>2</v>
      </c>
      <c r="D220" t="s">
        <v>2</v>
      </c>
      <c r="E220">
        <v>0</v>
      </c>
      <c r="F220" t="s">
        <v>574</v>
      </c>
      <c r="G220" t="str">
        <f>HYPERLINK("http://www.wsobi.com/news/articleView.html?idxno=156670", "5년 연속 반짝이는 KCC 반딧불 하우스...서초구 취약계층 거주환경 개선한다")</f>
        <v>5년 연속 반짝이는 KCC 반딧불 하우스...서초구 취약계층 거주환경 개선한다</v>
      </c>
      <c r="H220" t="s">
        <v>575</v>
      </c>
    </row>
    <row r="221" spans="1:8" x14ac:dyDescent="0.4">
      <c r="A221" t="s">
        <v>508</v>
      </c>
      <c r="B221" t="s">
        <v>41</v>
      </c>
      <c r="C221" t="s">
        <v>2</v>
      </c>
      <c r="D221" t="s">
        <v>2</v>
      </c>
      <c r="E221">
        <v>0</v>
      </c>
      <c r="F221" t="s">
        <v>576</v>
      </c>
      <c r="G221" t="str">
        <f>HYPERLINK("http://www.joseilbo.com/news/news_read.php?uid=449434&amp;class=16&amp;grp=", "광주 펜트하우스 학동 더브이 트리니티, 24일 무순위 청약 마감")</f>
        <v>광주 펜트하우스 학동 더브이 트리니티, 24일 무순위 청약 마감</v>
      </c>
      <c r="H221" t="s">
        <v>577</v>
      </c>
    </row>
    <row r="222" spans="1:8" x14ac:dyDescent="0.4">
      <c r="A222" t="s">
        <v>508</v>
      </c>
      <c r="B222" t="s">
        <v>578</v>
      </c>
      <c r="C222" t="s">
        <v>2</v>
      </c>
      <c r="D222" t="s">
        <v>2</v>
      </c>
      <c r="E222">
        <v>0</v>
      </c>
      <c r="F222" t="s">
        <v>579</v>
      </c>
      <c r="G222" t="str">
        <f>HYPERLINK("http://www.megaeconomy.co.kr/news/newsview.php?ncode=1065581256898656", "KCC, 서초구와 취약계층 거주 환경 지원 협약... 5년 연속")</f>
        <v>KCC, 서초구와 취약계층 거주 환경 지원 협약... 5년 연속</v>
      </c>
      <c r="H222" t="s">
        <v>580</v>
      </c>
    </row>
    <row r="223" spans="1:8" x14ac:dyDescent="0.4">
      <c r="A223" t="s">
        <v>508</v>
      </c>
      <c r="B223" t="s">
        <v>172</v>
      </c>
      <c r="C223" t="s">
        <v>2</v>
      </c>
      <c r="D223" t="s">
        <v>2</v>
      </c>
      <c r="E223">
        <v>0</v>
      </c>
      <c r="F223" t="s">
        <v>581</v>
      </c>
      <c r="G223" t="str">
        <f>HYPERLINK("http://yna.kr/AKR20220321075800003?did=1195m", "KCC, 서초구와 5년 연속 취약계층 주거환경 개선사업")</f>
        <v>KCC, 서초구와 5년 연속 취약계층 주거환경 개선사업</v>
      </c>
      <c r="H223" t="s">
        <v>582</v>
      </c>
    </row>
    <row r="224" spans="1:8" x14ac:dyDescent="0.4">
      <c r="A224" t="s">
        <v>508</v>
      </c>
      <c r="B224" t="s">
        <v>583</v>
      </c>
      <c r="C224" t="s">
        <v>2</v>
      </c>
      <c r="D224" t="s">
        <v>4</v>
      </c>
      <c r="E224">
        <v>0</v>
      </c>
      <c r="F224" t="s">
        <v>584</v>
      </c>
      <c r="G224" t="str">
        <f>HYPERLINK("https://www.ktv.go.kr/content/view?content_id=644431", "우크라이나 평화 기원, 전국 곳곳 평화의 빛")</f>
        <v>우크라이나 평화 기원, 전국 곳곳 평화의 빛</v>
      </c>
      <c r="H224" t="s">
        <v>585</v>
      </c>
    </row>
    <row r="225" spans="1:8" x14ac:dyDescent="0.4">
      <c r="A225" t="s">
        <v>508</v>
      </c>
      <c r="B225" t="s">
        <v>70</v>
      </c>
      <c r="C225" t="s">
        <v>2</v>
      </c>
      <c r="D225" t="s">
        <v>2</v>
      </c>
      <c r="E225">
        <v>0</v>
      </c>
      <c r="F225" t="s">
        <v>586</v>
      </c>
      <c r="G225" t="str">
        <f>HYPERLINK("https://www.news1.kr/articles/?4621785", "KCC, 서초구 내 사회취약계층 거주환경 개선사업 나선다…5년 연속 지원")</f>
        <v>KCC, 서초구 내 사회취약계층 거주환경 개선사업 나선다…5년 연속 지원</v>
      </c>
      <c r="H225" t="s">
        <v>587</v>
      </c>
    </row>
    <row r="226" spans="1:8" x14ac:dyDescent="0.4">
      <c r="A226" t="s">
        <v>508</v>
      </c>
      <c r="B226" t="s">
        <v>130</v>
      </c>
      <c r="C226" t="s">
        <v>2</v>
      </c>
      <c r="D226" t="s">
        <v>2</v>
      </c>
      <c r="E226">
        <v>0</v>
      </c>
      <c r="F226" t="s">
        <v>588</v>
      </c>
      <c r="G226" t="str">
        <f>HYPERLINK("https://biz.newdaily.co.kr/site/data/html/2022/03/21/2022032100021.html", "KCC, 서초구와 반딧불 하우스 협약 체결… 취약 계층 거주 환경 개선")</f>
        <v>KCC, 서초구와 반딧불 하우스 협약 체결… 취약 계층 거주 환경 개선</v>
      </c>
      <c r="H226" t="s">
        <v>589</v>
      </c>
    </row>
    <row r="227" spans="1:8" x14ac:dyDescent="0.4">
      <c r="A227" t="s">
        <v>508</v>
      </c>
      <c r="B227" t="s">
        <v>320</v>
      </c>
      <c r="C227" t="s">
        <v>2</v>
      </c>
      <c r="D227" t="s">
        <v>2</v>
      </c>
      <c r="E227">
        <v>0</v>
      </c>
      <c r="F227" t="s">
        <v>590</v>
      </c>
      <c r="G227" t="str">
        <f>HYPERLINK("http://www.inews24.com/view/1462000", "KCC·서초구, 반딧불 하우스 사업 통해 취약 계층 주거 환경 개선")</f>
        <v>KCC·서초구, 반딧불 하우스 사업 통해 취약 계층 주거 환경 개선</v>
      </c>
      <c r="H227" t="s">
        <v>591</v>
      </c>
    </row>
    <row r="228" spans="1:8" x14ac:dyDescent="0.4">
      <c r="A228" t="s">
        <v>508</v>
      </c>
      <c r="B228" t="s">
        <v>592</v>
      </c>
      <c r="C228" t="s">
        <v>2</v>
      </c>
      <c r="D228" t="s">
        <v>5</v>
      </c>
      <c r="E228">
        <v>0</v>
      </c>
      <c r="F228" t="s">
        <v>593</v>
      </c>
      <c r="G228" t="str">
        <f>HYPERLINK("http://www.choicenews.co.kr/news/articleView.html?idxno=89781", "KCC글라스, 판유리 가격 강세 주목...한국투자증권")</f>
        <v>KCC글라스, 판유리 가격 강세 주목...한국투자증권</v>
      </c>
      <c r="H228" t="s">
        <v>594</v>
      </c>
    </row>
    <row r="229" spans="1:8" x14ac:dyDescent="0.4">
      <c r="A229" t="s">
        <v>508</v>
      </c>
      <c r="B229" t="s">
        <v>595</v>
      </c>
      <c r="C229" t="s">
        <v>2</v>
      </c>
      <c r="D229" t="s">
        <v>2</v>
      </c>
      <c r="E229">
        <v>0</v>
      </c>
      <c r="F229" t="s">
        <v>596</v>
      </c>
      <c r="G229" t="str">
        <f>HYPERLINK("https://hankookilbo.com/News/Read/A2022032108570003790?did=NA", "김지민, 바다 뷰 주택 직접 지었다... 디딤석까지 내가 다 골라 (홈즈)")</f>
        <v>김지민, 바다 뷰 주택 직접 지었다... 디딤석까지 내가 다 골라 (홈즈)</v>
      </c>
      <c r="H229" t="s">
        <v>597</v>
      </c>
    </row>
    <row r="230" spans="1:8" x14ac:dyDescent="0.4">
      <c r="A230" t="s">
        <v>508</v>
      </c>
      <c r="B230" t="s">
        <v>483</v>
      </c>
      <c r="C230" t="s">
        <v>2</v>
      </c>
      <c r="D230" t="s">
        <v>2</v>
      </c>
      <c r="E230">
        <v>0</v>
      </c>
      <c r="F230" t="s">
        <v>598</v>
      </c>
      <c r="G230" t="str">
        <f>HYPERLINK("https://idsn.co.kr/news/view/1065591964002957", "KCC-서초구, 취약계층 공간복지 지원한다")</f>
        <v>KCC-서초구, 취약계층 공간복지 지원한다</v>
      </c>
      <c r="H230" t="s">
        <v>599</v>
      </c>
    </row>
    <row r="231" spans="1:8" x14ac:dyDescent="0.4">
      <c r="A231" t="s">
        <v>508</v>
      </c>
      <c r="B231" t="s">
        <v>31</v>
      </c>
      <c r="C231" t="s">
        <v>2</v>
      </c>
      <c r="D231" t="s">
        <v>2</v>
      </c>
      <c r="E231">
        <v>0</v>
      </c>
      <c r="F231" t="s">
        <v>600</v>
      </c>
      <c r="G231" t="str">
        <f>HYPERLINK("http://www.osen.co.kr/article/G1111790434", "박선영 사업가父 덕에 99평 빌라→15평 아파트 살아‥ 대리석 취향 (홈즈...")</f>
        <v>박선영 사업가父 덕에 99평 빌라→15평 아파트 살아‥ 대리석 취향 (홈즈...</v>
      </c>
      <c r="H231" t="s">
        <v>601</v>
      </c>
    </row>
    <row r="232" spans="1:8" x14ac:dyDescent="0.4">
      <c r="A232" t="s">
        <v>508</v>
      </c>
      <c r="B232" t="s">
        <v>602</v>
      </c>
      <c r="C232" t="s">
        <v>2</v>
      </c>
      <c r="D232" t="s">
        <v>4</v>
      </c>
      <c r="E232">
        <v>0</v>
      </c>
      <c r="F232" t="s">
        <v>603</v>
      </c>
      <c r="G232" t="str">
        <f>HYPERLINK("http://www.cfnews.kr/news.aspx/57695", "예천군, 곤충생태원 전시·콘텐츠 확충 눈길")</f>
        <v>예천군, 곤충생태원 전시·콘텐츠 확충 눈길</v>
      </c>
      <c r="H232" t="s">
        <v>604</v>
      </c>
    </row>
    <row r="233" spans="1:8" x14ac:dyDescent="0.4">
      <c r="A233" t="s">
        <v>508</v>
      </c>
      <c r="B233" t="s">
        <v>46</v>
      </c>
      <c r="C233" t="s">
        <v>2</v>
      </c>
      <c r="D233" t="s">
        <v>2</v>
      </c>
      <c r="E233">
        <v>0</v>
      </c>
      <c r="F233" t="s">
        <v>605</v>
      </c>
      <c r="G233" t="str">
        <f>HYPERLINK("http://www.ikld.kr/news/articleView.html?idxno=250737", "KCC-서초구, 반딧불 하우스 사업으로 취약 계층 거주 환경 개선")</f>
        <v>KCC-서초구, 반딧불 하우스 사업으로 취약 계층 거주 환경 개선</v>
      </c>
      <c r="H233" t="s">
        <v>606</v>
      </c>
    </row>
    <row r="234" spans="1:8" x14ac:dyDescent="0.4">
      <c r="A234" t="s">
        <v>508</v>
      </c>
      <c r="B234" t="s">
        <v>46</v>
      </c>
      <c r="C234" t="s">
        <v>2</v>
      </c>
      <c r="D234" t="s">
        <v>2</v>
      </c>
      <c r="E234">
        <v>0</v>
      </c>
      <c r="F234" t="s">
        <v>607</v>
      </c>
      <c r="G234" t="str">
        <f>HYPERLINK("http://www.ikld.kr/news/articleView.html?idxno=250722", "[창간28주년 특집- 화제의 강소기업] 글로윈스")</f>
        <v>[창간28주년 특집- 화제의 강소기업] 글로윈스</v>
      </c>
      <c r="H234" t="s">
        <v>608</v>
      </c>
    </row>
    <row r="235" spans="1:8" x14ac:dyDescent="0.4">
      <c r="A235" t="s">
        <v>508</v>
      </c>
      <c r="B235" t="s">
        <v>25</v>
      </c>
      <c r="C235" t="s">
        <v>2</v>
      </c>
      <c r="D235" t="s">
        <v>5</v>
      </c>
      <c r="E235">
        <v>0</v>
      </c>
      <c r="F235" t="s">
        <v>609</v>
      </c>
      <c r="G235" t="str">
        <f>HYPERLINK("http://www.greenpostkorea.co.kr/news/articleView.html?idxno=200386", "[2050 지속가능기업] KCC글라스 친환경 제품 생산·최우선 유통")</f>
        <v>[2050 지속가능기업] KCC글라스 친환경 제품 생산·최우선 유통</v>
      </c>
      <c r="H235" t="s">
        <v>610</v>
      </c>
    </row>
    <row r="236" spans="1:8" x14ac:dyDescent="0.4">
      <c r="A236" t="s">
        <v>508</v>
      </c>
      <c r="B236" t="s">
        <v>611</v>
      </c>
      <c r="C236" t="s">
        <v>2</v>
      </c>
      <c r="D236" t="s">
        <v>2</v>
      </c>
      <c r="E236">
        <v>0</v>
      </c>
      <c r="F236" t="s">
        <v>612</v>
      </c>
      <c r="G236" t="str">
        <f>HYPERLINK("http://www.gnnews.co.kr/news/articleView.html?idxno=496272", "이달곤 의원, 진해 지역 특별교부금 7억1500만원 확보,")</f>
        <v>이달곤 의원, 진해 지역 특별교부금 7억1500만원 확보,</v>
      </c>
      <c r="H236" t="s">
        <v>613</v>
      </c>
    </row>
    <row r="237" spans="1:8" x14ac:dyDescent="0.4">
      <c r="A237" t="s">
        <v>508</v>
      </c>
      <c r="B237" t="s">
        <v>614</v>
      </c>
      <c r="C237" t="s">
        <v>2</v>
      </c>
      <c r="D237" t="s">
        <v>2</v>
      </c>
      <c r="E237">
        <v>0</v>
      </c>
      <c r="F237" t="s">
        <v>615</v>
      </c>
      <c r="G237" t="str">
        <f>HYPERLINK("http://www.gnmaeil.com/news/articleView.html?idxno=491687", "이달곤 의원， 특별교부금 7억 1500만원 확보")</f>
        <v>이달곤 의원， 특별교부금 7억 1500만원 확보</v>
      </c>
      <c r="H237" t="s">
        <v>616</v>
      </c>
    </row>
    <row r="238" spans="1:8" x14ac:dyDescent="0.4">
      <c r="A238" t="s">
        <v>508</v>
      </c>
      <c r="B238" t="s">
        <v>70</v>
      </c>
      <c r="C238" t="s">
        <v>2</v>
      </c>
      <c r="D238" t="s">
        <v>4</v>
      </c>
      <c r="E238">
        <v>0</v>
      </c>
      <c r="F238" t="s">
        <v>617</v>
      </c>
      <c r="G238" t="str">
        <f>HYPERLINK("https://www.news1.kr/photos/view/?5277901", "2022 세계 행복의 날, 잠깐 웃어봐요")</f>
        <v>2022 세계 행복의 날, 잠깐 웃어봐요</v>
      </c>
      <c r="H238" t="s">
        <v>618</v>
      </c>
    </row>
    <row r="239" spans="1:8" x14ac:dyDescent="0.4">
      <c r="A239" t="s">
        <v>508</v>
      </c>
      <c r="B239" t="s">
        <v>70</v>
      </c>
      <c r="C239" t="s">
        <v>2</v>
      </c>
      <c r="D239" t="s">
        <v>4</v>
      </c>
      <c r="E239">
        <v>0</v>
      </c>
      <c r="F239" t="s">
        <v>619</v>
      </c>
      <c r="G239" t="str">
        <f>HYPERLINK("https://www.news1.kr/photos/view/?5277903", "잠깐, 웃어봐요…서울을 밝히는 스마일리")</f>
        <v>잠깐, 웃어봐요…서울을 밝히는 스마일리</v>
      </c>
      <c r="H239" t="s">
        <v>620</v>
      </c>
    </row>
    <row r="240" spans="1:8" x14ac:dyDescent="0.4">
      <c r="A240" t="s">
        <v>508</v>
      </c>
      <c r="B240" t="s">
        <v>70</v>
      </c>
      <c r="C240" t="s">
        <v>2</v>
      </c>
      <c r="D240" t="s">
        <v>4</v>
      </c>
      <c r="E240">
        <v>0</v>
      </c>
      <c r="F240" t="s">
        <v>621</v>
      </c>
      <c r="G240" t="str">
        <f>HYPERLINK("https://www.news1.kr/photos/view/?5277904", "2022 세계 행복의 날, 다함께 웃어요")</f>
        <v>2022 세계 행복의 날, 다함께 웃어요</v>
      </c>
      <c r="H240" t="s">
        <v>622</v>
      </c>
    </row>
    <row r="241" spans="1:8" x14ac:dyDescent="0.4">
      <c r="A241" t="s">
        <v>508</v>
      </c>
      <c r="B241" t="s">
        <v>623</v>
      </c>
      <c r="C241" t="s">
        <v>2</v>
      </c>
      <c r="D241" t="s">
        <v>5</v>
      </c>
      <c r="E241">
        <v>1</v>
      </c>
      <c r="F241" t="s">
        <v>624</v>
      </c>
      <c r="G241" t="str">
        <f>HYPERLINK("https://news.mtn.co.kr/news-detail/2022032108290062489", "[기업INSIDE] 유리 수직계열화 완성한 KCC글라스, 올해도 최대 실적 쓸까")</f>
        <v>[기업INSIDE] 유리 수직계열화 완성한 KCC글라스, 올해도 최대 실적 쓸까</v>
      </c>
      <c r="H241" t="s">
        <v>625</v>
      </c>
    </row>
    <row r="242" spans="1:8" x14ac:dyDescent="0.4">
      <c r="A242" t="s">
        <v>508</v>
      </c>
      <c r="B242" t="s">
        <v>70</v>
      </c>
      <c r="C242" t="s">
        <v>2</v>
      </c>
      <c r="D242" t="s">
        <v>4</v>
      </c>
      <c r="E242">
        <v>0</v>
      </c>
      <c r="F242" t="s">
        <v>626</v>
      </c>
      <c r="G242" t="str">
        <f>HYPERLINK("https://www.news1.kr/photos/view/?5277905", "서울을 밝히는 스마일리(Smiley)")</f>
        <v>서울을 밝히는 스마일리(Smiley)</v>
      </c>
      <c r="H242" t="s">
        <v>627</v>
      </c>
    </row>
    <row r="243" spans="1:8" x14ac:dyDescent="0.4">
      <c r="A243" t="s">
        <v>508</v>
      </c>
      <c r="B243" t="s">
        <v>70</v>
      </c>
      <c r="C243" t="s">
        <v>2</v>
      </c>
      <c r="D243" t="s">
        <v>4</v>
      </c>
      <c r="E243">
        <v>0</v>
      </c>
      <c r="F243" t="s">
        <v>628</v>
      </c>
      <c r="G243" t="str">
        <f>HYPERLINK("https://www.news1.kr/photos/view/?5277907", "세계 행복의 날’을 기념, 웃음으로 가득 찬 N서울타워")</f>
        <v>세계 행복의 날’을 기념, 웃음으로 가득 찬 N서울타워</v>
      </c>
      <c r="H243" t="s">
        <v>629</v>
      </c>
    </row>
    <row r="244" spans="1:8" x14ac:dyDescent="0.4">
      <c r="A244" t="s">
        <v>508</v>
      </c>
      <c r="B244" t="s">
        <v>70</v>
      </c>
      <c r="C244" t="s">
        <v>2</v>
      </c>
      <c r="D244" t="s">
        <v>4</v>
      </c>
      <c r="E244">
        <v>0</v>
      </c>
      <c r="F244" t="s">
        <v>630</v>
      </c>
      <c r="G244" t="str">
        <f>HYPERLINK("https://www.news1.kr/photos/view/?5277908", "스마일리(Smiley), 랜드마크에서 진행한 세계 행복의 날 이벤트")</f>
        <v>스마일리(Smiley), 랜드마크에서 진행한 세계 행복의 날 이벤트</v>
      </c>
      <c r="H244" t="s">
        <v>631</v>
      </c>
    </row>
    <row r="245" spans="1:8" x14ac:dyDescent="0.4">
      <c r="A245" t="s">
        <v>508</v>
      </c>
      <c r="B245" t="s">
        <v>632</v>
      </c>
      <c r="C245" t="s">
        <v>2</v>
      </c>
      <c r="D245" t="s">
        <v>2</v>
      </c>
      <c r="E245">
        <v>0</v>
      </c>
      <c r="F245" t="s">
        <v>633</v>
      </c>
      <c r="G245" t="str">
        <f>HYPERLINK("https://www.newsen.com/news_view.php?uid=202203201941476110", "김지민, 母 위해 동해에 단독주택 건설 “정원+바다뷰 보여”(홈즈)[결정적장...")</f>
        <v>김지민, 母 위해 동해에 단독주택 건설 “정원+바다뷰 보여”(홈즈)[결정적장...</v>
      </c>
      <c r="H245" t="s">
        <v>634</v>
      </c>
    </row>
    <row r="246" spans="1:8" x14ac:dyDescent="0.4">
      <c r="A246" t="s">
        <v>508</v>
      </c>
      <c r="B246" t="s">
        <v>635</v>
      </c>
      <c r="C246" t="s">
        <v>2</v>
      </c>
      <c r="D246" t="s">
        <v>2</v>
      </c>
      <c r="E246">
        <v>0</v>
      </c>
      <c r="F246" t="s">
        <v>636</v>
      </c>
      <c r="G246" t="str">
        <f>HYPERLINK("http://www.4th.kr/news/articleView.html?idxno=2015252", "KCC, 5년째 서초구 취약 계층 거주 환경 개선 사업 지속")</f>
        <v>KCC, 5년째 서초구 취약 계층 거주 환경 개선 사업 지속</v>
      </c>
      <c r="H246" t="s">
        <v>637</v>
      </c>
    </row>
    <row r="247" spans="1:8" x14ac:dyDescent="0.4">
      <c r="A247" t="s">
        <v>508</v>
      </c>
      <c r="B247" t="s">
        <v>264</v>
      </c>
      <c r="C247" t="s">
        <v>2</v>
      </c>
      <c r="D247" t="s">
        <v>2</v>
      </c>
      <c r="E247">
        <v>0</v>
      </c>
      <c r="F247" t="s">
        <v>638</v>
      </c>
      <c r="G247" t="str">
        <f>HYPERLINK("https://www.sedaily.com/NewsView/263I6OU0N7", "[서경하우징페어] 푸르지오, 트렌디한 주거상품·서비스로 입주만족도 높여")</f>
        <v>[서경하우징페어] 푸르지오, 트렌디한 주거상품·서비스로 입주만족도 높여</v>
      </c>
      <c r="H247" t="s">
        <v>639</v>
      </c>
    </row>
    <row r="248" spans="1:8" x14ac:dyDescent="0.4">
      <c r="A248" t="s">
        <v>508</v>
      </c>
      <c r="B248" t="s">
        <v>187</v>
      </c>
      <c r="C248" t="s">
        <v>2</v>
      </c>
      <c r="D248" t="s">
        <v>5</v>
      </c>
      <c r="E248">
        <v>0</v>
      </c>
      <c r="F248" t="s">
        <v>640</v>
      </c>
      <c r="G248" t="str">
        <f>HYPERLINK("https://view.asiae.co.kr/article/2022032107342721199", "[클릭 e종목] KCC글라스, 올해 사실상 판가 고점…업황 호조 지속")</f>
        <v>[클릭 e종목] KCC글라스, 올해 사실상 판가 고점…업황 호조 지속</v>
      </c>
      <c r="H248" t="s">
        <v>641</v>
      </c>
    </row>
    <row r="249" spans="1:8" x14ac:dyDescent="0.4">
      <c r="A249" t="s">
        <v>508</v>
      </c>
      <c r="B249" t="s">
        <v>187</v>
      </c>
      <c r="C249" t="s">
        <v>2</v>
      </c>
      <c r="D249" t="s">
        <v>2</v>
      </c>
      <c r="E249">
        <v>0</v>
      </c>
      <c r="F249" t="s">
        <v>642</v>
      </c>
      <c r="G249" t="str">
        <f>HYPERLINK("https://view.asiae.co.kr/article/2022032108571043434", "KCC, 5년째 서초구 반딧불 하우스 사업…취약 계층 거주 환경 개선")</f>
        <v>KCC, 5년째 서초구 반딧불 하우스 사업…취약 계층 거주 환경 개선</v>
      </c>
      <c r="H249" t="s">
        <v>643</v>
      </c>
    </row>
    <row r="250" spans="1:8" x14ac:dyDescent="0.4">
      <c r="A250" t="s">
        <v>508</v>
      </c>
      <c r="B250" t="s">
        <v>187</v>
      </c>
      <c r="C250" t="s">
        <v>2</v>
      </c>
      <c r="D250" t="s">
        <v>2</v>
      </c>
      <c r="E250">
        <v>1</v>
      </c>
      <c r="F250" t="s">
        <v>644</v>
      </c>
      <c r="G250" t="str">
        <f>HYPERLINK("https://view.asiae.co.kr/article/2022032114093399917", "기술자 키워서 쓴다...LX하우시스·현대리바트 등 시공인력 육성 올인")</f>
        <v>기술자 키워서 쓴다...LX하우시스·현대리바트 등 시공인력 육성 올인</v>
      </c>
      <c r="H250" t="s">
        <v>645</v>
      </c>
    </row>
    <row r="251" spans="1:8" x14ac:dyDescent="0.4">
      <c r="A251" t="s">
        <v>508</v>
      </c>
      <c r="B251" t="s">
        <v>646</v>
      </c>
      <c r="C251" t="s">
        <v>2</v>
      </c>
      <c r="D251" t="s">
        <v>2</v>
      </c>
      <c r="E251">
        <v>0</v>
      </c>
      <c r="F251" t="s">
        <v>647</v>
      </c>
      <c r="G251" t="str">
        <f>HYPERLINK("http://www.sportsworldi.com/newsView/20220321503650", "김지민, 동해 단독주택 공개 “母 위해 직접 지어, 바다뷰+정원뷰 자랑” (홈...")</f>
        <v>김지민, 동해 단독주택 공개 “母 위해 직접 지어, 바다뷰+정원뷰 자랑” (홈...</v>
      </c>
      <c r="H251" t="s">
        <v>648</v>
      </c>
    </row>
    <row r="252" spans="1:8" x14ac:dyDescent="0.4">
      <c r="A252" t="s">
        <v>508</v>
      </c>
      <c r="B252" t="s">
        <v>237</v>
      </c>
      <c r="C252" t="s">
        <v>2</v>
      </c>
      <c r="D252" t="s">
        <v>2</v>
      </c>
      <c r="E252">
        <v>0</v>
      </c>
      <c r="F252" t="s">
        <v>649</v>
      </c>
      <c r="G252" t="str">
        <f>HYPERLINK("http://www.fnnews.com/news/202203211827446344", "KCC, 5년째 사회취약층 희망의 빛’ 비춘다")</f>
        <v>KCC, 5년째 사회취약층 희망의 빛’ 비춘다</v>
      </c>
      <c r="H252" t="s">
        <v>650</v>
      </c>
    </row>
    <row r="253" spans="1:8" x14ac:dyDescent="0.4">
      <c r="A253" t="s">
        <v>508</v>
      </c>
      <c r="B253" t="s">
        <v>651</v>
      </c>
      <c r="C253" t="s">
        <v>2</v>
      </c>
      <c r="D253" t="s">
        <v>5</v>
      </c>
      <c r="E253">
        <v>0</v>
      </c>
      <c r="F253" t="s">
        <v>652</v>
      </c>
      <c r="G253" t="str">
        <f>HYPERLINK("https://www.businesspost.co.kr/BP?command=article_view&amp;num=275031", "KCC글라스 주식 매수의견 유지, “판유리 가격 상승의 수혜 전망")</f>
        <v>KCC글라스 주식 매수의견 유지, “판유리 가격 상승의 수혜 전망</v>
      </c>
      <c r="H253" t="s">
        <v>653</v>
      </c>
    </row>
    <row r="254" spans="1:8" x14ac:dyDescent="0.4">
      <c r="A254" t="s">
        <v>508</v>
      </c>
      <c r="B254" t="s">
        <v>224</v>
      </c>
      <c r="C254" t="s">
        <v>2</v>
      </c>
      <c r="D254" t="s">
        <v>2</v>
      </c>
      <c r="E254">
        <v>0</v>
      </c>
      <c r="F254" t="s">
        <v>654</v>
      </c>
      <c r="G254" t="str">
        <f>HYPERLINK("https://www.ajunews.com/view/20220321102357991", "KCC, 5년째 취약 계층의 거주환경 개선 사업 이어가")</f>
        <v>KCC, 5년째 취약 계층의 거주환경 개선 사업 이어가</v>
      </c>
      <c r="H254" t="s">
        <v>655</v>
      </c>
    </row>
    <row r="255" spans="1:8" x14ac:dyDescent="0.4">
      <c r="A255" t="s">
        <v>508</v>
      </c>
      <c r="B255" t="s">
        <v>31</v>
      </c>
      <c r="C255" t="s">
        <v>2</v>
      </c>
      <c r="D255" t="s">
        <v>2</v>
      </c>
      <c r="E255">
        <v>0</v>
      </c>
      <c r="F255" t="s">
        <v>656</v>
      </c>
      <c r="G255" t="str">
        <f>HYPERLINK("http://www.osen.co.kr/article/G1111790438", "나래야 이겼다! 양세형, 코로나 확진 박나래 대신 승리 만끽 (홈즈) [O...")</f>
        <v>나래야 이겼다! 양세형, 코로나 확진 박나래 대신 승리 만끽 (홈즈) [O...</v>
      </c>
      <c r="H255" t="s">
        <v>657</v>
      </c>
    </row>
    <row r="256" spans="1:8" x14ac:dyDescent="0.4">
      <c r="A256" t="s">
        <v>508</v>
      </c>
      <c r="B256" t="s">
        <v>31</v>
      </c>
      <c r="C256" t="s">
        <v>2</v>
      </c>
      <c r="D256" t="s">
        <v>2</v>
      </c>
      <c r="E256">
        <v>0</v>
      </c>
      <c r="F256" t="s">
        <v>658</v>
      </c>
      <c r="G256" t="str">
        <f>HYPERLINK("http://www.osen.co.kr/article/G1111790458", "동해 출신 김지민 고향에 母 위한 2층 단독주택→서경석 눈독 (홈즈) [...")</f>
        <v>동해 출신 김지민 고향에 母 위한 2층 단독주택→서경석 눈독 (홈즈) [...</v>
      </c>
      <c r="H256" t="s">
        <v>659</v>
      </c>
    </row>
    <row r="257" spans="1:8" x14ac:dyDescent="0.4">
      <c r="A257" t="s">
        <v>508</v>
      </c>
      <c r="B257" t="s">
        <v>31</v>
      </c>
      <c r="C257" t="s">
        <v>2</v>
      </c>
      <c r="D257" t="s">
        <v>2</v>
      </c>
      <c r="E257">
        <v>0</v>
      </c>
      <c r="F257" t="s">
        <v>660</v>
      </c>
      <c r="G257" t="str">
        <f>HYPERLINK("http://www.osen.co.kr/article/G1111790459", "대체 몇 년생? 서경석도 선 긋는 박선영 라떼는 말이야 (홈즈) [종합]")</f>
        <v>대체 몇 년생? 서경석도 선 긋는 박선영 라떼는 말이야 (홈즈) [종합]</v>
      </c>
      <c r="H257" t="s">
        <v>661</v>
      </c>
    </row>
    <row r="258" spans="1:8" x14ac:dyDescent="0.4">
      <c r="A258" t="s">
        <v>508</v>
      </c>
      <c r="B258" t="s">
        <v>237</v>
      </c>
      <c r="C258" t="s">
        <v>2</v>
      </c>
      <c r="D258" t="s">
        <v>2</v>
      </c>
      <c r="E258">
        <v>0</v>
      </c>
      <c r="F258" t="s">
        <v>662</v>
      </c>
      <c r="G258" t="str">
        <f>HYPERLINK("http://www.fnnews.com/news/202203210949088949", "KCC, 서초구와 5년 연속 반딧불 하우스 사회공헌")</f>
        <v>KCC, 서초구와 5년 연속 반딧불 하우스 사회공헌</v>
      </c>
      <c r="H258" t="s">
        <v>663</v>
      </c>
    </row>
    <row r="259" spans="1:8" x14ac:dyDescent="0.4">
      <c r="A259" t="s">
        <v>508</v>
      </c>
      <c r="B259" t="s">
        <v>664</v>
      </c>
      <c r="C259" t="s">
        <v>2</v>
      </c>
      <c r="D259" t="s">
        <v>2</v>
      </c>
      <c r="E259">
        <v>0</v>
      </c>
      <c r="F259" t="s">
        <v>665</v>
      </c>
      <c r="G259" t="str">
        <f>HYPERLINK("http://star.mt.co.kr/stview.php?no=2022032020004878148", "홈즈 김지민X박나래, 산 다섯 물 하나로 승리..양세찬 좌절 [★밤TView]")</f>
        <v>홈즈 김지민X박나래, 산 다섯 물 하나로 승리..양세찬 좌절 [★밤TView]</v>
      </c>
      <c r="H259" t="s">
        <v>666</v>
      </c>
    </row>
    <row r="260" spans="1:8" x14ac:dyDescent="0.4">
      <c r="A260" t="s">
        <v>508</v>
      </c>
      <c r="B260" t="s">
        <v>109</v>
      </c>
      <c r="C260" t="s">
        <v>2</v>
      </c>
      <c r="D260" t="s">
        <v>2</v>
      </c>
      <c r="E260">
        <v>0</v>
      </c>
      <c r="F260" t="s">
        <v>667</v>
      </c>
      <c r="G260" t="str">
        <f>HYPERLINK("https://www.asiatime.co.kr/article/20220321500273", "[오늘의 케미칼] 금호석유화학·KCC·파미셀")</f>
        <v>[오늘의 케미칼] 금호석유화학·KCC·파미셀</v>
      </c>
      <c r="H260" t="s">
        <v>668</v>
      </c>
    </row>
    <row r="261" spans="1:8" x14ac:dyDescent="0.4">
      <c r="A261" t="s">
        <v>508</v>
      </c>
      <c r="B261" t="s">
        <v>664</v>
      </c>
      <c r="C261" t="s">
        <v>2</v>
      </c>
      <c r="D261" t="s">
        <v>2</v>
      </c>
      <c r="E261">
        <v>0</v>
      </c>
      <c r="F261" t="s">
        <v>669</v>
      </c>
      <c r="G261" t="str">
        <f>HYPERLINK("http://star.mt.co.kr/stview.php?no=2022032019584619329", "홈즈 김지민, 직접 지은 단독 주택 공개..전문가도 극찬 깜짝")</f>
        <v>홈즈 김지민, 직접 지은 단독 주택 공개..전문가도 극찬 깜짝</v>
      </c>
      <c r="H261" t="s">
        <v>670</v>
      </c>
    </row>
    <row r="262" spans="1:8" x14ac:dyDescent="0.4">
      <c r="A262" t="s">
        <v>508</v>
      </c>
      <c r="B262" t="s">
        <v>671</v>
      </c>
      <c r="C262" t="s">
        <v>2</v>
      </c>
      <c r="D262" t="s">
        <v>4</v>
      </c>
      <c r="E262">
        <v>0</v>
      </c>
      <c r="F262" t="s">
        <v>672</v>
      </c>
      <c r="G262" t="str">
        <f>HYPERLINK("http://www.kyeonggi.com/news/articleView.html?idxno=2403840", "융복합 미디어아트 전시…부천문화재단 비욘드 더 플레인 개최")</f>
        <v>융복합 미디어아트 전시…부천문화재단 비욘드 더 플레인 개최</v>
      </c>
      <c r="H262" t="s">
        <v>673</v>
      </c>
    </row>
    <row r="263" spans="1:8" x14ac:dyDescent="0.4">
      <c r="A263" t="s">
        <v>508</v>
      </c>
      <c r="B263" t="s">
        <v>674</v>
      </c>
      <c r="C263" t="s">
        <v>2</v>
      </c>
      <c r="D263" t="s">
        <v>4</v>
      </c>
      <c r="E263">
        <v>0</v>
      </c>
      <c r="F263" t="s">
        <v>675</v>
      </c>
      <c r="G263" t="str">
        <f>HYPERLINK("https://www.socialvalue.kr/news/view/1065592470116006", "해외 입국자 자가격리 21일 해제…여행 업계 매출 날개달까")</f>
        <v>해외 입국자 자가격리 21일 해제…여행 업계 매출 날개달까</v>
      </c>
      <c r="H263" t="s">
        <v>676</v>
      </c>
    </row>
    <row r="264" spans="1:8" x14ac:dyDescent="0.4">
      <c r="A264" t="s">
        <v>508</v>
      </c>
      <c r="B264" t="s">
        <v>677</v>
      </c>
      <c r="C264" t="s">
        <v>2</v>
      </c>
      <c r="D264" t="s">
        <v>2</v>
      </c>
      <c r="E264">
        <v>0</v>
      </c>
      <c r="F264" t="s">
        <v>678</v>
      </c>
      <c r="G264" t="str">
        <f>HYPERLINK("http://news.tf.co.kr/read/national/1925874.htm", "김성원 의원, 교육부 특별교부금 46억7500만 원 확보")</f>
        <v>김성원 의원, 교육부 특별교부금 46억7500만 원 확보</v>
      </c>
      <c r="H264" t="s">
        <v>679</v>
      </c>
    </row>
    <row r="265" spans="1:8" x14ac:dyDescent="0.4">
      <c r="A265" t="s">
        <v>508</v>
      </c>
      <c r="B265" t="s">
        <v>256</v>
      </c>
      <c r="C265" t="s">
        <v>2</v>
      </c>
      <c r="D265" t="s">
        <v>4</v>
      </c>
      <c r="E265">
        <v>0</v>
      </c>
      <c r="F265" t="s">
        <v>680</v>
      </c>
      <c r="G265" t="str">
        <f>HYPERLINK("http://news.mt.co.kr/mtview.php?no=2022032114473877038", "부천시의회 도시교통위원회 부천아트센터 건립현장 방문")</f>
        <v>부천시의회 도시교통위원회 부천아트센터 건립현장 방문</v>
      </c>
      <c r="H265" t="s">
        <v>681</v>
      </c>
    </row>
    <row r="266" spans="1:8" x14ac:dyDescent="0.4">
      <c r="A266" t="s">
        <v>508</v>
      </c>
      <c r="B266" t="s">
        <v>213</v>
      </c>
      <c r="C266" t="s">
        <v>2</v>
      </c>
      <c r="D266" t="s">
        <v>5</v>
      </c>
      <c r="E266">
        <v>0</v>
      </c>
      <c r="F266" t="s">
        <v>682</v>
      </c>
      <c r="G266" t="str">
        <f>HYPERLINK("https://www.asiatoday.co.kr/view.php?key=20220321010011093", "KCC글라스, 사실상 판가 고점…업황 호조 기대")</f>
        <v>KCC글라스, 사실상 판가 고점…업황 호조 기대</v>
      </c>
      <c r="H266" t="s">
        <v>683</v>
      </c>
    </row>
    <row r="267" spans="1:8" x14ac:dyDescent="0.4">
      <c r="A267" t="s">
        <v>508</v>
      </c>
      <c r="B267" t="s">
        <v>213</v>
      </c>
      <c r="C267" t="s">
        <v>2</v>
      </c>
      <c r="D267" t="s">
        <v>2</v>
      </c>
      <c r="E267">
        <v>0</v>
      </c>
      <c r="F267" t="s">
        <v>684</v>
      </c>
      <c r="G267" t="str">
        <f>HYPERLINK("https://www.asiatoday.co.kr/view.php?key=20220321010011297", "KCC, 서초구·한우리정보문화센터와 반딧불 하우스 업무협약 체결")</f>
        <v>KCC, 서초구·한우리정보문화센터와 반딧불 하우스 업무협약 체결</v>
      </c>
      <c r="H267" t="s">
        <v>685</v>
      </c>
    </row>
    <row r="268" spans="1:8" x14ac:dyDescent="0.4">
      <c r="A268" t="s">
        <v>508</v>
      </c>
      <c r="B268" t="s">
        <v>686</v>
      </c>
      <c r="C268" t="s">
        <v>2</v>
      </c>
      <c r="D268" t="s">
        <v>2</v>
      </c>
      <c r="E268">
        <v>0</v>
      </c>
      <c r="F268" t="s">
        <v>687</v>
      </c>
      <c r="G268" t="str">
        <f>HYPERLINK("https://www.xportsnews.com/article/1550596", "김지민, 단독주택 공개 1층은 정원 뷰, 2층은 바다 뷰 (구해줘 홈즈)")</f>
        <v>김지민, 단독주택 공개 1층은 정원 뷰, 2층은 바다 뷰 (구해줘 홈즈)</v>
      </c>
      <c r="H268" t="s">
        <v>688</v>
      </c>
    </row>
    <row r="269" spans="1:8" x14ac:dyDescent="0.4">
      <c r="A269" t="s">
        <v>508</v>
      </c>
      <c r="B269" t="s">
        <v>686</v>
      </c>
      <c r="C269" t="s">
        <v>2</v>
      </c>
      <c r="D269" t="s">
        <v>2</v>
      </c>
      <c r="E269">
        <v>0</v>
      </c>
      <c r="F269" t="s">
        <v>689</v>
      </c>
      <c r="G269" t="str">
        <f>HYPERLINK("https://www.xportsnews.com/article/1550607", "김지민, 으리으리 오션뷰 단독주택 공개…펜션 아니야? (홈즈)")</f>
        <v>김지민, 으리으리 오션뷰 단독주택 공개…펜션 아니야? (홈즈)</v>
      </c>
      <c r="H269" t="s">
        <v>690</v>
      </c>
    </row>
    <row r="270" spans="1:8" x14ac:dyDescent="0.4">
      <c r="A270" t="s">
        <v>508</v>
      </c>
      <c r="B270" t="s">
        <v>691</v>
      </c>
      <c r="C270" t="s">
        <v>2</v>
      </c>
      <c r="D270" t="s">
        <v>2</v>
      </c>
      <c r="E270">
        <v>0</v>
      </c>
      <c r="F270" t="s">
        <v>692</v>
      </c>
      <c r="G270" t="str">
        <f>HYPERLINK("http://www.finomy.com/news/articleView.html?idxno=108693", "KCC, 서초구와 5년 연속 취약계층 주거환경 개선사업 진행")</f>
        <v>KCC, 서초구와 5년 연속 취약계층 주거환경 개선사업 진행</v>
      </c>
      <c r="H270" t="s">
        <v>693</v>
      </c>
    </row>
    <row r="271" spans="1:8" x14ac:dyDescent="0.4">
      <c r="A271" t="s">
        <v>508</v>
      </c>
      <c r="B271" t="s">
        <v>694</v>
      </c>
      <c r="C271" t="s">
        <v>2</v>
      </c>
      <c r="D271" t="s">
        <v>2</v>
      </c>
      <c r="E271">
        <v>0</v>
      </c>
      <c r="F271" t="s">
        <v>695</v>
      </c>
      <c r="G271" t="str">
        <f>HYPERLINK("http://www.newsinside.kr/news/articleView.html?idxno=1129969", "구해줘홈즈 김지민, 바다뷰·정원뷰 품은 동해주택 공개 디딤석까지 직접 ...")</f>
        <v>구해줘홈즈 김지민, 바다뷰·정원뷰 품은 동해주택 공개 디딤석까지 직접 ...</v>
      </c>
      <c r="H271" t="s">
        <v>696</v>
      </c>
    </row>
    <row r="272" spans="1:8" x14ac:dyDescent="0.4">
      <c r="A272" t="s">
        <v>508</v>
      </c>
      <c r="B272" t="s">
        <v>697</v>
      </c>
      <c r="C272" t="s">
        <v>2</v>
      </c>
      <c r="D272" t="s">
        <v>4</v>
      </c>
      <c r="E272">
        <v>0</v>
      </c>
      <c r="F272" t="s">
        <v>698</v>
      </c>
      <c r="G272" t="str">
        <f>HYPERLINK("http://www.apparelnews.co.kr/news/news_view/?idx=196387", "스마일리, 세계 행복의 날’ 맞이해 N서울타워에 희망 메시지 밝혀")</f>
        <v>스마일리, 세계 행복의 날’ 맞이해 N서울타워에 희망 메시지 밝혀</v>
      </c>
      <c r="H272" t="s">
        <v>699</v>
      </c>
    </row>
    <row r="273" spans="1:8" x14ac:dyDescent="0.4">
      <c r="A273" t="s">
        <v>508</v>
      </c>
      <c r="B273" t="s">
        <v>700</v>
      </c>
      <c r="C273" t="s">
        <v>2</v>
      </c>
      <c r="D273" t="s">
        <v>2</v>
      </c>
      <c r="E273">
        <v>0</v>
      </c>
      <c r="F273" t="s">
        <v>701</v>
      </c>
      <c r="G273" t="str">
        <f>HYPERLINK("http://www.epj.co.kr/news/articleView.html?idxno=30095", "한국에너지재단, 주택에너지진단사 전문 인력 양성")</f>
        <v>한국에너지재단, 주택에너지진단사 전문 인력 양성</v>
      </c>
      <c r="H273" t="s">
        <v>702</v>
      </c>
    </row>
    <row r="274" spans="1:8" x14ac:dyDescent="0.4">
      <c r="A274" t="s">
        <v>508</v>
      </c>
      <c r="B274" t="s">
        <v>703</v>
      </c>
      <c r="C274" t="s">
        <v>2</v>
      </c>
      <c r="D274" t="s">
        <v>2</v>
      </c>
      <c r="E274">
        <v>0</v>
      </c>
      <c r="F274" t="s">
        <v>704</v>
      </c>
      <c r="G274" t="str">
        <f>HYPERLINK("http://www.newsgn.com/324482", "이달곤 의원, 교육부 특별교부금 확보")</f>
        <v>이달곤 의원, 교육부 특별교부금 확보</v>
      </c>
      <c r="H274" t="s">
        <v>705</v>
      </c>
    </row>
    <row r="275" spans="1:8" x14ac:dyDescent="0.4">
      <c r="A275" t="s">
        <v>508</v>
      </c>
      <c r="B275" t="s">
        <v>82</v>
      </c>
      <c r="C275" t="s">
        <v>2</v>
      </c>
      <c r="D275" t="s">
        <v>2</v>
      </c>
      <c r="E275">
        <v>0</v>
      </c>
      <c r="F275" t="s">
        <v>706</v>
      </c>
      <c r="G275" t="str">
        <f>HYPERLINK("https://www.dnews.co.kr/uhtml/view.jsp?idxno=202203211737487960581", "김성원 국회의원, 교육부 특별교부금 46억7500만원 확보")</f>
        <v>김성원 국회의원, 교육부 특별교부금 46억7500만원 확보</v>
      </c>
      <c r="H275" t="s">
        <v>707</v>
      </c>
    </row>
    <row r="276" spans="1:8" x14ac:dyDescent="0.4">
      <c r="A276" t="s">
        <v>508</v>
      </c>
      <c r="B276" t="s">
        <v>708</v>
      </c>
      <c r="C276" t="s">
        <v>2</v>
      </c>
      <c r="D276" t="s">
        <v>2</v>
      </c>
      <c r="E276">
        <v>0</v>
      </c>
      <c r="F276" t="s">
        <v>709</v>
      </c>
      <c r="G276" t="str">
        <f>HYPERLINK("http://www.mydaily.co.kr/new_yk/html/read.php?newsid=202203202313345020&amp;ext=na&amp;utm_campaign=naver_news&amp;utm_source=naver&amp;utm_medium=related_news", "김지민 동해에 단독주택 지어…2층 바다뷰+1층 정원뷰 (홈즈)")</f>
        <v>김지민 동해에 단독주택 지어…2층 바다뷰+1층 정원뷰 (홈즈)</v>
      </c>
      <c r="H276" t="s">
        <v>710</v>
      </c>
    </row>
    <row r="277" spans="1:8" x14ac:dyDescent="0.4">
      <c r="A277" t="s">
        <v>508</v>
      </c>
      <c r="B277" t="s">
        <v>96</v>
      </c>
      <c r="C277" t="s">
        <v>2</v>
      </c>
      <c r="D277" t="s">
        <v>2</v>
      </c>
      <c r="E277">
        <v>0</v>
      </c>
      <c r="F277" t="s">
        <v>711</v>
      </c>
      <c r="G277" t="str">
        <f>HYPERLINK("http://www.enewstoday.co.kr/news/articleView.html?idxno=1556715", "둔촌주공 갈등에 드러난 재건축조합 갑질…업체 교체 요구만 수차례")</f>
        <v>둔촌주공 갈등에 드러난 재건축조합 갑질…업체 교체 요구만 수차례</v>
      </c>
      <c r="H277" t="s">
        <v>712</v>
      </c>
    </row>
    <row r="278" spans="1:8" x14ac:dyDescent="0.4">
      <c r="A278" t="s">
        <v>508</v>
      </c>
      <c r="B278" t="s">
        <v>96</v>
      </c>
      <c r="C278" t="s">
        <v>2</v>
      </c>
      <c r="D278" t="s">
        <v>2</v>
      </c>
      <c r="E278">
        <v>0</v>
      </c>
      <c r="F278" t="s">
        <v>713</v>
      </c>
      <c r="G278" t="str">
        <f>HYPERLINK("http://www.enewstoday.co.kr/news/articleView.html?idxno=1556418", "KCC, 서초구와 손잡고 취약 계층 주거 환경 개선")</f>
        <v>KCC, 서초구와 손잡고 취약 계층 주거 환경 개선</v>
      </c>
      <c r="H278" t="s">
        <v>714</v>
      </c>
    </row>
    <row r="279" spans="1:8" x14ac:dyDescent="0.4">
      <c r="A279" t="s">
        <v>508</v>
      </c>
      <c r="B279" t="s">
        <v>715</v>
      </c>
      <c r="C279" t="s">
        <v>2</v>
      </c>
      <c r="D279" t="s">
        <v>2</v>
      </c>
      <c r="E279">
        <v>0</v>
      </c>
      <c r="F279" t="s">
        <v>716</v>
      </c>
      <c r="G279" t="str">
        <f>HYPERLINK("http://www.segyebiz.com/newsView/20220321510743?OutUrl=naver", "오피스텔 동탄역 헤미쉬’ 근린생활시설 오픈")</f>
        <v>오피스텔 동탄역 헤미쉬’ 근린생활시설 오픈</v>
      </c>
      <c r="H279" t="s">
        <v>717</v>
      </c>
    </row>
    <row r="280" spans="1:8" x14ac:dyDescent="0.4">
      <c r="A280" t="s">
        <v>508</v>
      </c>
      <c r="B280" t="s">
        <v>93</v>
      </c>
      <c r="C280" t="s">
        <v>2</v>
      </c>
      <c r="D280" t="s">
        <v>2</v>
      </c>
      <c r="E280">
        <v>0</v>
      </c>
      <c r="F280" t="s">
        <v>718</v>
      </c>
      <c r="G280" t="str">
        <f>HYPERLINK("https://www.ebn.co.kr/news/view/1523764/?sc=Naver", "KCC·서초구 반딧불 하우스 사업 통해 취약 계층 지원")</f>
        <v>KCC·서초구 반딧불 하우스 사업 통해 취약 계층 지원</v>
      </c>
      <c r="H280" t="s">
        <v>719</v>
      </c>
    </row>
    <row r="281" spans="1:8" x14ac:dyDescent="0.4">
      <c r="A281" t="s">
        <v>508</v>
      </c>
      <c r="B281" t="s">
        <v>720</v>
      </c>
      <c r="C281" t="s">
        <v>2</v>
      </c>
      <c r="D281" t="s">
        <v>2</v>
      </c>
      <c r="E281">
        <v>0</v>
      </c>
      <c r="F281" t="s">
        <v>721</v>
      </c>
      <c r="G281" t="str">
        <f>HYPERLINK("https://www.ekn.kr/web/view.php?key=20220321010003433", "KCC-서초구 반딧불 하우스’ 사업으로 취약 계층 거주 환경 개선한다")</f>
        <v>KCC-서초구 반딧불 하우스’ 사업으로 취약 계층 거주 환경 개선한다</v>
      </c>
      <c r="H281" t="s">
        <v>722</v>
      </c>
    </row>
    <row r="282" spans="1:8" x14ac:dyDescent="0.4">
      <c r="A282" t="s">
        <v>508</v>
      </c>
      <c r="B282" t="s">
        <v>723</v>
      </c>
      <c r="C282" t="s">
        <v>2</v>
      </c>
      <c r="D282" t="s">
        <v>5</v>
      </c>
      <c r="E282">
        <v>0</v>
      </c>
      <c r="F282" t="s">
        <v>724</v>
      </c>
      <c r="G282" t="str">
        <f>HYPERLINK("https://www.etoday.co.kr/news/view/2115643", "[오늘의 증시 리포트] (3/21)")</f>
        <v>[오늘의 증시 리포트] (3/21)</v>
      </c>
      <c r="H282" t="s">
        <v>725</v>
      </c>
    </row>
    <row r="283" spans="1:8" x14ac:dyDescent="0.4">
      <c r="A283" t="s">
        <v>508</v>
      </c>
      <c r="B283" t="s">
        <v>726</v>
      </c>
      <c r="C283" t="s">
        <v>2</v>
      </c>
      <c r="D283" t="s">
        <v>4</v>
      </c>
      <c r="E283">
        <v>0</v>
      </c>
      <c r="F283" t="s">
        <v>727</v>
      </c>
      <c r="G283" t="str">
        <f>HYPERLINK("http://www.munhwa.com/news/view.html?no=2022032101031312050001", "새 둥지 튼 갤러리·뮤지엄, 아트 2막’을 펼치다")</f>
        <v>새 둥지 튼 갤러리·뮤지엄, 아트 2막’을 펼치다</v>
      </c>
      <c r="H283" t="s">
        <v>728</v>
      </c>
    </row>
    <row r="284" spans="1:8" x14ac:dyDescent="0.4">
      <c r="A284" t="s">
        <v>508</v>
      </c>
      <c r="B284" t="s">
        <v>85</v>
      </c>
      <c r="C284" t="s">
        <v>2</v>
      </c>
      <c r="D284" t="s">
        <v>2</v>
      </c>
      <c r="E284">
        <v>0</v>
      </c>
      <c r="F284" t="s">
        <v>729</v>
      </c>
      <c r="G284" t="str">
        <f>HYPERLINK("http://www.edaily.co.kr/news/newspath.asp?newsid=01751526632265616", "KCC, 취약계층 거주 환경 지원 5년 연속 이어가")</f>
        <v>KCC, 취약계층 거주 환경 지원 5년 연속 이어가</v>
      </c>
      <c r="H284" t="s">
        <v>730</v>
      </c>
    </row>
    <row r="285" spans="1:8" x14ac:dyDescent="0.4">
      <c r="A285" t="s">
        <v>508</v>
      </c>
      <c r="B285" t="s">
        <v>731</v>
      </c>
      <c r="C285" t="s">
        <v>2</v>
      </c>
      <c r="D285" t="s">
        <v>2</v>
      </c>
      <c r="E285">
        <v>0</v>
      </c>
      <c r="F285" t="s">
        <v>732</v>
      </c>
      <c r="G285" t="str">
        <f>HYPERLINK("https://www.hankyung.com/economy/article/2022032199641", "KCC, 취약계층 주거개선 1억 지원")</f>
        <v>KCC, 취약계층 주거개선 1억 지원</v>
      </c>
      <c r="H285" t="s">
        <v>733</v>
      </c>
    </row>
    <row r="286" spans="1:8" x14ac:dyDescent="0.4">
      <c r="A286" t="s">
        <v>508</v>
      </c>
      <c r="B286" t="s">
        <v>734</v>
      </c>
      <c r="C286" t="s">
        <v>2</v>
      </c>
      <c r="D286" t="s">
        <v>2</v>
      </c>
      <c r="E286">
        <v>0</v>
      </c>
      <c r="F286" t="s">
        <v>735</v>
      </c>
      <c r="G286" t="str">
        <f>HYPERLINK("https://www.huffingtonpost.kr/entry/kim-ji-min-house_kr_6237aaf2e4b0c727d47fcac6?utm_id=naver", "굉장히 잘하신 것 김지민이 동해에 어머니 위해 지은 집은 외부의 환경을 집...")</f>
        <v>굉장히 잘하신 것 김지민이 동해에 어머니 위해 지은 집은 외부의 환경을 집...</v>
      </c>
      <c r="H286" t="s">
        <v>736</v>
      </c>
    </row>
    <row r="287" spans="1:8" x14ac:dyDescent="0.4">
      <c r="A287" t="s">
        <v>737</v>
      </c>
      <c r="B287" t="s">
        <v>157</v>
      </c>
      <c r="C287" t="s">
        <v>2</v>
      </c>
      <c r="D287" t="s">
        <v>2</v>
      </c>
      <c r="E287">
        <v>0</v>
      </c>
      <c r="F287" t="s">
        <v>738</v>
      </c>
      <c r="G287" t="str">
        <f>HYPERLINK("http://news.mk.co.kr/newsRead.php?no=253229&amp;year=2022", "아이파크 브랜드 싫어요…현산 시공계약 해지 총회 잇따르는데, 통과 가능...")</f>
        <v>아이파크 브랜드 싫어요…현산 시공계약 해지 총회 잇따르는데, 통과 가능...</v>
      </c>
      <c r="H287" t="s">
        <v>739</v>
      </c>
    </row>
    <row r="288" spans="1:8" x14ac:dyDescent="0.4">
      <c r="A288" t="s">
        <v>737</v>
      </c>
      <c r="B288" t="s">
        <v>143</v>
      </c>
      <c r="C288" t="s">
        <v>2</v>
      </c>
      <c r="D288" t="s">
        <v>4</v>
      </c>
      <c r="E288">
        <v>0</v>
      </c>
      <c r="F288" t="s">
        <v>740</v>
      </c>
      <c r="G288" t="str">
        <f>HYPERLINK("http://www.kbmaeil.com/news/articleView.html?idxno=924383", "곤충 콘텐츠 여기에 가득")</f>
        <v>곤충 콘텐츠 여기에 가득</v>
      </c>
      <c r="H288" t="s">
        <v>741</v>
      </c>
    </row>
    <row r="289" spans="1:8" x14ac:dyDescent="0.4">
      <c r="A289" t="s">
        <v>737</v>
      </c>
      <c r="B289" t="s">
        <v>19</v>
      </c>
      <c r="C289" t="s">
        <v>2</v>
      </c>
      <c r="D289" t="s">
        <v>2</v>
      </c>
      <c r="E289">
        <v>0</v>
      </c>
      <c r="F289" t="s">
        <v>742</v>
      </c>
      <c r="G289" t="str">
        <f>HYPERLINK("http://www.kyeongin.com/main/view.php?key=20220320010003805", "고양시, 공공건물 그린리모델링 추진… 기후위기 대응 앞장")</f>
        <v>고양시, 공공건물 그린리모델링 추진… 기후위기 대응 앞장</v>
      </c>
      <c r="H289" t="s">
        <v>743</v>
      </c>
    </row>
    <row r="290" spans="1:8" x14ac:dyDescent="0.4">
      <c r="A290" t="s">
        <v>737</v>
      </c>
      <c r="B290" t="s">
        <v>146</v>
      </c>
      <c r="C290" t="s">
        <v>2</v>
      </c>
      <c r="D290" t="s">
        <v>2</v>
      </c>
      <c r="E290">
        <v>0</v>
      </c>
      <c r="F290" t="s">
        <v>744</v>
      </c>
      <c r="G290" t="str">
        <f>HYPERLINK("https://www.joongang.co.kr/article/25056705", "尹 당선에 웃는 건자재 업계... KCC·LX하우시스 등 주가도 쑥")</f>
        <v>尹 당선에 웃는 건자재 업계... KCC·LX하우시스 등 주가도 쑥</v>
      </c>
      <c r="H290" t="s">
        <v>745</v>
      </c>
    </row>
    <row r="291" spans="1:8" x14ac:dyDescent="0.4">
      <c r="A291" t="s">
        <v>737</v>
      </c>
      <c r="B291" t="s">
        <v>264</v>
      </c>
      <c r="C291" t="s">
        <v>2</v>
      </c>
      <c r="D291" t="s">
        <v>2</v>
      </c>
      <c r="E291">
        <v>0</v>
      </c>
      <c r="F291" t="s">
        <v>746</v>
      </c>
      <c r="G291" t="str">
        <f>HYPERLINK("https://www.sedaily.com/NewsView/263HQ0FBFY", "시공단과 충돌 둔촌주공, 조합 갈등도 깊어져")</f>
        <v>시공단과 충돌 둔촌주공, 조합 갈등도 깊어져</v>
      </c>
      <c r="H291" t="s">
        <v>747</v>
      </c>
    </row>
    <row r="292" spans="1:8" x14ac:dyDescent="0.4">
      <c r="A292" t="s">
        <v>737</v>
      </c>
      <c r="B292" t="s">
        <v>748</v>
      </c>
      <c r="C292" t="s">
        <v>2</v>
      </c>
      <c r="D292" t="s">
        <v>2</v>
      </c>
      <c r="E292">
        <v>0</v>
      </c>
      <c r="F292" t="s">
        <v>749</v>
      </c>
      <c r="G292" t="str">
        <f>HYPERLINK("https://www.cctoday.co.kr/news/articleView.html?idxno=2158486", "최고의 기술력·서비스는 타협 안해요")</f>
        <v>최고의 기술력·서비스는 타협 안해요</v>
      </c>
      <c r="H292" t="s">
        <v>750</v>
      </c>
    </row>
    <row r="293" spans="1:8" x14ac:dyDescent="0.4">
      <c r="A293" t="s">
        <v>737</v>
      </c>
      <c r="B293" t="s">
        <v>120</v>
      </c>
      <c r="C293" t="s">
        <v>2</v>
      </c>
      <c r="D293" t="s">
        <v>4</v>
      </c>
      <c r="E293">
        <v>0</v>
      </c>
      <c r="F293" t="s">
        <v>751</v>
      </c>
      <c r="G293" t="str">
        <f>HYPERLINK("http://www.shinailbo.co.kr/news/articleView.html?idxno=1528993", "예천, 곤충생태원 새로운 콘텐츠 대폭 확충")</f>
        <v>예천, 곤충생태원 새로운 콘텐츠 대폭 확충</v>
      </c>
      <c r="H293" t="s">
        <v>752</v>
      </c>
    </row>
    <row r="294" spans="1:8" x14ac:dyDescent="0.4">
      <c r="A294" t="s">
        <v>737</v>
      </c>
      <c r="B294" t="s">
        <v>720</v>
      </c>
      <c r="C294" t="s">
        <v>2</v>
      </c>
      <c r="D294" t="s">
        <v>2</v>
      </c>
      <c r="E294">
        <v>0</v>
      </c>
      <c r="F294" t="s">
        <v>753</v>
      </c>
      <c r="G294" t="str">
        <f>HYPERLINK("https://www.ekn.kr/web/view.php?key=20220320010003251", "[르포] 둔촌주공시공사업단 설명회 가보니…조합·시공사업단 갈등 첨예, 조합...")</f>
        <v>[르포] 둔촌주공시공사업단 설명회 가보니…조합·시공사업단 갈등 첨예, 조합...</v>
      </c>
      <c r="H294" t="s">
        <v>754</v>
      </c>
    </row>
    <row r="295" spans="1:8" x14ac:dyDescent="0.4">
      <c r="A295" t="s">
        <v>755</v>
      </c>
      <c r="B295" t="s">
        <v>229</v>
      </c>
      <c r="C295" t="s">
        <v>2</v>
      </c>
      <c r="D295" t="s">
        <v>2</v>
      </c>
      <c r="E295" t="s">
        <v>756</v>
      </c>
      <c r="F295" t="s">
        <v>757</v>
      </c>
      <c r="G295" t="str">
        <f>HYPERLINK("http://news.heraldcorp.com/view.php?ud=20220317000362", "규제 푼다는데…인테리어 “뛰는 원자재 어쩌나”")</f>
        <v>규제 푼다는데…인테리어 “뛰는 원자재 어쩌나”</v>
      </c>
      <c r="H295" t="s">
        <v>758</v>
      </c>
    </row>
    <row r="296" spans="1:8" x14ac:dyDescent="0.4">
      <c r="A296" t="s">
        <v>755</v>
      </c>
      <c r="B296" t="s">
        <v>229</v>
      </c>
      <c r="C296" t="s">
        <v>2</v>
      </c>
      <c r="D296" t="s">
        <v>2</v>
      </c>
      <c r="E296" t="s">
        <v>756</v>
      </c>
      <c r="F296" t="s">
        <v>759</v>
      </c>
      <c r="G296" t="str">
        <f>HYPERLINK("http://news.heraldcorp.com/view.php?ud=20220317000766", "창덕궁 비밀의 창호 열고 봄 햇살 들인다. 3일간")</f>
        <v>창덕궁 비밀의 창호 열고 봄 햇살 들인다. 3일간</v>
      </c>
      <c r="H296" t="s">
        <v>760</v>
      </c>
    </row>
    <row r="297" spans="1:8" x14ac:dyDescent="0.4">
      <c r="A297" t="s">
        <v>761</v>
      </c>
      <c r="B297" t="s">
        <v>762</v>
      </c>
      <c r="C297" t="s">
        <v>2</v>
      </c>
      <c r="D297" t="s">
        <v>2</v>
      </c>
      <c r="E297" t="s">
        <v>756</v>
      </c>
      <c r="F297" t="s">
        <v>763</v>
      </c>
      <c r="G297" t="str">
        <f>HYPERLINK("http://www.sisajournal.com/news/articleView.html?idxno=234848", "[단독] 새 대통령실 7.62㎜ 방탄유리 두른다")</f>
        <v>[단독] 새 대통령실 7.62㎜ 방탄유리 두른다</v>
      </c>
      <c r="H297" t="s">
        <v>764</v>
      </c>
    </row>
    <row r="298" spans="1:8" x14ac:dyDescent="0.4">
      <c r="A298" t="s">
        <v>761</v>
      </c>
      <c r="B298" t="s">
        <v>237</v>
      </c>
      <c r="C298" t="s">
        <v>2</v>
      </c>
      <c r="D298" t="s">
        <v>2</v>
      </c>
      <c r="E298" t="s">
        <v>756</v>
      </c>
      <c r="F298" t="s">
        <v>765</v>
      </c>
      <c r="G298" t="str">
        <f>HYPERLINK("http://www.fnnews.com/news/202203161819416027", "설계·시공 한번에… 봄 인테리어 시장 토탈 브랜드’ 경쟁")</f>
        <v>설계·시공 한번에… 봄 인테리어 시장 토탈 브랜드’ 경쟁</v>
      </c>
      <c r="H298" t="s">
        <v>766</v>
      </c>
    </row>
    <row r="299" spans="1:8" x14ac:dyDescent="0.4">
      <c r="A299" t="s">
        <v>767</v>
      </c>
      <c r="B299" t="s">
        <v>544</v>
      </c>
      <c r="C299" t="s">
        <v>2</v>
      </c>
      <c r="D299" t="s">
        <v>2</v>
      </c>
      <c r="E299" t="s">
        <v>756</v>
      </c>
      <c r="F299" t="s">
        <v>768</v>
      </c>
      <c r="G299" t="str">
        <f>HYPERLINK("http://www.thebigdata.co.kr/view.php?ud=202203151002216179071791b3a_23", "KCC글라스 홈씨씨 인테리어’, 분당판교점 체험형 전시장으로 탈바꿈")</f>
        <v>KCC글라스 홈씨씨 인테리어’, 분당판교점 체험형 전시장으로 탈바꿈</v>
      </c>
      <c r="H299" t="s">
        <v>769</v>
      </c>
    </row>
    <row r="300" spans="1:8" x14ac:dyDescent="0.4">
      <c r="A300" t="s">
        <v>767</v>
      </c>
      <c r="B300" t="s">
        <v>770</v>
      </c>
      <c r="C300" t="s">
        <v>2</v>
      </c>
      <c r="D300" t="s">
        <v>5</v>
      </c>
      <c r="E300" t="s">
        <v>756</v>
      </c>
      <c r="F300" t="s">
        <v>771</v>
      </c>
      <c r="G300" t="str">
        <f>HYPERLINK("https://www.news2day.co.kr/article/20220315500144", "“KCC글라스, 물량 본격 투입 시기 확대로 볼륨 성장 기대”")</f>
        <v>“KCC글라스, 물량 본격 투입 시기 확대로 볼륨 성장 기대”</v>
      </c>
      <c r="H300" t="s">
        <v>772</v>
      </c>
    </row>
    <row r="301" spans="1:8" x14ac:dyDescent="0.4">
      <c r="A301" t="s">
        <v>773</v>
      </c>
      <c r="B301" t="s">
        <v>52</v>
      </c>
      <c r="C301" t="s">
        <v>2</v>
      </c>
      <c r="D301" t="s">
        <v>2</v>
      </c>
      <c r="E301" t="s">
        <v>756</v>
      </c>
      <c r="F301" t="s">
        <v>774</v>
      </c>
      <c r="G301" t="str">
        <f>HYPERLINK("http://www.todayenergy.kr/news/articleView.html?idxno=246173", "서울시, 저탄소 건물 100만호 확산 시동")</f>
        <v>서울시, 저탄소 건물 100만호 확산 시동</v>
      </c>
      <c r="H301" t="s">
        <v>775</v>
      </c>
    </row>
    <row r="302" spans="1:8" x14ac:dyDescent="0.4">
      <c r="A302" t="s">
        <v>776</v>
      </c>
      <c r="B302" t="s">
        <v>777</v>
      </c>
      <c r="C302" t="s">
        <v>2</v>
      </c>
      <c r="D302" t="s">
        <v>2</v>
      </c>
      <c r="E302" t="s">
        <v>756</v>
      </c>
      <c r="F302" t="s">
        <v>778</v>
      </c>
      <c r="G302" t="str">
        <f>HYPERLINK("http://www.ohmynews.com/NWS_Web/View/at_pg.aspx?CNTN_CD=A0002817344&amp;CMPT_CD=P0010&amp;utm_source=naver&amp;utm_medium=newsearch&amp;utm_campaign=naver_news", "서울시, 올해 저탄소 건물 15만 호 추진... 100만 호 목표")</f>
        <v>서울시, 올해 저탄소 건물 15만 호 추진... 100만 호 목표</v>
      </c>
      <c r="H302" t="s">
        <v>779</v>
      </c>
    </row>
    <row r="303" spans="1:8" x14ac:dyDescent="0.4">
      <c r="A303" t="s">
        <v>776</v>
      </c>
      <c r="B303" t="s">
        <v>770</v>
      </c>
      <c r="C303" t="s">
        <v>2</v>
      </c>
      <c r="D303" t="s">
        <v>5</v>
      </c>
      <c r="E303" t="s">
        <v>756</v>
      </c>
      <c r="F303" t="s">
        <v>780</v>
      </c>
      <c r="G303" t="str">
        <f>HYPERLINK("https://www.news2day.co.kr/article/20220311500267", "“KCC글라스, 국내 최대의 판유리 밸류체인 구축”")</f>
        <v>“KCC글라스, 국내 최대의 판유리 밸류체인 구축”</v>
      </c>
      <c r="H303" t="s">
        <v>781</v>
      </c>
    </row>
    <row r="304" spans="1:8" x14ac:dyDescent="0.4">
      <c r="A304" t="s">
        <v>782</v>
      </c>
      <c r="B304" t="s">
        <v>82</v>
      </c>
      <c r="C304" t="s">
        <v>2</v>
      </c>
      <c r="D304" t="s">
        <v>2</v>
      </c>
      <c r="E304" t="s">
        <v>756</v>
      </c>
      <c r="F304" t="s">
        <v>783</v>
      </c>
      <c r="G304" t="str">
        <f>HYPERLINK("https://www.dnews.co.kr/uhtml/view.jsp?idxno=202203091330241850694", "[산으로 가는 LH 그린리모델링 사업]&lt;하&gt;지급자재 통합 발주에 공정관리 엉...")</f>
        <v>[산으로 가는 LH 그린리모델링 사업]&lt;하&gt;지급자재 통합 발주에 공정관리 엉...</v>
      </c>
      <c r="H304" t="s">
        <v>784</v>
      </c>
    </row>
    <row r="305" spans="1:8" x14ac:dyDescent="0.4">
      <c r="A305" t="s">
        <v>782</v>
      </c>
      <c r="B305" t="s">
        <v>70</v>
      </c>
      <c r="C305" t="s">
        <v>2</v>
      </c>
      <c r="D305" t="s">
        <v>2</v>
      </c>
      <c r="E305" t="s">
        <v>756</v>
      </c>
      <c r="F305" t="s">
        <v>785</v>
      </c>
      <c r="G305" t="str">
        <f>HYPERLINK("https://www.news1.kr/articles/?4609615", "유가폭등에 건자재 가격 인상 초읽기…기업도 소비자도 울상")</f>
        <v>유가폭등에 건자재 가격 인상 초읽기…기업도 소비자도 울상</v>
      </c>
      <c r="H305" t="s">
        <v>786</v>
      </c>
    </row>
    <row r="306" spans="1:8" x14ac:dyDescent="0.4">
      <c r="A306" t="s">
        <v>787</v>
      </c>
      <c r="B306" t="s">
        <v>85</v>
      </c>
      <c r="C306" t="s">
        <v>2</v>
      </c>
      <c r="D306" t="s">
        <v>2</v>
      </c>
      <c r="E306" t="s">
        <v>756</v>
      </c>
      <c r="F306" t="s">
        <v>788</v>
      </c>
      <c r="G306" t="str">
        <f>HYPERLINK("http://www.edaily.co.kr/news/newspath.asp?newsid=03135686632261352", "이건창호, 주당 100원 결산 현금배당")</f>
        <v>이건창호, 주당 100원 결산 현금배당</v>
      </c>
      <c r="H306" t="s">
        <v>789</v>
      </c>
    </row>
    <row r="307" spans="1:8" x14ac:dyDescent="0.4">
      <c r="A307" t="s">
        <v>790</v>
      </c>
      <c r="B307" t="s">
        <v>82</v>
      </c>
      <c r="C307" t="s">
        <v>2</v>
      </c>
      <c r="D307" t="s">
        <v>2</v>
      </c>
      <c r="E307" t="s">
        <v>756</v>
      </c>
      <c r="F307" t="s">
        <v>791</v>
      </c>
      <c r="G307" t="str">
        <f>HYPERLINK("https://www.dnews.co.kr/uhtml/view.jsp?idxno=202203071444339420251", "[산으로 가는 LH 그린리모델링]&lt;상&gt; 통합발주에 지역경제 활성화 역행… 공정...")</f>
        <v>[산으로 가는 LH 그린리모델링]&lt;상&gt; 통합발주에 지역경제 활성화 역행… 공정...</v>
      </c>
      <c r="H307" t="s">
        <v>792</v>
      </c>
    </row>
    <row r="308" spans="1:8" x14ac:dyDescent="0.4">
      <c r="A308" t="s">
        <v>793</v>
      </c>
      <c r="B308" t="s">
        <v>794</v>
      </c>
      <c r="C308" t="s">
        <v>2</v>
      </c>
      <c r="D308" t="s">
        <v>2</v>
      </c>
      <c r="E308" t="s">
        <v>756</v>
      </c>
      <c r="F308" t="s">
        <v>795</v>
      </c>
      <c r="G308" t="str">
        <f>HYPERLINK("http://www.koscaj.com/news/articleView.html?idxno=225417", "[전문가 視覺] 그린리모델링에 전문건설 참여 넓혀야")</f>
        <v>[전문가 視覺] 그린리모델링에 전문건설 참여 넓혀야</v>
      </c>
      <c r="H308" t="s">
        <v>796</v>
      </c>
    </row>
    <row r="309" spans="1:8" x14ac:dyDescent="0.4">
      <c r="A309" t="s">
        <v>797</v>
      </c>
      <c r="B309" t="s">
        <v>433</v>
      </c>
      <c r="C309" t="s">
        <v>2</v>
      </c>
      <c r="D309" t="s">
        <v>2</v>
      </c>
      <c r="E309" t="s">
        <v>756</v>
      </c>
      <c r="F309" t="s">
        <v>798</v>
      </c>
      <c r="G309" t="str">
        <f>HYPERLINK("http://www.jjn.co.kr/news/articleView.html?idxno=846665", "중기 정책자금지원 건설업만 찬밥")</f>
        <v>중기 정책자금지원 건설업만 찬밥</v>
      </c>
      <c r="H309" t="s">
        <v>799</v>
      </c>
    </row>
    <row r="310" spans="1:8" x14ac:dyDescent="0.4">
      <c r="A310" t="s">
        <v>797</v>
      </c>
      <c r="B310" t="s">
        <v>623</v>
      </c>
      <c r="C310" t="s">
        <v>2</v>
      </c>
      <c r="D310" t="s">
        <v>2</v>
      </c>
      <c r="E310" t="s">
        <v>756</v>
      </c>
      <c r="F310" t="s">
        <v>800</v>
      </c>
      <c r="G310" t="str">
        <f>HYPERLINK("https://news.mtn.co.kr/news-detail/2022030609163915417", "품질 표준화로 편견 깬다…시공인력 키우는 건자재업계")</f>
        <v>품질 표준화로 편견 깬다…시공인력 키우는 건자재업계</v>
      </c>
      <c r="H310" t="s">
        <v>801</v>
      </c>
    </row>
    <row r="311" spans="1:8" x14ac:dyDescent="0.4">
      <c r="A311" t="s">
        <v>797</v>
      </c>
      <c r="B311" t="s">
        <v>305</v>
      </c>
      <c r="C311" t="s">
        <v>2</v>
      </c>
      <c r="D311" t="s">
        <v>2</v>
      </c>
      <c r="E311" t="s">
        <v>756</v>
      </c>
      <c r="F311" t="s">
        <v>802</v>
      </c>
      <c r="G311" t="str">
        <f>HYPERLINK("http://www.segye.com/content/html/2022/03/03/20220303517199.html?OutUrl=naver", "창호는 왜 PVC로 만들어질까? [우리가 몰랐던 과학 이야기] (234)")</f>
        <v>창호는 왜 PVC로 만들어질까? [우리가 몰랐던 과학 이야기] (234)</v>
      </c>
      <c r="H311" t="s">
        <v>803</v>
      </c>
    </row>
    <row r="312" spans="1:8" x14ac:dyDescent="0.4">
      <c r="A312" t="s">
        <v>804</v>
      </c>
      <c r="B312" t="s">
        <v>305</v>
      </c>
      <c r="C312" t="s">
        <v>2</v>
      </c>
      <c r="D312" t="s">
        <v>2</v>
      </c>
      <c r="E312" t="s">
        <v>756</v>
      </c>
      <c r="F312" t="s">
        <v>805</v>
      </c>
      <c r="G312" t="str">
        <f>HYPERLINK("http://www.segye.com/content/html/2022/03/03/20220303517214.html?OutUrl=naver", "LX 지인 인테리어 아카데미’ 정부 지원 훈련기관으로 선정")</f>
        <v>LX 지인 인테리어 아카데미’ 정부 지원 훈련기관으로 선정</v>
      </c>
      <c r="H312" t="s">
        <v>806</v>
      </c>
    </row>
    <row r="313" spans="1:8" x14ac:dyDescent="0.4">
      <c r="A313" t="s">
        <v>807</v>
      </c>
      <c r="B313" t="s">
        <v>623</v>
      </c>
      <c r="C313" t="s">
        <v>2</v>
      </c>
      <c r="D313" t="s">
        <v>2</v>
      </c>
      <c r="E313" t="s">
        <v>756</v>
      </c>
      <c r="F313" t="s">
        <v>808</v>
      </c>
      <c r="G313" t="str">
        <f>HYPERLINK("https://news.mtn.co.kr/news-detail/2022022510361519598", "러-우크라 분쟁에 치솟은 원자재…건자재업계 시름도 치솟네")</f>
        <v>러-우크라 분쟁에 치솟은 원자재…건자재업계 시름도 치솟네</v>
      </c>
      <c r="H313" t="s">
        <v>809</v>
      </c>
    </row>
    <row r="314" spans="1:8" x14ac:dyDescent="0.4">
      <c r="A314" t="s">
        <v>810</v>
      </c>
      <c r="B314" t="s">
        <v>505</v>
      </c>
      <c r="C314" t="s">
        <v>2</v>
      </c>
      <c r="D314" t="s">
        <v>2</v>
      </c>
      <c r="E314" t="s">
        <v>756</v>
      </c>
      <c r="F314" t="s">
        <v>811</v>
      </c>
      <c r="G314" t="str">
        <f>HYPERLINK("https://www.donga.com/news/article/all/20220223/112010765/1", "“인테리어 60조 시장 잡아라”… 토털 리모델링 경쟁 본격화")</f>
        <v>“인테리어 60조 시장 잡아라”… 토털 리모델링 경쟁 본격화</v>
      </c>
      <c r="H314" t="s">
        <v>812</v>
      </c>
    </row>
    <row r="315" spans="1:8" x14ac:dyDescent="0.4">
      <c r="A315" t="s">
        <v>813</v>
      </c>
      <c r="B315" t="s">
        <v>325</v>
      </c>
      <c r="C315" t="s">
        <v>2</v>
      </c>
      <c r="D315" t="s">
        <v>2</v>
      </c>
      <c r="E315" t="s">
        <v>756</v>
      </c>
      <c r="F315" t="s">
        <v>814</v>
      </c>
      <c r="G315" t="str">
        <f>HYPERLINK("http://www.dkilbo.com/news/articleView.html?idxno=357987", "노후주택 성능 개선녹색건축물 조성 지원조례제정")</f>
        <v>노후주택 성능 개선녹색건축물 조성 지원조례제정</v>
      </c>
      <c r="H315" t="s">
        <v>815</v>
      </c>
    </row>
    <row r="316" spans="1:8" x14ac:dyDescent="0.4">
      <c r="A316" t="s">
        <v>816</v>
      </c>
      <c r="B316" t="s">
        <v>213</v>
      </c>
      <c r="C316" t="s">
        <v>2</v>
      </c>
      <c r="D316" t="s">
        <v>5</v>
      </c>
      <c r="E316" t="s">
        <v>756</v>
      </c>
      <c r="F316" t="s">
        <v>817</v>
      </c>
      <c r="G316" t="str">
        <f>HYPERLINK("https://www.asiatoday.co.kr/view.php?key=20220222010011912", "정몽익 KCC글라스 회장, 코리아오토글라스 인수 승부수 통했다")</f>
        <v>정몽익 KCC글라스 회장, 코리아오토글라스 인수 승부수 통했다</v>
      </c>
      <c r="H316" t="s">
        <v>818</v>
      </c>
    </row>
    <row r="317" spans="1:8" x14ac:dyDescent="0.4">
      <c r="A317" t="s">
        <v>816</v>
      </c>
      <c r="B317" t="s">
        <v>819</v>
      </c>
      <c r="C317" t="s">
        <v>2</v>
      </c>
      <c r="D317" t="s">
        <v>2</v>
      </c>
      <c r="E317" t="s">
        <v>756</v>
      </c>
      <c r="F317" t="s">
        <v>820</v>
      </c>
      <c r="G317" t="str">
        <f>HYPERLINK("http://daily.hankooki.com/news/articleView.html?idxno=792141", "한샘 비켜… 인테리어 시장 본격 공락 나선 현대리바트")</f>
        <v>한샘 비켜… 인테리어 시장 본격 공락 나선 현대리바트</v>
      </c>
      <c r="H317" t="s">
        <v>821</v>
      </c>
    </row>
    <row r="318" spans="1:8" x14ac:dyDescent="0.4">
      <c r="A318" t="s">
        <v>822</v>
      </c>
      <c r="B318" t="s">
        <v>16</v>
      </c>
      <c r="C318" t="s">
        <v>2</v>
      </c>
      <c r="D318" t="s">
        <v>2</v>
      </c>
      <c r="E318" t="s">
        <v>756</v>
      </c>
      <c r="F318" t="s">
        <v>823</v>
      </c>
      <c r="G318" t="str">
        <f>HYPERLINK("http://www.newsis.com/view/?id=NISX20220218_0001764846&amp;cID=13001&amp;pID=13000", "이익 뚝 가구업계, 프리미엄에 승부수 건다")</f>
        <v>이익 뚝 가구업계, 프리미엄에 승부수 건다</v>
      </c>
      <c r="H318" t="s">
        <v>824</v>
      </c>
    </row>
    <row r="319" spans="1:8" x14ac:dyDescent="0.4">
      <c r="A319" t="s">
        <v>825</v>
      </c>
      <c r="B319" t="s">
        <v>99</v>
      </c>
      <c r="C319" t="s">
        <v>2</v>
      </c>
      <c r="D319" t="s">
        <v>2</v>
      </c>
      <c r="E319" t="s">
        <v>756</v>
      </c>
      <c r="F319" t="s">
        <v>826</v>
      </c>
      <c r="G319" t="str">
        <f>HYPERLINK("https://www.paxnetnews.com/articles/83949", "LX하우시스, 원자재가 뛰어 줄어든 수익 슈퍼세이브 창호로 높인다")</f>
        <v>LX하우시스, 원자재가 뛰어 줄어든 수익 슈퍼세이브 창호로 높인다</v>
      </c>
      <c r="H319" t="s">
        <v>827</v>
      </c>
    </row>
    <row r="320" spans="1:8" x14ac:dyDescent="0.4">
      <c r="A320" t="s">
        <v>825</v>
      </c>
      <c r="B320" t="s">
        <v>828</v>
      </c>
      <c r="C320" t="s">
        <v>2</v>
      </c>
      <c r="D320" t="s">
        <v>2</v>
      </c>
      <c r="E320" t="s">
        <v>756</v>
      </c>
      <c r="F320" t="s">
        <v>829</v>
      </c>
      <c r="G320" t="str">
        <f>HYPERLINK("http://www.insightkorea.co.kr/news/articleView.html?idxno=95027", "KCC‧LX하우시스, 매출 늘어도 수익 하락…원자재 쇼크에 창호 가격 더 올리...")</f>
        <v>KCC‧LX하우시스, 매출 늘어도 수익 하락…원자재 쇼크에 창호 가격 더 올리...</v>
      </c>
      <c r="H320" t="s">
        <v>830</v>
      </c>
    </row>
    <row r="321" spans="1:8" x14ac:dyDescent="0.4">
      <c r="A321" t="s">
        <v>831</v>
      </c>
      <c r="B321" t="s">
        <v>187</v>
      </c>
      <c r="C321" t="s">
        <v>2</v>
      </c>
      <c r="D321" t="s">
        <v>2</v>
      </c>
      <c r="E321" t="s">
        <v>756</v>
      </c>
      <c r="F321" t="s">
        <v>832</v>
      </c>
      <c r="G321" t="str">
        <f>HYPERLINK("https://view.asiae.co.kr/article/2022021809452549805", "KCC글라스, 홈씨씨 윈도우 구매하면 로이유리로 업그레이드")</f>
        <v>KCC글라스, 홈씨씨 윈도우 구매하면 로이유리로 업그레이드</v>
      </c>
      <c r="H321" t="s">
        <v>833</v>
      </c>
    </row>
    <row r="322" spans="1:8" x14ac:dyDescent="0.4">
      <c r="A322" t="s">
        <v>834</v>
      </c>
      <c r="B322" t="s">
        <v>835</v>
      </c>
      <c r="C322" t="s">
        <v>2</v>
      </c>
      <c r="D322" t="s">
        <v>2</v>
      </c>
      <c r="E322" t="s">
        <v>756</v>
      </c>
      <c r="F322" t="s">
        <v>836</v>
      </c>
      <c r="G322" t="str">
        <f>HYPERLINK("http://www.industrynews.co.kr/news/articleView.html?idxno=45241", "[칼럼] 외벽일체형 건물형 태양광 모듈 제품(시스템) 내화성능 개선방안")</f>
        <v>[칼럼] 외벽일체형 건물형 태양광 모듈 제품(시스템) 내화성능 개선방안</v>
      </c>
      <c r="H322" t="s">
        <v>837</v>
      </c>
    </row>
    <row r="323" spans="1:8" x14ac:dyDescent="0.4">
      <c r="A323" t="s">
        <v>838</v>
      </c>
      <c r="B323" t="s">
        <v>224</v>
      </c>
      <c r="C323" t="s">
        <v>2</v>
      </c>
      <c r="D323" t="s">
        <v>2</v>
      </c>
      <c r="E323" t="s">
        <v>756</v>
      </c>
      <c r="F323" t="s">
        <v>839</v>
      </c>
      <c r="G323" t="str">
        <f>HYPERLINK("https://www.ajunews.com/view/20220213151331042", "건자재 업계가 바라는 대통령은?···물량 앞세운 이재명 장기호황 서울 재...")</f>
        <v>건자재 업계가 바라는 대통령은?···물량 앞세운 이재명 장기호황 서울 재...</v>
      </c>
      <c r="H323" t="s">
        <v>840</v>
      </c>
    </row>
    <row r="324" spans="1:8" x14ac:dyDescent="0.4">
      <c r="A324" t="s">
        <v>841</v>
      </c>
      <c r="B324" t="s">
        <v>28</v>
      </c>
      <c r="C324" t="s">
        <v>2</v>
      </c>
      <c r="D324" t="s">
        <v>2</v>
      </c>
      <c r="E324" t="s">
        <v>756</v>
      </c>
      <c r="F324" t="s">
        <v>842</v>
      </c>
      <c r="G324" t="str">
        <f>HYPERLINK("http://www.fnnews.com/news/202202101829133791", "코로나가 키운 인테리어시장… 원자재값·인건비 급등에 발목’")</f>
        <v>코로나가 키운 인테리어시장… 원자재값·인건비 급등에 발목’</v>
      </c>
      <c r="H324" t="s">
        <v>843</v>
      </c>
    </row>
    <row r="325" spans="1:8" x14ac:dyDescent="0.4">
      <c r="A325" t="s">
        <v>841</v>
      </c>
      <c r="B325" t="s">
        <v>187</v>
      </c>
      <c r="C325" t="s">
        <v>2</v>
      </c>
      <c r="D325" t="s">
        <v>2</v>
      </c>
      <c r="E325" t="s">
        <v>756</v>
      </c>
      <c r="F325" t="s">
        <v>844</v>
      </c>
      <c r="G325" t="str">
        <f>HYPERLINK("https://view.asiae.co.kr/article/2022021015455502819", "이건창호, 지난해 영업익 33.9억원.. 흑자전환")</f>
        <v>이건창호, 지난해 영업익 33.9억원.. 흑자전환</v>
      </c>
      <c r="H325" t="s">
        <v>845</v>
      </c>
    </row>
    <row r="326" spans="1:8" x14ac:dyDescent="0.4">
      <c r="A326" t="s">
        <v>841</v>
      </c>
      <c r="B326" t="s">
        <v>846</v>
      </c>
      <c r="C326" t="s">
        <v>2</v>
      </c>
      <c r="D326" t="s">
        <v>2</v>
      </c>
      <c r="E326" t="s">
        <v>756</v>
      </c>
      <c r="F326" t="s">
        <v>847</v>
      </c>
      <c r="G326" t="str">
        <f>HYPERLINK("http://isplus.live.joins.com/news/article/article.asp?total_id=24198877", "그러지말고 한샘에서 LX로 옮겨요…리하우스 번창에 물밑 영입 뜨거운 LX하...")</f>
        <v>그러지말고 한샘에서 LX로 옮겨요…리하우스 번창에 물밑 영입 뜨거운 LX하...</v>
      </c>
      <c r="H326" t="s">
        <v>848</v>
      </c>
    </row>
    <row r="327" spans="1:8" x14ac:dyDescent="0.4">
      <c r="A327" t="s">
        <v>841</v>
      </c>
      <c r="B327" t="s">
        <v>85</v>
      </c>
      <c r="C327" t="s">
        <v>2</v>
      </c>
      <c r="D327" t="s">
        <v>3</v>
      </c>
      <c r="E327" t="s">
        <v>756</v>
      </c>
      <c r="F327" t="s">
        <v>849</v>
      </c>
      <c r="G327" t="str">
        <f>HYPERLINK("http://www.edaily.co.kr/news/newspath.asp?newsid=01771206632229208", "알파에너웍스-알루이엔씨, 건물일체형 태양광발전 확대 맞손")</f>
        <v>알파에너웍스-알루이엔씨, 건물일체형 태양광발전 확대 맞손</v>
      </c>
      <c r="H327" t="s">
        <v>850</v>
      </c>
    </row>
    <row r="328" spans="1:8" x14ac:dyDescent="0.4">
      <c r="A328" t="s">
        <v>841</v>
      </c>
      <c r="B328" t="s">
        <v>52</v>
      </c>
      <c r="C328" t="s">
        <v>2</v>
      </c>
      <c r="D328" t="s">
        <v>2</v>
      </c>
      <c r="E328" t="s">
        <v>756</v>
      </c>
      <c r="F328" t="s">
        <v>851</v>
      </c>
      <c r="G328" t="str">
        <f>HYPERLINK("http://www.todayenergy.kr/news/articleView.html?idxno=245224", "태양광 패널용 유리 전량 수입의존")</f>
        <v>태양광 패널용 유리 전량 수입의존</v>
      </c>
      <c r="H328" t="s">
        <v>852</v>
      </c>
    </row>
    <row r="329" spans="1:8" x14ac:dyDescent="0.4">
      <c r="A329" t="s">
        <v>853</v>
      </c>
      <c r="B329" t="s">
        <v>213</v>
      </c>
      <c r="C329" t="s">
        <v>2</v>
      </c>
      <c r="D329" t="s">
        <v>2</v>
      </c>
      <c r="E329" t="s">
        <v>756</v>
      </c>
      <c r="F329" t="s">
        <v>854</v>
      </c>
      <c r="G329" t="str">
        <f>HYPERLINK("https://www.asiatoday.co.kr/view.php?key=20220209010004148", "반전 준비하는 현대엘앤씨, 핵심 열쇠는 친환경 R&amp;D")</f>
        <v>반전 준비하는 현대엘앤씨, 핵심 열쇠는 친환경 R&amp;D</v>
      </c>
      <c r="H329" t="s">
        <v>855</v>
      </c>
    </row>
    <row r="330" spans="1:8" x14ac:dyDescent="0.4">
      <c r="A330" t="s">
        <v>853</v>
      </c>
      <c r="B330" t="s">
        <v>82</v>
      </c>
      <c r="C330" t="s">
        <v>2</v>
      </c>
      <c r="D330" t="s">
        <v>2</v>
      </c>
      <c r="E330" t="s">
        <v>756</v>
      </c>
      <c r="F330" t="s">
        <v>856</v>
      </c>
      <c r="G330" t="str">
        <f>HYPERLINK("https://www.dnews.co.kr/uhtml/view.jsp?idxno=202202081244096140733", "엇갈린 전문업종별 수주 희비")</f>
        <v>엇갈린 전문업종별 수주 희비</v>
      </c>
      <c r="H330" t="s">
        <v>857</v>
      </c>
    </row>
    <row r="331" spans="1:8" x14ac:dyDescent="0.4">
      <c r="A331" t="s">
        <v>853</v>
      </c>
      <c r="B331" t="s">
        <v>731</v>
      </c>
      <c r="C331" t="s">
        <v>2</v>
      </c>
      <c r="D331" t="s">
        <v>2</v>
      </c>
      <c r="E331" t="s">
        <v>756</v>
      </c>
      <c r="F331" t="s">
        <v>858</v>
      </c>
      <c r="G331" t="str">
        <f>HYPERLINK("https://www.hankyung.com/economy/article/2022020924241", "알루코 전기차배터리 케이스, 10년 투자 결실")</f>
        <v>알루코 전기차배터리 케이스, 10년 투자 결실</v>
      </c>
      <c r="H331" t="s">
        <v>859</v>
      </c>
    </row>
    <row r="332" spans="1:8" x14ac:dyDescent="0.4">
      <c r="A332" t="s">
        <v>860</v>
      </c>
      <c r="B332" t="s">
        <v>237</v>
      </c>
      <c r="C332" t="s">
        <v>2</v>
      </c>
      <c r="D332" t="s">
        <v>2</v>
      </c>
      <c r="E332" t="s">
        <v>756</v>
      </c>
      <c r="F332" t="s">
        <v>861</v>
      </c>
      <c r="G332" t="str">
        <f>HYPERLINK("http://www.fnnews.com/news/202202081728324554", "시공전문가 직접 키운다… 인재확보 팔 걷은 인테리어업계")</f>
        <v>시공전문가 직접 키운다… 인재확보 팔 걷은 인테리어업계</v>
      </c>
      <c r="H332" t="s">
        <v>862</v>
      </c>
    </row>
    <row r="333" spans="1:8" x14ac:dyDescent="0.4">
      <c r="A333" t="s">
        <v>863</v>
      </c>
      <c r="B333" t="s">
        <v>237</v>
      </c>
      <c r="C333" t="s">
        <v>2</v>
      </c>
      <c r="D333" t="s">
        <v>2</v>
      </c>
      <c r="E333" t="s">
        <v>756</v>
      </c>
      <c r="F333" t="s">
        <v>864</v>
      </c>
      <c r="G333" t="str">
        <f>HYPERLINK("http://www.fnnews.com/news/202202041140466247", "다이나믹코어스, 금속제창 커튼월로 중동 MANAFETH와 MOU 체결")</f>
        <v>다이나믹코어스, 금속제창 커튼월로 중동 MANAFETH와 MOU 체결</v>
      </c>
      <c r="H333" t="s">
        <v>865</v>
      </c>
    </row>
    <row r="334" spans="1:8" x14ac:dyDescent="0.4">
      <c r="A334" t="s">
        <v>863</v>
      </c>
      <c r="B334" t="s">
        <v>96</v>
      </c>
      <c r="C334" t="s">
        <v>2</v>
      </c>
      <c r="D334" t="s">
        <v>2</v>
      </c>
      <c r="E334" t="s">
        <v>756</v>
      </c>
      <c r="F334" t="s">
        <v>866</v>
      </c>
      <c r="G334" t="str">
        <f>HYPERLINK("http://www.enewstoday.co.kr/news/articleView.html?idxno=1546116", "하남시, 녹색건축물 조성 지원사업 신청자 모집")</f>
        <v>하남시, 녹색건축물 조성 지원사업 신청자 모집</v>
      </c>
      <c r="H334" t="s">
        <v>867</v>
      </c>
    </row>
    <row r="335" spans="1:8" x14ac:dyDescent="0.4">
      <c r="A335" t="s">
        <v>863</v>
      </c>
      <c r="B335" t="s">
        <v>213</v>
      </c>
      <c r="C335" t="s">
        <v>2</v>
      </c>
      <c r="D335" t="s">
        <v>2</v>
      </c>
      <c r="E335" t="s">
        <v>756</v>
      </c>
      <c r="F335" t="s">
        <v>868</v>
      </c>
      <c r="G335" t="str">
        <f>HYPERLINK("https://www.asiatoday.co.kr/view.php?key=20220203010000859", "LX하우시스 ESG 종합 A등급…친환경 인테리어 선도")</f>
        <v>LX하우시스 ESG 종합 A등급…친환경 인테리어 선도</v>
      </c>
      <c r="H335" t="s">
        <v>869</v>
      </c>
    </row>
    <row r="336" spans="1:8" x14ac:dyDescent="0.4">
      <c r="A336" t="s">
        <v>870</v>
      </c>
      <c r="B336" t="s">
        <v>187</v>
      </c>
      <c r="C336" t="s">
        <v>2</v>
      </c>
      <c r="D336" t="s">
        <v>2</v>
      </c>
      <c r="E336" t="s">
        <v>756</v>
      </c>
      <c r="F336" t="s">
        <v>871</v>
      </c>
      <c r="G336" t="str">
        <f>HYPERLINK("https://view.asiae.co.kr/article/2022020311022865359", "중국 조립식 건축물 확대…건설업도 공업화 추진")</f>
        <v>중국 조립식 건축물 확대…건설업도 공업화 추진</v>
      </c>
      <c r="H336" t="s">
        <v>872</v>
      </c>
    </row>
    <row r="337" spans="1:8" x14ac:dyDescent="0.4">
      <c r="A337" t="s">
        <v>873</v>
      </c>
      <c r="B337" t="s">
        <v>874</v>
      </c>
      <c r="C337" t="s">
        <v>2</v>
      </c>
      <c r="D337" t="s">
        <v>2</v>
      </c>
      <c r="E337" t="s">
        <v>756</v>
      </c>
      <c r="F337" t="s">
        <v>875</v>
      </c>
      <c r="G337" t="str">
        <f>HYPERLINK("https://www.donga.com/news/article/all/20220131/111518018/1", "몸집 커지는 국내 인테리어 시장…무면허 시공’ 피하려면 대책 마련해야")</f>
        <v>몸집 커지는 국내 인테리어 시장…무면허 시공’ 피하려면 대책 마련해야</v>
      </c>
      <c r="H337" t="s">
        <v>876</v>
      </c>
    </row>
    <row r="338" spans="1:8" x14ac:dyDescent="0.4">
      <c r="A338" t="s">
        <v>877</v>
      </c>
      <c r="B338" t="s">
        <v>878</v>
      </c>
      <c r="C338" t="s">
        <v>2</v>
      </c>
      <c r="D338" t="s">
        <v>2</v>
      </c>
      <c r="E338" t="s">
        <v>756</v>
      </c>
      <c r="F338" t="s">
        <v>879</v>
      </c>
      <c r="G338" t="str">
        <f>HYPERLINK("https://view.asiae.co.kr/article/2022012809111275986", "[류태민의 부동산 A to Z] 부실시공 해법 후분양제’가 정답일까")</f>
        <v>[류태민의 부동산 A to Z] 부실시공 해법 후분양제’가 정답일까</v>
      </c>
      <c r="H338" t="s">
        <v>880</v>
      </c>
    </row>
    <row r="339" spans="1:8" x14ac:dyDescent="0.4">
      <c r="A339" t="s">
        <v>877</v>
      </c>
      <c r="B339" t="s">
        <v>623</v>
      </c>
      <c r="C339" t="s">
        <v>2</v>
      </c>
      <c r="D339" t="s">
        <v>2</v>
      </c>
      <c r="E339" t="s">
        <v>756</v>
      </c>
      <c r="F339" t="s">
        <v>881</v>
      </c>
      <c r="G339" t="str">
        <f>HYPERLINK("https://news.mtn.co.kr/news-detail/?v=2022012810501137895", "너도나도 1등급에 결국 기준 강화…창호 옥석가리기 가능해질까")</f>
        <v>너도나도 1등급에 결국 기준 강화…창호 옥석가리기 가능해질까</v>
      </c>
      <c r="H339" t="s">
        <v>882</v>
      </c>
    </row>
    <row r="340" spans="1:8" x14ac:dyDescent="0.4">
      <c r="A340" t="s">
        <v>877</v>
      </c>
      <c r="B340" t="s">
        <v>229</v>
      </c>
      <c r="C340" t="s">
        <v>2</v>
      </c>
      <c r="D340" t="s">
        <v>2</v>
      </c>
      <c r="E340" t="s">
        <v>756</v>
      </c>
      <c r="F340" t="s">
        <v>883</v>
      </c>
      <c r="G340" t="str">
        <f>HYPERLINK("http://news.heraldcorp.com/view.php?ud=20220127000948", "LX하우시스, 지난해 매출 14.3% 증가…영업익은 주춤")</f>
        <v>LX하우시스, 지난해 매출 14.3% 증가…영업익은 주춤</v>
      </c>
      <c r="H340" t="s">
        <v>884</v>
      </c>
    </row>
    <row r="341" spans="1:8" x14ac:dyDescent="0.4">
      <c r="A341" t="s">
        <v>885</v>
      </c>
      <c r="B341" t="s">
        <v>886</v>
      </c>
      <c r="C341" t="s">
        <v>2</v>
      </c>
      <c r="D341" t="s">
        <v>2</v>
      </c>
      <c r="E341" t="s">
        <v>756</v>
      </c>
      <c r="F341" t="s">
        <v>887</v>
      </c>
      <c r="G341" t="str">
        <f>HYPERLINK("http://www.ccnnews.co.kr/news/articleView.html?idxno=246259", "스마트방범안전창 윈가드, 세종에 R&amp;D센터 착공")</f>
        <v>스마트방범안전창 윈가드, 세종에 R&amp;D센터 착공</v>
      </c>
      <c r="H341" t="s">
        <v>888</v>
      </c>
    </row>
    <row r="342" spans="1:8" x14ac:dyDescent="0.4">
      <c r="A342" t="s">
        <v>889</v>
      </c>
      <c r="B342" t="s">
        <v>890</v>
      </c>
      <c r="C342" t="s">
        <v>2</v>
      </c>
      <c r="D342" t="s">
        <v>2</v>
      </c>
      <c r="E342" t="s">
        <v>756</v>
      </c>
      <c r="F342" t="s">
        <v>891</v>
      </c>
      <c r="G342" t="str">
        <f>HYPERLINK("http://www.etnews.com/20220124000093", "건설연, 노후건축물 데이터 플랫폼 개발...에너지 빈곤 사회문제 해결 기여")</f>
        <v>건설연, 노후건축물 데이터 플랫폼 개발...에너지 빈곤 사회문제 해결 기여</v>
      </c>
      <c r="H342" t="s">
        <v>892</v>
      </c>
    </row>
    <row r="343" spans="1:8" x14ac:dyDescent="0.4">
      <c r="A343" t="s">
        <v>893</v>
      </c>
      <c r="B343" t="s">
        <v>894</v>
      </c>
      <c r="C343" t="s">
        <v>2</v>
      </c>
      <c r="D343" t="s">
        <v>2</v>
      </c>
      <c r="E343" t="s">
        <v>756</v>
      </c>
      <c r="F343" t="s">
        <v>895</v>
      </c>
      <c r="G343" t="str">
        <f>HYPERLINK("http://news.bizwatch.co.kr/article/industry/2022/01/21/0029", "LX하우시스 말고 LX인터가 한국유리 품는 이유")</f>
        <v>LX하우시스 말고 LX인터가 한국유리 품는 이유</v>
      </c>
      <c r="H343" t="s">
        <v>896</v>
      </c>
    </row>
    <row r="344" spans="1:8" x14ac:dyDescent="0.4">
      <c r="A344" t="s">
        <v>897</v>
      </c>
      <c r="B344" t="s">
        <v>213</v>
      </c>
      <c r="C344" t="s">
        <v>2</v>
      </c>
      <c r="D344" t="s">
        <v>2</v>
      </c>
      <c r="E344" t="s">
        <v>756</v>
      </c>
      <c r="F344" t="s">
        <v>898</v>
      </c>
      <c r="G344" t="str">
        <f>HYPERLINK("https://www.asiatoday.co.kr/view.php?key=20220121010012353", "수원시, 녹색건축물 조성 지원사업 추진")</f>
        <v>수원시, 녹색건축물 조성 지원사업 추진</v>
      </c>
      <c r="H344" t="s">
        <v>899</v>
      </c>
    </row>
    <row r="345" spans="1:8" x14ac:dyDescent="0.4">
      <c r="A345" t="s">
        <v>900</v>
      </c>
      <c r="B345" t="s">
        <v>187</v>
      </c>
      <c r="C345" t="s">
        <v>2</v>
      </c>
      <c r="D345" t="s">
        <v>5</v>
      </c>
      <c r="E345" t="s">
        <v>756</v>
      </c>
      <c r="F345" t="s">
        <v>901</v>
      </c>
      <c r="G345" t="str">
        <f>HYPERLINK("https://view.asiae.co.kr/article/2022012008541138605", "저탄소 정책에…잘나가는 은막 3겹 트리플 로이유리’")</f>
        <v>저탄소 정책에…잘나가는 은막 3겹 트리플 로이유리’</v>
      </c>
      <c r="H345" t="s">
        <v>902</v>
      </c>
    </row>
    <row r="346" spans="1:8" x14ac:dyDescent="0.4">
      <c r="A346" t="s">
        <v>900</v>
      </c>
      <c r="B346" t="s">
        <v>903</v>
      </c>
      <c r="C346" t="s">
        <v>2</v>
      </c>
      <c r="D346" t="s">
        <v>2</v>
      </c>
      <c r="E346" t="s">
        <v>756</v>
      </c>
      <c r="F346" t="s">
        <v>904</v>
      </c>
      <c r="G346" t="str">
        <f>HYPERLINK("https://www.ytn.co.kr/_ln/0115_202201202119073927", "[서울] 서울시 2026년 저탄소 건물 100만호·전기차 10% 도시로")</f>
        <v>[서울] 서울시 2026년 저탄소 건물 100만호·전기차 10% 도시로</v>
      </c>
      <c r="H346" t="s">
        <v>905</v>
      </c>
    </row>
    <row r="347" spans="1:8" x14ac:dyDescent="0.4">
      <c r="A347" t="s">
        <v>906</v>
      </c>
      <c r="B347" t="s">
        <v>38</v>
      </c>
      <c r="C347" t="s">
        <v>2</v>
      </c>
      <c r="D347" t="s">
        <v>2</v>
      </c>
      <c r="E347" t="s">
        <v>756</v>
      </c>
      <c r="F347" t="s">
        <v>907</v>
      </c>
      <c r="G347" t="str">
        <f>HYPERLINK("http://www.g-enews.com/ko-kr/news/article/news_all/202201170855151952e8b8a793f7_1/article.html", "[ESG 워치] 이제는 스스로 에너지를 생산하는 제로에너지건축물(ZEB) 시대")</f>
        <v>[ESG 워치] 이제는 스스로 에너지를 생산하는 제로에너지건축물(ZEB) 시대</v>
      </c>
      <c r="H347" t="s">
        <v>908</v>
      </c>
    </row>
    <row r="348" spans="1:8" x14ac:dyDescent="0.4">
      <c r="A348" t="s">
        <v>909</v>
      </c>
      <c r="B348" t="s">
        <v>777</v>
      </c>
      <c r="C348" t="s">
        <v>2</v>
      </c>
      <c r="D348" t="s">
        <v>2</v>
      </c>
      <c r="E348" t="s">
        <v>756</v>
      </c>
      <c r="F348" t="s">
        <v>910</v>
      </c>
      <c r="G348" t="str">
        <f>HYPERLINK("http://www.ohmynews.com/NWS_Web/View/at_pg.aspx?CNTN_CD=A0002803607&amp;CMPT_CD=P0010&amp;utm_source=naver&amp;utm_medium=newsearch&amp;utm_campaign=naver_news", "고양시, 올해 녹색건축물 조성 지원사업 16배 이상 확대")</f>
        <v>고양시, 올해 녹색건축물 조성 지원사업 16배 이상 확대</v>
      </c>
      <c r="H348" t="s">
        <v>911</v>
      </c>
    </row>
    <row r="349" spans="1:8" x14ac:dyDescent="0.4">
      <c r="A349" t="s">
        <v>912</v>
      </c>
      <c r="B349" t="s">
        <v>913</v>
      </c>
      <c r="C349" t="s">
        <v>2</v>
      </c>
      <c r="D349" t="s">
        <v>2</v>
      </c>
      <c r="E349" t="s">
        <v>756</v>
      </c>
      <c r="F349" t="s">
        <v>914</v>
      </c>
      <c r="G349" t="str">
        <f>HYPERLINK("http://www.datanews.co.kr/news/article.html?no=118389", "LX하우시스, 연구개발 확대...특허 확보로 경쟁력 높인다")</f>
        <v>LX하우시스, 연구개발 확대...특허 확보로 경쟁력 높인다</v>
      </c>
      <c r="H349" t="s">
        <v>915</v>
      </c>
    </row>
    <row r="350" spans="1:8" x14ac:dyDescent="0.4">
      <c r="A350" t="s">
        <v>916</v>
      </c>
      <c r="B350" t="s">
        <v>917</v>
      </c>
      <c r="C350" t="s">
        <v>2</v>
      </c>
      <c r="D350" t="s">
        <v>2</v>
      </c>
      <c r="E350" t="s">
        <v>756</v>
      </c>
      <c r="F350" t="s">
        <v>918</v>
      </c>
      <c r="G350" t="str">
        <f>HYPERLINK("http://www.mediapen.com/news/view/693970", "가구·인테리어 업계, 새해 벽두 가격 인상 도미노")</f>
        <v>가구·인테리어 업계, 새해 벽두 가격 인상 도미노</v>
      </c>
      <c r="H350" t="s">
        <v>919</v>
      </c>
    </row>
  </sheetData>
  <phoneticPr fontId="1" type="noConversion"/>
  <pageMargins left="0.75" right="0.75" top="1" bottom="1" header="0.5" footer="0.5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search_subject</vt:lpstr>
      <vt:lpstr>result_reviw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JRLee</cp:lastModifiedBy>
  <dcterms:created xsi:type="dcterms:W3CDTF">2021-12-25T03:42:00Z</dcterms:created>
  <dcterms:modified xsi:type="dcterms:W3CDTF">2022-03-26T12:20:07Z</dcterms:modified>
</cp:coreProperties>
</file>