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\Desktop\labOttica\laboratorio-onde-ottica\"/>
    </mc:Choice>
  </mc:AlternateContent>
  <xr:revisionPtr revIDLastSave="0" documentId="13_ncr:1_{0DB2ED48-AD24-4501-AA78-8D2BBA123A0F}" xr6:coauthVersionLast="47" xr6:coauthVersionMax="47" xr10:uidLastSave="{00000000-0000-0000-0000-000000000000}"/>
  <bookViews>
    <workbookView xWindow="-96" yWindow="0" windowWidth="11712" windowHeight="12336" xr2:uid="{9D6A9FF4-3E77-B341-94BC-16A7E7FFD108}"/>
  </bookViews>
  <sheets>
    <sheet name="Sheet1" sheetId="1" r:id="rId1"/>
  </sheets>
  <definedNames>
    <definedName name="_xlnm._FilterDatabase" localSheetId="0" hidden="1">Sheet1!$A$2:$I$17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T7" i="1"/>
  <c r="T4" i="1"/>
  <c r="M10" i="1"/>
  <c r="M11" i="1"/>
  <c r="M9" i="1"/>
  <c r="M6" i="1"/>
  <c r="P17" i="1" s="1"/>
  <c r="Q17" i="1" s="1"/>
  <c r="M12" i="1"/>
  <c r="M4" i="1"/>
  <c r="M5" i="1"/>
  <c r="M7" i="1"/>
  <c r="M8" i="1"/>
  <c r="M3" i="1"/>
  <c r="P14" i="1" s="1"/>
  <c r="Q14" i="1" s="1"/>
  <c r="L6" i="1"/>
  <c r="I4" i="1"/>
  <c r="I5" i="1"/>
  <c r="I6" i="1"/>
  <c r="I7" i="1"/>
  <c r="I8" i="1"/>
  <c r="I9" i="1"/>
  <c r="I10" i="1"/>
  <c r="I11" i="1"/>
  <c r="I12" i="1"/>
  <c r="I3" i="1"/>
  <c r="E6" i="1"/>
  <c r="F6" i="1" s="1"/>
  <c r="E4" i="1"/>
  <c r="C3" i="1"/>
  <c r="H3" i="1" s="1"/>
  <c r="C4" i="1"/>
  <c r="H4" i="1" s="1"/>
  <c r="C5" i="1"/>
  <c r="H5" i="1" s="1"/>
  <c r="F4" i="1"/>
  <c r="G4" i="1" s="1"/>
  <c r="P11" i="1"/>
  <c r="P10" i="1"/>
  <c r="Q10" i="1" s="1"/>
  <c r="P9" i="1"/>
  <c r="Q9" i="1" s="1"/>
  <c r="Q11" i="1"/>
  <c r="P12" i="1"/>
  <c r="Q12" i="1" s="1"/>
  <c r="P13" i="1"/>
  <c r="Q13" i="1" s="1"/>
  <c r="P15" i="1"/>
  <c r="Q15" i="1" s="1"/>
  <c r="P16" i="1"/>
  <c r="Q16" i="1" s="1"/>
  <c r="P18" i="1"/>
  <c r="Q18" i="1" s="1"/>
  <c r="P19" i="1"/>
  <c r="Q19" i="1" s="1"/>
  <c r="P8" i="1"/>
  <c r="P7" i="1"/>
  <c r="Q8" i="1"/>
  <c r="E3" i="1"/>
  <c r="F3" i="1" s="1"/>
  <c r="G3" i="1" s="1"/>
  <c r="Q7" i="1"/>
  <c r="P6" i="1"/>
  <c r="Q6" i="1" s="1"/>
  <c r="P5" i="1"/>
  <c r="Q5" i="1" s="1"/>
  <c r="P4" i="1"/>
  <c r="Q4" i="1" s="1"/>
  <c r="P3" i="1"/>
  <c r="Q3" i="1" s="1"/>
  <c r="L21" i="1"/>
  <c r="K21" i="1"/>
  <c r="L12" i="1" s="1"/>
  <c r="C12" i="1"/>
  <c r="H12" i="1" s="1"/>
  <c r="C10" i="1"/>
  <c r="H10" i="1" s="1"/>
  <c r="C9" i="1"/>
  <c r="H9" i="1" s="1"/>
  <c r="C8" i="1"/>
  <c r="H8" i="1" s="1"/>
  <c r="C6" i="1"/>
  <c r="H6" i="1" s="1"/>
  <c r="C11" i="1"/>
  <c r="H11" i="1" s="1"/>
  <c r="E5" i="1"/>
  <c r="E8" i="1"/>
  <c r="F8" i="1" s="1"/>
  <c r="E9" i="1"/>
  <c r="F9" i="1" s="1"/>
  <c r="E10" i="1"/>
  <c r="F10" i="1" s="1"/>
  <c r="E12" i="1"/>
  <c r="E11" i="1"/>
  <c r="F11" i="1" s="1"/>
  <c r="E7" i="1"/>
  <c r="F7" i="1" s="1"/>
  <c r="G7" i="1" s="1"/>
  <c r="C7" i="1"/>
  <c r="H7" i="1" s="1"/>
  <c r="K1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3" i="1"/>
  <c r="U4" i="1" l="1"/>
  <c r="L18" i="1" s="1"/>
  <c r="U7" i="1"/>
  <c r="F5" i="1"/>
  <c r="G5" i="1" s="1"/>
  <c r="F12" i="1"/>
  <c r="G12" i="1" s="1"/>
  <c r="G9" i="1"/>
  <c r="G6" i="1"/>
  <c r="K9" i="1"/>
  <c r="G10" i="1"/>
  <c r="G11" i="1"/>
  <c r="G8" i="1"/>
  <c r="K15" i="1"/>
  <c r="K18" i="1"/>
  <c r="L15" i="1" l="1"/>
</calcChain>
</file>

<file path=xl/sharedStrings.xml><?xml version="1.0" encoding="utf-8"?>
<sst xmlns="http://schemas.openxmlformats.org/spreadsheetml/2006/main" count="36" uniqueCount="34">
  <si>
    <t>Delta (deg)</t>
  </si>
  <si>
    <t>i (deg)</t>
  </si>
  <si>
    <t>Theta (deg)</t>
  </si>
  <si>
    <t>i (rad)</t>
  </si>
  <si>
    <t>Media (deg)</t>
  </si>
  <si>
    <t>Media (rad)</t>
  </si>
  <si>
    <t>DEV camp (deg)</t>
  </si>
  <si>
    <t>Dev camp (rad)</t>
  </si>
  <si>
    <t>Delta (rad)</t>
  </si>
  <si>
    <t>Sigma i (rad)</t>
  </si>
  <si>
    <t>Delta Goniometro</t>
  </si>
  <si>
    <t>Misura di Delta min n1</t>
  </si>
  <si>
    <t>Delta min (deg)</t>
  </si>
  <si>
    <t>Delta min (rad)</t>
  </si>
  <si>
    <t>Sigma Delta min (rad)</t>
  </si>
  <si>
    <t>Stima 1 di n</t>
  </si>
  <si>
    <t>Stima 2 di n</t>
  </si>
  <si>
    <t>Sigma 1</t>
  </si>
  <si>
    <t>Sigma 2</t>
  </si>
  <si>
    <t>Sigma 2.alpha</t>
  </si>
  <si>
    <t>Sigma 1.Alpha</t>
  </si>
  <si>
    <t>Sigma 2.delta</t>
  </si>
  <si>
    <t>Misure di Delta min 2</t>
  </si>
  <si>
    <t>Alpha (rad)</t>
  </si>
  <si>
    <t>Sigma Alpha (rad)</t>
  </si>
  <si>
    <t>Sigma 1.delta</t>
  </si>
  <si>
    <t>Sigma Dmin 1</t>
  </si>
  <si>
    <t>Delta min 1 (rad)</t>
  </si>
  <si>
    <t>Dev delta</t>
  </si>
  <si>
    <t>Theta 0</t>
  </si>
  <si>
    <t>Theta 1</t>
  </si>
  <si>
    <t>Theta 2</t>
  </si>
  <si>
    <t>theta 0 min</t>
  </si>
  <si>
    <t>theta 0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</si>
</sst>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6" borderId="0" xfId="0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0" borderId="0" xfId="0" applyNumberFormat="1"/>
    <xf numFmtId="0" fontId="0" fillId="8" borderId="1" xfId="0" applyFill="1" applyBorder="1"/>
    <xf numFmtId="0" fontId="0" fillId="9" borderId="0" xfId="0" applyFill="1"/>
    <xf numFmtId="0" fontId="1" fillId="0" borderId="0" xfId="0" applyFont="1"/>
    <xf numFmtId="0" fontId="1" fillId="6" borderId="0" xfId="0" applyFont="1" applyFill="1"/>
    <xf numFmtId="0" fontId="1" fillId="9" borderId="0" xfId="0" applyFont="1" applyFill="1"/>
    <xf numFmtId="0" fontId="2" fillId="0" borderId="0" xfId="0" applyFont="1"/>
    <xf numFmtId="0" fontId="2" fillId="6" borderId="0" xfId="0" applyFont="1" applyFill="1"/>
    <xf numFmtId="0" fontId="2" fillId="9" borderId="0" xfId="0" applyFon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02C13-B34B-8C44-BD16-5B47EAED5162}">
  <dimension ref="A1:U33"/>
  <sheetViews>
    <sheetView tabSelected="1" zoomScale="102" workbookViewId="0">
      <selection activeCell="A12" sqref="A12:I12"/>
    </sheetView>
  </sheetViews>
  <sheetFormatPr defaultColWidth="11.19921875" defaultRowHeight="15.6" x14ac:dyDescent="0.3"/>
  <cols>
    <col min="9" max="9" width="11.796875" bestFit="1" customWidth="1"/>
    <col min="11" max="11" width="15.796875" bestFit="1" customWidth="1"/>
    <col min="12" max="12" width="16" bestFit="1" customWidth="1"/>
    <col min="13" max="13" width="14" bestFit="1" customWidth="1"/>
    <col min="14" max="15" width="14" customWidth="1"/>
    <col min="16" max="16" width="14" bestFit="1" customWidth="1"/>
    <col min="17" max="17" width="19.796875" bestFit="1" customWidth="1"/>
    <col min="18" max="18" width="19.5" bestFit="1" customWidth="1"/>
    <col min="19" max="19" width="15.5" bestFit="1" customWidth="1"/>
    <col min="20" max="20" width="15.19921875" bestFit="1" customWidth="1"/>
    <col min="21" max="21" width="13.69921875" bestFit="1" customWidth="1"/>
  </cols>
  <sheetData>
    <row r="1" spans="1:21" x14ac:dyDescent="0.3">
      <c r="B1" s="18" t="s">
        <v>11</v>
      </c>
      <c r="C1" s="18"/>
      <c r="D1" s="18"/>
      <c r="E1" s="18"/>
      <c r="F1" s="18"/>
      <c r="G1" s="18"/>
      <c r="H1" s="18"/>
      <c r="I1" s="18"/>
      <c r="P1" s="18" t="s">
        <v>22</v>
      </c>
      <c r="Q1" s="18"/>
      <c r="R1" s="18"/>
    </row>
    <row r="2" spans="1:21" x14ac:dyDescent="0.3">
      <c r="A2" t="s">
        <v>29</v>
      </c>
      <c r="B2" t="s">
        <v>31</v>
      </c>
      <c r="C2" s="5" t="s">
        <v>0</v>
      </c>
      <c r="D2" t="s">
        <v>30</v>
      </c>
      <c r="E2" t="s">
        <v>2</v>
      </c>
      <c r="F2" s="11" t="s">
        <v>1</v>
      </c>
      <c r="G2" t="s">
        <v>3</v>
      </c>
      <c r="H2" t="s">
        <v>8</v>
      </c>
      <c r="I2" t="s">
        <v>9</v>
      </c>
      <c r="K2" s="3" t="s">
        <v>10</v>
      </c>
      <c r="L2" s="10" t="s">
        <v>28</v>
      </c>
      <c r="N2" t="s">
        <v>29</v>
      </c>
      <c r="O2" t="s">
        <v>30</v>
      </c>
      <c r="P2" t="s">
        <v>12</v>
      </c>
      <c r="Q2" t="s">
        <v>13</v>
      </c>
      <c r="R2" t="s">
        <v>14</v>
      </c>
    </row>
    <row r="3" spans="1:21" x14ac:dyDescent="0.3">
      <c r="A3">
        <v>324</v>
      </c>
      <c r="B3">
        <v>183.5</v>
      </c>
      <c r="C3" s="5">
        <f t="shared" ref="C3:C18" si="0">180+B3-A3</f>
        <v>39.5</v>
      </c>
      <c r="D3">
        <v>83</v>
      </c>
      <c r="E3">
        <f t="shared" ref="E3:E18" si="1">360-A3+D3</f>
        <v>119</v>
      </c>
      <c r="F3" s="11">
        <f t="shared" ref="F3:F18" si="2">E3/2</f>
        <v>59.5</v>
      </c>
      <c r="G3">
        <f t="shared" ref="G3:G18" si="3">F3*2*3.141/360</f>
        <v>1.0382750000000001</v>
      </c>
      <c r="H3">
        <f t="shared" ref="H3:H18" si="4">C3*2*3.141/360</f>
        <v>0.68927500000000008</v>
      </c>
      <c r="I3" s="9">
        <f>$K$3*3.14/(180)</f>
        <v>8.7222222222222232E-3</v>
      </c>
      <c r="K3" s="3">
        <v>0.5</v>
      </c>
      <c r="L3" s="10">
        <v>179.75</v>
      </c>
      <c r="M3">
        <f>N3-180</f>
        <v>155</v>
      </c>
      <c r="N3">
        <v>335</v>
      </c>
      <c r="O3">
        <v>193</v>
      </c>
      <c r="P3">
        <f>-(N3-O3-180)</f>
        <v>38</v>
      </c>
      <c r="Q3">
        <f>P3*2*3.14/360</f>
        <v>0.66288888888888897</v>
      </c>
      <c r="R3" s="9">
        <f>$K$3*2*3.14/360</f>
        <v>8.7222222222222232E-3</v>
      </c>
      <c r="T3" s="4" t="s">
        <v>4</v>
      </c>
      <c r="U3" s="4" t="s">
        <v>5</v>
      </c>
    </row>
    <row r="4" spans="1:21" x14ac:dyDescent="0.3">
      <c r="A4">
        <v>326</v>
      </c>
      <c r="B4">
        <v>185.5</v>
      </c>
      <c r="C4" s="5">
        <f t="shared" si="0"/>
        <v>39.5</v>
      </c>
      <c r="D4">
        <v>81</v>
      </c>
      <c r="E4">
        <f t="shared" si="1"/>
        <v>115</v>
      </c>
      <c r="F4" s="11">
        <f t="shared" si="2"/>
        <v>57.5</v>
      </c>
      <c r="G4">
        <f t="shared" si="3"/>
        <v>1.0033749999999999</v>
      </c>
      <c r="H4">
        <f t="shared" si="4"/>
        <v>0.68927500000000008</v>
      </c>
      <c r="I4" s="9">
        <f t="shared" ref="I4:I18" si="5">$K$3*3.14/(180)</f>
        <v>8.7222222222222232E-3</v>
      </c>
      <c r="M4">
        <f>N4-180</f>
        <v>154.5</v>
      </c>
      <c r="N4">
        <v>334.5</v>
      </c>
      <c r="O4">
        <v>192.5</v>
      </c>
      <c r="P4">
        <f>-(N4-O4-180)</f>
        <v>38</v>
      </c>
      <c r="Q4">
        <f>P4*2*3.14/360</f>
        <v>0.66288888888888897</v>
      </c>
      <c r="R4" s="9">
        <f t="shared" ref="R4:R19" si="6">$K$3*2*3.14/360</f>
        <v>8.7222222222222232E-3</v>
      </c>
      <c r="T4" s="1">
        <f>AVERAGE(P3:P12)</f>
        <v>37.9</v>
      </c>
      <c r="U4" s="1">
        <f>T4*2*3.141/360</f>
        <v>0.66135499999999992</v>
      </c>
    </row>
    <row r="5" spans="1:21" x14ac:dyDescent="0.3">
      <c r="A5">
        <v>332</v>
      </c>
      <c r="B5">
        <v>190</v>
      </c>
      <c r="C5" s="5">
        <f>180+B5-A5</f>
        <v>38</v>
      </c>
      <c r="D5">
        <v>75</v>
      </c>
      <c r="E5">
        <f>360-A5+D5</f>
        <v>103</v>
      </c>
      <c r="F5" s="11">
        <f>E5/2</f>
        <v>51.5</v>
      </c>
      <c r="G5">
        <f>F5*2*3.141/360</f>
        <v>0.89867500000000011</v>
      </c>
      <c r="H5">
        <f>C5*2*3.141/360</f>
        <v>0.66310000000000002</v>
      </c>
      <c r="I5" s="9">
        <f t="shared" si="5"/>
        <v>8.7222222222222232E-3</v>
      </c>
      <c r="K5" s="2" t="s">
        <v>23</v>
      </c>
      <c r="L5" s="2" t="s">
        <v>24</v>
      </c>
      <c r="M5">
        <f>N5-180</f>
        <v>72</v>
      </c>
      <c r="N5">
        <v>252</v>
      </c>
      <c r="O5">
        <v>109.5</v>
      </c>
      <c r="P5">
        <f>-(N5-O5-180)</f>
        <v>37.5</v>
      </c>
      <c r="Q5">
        <f t="shared" ref="Q5:Q19" si="7">P5*2*3.14/360</f>
        <v>0.65416666666666667</v>
      </c>
      <c r="R5" s="9">
        <f t="shared" si="6"/>
        <v>8.7222222222222232E-3</v>
      </c>
    </row>
    <row r="6" spans="1:21" x14ac:dyDescent="0.3">
      <c r="A6">
        <v>334</v>
      </c>
      <c r="B6">
        <v>192</v>
      </c>
      <c r="C6" s="5">
        <f>180+B6-A6</f>
        <v>38</v>
      </c>
      <c r="D6">
        <v>73</v>
      </c>
      <c r="E6">
        <f>360-A6+D6</f>
        <v>99</v>
      </c>
      <c r="F6" s="11">
        <f>E6/2</f>
        <v>49.5</v>
      </c>
      <c r="G6">
        <f>F6*2*3.141/360</f>
        <v>0.86377499999999996</v>
      </c>
      <c r="H6">
        <f>C6*2*3.141/360</f>
        <v>0.66310000000000002</v>
      </c>
      <c r="I6" s="9">
        <f t="shared" si="5"/>
        <v>8.7222222222222232E-3</v>
      </c>
      <c r="K6" s="2">
        <v>1.0471999999999999</v>
      </c>
      <c r="L6" s="2">
        <f>0.4*3.1416/180</f>
        <v>6.9813333333333333E-3</v>
      </c>
      <c r="M6">
        <f>O6-180</f>
        <v>172.5</v>
      </c>
      <c r="N6">
        <v>134.5</v>
      </c>
      <c r="O6">
        <v>352.5</v>
      </c>
      <c r="P6">
        <f>O6-N6-180</f>
        <v>38</v>
      </c>
      <c r="Q6">
        <f t="shared" si="7"/>
        <v>0.66288888888888897</v>
      </c>
      <c r="R6" s="9">
        <f t="shared" si="6"/>
        <v>8.7222222222222232E-3</v>
      </c>
      <c r="T6" s="2" t="s">
        <v>6</v>
      </c>
      <c r="U6" s="2" t="s">
        <v>7</v>
      </c>
    </row>
    <row r="7" spans="1:21" x14ac:dyDescent="0.3">
      <c r="A7">
        <v>336</v>
      </c>
      <c r="B7">
        <v>194</v>
      </c>
      <c r="C7" s="5">
        <f>180+B7-A7</f>
        <v>38</v>
      </c>
      <c r="D7">
        <v>71</v>
      </c>
      <c r="E7">
        <f>360-A7+D7</f>
        <v>95</v>
      </c>
      <c r="F7" s="11">
        <f>E7/2</f>
        <v>47.5</v>
      </c>
      <c r="G7">
        <f>F7*2*3.141/360</f>
        <v>0.82887499999999992</v>
      </c>
      <c r="H7">
        <f>C7*2*3.141/360</f>
        <v>0.66310000000000002</v>
      </c>
      <c r="I7" s="9">
        <f t="shared" si="5"/>
        <v>8.7222222222222232E-3</v>
      </c>
      <c r="M7">
        <f>N7-180</f>
        <v>43</v>
      </c>
      <c r="N7">
        <v>223</v>
      </c>
      <c r="O7">
        <v>80.5</v>
      </c>
      <c r="P7">
        <f>O7-N7+180</f>
        <v>37.5</v>
      </c>
      <c r="Q7">
        <f t="shared" si="7"/>
        <v>0.65416666666666667</v>
      </c>
      <c r="R7" s="9">
        <f t="shared" si="6"/>
        <v>8.7222222222222232E-3</v>
      </c>
      <c r="T7" s="2">
        <f>STDEV(P3:P12)</f>
        <v>0.31622776601683794</v>
      </c>
      <c r="U7" s="2">
        <f>T7*2*3.141/360</f>
        <v>5.5181745169938226E-3</v>
      </c>
    </row>
    <row r="8" spans="1:21" x14ac:dyDescent="0.3">
      <c r="A8">
        <v>338</v>
      </c>
      <c r="B8">
        <v>196</v>
      </c>
      <c r="C8" s="5">
        <f>180+B8-A8</f>
        <v>38</v>
      </c>
      <c r="D8">
        <v>69</v>
      </c>
      <c r="E8">
        <f>360-A8+D8</f>
        <v>91</v>
      </c>
      <c r="F8" s="11">
        <f>E8/2</f>
        <v>45.5</v>
      </c>
      <c r="G8">
        <f>F8*2*3.141/360</f>
        <v>0.7939750000000001</v>
      </c>
      <c r="H8">
        <f>C8*2*3.141/360</f>
        <v>0.66310000000000002</v>
      </c>
      <c r="I8" s="9">
        <f t="shared" si="5"/>
        <v>8.7222222222222232E-3</v>
      </c>
      <c r="K8" s="7" t="s">
        <v>15</v>
      </c>
      <c r="L8" s="7" t="s">
        <v>17</v>
      </c>
      <c r="M8">
        <f>N8-180</f>
        <v>38.5</v>
      </c>
      <c r="N8">
        <v>218.5</v>
      </c>
      <c r="O8">
        <v>76</v>
      </c>
      <c r="P8">
        <f>O8-N8+180</f>
        <v>37.5</v>
      </c>
      <c r="Q8">
        <f t="shared" si="7"/>
        <v>0.65416666666666667</v>
      </c>
      <c r="R8" s="9">
        <f t="shared" si="6"/>
        <v>8.7222222222222232E-3</v>
      </c>
    </row>
    <row r="9" spans="1:21" x14ac:dyDescent="0.3">
      <c r="A9">
        <v>342</v>
      </c>
      <c r="B9">
        <v>201</v>
      </c>
      <c r="C9" s="5">
        <f>180+B9-A9</f>
        <v>39</v>
      </c>
      <c r="D9">
        <v>65</v>
      </c>
      <c r="E9">
        <f>360-A9+D9</f>
        <v>83</v>
      </c>
      <c r="F9" s="11">
        <f>E9/2</f>
        <v>41.5</v>
      </c>
      <c r="G9">
        <f>F9*2*3.141/360</f>
        <v>0.7241749999999999</v>
      </c>
      <c r="H9">
        <f>C9*2*3.141/360</f>
        <v>0.68054999999999999</v>
      </c>
      <c r="I9" s="9">
        <f t="shared" si="5"/>
        <v>8.7222222222222232E-3</v>
      </c>
      <c r="K9" s="7">
        <f>(SIN((K6+K21)/2))/(SIN((K6)/2))</f>
        <v>1.5093354799577141</v>
      </c>
      <c r="L9" s="7">
        <f>((K12*L6)^2)^0.5 + ((L12*L21)^2)^0.5</f>
        <v>1.0269461193464995E-2</v>
      </c>
      <c r="M9">
        <f>O9-180</f>
        <v>167</v>
      </c>
      <c r="N9">
        <v>129</v>
      </c>
      <c r="O9">
        <v>347</v>
      </c>
      <c r="P9">
        <f>O9-N9-180</f>
        <v>38</v>
      </c>
      <c r="Q9">
        <f t="shared" si="7"/>
        <v>0.66288888888888897</v>
      </c>
      <c r="R9" s="9">
        <f t="shared" si="6"/>
        <v>8.7222222222222232E-3</v>
      </c>
    </row>
    <row r="10" spans="1:21" x14ac:dyDescent="0.3">
      <c r="A10">
        <v>346</v>
      </c>
      <c r="B10">
        <v>206.5</v>
      </c>
      <c r="C10" s="5">
        <f>180+B10-A10</f>
        <v>40.5</v>
      </c>
      <c r="D10">
        <v>61</v>
      </c>
      <c r="E10">
        <f>360-A10+D10</f>
        <v>75</v>
      </c>
      <c r="F10" s="11">
        <f>E10/2</f>
        <v>37.5</v>
      </c>
      <c r="G10">
        <f>F10*2*3.141/360</f>
        <v>0.65437499999999993</v>
      </c>
      <c r="H10">
        <f>C10*2*3.141/360</f>
        <v>0.70672499999999994</v>
      </c>
      <c r="I10" s="9">
        <f t="shared" si="5"/>
        <v>8.7222222222222232E-3</v>
      </c>
      <c r="M10">
        <f t="shared" ref="M10:M11" si="8">O10-180</f>
        <v>117.5</v>
      </c>
      <c r="N10">
        <v>79.5</v>
      </c>
      <c r="O10">
        <v>297.5</v>
      </c>
      <c r="P10">
        <f>O10-N10-180</f>
        <v>38</v>
      </c>
      <c r="Q10">
        <f t="shared" si="7"/>
        <v>0.66288888888888897</v>
      </c>
      <c r="R10" s="9">
        <f t="shared" si="6"/>
        <v>8.7222222222222232E-3</v>
      </c>
    </row>
    <row r="11" spans="1:21" x14ac:dyDescent="0.3">
      <c r="A11" s="15">
        <v>350</v>
      </c>
      <c r="B11" s="15">
        <v>214</v>
      </c>
      <c r="C11" s="16">
        <f>180+B11-A11</f>
        <v>44</v>
      </c>
      <c r="D11" s="15">
        <v>57</v>
      </c>
      <c r="E11" s="15">
        <f>360-A11+D11</f>
        <v>67</v>
      </c>
      <c r="F11" s="17">
        <f>E11/2</f>
        <v>33.5</v>
      </c>
      <c r="G11" s="15">
        <f>F11*2*3.141/360</f>
        <v>0.58457499999999996</v>
      </c>
      <c r="H11" s="15">
        <f>C11*2*3.141/360</f>
        <v>0.76780000000000004</v>
      </c>
      <c r="I11" s="9">
        <f t="shared" si="5"/>
        <v>8.7222222222222232E-3</v>
      </c>
      <c r="K11" s="7" t="s">
        <v>20</v>
      </c>
      <c r="L11" s="7" t="s">
        <v>25</v>
      </c>
      <c r="M11">
        <f t="shared" si="8"/>
        <v>164.5</v>
      </c>
      <c r="N11">
        <v>126.5</v>
      </c>
      <c r="O11">
        <v>344.5</v>
      </c>
      <c r="P11">
        <f>O11-N11-180</f>
        <v>38</v>
      </c>
      <c r="Q11">
        <f t="shared" si="7"/>
        <v>0.66288888888888897</v>
      </c>
      <c r="R11" s="9">
        <f t="shared" si="6"/>
        <v>8.7222222222222232E-3</v>
      </c>
    </row>
    <row r="12" spans="1:21" x14ac:dyDescent="0.3">
      <c r="A12" s="15">
        <v>354</v>
      </c>
      <c r="B12" s="15">
        <v>226</v>
      </c>
      <c r="C12" s="16">
        <f>180+B12-A12</f>
        <v>52</v>
      </c>
      <c r="D12" s="15">
        <v>52.5</v>
      </c>
      <c r="E12" s="15">
        <f>360-A12+D12</f>
        <v>58.5</v>
      </c>
      <c r="F12" s="17">
        <f>E12/2</f>
        <v>29.25</v>
      </c>
      <c r="G12" s="15">
        <f>F12*2*3.141/360</f>
        <v>0.51041250000000005</v>
      </c>
      <c r="H12" s="15">
        <f>C12*2*3.141/360</f>
        <v>0.90739999999999998</v>
      </c>
      <c r="I12" s="9">
        <f t="shared" si="5"/>
        <v>8.7222222222222232E-3</v>
      </c>
      <c r="K12" s="7">
        <f>0.5*(1/SIN(K6/2)^2)*(SIN(K6/2)*COS((K6+K21)/2) - COS(K6/2)*SIN((K6+K21)/2))</f>
        <v>-0.65101524711532488</v>
      </c>
      <c r="L12" s="7">
        <f>0.5*(COS((K6+K21)/2))/SIN(K6/2)</f>
        <v>0.65610392530321382</v>
      </c>
      <c r="M12">
        <f>N12-180</f>
        <v>175</v>
      </c>
      <c r="N12">
        <v>355</v>
      </c>
      <c r="O12">
        <v>213.5</v>
      </c>
      <c r="P12">
        <f t="shared" ref="P12:P13" si="9">O12-N12+180</f>
        <v>38.5</v>
      </c>
      <c r="Q12">
        <f t="shared" si="7"/>
        <v>0.67161111111111116</v>
      </c>
      <c r="R12" s="9">
        <f t="shared" si="6"/>
        <v>8.7222222222222232E-3</v>
      </c>
    </row>
    <row r="13" spans="1:21" x14ac:dyDescent="0.3">
      <c r="A13" s="12"/>
      <c r="B13" s="12"/>
      <c r="C13" s="13"/>
      <c r="D13" s="12"/>
      <c r="E13" s="12"/>
      <c r="F13" s="14"/>
      <c r="G13" s="12"/>
      <c r="H13" s="12"/>
      <c r="I13" s="9"/>
      <c r="P13">
        <f t="shared" si="9"/>
        <v>180</v>
      </c>
      <c r="Q13">
        <f t="shared" si="7"/>
        <v>3.14</v>
      </c>
      <c r="R13" s="9">
        <f t="shared" si="6"/>
        <v>8.7222222222222232E-3</v>
      </c>
    </row>
    <row r="14" spans="1:21" x14ac:dyDescent="0.3">
      <c r="K14" s="6" t="s">
        <v>16</v>
      </c>
      <c r="L14" s="6" t="s">
        <v>18</v>
      </c>
      <c r="P14">
        <f t="shared" ref="P14:P19" si="10">O14-M3+180</f>
        <v>25</v>
      </c>
      <c r="Q14">
        <f t="shared" si="7"/>
        <v>0.43611111111111112</v>
      </c>
      <c r="R14" s="9">
        <f t="shared" si="6"/>
        <v>8.7222222222222232E-3</v>
      </c>
    </row>
    <row r="15" spans="1:21" x14ac:dyDescent="0.3">
      <c r="A15" s="12"/>
      <c r="B15" s="12"/>
      <c r="C15" s="13"/>
      <c r="D15" s="12"/>
      <c r="E15" s="12"/>
      <c r="F15" s="14"/>
      <c r="G15" s="12"/>
      <c r="H15" s="12"/>
      <c r="I15" s="9"/>
      <c r="K15" s="6">
        <f>(SIN((K6+U4)/2))/(SIN((K6)/2))</f>
        <v>1.5081900042578231</v>
      </c>
      <c r="L15" s="6">
        <f>((K18*L6)^2 + (L18*U7)^2)^0.5</f>
        <v>5.8039922401018499E-3</v>
      </c>
      <c r="P15">
        <f t="shared" si="10"/>
        <v>25.5</v>
      </c>
      <c r="Q15">
        <f t="shared" si="7"/>
        <v>0.44483333333333336</v>
      </c>
      <c r="R15" s="9">
        <f t="shared" si="6"/>
        <v>8.7222222222222232E-3</v>
      </c>
    </row>
    <row r="16" spans="1:21" x14ac:dyDescent="0.3">
      <c r="P16">
        <f t="shared" si="10"/>
        <v>108</v>
      </c>
      <c r="Q16">
        <f t="shared" si="7"/>
        <v>1.8840000000000001</v>
      </c>
      <c r="R16" s="9">
        <f t="shared" si="6"/>
        <v>8.7222222222222232E-3</v>
      </c>
    </row>
    <row r="17" spans="1:18" x14ac:dyDescent="0.3">
      <c r="A17" s="12"/>
      <c r="B17" s="12"/>
      <c r="C17" s="13"/>
      <c r="D17" s="12"/>
      <c r="E17" s="12"/>
      <c r="F17" s="14"/>
      <c r="G17" s="12"/>
      <c r="H17" s="12"/>
      <c r="I17" s="9"/>
      <c r="K17" s="6" t="s">
        <v>19</v>
      </c>
      <c r="L17" s="6" t="s">
        <v>21</v>
      </c>
      <c r="P17">
        <f t="shared" si="10"/>
        <v>7.5</v>
      </c>
      <c r="Q17">
        <f t="shared" si="7"/>
        <v>0.13083333333333333</v>
      </c>
      <c r="R17" s="9">
        <f t="shared" si="6"/>
        <v>8.7222222222222232E-3</v>
      </c>
    </row>
    <row r="18" spans="1:18" x14ac:dyDescent="0.3">
      <c r="K18" s="6">
        <f>0.5*(1/SIN(K6/2)^2)*(SIN(K6/2)*COS((K6+U4)/2) - COS(K6/2)*SIN((K6+U4)/2))</f>
        <v>-0.64936504107684101</v>
      </c>
      <c r="L18" s="6">
        <f>0.5*(COS((K6+U4)/2))/SIN(K6/2)</f>
        <v>0.65676212309121329</v>
      </c>
      <c r="P18">
        <f t="shared" si="10"/>
        <v>137</v>
      </c>
      <c r="Q18">
        <f t="shared" si="7"/>
        <v>2.3898888888888887</v>
      </c>
      <c r="R18" s="9">
        <f t="shared" si="6"/>
        <v>8.7222222222222232E-3</v>
      </c>
    </row>
    <row r="19" spans="1:18" x14ac:dyDescent="0.3">
      <c r="I19" s="9"/>
      <c r="P19">
        <f t="shared" si="10"/>
        <v>141.5</v>
      </c>
      <c r="Q19">
        <f t="shared" si="7"/>
        <v>2.4683888888888887</v>
      </c>
      <c r="R19" s="9">
        <f t="shared" si="6"/>
        <v>8.7222222222222232E-3</v>
      </c>
    </row>
    <row r="20" spans="1:18" x14ac:dyDescent="0.3">
      <c r="K20" s="8" t="s">
        <v>27</v>
      </c>
      <c r="L20" s="8" t="s">
        <v>26</v>
      </c>
    </row>
    <row r="21" spans="1:18" x14ac:dyDescent="0.3">
      <c r="K21" s="8">
        <f>38*2*3.141/360</f>
        <v>0.66310000000000002</v>
      </c>
      <c r="L21" s="8">
        <f>0.5*2*3.141/360</f>
        <v>8.7250000000000001E-3</v>
      </c>
    </row>
    <row r="32" spans="1:18" x14ac:dyDescent="0.3">
      <c r="D32" t="s">
        <v>32</v>
      </c>
      <c r="E32">
        <v>325</v>
      </c>
    </row>
    <row r="33" spans="4:5" x14ac:dyDescent="0.3">
      <c r="D33" t="s">
        <v>33</v>
      </c>
      <c r="E33">
        <v>354.5</v>
      </c>
    </row>
  </sheetData>
  <autoFilter ref="A2:I18" xr:uid="{9AF02C13-B34B-8C44-BD16-5B47EAED5162}">
    <sortState xmlns:xlrd2="http://schemas.microsoft.com/office/spreadsheetml/2017/richdata2" ref="A3:I18">
      <sortCondition ref="A2:A18"/>
    </sortState>
  </autoFilter>
  <mergeCells count="2">
    <mergeCell ref="P1:R1"/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Mingione</dc:creator>
  <cp:lastModifiedBy>MATTEO MARIA RUCCO</cp:lastModifiedBy>
  <dcterms:created xsi:type="dcterms:W3CDTF">2025-03-16T22:07:20Z</dcterms:created>
  <dcterms:modified xsi:type="dcterms:W3CDTF">2025-03-31T14:59:31Z</dcterms:modified>
</cp:coreProperties>
</file>