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24226"/>
  <mc:AlternateContent xmlns:mc="http://schemas.openxmlformats.org/markup-compatibility/2006">
    <mc:Choice Requires="x15">
      <x15ac:absPath xmlns:x15ac="http://schemas.microsoft.com/office/spreadsheetml/2010/11/ac" url="C:\Users\drago\Documents\JHU\2020-21\fall 2020\business analytics\mini project 3\"/>
    </mc:Choice>
  </mc:AlternateContent>
  <xr:revisionPtr revIDLastSave="0" documentId="13_ncr:1_{AE4F9188-7175-4EE8-B14A-6FA0992B4DC5}" xr6:coauthVersionLast="45" xr6:coauthVersionMax="45" xr10:uidLastSave="{00000000-0000-0000-0000-000000000000}"/>
  <bookViews>
    <workbookView xWindow="-110" yWindow="-110" windowWidth="19420" windowHeight="10420" xr2:uid="{00000000-000D-0000-FFFF-FFFF00000000}"/>
  </bookViews>
  <sheets>
    <sheet name="Statewide" sheetId="6" r:id="rId1"/>
    <sheet name="Democrat" sheetId="3" r:id="rId2"/>
    <sheet name="Republican" sheetId="4" r:id="rId3"/>
    <sheet name="Unaffiliated" sheetId="5" r:id="rId4"/>
    <sheet name="chart data" sheetId="9" r:id="rId5"/>
    <sheet name="chart_polls" sheetId="11" r:id="rId6"/>
    <sheet name="chart_early voting" sheetId="12" r:id="rId7"/>
    <sheet name="chart_absentee" sheetId="13" r:id="rId8"/>
    <sheet name="chart_provisional" sheetId="14" r:id="rId9"/>
    <sheet name="chart_eligible" sheetId="15" r:id="rId10"/>
    <sheet name="chart_turnout" sheetId="16" r:id="rId11"/>
  </sheets>
  <definedNames>
    <definedName name="democrat">Democrat!$B$11:$N$35</definedName>
    <definedName name="democrat2">Democrat!$A$11:$N$35</definedName>
    <definedName name="hsgrad">#REF!</definedName>
    <definedName name="incarcrate">#REF!</definedName>
    <definedName name="republican">Republican!$A$11:$N$35</definedName>
    <definedName name="solver_adj" localSheetId="1" hidden="1">Democrat!$C$3:$C$7</definedName>
    <definedName name="solver_adj" localSheetId="2" hidden="1">Republican!$C$3:$C$7</definedName>
    <definedName name="solver_adj" localSheetId="0" hidden="1">Statewide!$B$3:$B$7</definedName>
    <definedName name="solver_adj" localSheetId="3" hidden="1">Unaffiliated!$C$3:$C$7</definedName>
    <definedName name="solver_cvg" localSheetId="1" hidden="1">0.0001</definedName>
    <definedName name="solver_cvg" localSheetId="2" hidden="1">0.0001</definedName>
    <definedName name="solver_cvg" localSheetId="0" hidden="1">0.0001</definedName>
    <definedName name="solver_cvg" localSheetId="3" hidden="1">0.0001</definedName>
    <definedName name="solver_drv" localSheetId="1" hidden="1">1</definedName>
    <definedName name="solver_drv" localSheetId="2" hidden="1">1</definedName>
    <definedName name="solver_drv" localSheetId="0" hidden="1">1</definedName>
    <definedName name="solver_drv" localSheetId="3" hidden="1">1</definedName>
    <definedName name="solver_eng" localSheetId="1" hidden="1">3</definedName>
    <definedName name="solver_eng" localSheetId="2" hidden="1">3</definedName>
    <definedName name="solver_eng" localSheetId="0" hidden="1">3</definedName>
    <definedName name="solver_eng" localSheetId="3" hidden="1">3</definedName>
    <definedName name="solver_est" localSheetId="1" hidden="1">1</definedName>
    <definedName name="solver_est" localSheetId="2" hidden="1">1</definedName>
    <definedName name="solver_est" localSheetId="0" hidden="1">1</definedName>
    <definedName name="solver_est" localSheetId="3" hidden="1">1</definedName>
    <definedName name="solver_itr" localSheetId="1" hidden="1">2147483647</definedName>
    <definedName name="solver_itr" localSheetId="2" hidden="1">2147483647</definedName>
    <definedName name="solver_itr" localSheetId="0" hidden="1">2147483647</definedName>
    <definedName name="solver_itr" localSheetId="3" hidden="1">2147483647</definedName>
    <definedName name="solver_lhs1" localSheetId="1" hidden="1">Democrat!$C$3:$C$7</definedName>
    <definedName name="solver_lhs1" localSheetId="2" hidden="1">Republican!$C$3:$C$7</definedName>
    <definedName name="solver_lhs1" localSheetId="0" hidden="1">Statewide!$B$3:$B$7</definedName>
    <definedName name="solver_lhs1" localSheetId="3" hidden="1">Unaffiliated!$C$3:$C$7</definedName>
    <definedName name="solver_lhs2" localSheetId="1" hidden="1">Democrat!$C$3:$C$7</definedName>
    <definedName name="solver_lhs2" localSheetId="2" hidden="1">Republican!$C$3:$C$7</definedName>
    <definedName name="solver_lhs2" localSheetId="0" hidden="1">Statewide!$B$3:$B$7</definedName>
    <definedName name="solver_lhs2" localSheetId="3" hidden="1">Unaffiliated!$C$3:$C$7</definedName>
    <definedName name="solver_lhs3" localSheetId="1" hidden="1">Democrat!$C$3:$C$7</definedName>
    <definedName name="solver_lhs3" localSheetId="2" hidden="1">Republican!$C$3:$C$7</definedName>
    <definedName name="solver_lhs3" localSheetId="0" hidden="1">Statewide!$B$3:$B$7</definedName>
    <definedName name="solver_lhs3" localSheetId="3" hidden="1">Unaffiliated!$C$3:$C$7</definedName>
    <definedName name="solver_mip" localSheetId="1" hidden="1">2147483647</definedName>
    <definedName name="solver_mip" localSheetId="2" hidden="1">2147483647</definedName>
    <definedName name="solver_mip" localSheetId="0" hidden="1">2147483647</definedName>
    <definedName name="solver_mip" localSheetId="3" hidden="1">2147483647</definedName>
    <definedName name="solver_mni" localSheetId="1" hidden="1">30</definedName>
    <definedName name="solver_mni" localSheetId="2" hidden="1">30</definedName>
    <definedName name="solver_mni" localSheetId="0" hidden="1">30</definedName>
    <definedName name="solver_mni" localSheetId="3" hidden="1">30</definedName>
    <definedName name="solver_mrt" localSheetId="1" hidden="1">0.075</definedName>
    <definedName name="solver_mrt" localSheetId="2" hidden="1">0.075</definedName>
    <definedName name="solver_mrt" localSheetId="0" hidden="1">0.075</definedName>
    <definedName name="solver_mrt" localSheetId="3" hidden="1">0.075</definedName>
    <definedName name="solver_msl" localSheetId="1" hidden="1">2</definedName>
    <definedName name="solver_msl" localSheetId="2" hidden="1">2</definedName>
    <definedName name="solver_msl" localSheetId="0" hidden="1">2</definedName>
    <definedName name="solver_msl" localSheetId="3" hidden="1">2</definedName>
    <definedName name="solver_neg" localSheetId="1" hidden="1">1</definedName>
    <definedName name="solver_neg" localSheetId="2" hidden="1">1</definedName>
    <definedName name="solver_neg" localSheetId="0" hidden="1">1</definedName>
    <definedName name="solver_neg" localSheetId="3" hidden="1">1</definedName>
    <definedName name="solver_nod" localSheetId="1" hidden="1">2147483647</definedName>
    <definedName name="solver_nod" localSheetId="2" hidden="1">2147483647</definedName>
    <definedName name="solver_nod" localSheetId="0" hidden="1">2147483647</definedName>
    <definedName name="solver_nod" localSheetId="3" hidden="1">2147483647</definedName>
    <definedName name="solver_num" localSheetId="1" hidden="1">3</definedName>
    <definedName name="solver_num" localSheetId="2" hidden="1">3</definedName>
    <definedName name="solver_num" localSheetId="0" hidden="1">3</definedName>
    <definedName name="solver_num" localSheetId="3" hidden="1">3</definedName>
    <definedName name="solver_nwt" localSheetId="1" hidden="1">1</definedName>
    <definedName name="solver_nwt" localSheetId="2" hidden="1">1</definedName>
    <definedName name="solver_nwt" localSheetId="0" hidden="1">1</definedName>
    <definedName name="solver_nwt" localSheetId="3" hidden="1">1</definedName>
    <definedName name="solver_opt" localSheetId="1" hidden="1">Democrat!$A$10</definedName>
    <definedName name="solver_opt" localSheetId="2" hidden="1">Republican!$A$10</definedName>
    <definedName name="solver_opt" localSheetId="0" hidden="1">Statewide!$A$10</definedName>
    <definedName name="solver_opt" localSheetId="3" hidden="1">Unaffiliated!$A$10</definedName>
    <definedName name="solver_pre" localSheetId="1" hidden="1">0.000001</definedName>
    <definedName name="solver_pre" localSheetId="2" hidden="1">0.000001</definedName>
    <definedName name="solver_pre" localSheetId="0" hidden="1">0.000001</definedName>
    <definedName name="solver_pre" localSheetId="3" hidden="1">0.000001</definedName>
    <definedName name="solver_rbv" localSheetId="1" hidden="1">1</definedName>
    <definedName name="solver_rbv" localSheetId="2" hidden="1">1</definedName>
    <definedName name="solver_rbv" localSheetId="0" hidden="1">1</definedName>
    <definedName name="solver_rbv" localSheetId="3" hidden="1">1</definedName>
    <definedName name="solver_rel1" localSheetId="1" hidden="1">1</definedName>
    <definedName name="solver_rel1" localSheetId="2" hidden="1">1</definedName>
    <definedName name="solver_rel1" localSheetId="0" hidden="1">1</definedName>
    <definedName name="solver_rel1" localSheetId="3" hidden="1">1</definedName>
    <definedName name="solver_rel2" localSheetId="1" hidden="1">4</definedName>
    <definedName name="solver_rel2" localSheetId="2" hidden="1">4</definedName>
    <definedName name="solver_rel2" localSheetId="0" hidden="1">4</definedName>
    <definedName name="solver_rel2" localSheetId="3" hidden="1">4</definedName>
    <definedName name="solver_rel3" localSheetId="1" hidden="1">3</definedName>
    <definedName name="solver_rel3" localSheetId="2" hidden="1">3</definedName>
    <definedName name="solver_rel3" localSheetId="0" hidden="1">3</definedName>
    <definedName name="solver_rel3" localSheetId="3" hidden="1">3</definedName>
    <definedName name="solver_rhs1" localSheetId="1" hidden="1">Democrat!$A$35</definedName>
    <definedName name="solver_rhs1" localSheetId="2" hidden="1">Republican!$A$35</definedName>
    <definedName name="solver_rhs1" localSheetId="0" hidden="1">Statewide!$A$35</definedName>
    <definedName name="solver_rhs1" localSheetId="3" hidden="1">Unaffiliated!$A$35</definedName>
    <definedName name="solver_rhs2" localSheetId="1" hidden="1">integer</definedName>
    <definedName name="solver_rhs2" localSheetId="2" hidden="1">integer</definedName>
    <definedName name="solver_rhs2" localSheetId="0" hidden="1">integer</definedName>
    <definedName name="solver_rhs2" localSheetId="3" hidden="1">integer</definedName>
    <definedName name="solver_rhs3" localSheetId="1" hidden="1">Democrat!$A$12</definedName>
    <definedName name="solver_rhs3" localSheetId="2" hidden="1">Republican!$A$12</definedName>
    <definedName name="solver_rhs3" localSheetId="0" hidden="1">Statewide!$A$12</definedName>
    <definedName name="solver_rhs3" localSheetId="3" hidden="1">Unaffiliated!$A$12</definedName>
    <definedName name="solver_rlx" localSheetId="1" hidden="1">2</definedName>
    <definedName name="solver_rlx" localSheetId="2" hidden="1">2</definedName>
    <definedName name="solver_rlx" localSheetId="0" hidden="1">2</definedName>
    <definedName name="solver_rlx" localSheetId="3" hidden="1">2</definedName>
    <definedName name="solver_rsd" localSheetId="1" hidden="1">0</definedName>
    <definedName name="solver_rsd" localSheetId="2" hidden="1">0</definedName>
    <definedName name="solver_rsd" localSheetId="0" hidden="1">0</definedName>
    <definedName name="solver_rsd" localSheetId="3" hidden="1">0</definedName>
    <definedName name="solver_scl" localSheetId="1" hidden="1">1</definedName>
    <definedName name="solver_scl" localSheetId="2" hidden="1">1</definedName>
    <definedName name="solver_scl" localSheetId="0" hidden="1">1</definedName>
    <definedName name="solver_scl" localSheetId="3" hidden="1">1</definedName>
    <definedName name="solver_sho" localSheetId="1" hidden="1">2</definedName>
    <definedName name="solver_sho" localSheetId="2" hidden="1">2</definedName>
    <definedName name="solver_sho" localSheetId="0" hidden="1">2</definedName>
    <definedName name="solver_sho" localSheetId="3" hidden="1">2</definedName>
    <definedName name="solver_ssz" localSheetId="1" hidden="1">100</definedName>
    <definedName name="solver_ssz" localSheetId="2" hidden="1">100</definedName>
    <definedName name="solver_ssz" localSheetId="0" hidden="1">100</definedName>
    <definedName name="solver_ssz" localSheetId="3" hidden="1">100</definedName>
    <definedName name="solver_tim" localSheetId="1" hidden="1">2147483647</definedName>
    <definedName name="solver_tim" localSheetId="2" hidden="1">2147483647</definedName>
    <definedName name="solver_tim" localSheetId="0" hidden="1">2147483647</definedName>
    <definedName name="solver_tim" localSheetId="3" hidden="1">2147483647</definedName>
    <definedName name="solver_tol" localSheetId="1" hidden="1">0.01</definedName>
    <definedName name="solver_tol" localSheetId="2" hidden="1">0.01</definedName>
    <definedName name="solver_tol" localSheetId="0" hidden="1">0.01</definedName>
    <definedName name="solver_tol" localSheetId="3" hidden="1">0.01</definedName>
    <definedName name="solver_typ" localSheetId="1" hidden="1">2</definedName>
    <definedName name="solver_typ" localSheetId="2" hidden="1">2</definedName>
    <definedName name="solver_typ" localSheetId="0" hidden="1">2</definedName>
    <definedName name="solver_typ" localSheetId="3" hidden="1">2</definedName>
    <definedName name="solver_val" localSheetId="1" hidden="1">0</definedName>
    <definedName name="solver_val" localSheetId="2" hidden="1">0</definedName>
    <definedName name="solver_val" localSheetId="0" hidden="1">0</definedName>
    <definedName name="solver_val" localSheetId="3" hidden="1">0</definedName>
    <definedName name="solver_ver" localSheetId="1" hidden="1">3</definedName>
    <definedName name="solver_ver" localSheetId="2" hidden="1">3</definedName>
    <definedName name="solver_ver" localSheetId="0" hidden="1">3</definedName>
    <definedName name="solver_ver" localSheetId="3" hidden="1">3</definedName>
    <definedName name="statewide">Statewide!$A$11:$N$35</definedName>
    <definedName name="unaffiliated">Unaffiliated!$A$11:$N$35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 i="6" l="1"/>
  <c r="I12" i="4"/>
  <c r="N24" i="3"/>
  <c r="L20" i="3"/>
  <c r="I5" i="3"/>
  <c r="E3" i="3"/>
  <c r="N25" i="5"/>
  <c r="K16" i="5"/>
  <c r="G3" i="5" s="1"/>
  <c r="I13" i="5"/>
  <c r="N25" i="4"/>
  <c r="L19" i="4"/>
  <c r="J12" i="4"/>
  <c r="J5" i="5"/>
  <c r="F4" i="5"/>
  <c r="I6" i="4"/>
  <c r="G5" i="4"/>
  <c r="E3" i="4"/>
  <c r="E4" i="5"/>
  <c r="G4" i="5"/>
  <c r="H4" i="5"/>
  <c r="I4" i="5"/>
  <c r="J4" i="5"/>
  <c r="E5" i="5"/>
  <c r="F5" i="5"/>
  <c r="G5" i="5"/>
  <c r="H5" i="5"/>
  <c r="I5" i="5"/>
  <c r="E6" i="5"/>
  <c r="F6" i="5"/>
  <c r="G6" i="5"/>
  <c r="H6" i="5"/>
  <c r="I6" i="5"/>
  <c r="J6" i="5"/>
  <c r="E7" i="5"/>
  <c r="F7" i="5"/>
  <c r="G7" i="5"/>
  <c r="H7" i="5"/>
  <c r="I7" i="5"/>
  <c r="J7" i="5"/>
  <c r="F3" i="5"/>
  <c r="H3" i="5"/>
  <c r="I3" i="5"/>
  <c r="J3" i="5"/>
  <c r="E3" i="5"/>
  <c r="E4" i="4"/>
  <c r="F4" i="4"/>
  <c r="G4" i="4"/>
  <c r="H4" i="4"/>
  <c r="I4" i="4"/>
  <c r="J4" i="4"/>
  <c r="E5" i="4"/>
  <c r="F5" i="4"/>
  <c r="H5" i="4"/>
  <c r="I5" i="4"/>
  <c r="J5" i="4"/>
  <c r="E6" i="4"/>
  <c r="F6" i="4"/>
  <c r="G6" i="4"/>
  <c r="H6" i="4"/>
  <c r="J6" i="4"/>
  <c r="E7" i="4"/>
  <c r="F7" i="4"/>
  <c r="G7" i="4"/>
  <c r="H7" i="4"/>
  <c r="I7" i="4"/>
  <c r="J7" i="4"/>
  <c r="F3" i="4"/>
  <c r="G3" i="4"/>
  <c r="H3" i="4"/>
  <c r="I3" i="4"/>
  <c r="J3" i="4"/>
  <c r="F1" i="5"/>
  <c r="F1" i="4"/>
  <c r="M26" i="5"/>
  <c r="J20" i="5"/>
  <c r="L17" i="5"/>
  <c r="J13" i="5"/>
  <c r="K13" i="5"/>
  <c r="L13" i="5"/>
  <c r="M13" i="5"/>
  <c r="N13" i="5"/>
  <c r="I14" i="5"/>
  <c r="J14" i="5"/>
  <c r="K14" i="5"/>
  <c r="L14" i="5"/>
  <c r="M14" i="5"/>
  <c r="N14" i="5"/>
  <c r="I15" i="5"/>
  <c r="J15" i="5"/>
  <c r="K15" i="5"/>
  <c r="L15" i="5"/>
  <c r="M15" i="5"/>
  <c r="N15" i="5"/>
  <c r="I16" i="5"/>
  <c r="J16" i="5"/>
  <c r="L16" i="5"/>
  <c r="M16" i="5"/>
  <c r="N16" i="5"/>
  <c r="I17" i="5"/>
  <c r="J17" i="5"/>
  <c r="K17" i="5"/>
  <c r="M17" i="5"/>
  <c r="N17" i="5"/>
  <c r="I18" i="5"/>
  <c r="J18" i="5"/>
  <c r="K18" i="5"/>
  <c r="L18" i="5"/>
  <c r="M18" i="5"/>
  <c r="N18" i="5"/>
  <c r="I19" i="5"/>
  <c r="J19" i="5"/>
  <c r="K19" i="5"/>
  <c r="L19" i="5"/>
  <c r="M19" i="5"/>
  <c r="N19" i="5"/>
  <c r="I20" i="5"/>
  <c r="K20" i="5"/>
  <c r="L20" i="5"/>
  <c r="M20" i="5"/>
  <c r="N20" i="5"/>
  <c r="I21" i="5"/>
  <c r="J21" i="5"/>
  <c r="K21" i="5"/>
  <c r="L21" i="5"/>
  <c r="M21" i="5"/>
  <c r="N21" i="5"/>
  <c r="I22" i="5"/>
  <c r="J22" i="5"/>
  <c r="K22" i="5"/>
  <c r="L22" i="5"/>
  <c r="M22" i="5"/>
  <c r="N22" i="5"/>
  <c r="I23" i="5"/>
  <c r="J23" i="5"/>
  <c r="K23" i="5"/>
  <c r="L23" i="5"/>
  <c r="M23" i="5"/>
  <c r="N23" i="5"/>
  <c r="I24" i="5"/>
  <c r="J24" i="5"/>
  <c r="K24" i="5"/>
  <c r="L24" i="5"/>
  <c r="M24" i="5"/>
  <c r="N24" i="5"/>
  <c r="I25" i="5"/>
  <c r="J25" i="5"/>
  <c r="K25" i="5"/>
  <c r="L25" i="5"/>
  <c r="M25" i="5"/>
  <c r="I26" i="5"/>
  <c r="J26" i="5"/>
  <c r="K26" i="5"/>
  <c r="L26" i="5"/>
  <c r="N26" i="5"/>
  <c r="I27" i="5"/>
  <c r="J27" i="5"/>
  <c r="K27" i="5"/>
  <c r="L27" i="5"/>
  <c r="M27" i="5"/>
  <c r="N27" i="5"/>
  <c r="I28" i="5"/>
  <c r="J28" i="5"/>
  <c r="K28" i="5"/>
  <c r="L28" i="5"/>
  <c r="M28" i="5"/>
  <c r="N28" i="5"/>
  <c r="I29" i="5"/>
  <c r="J29" i="5"/>
  <c r="K29" i="5"/>
  <c r="L29" i="5"/>
  <c r="M29" i="5"/>
  <c r="N29" i="5"/>
  <c r="I30" i="5"/>
  <c r="J30" i="5"/>
  <c r="K30" i="5"/>
  <c r="L30" i="5"/>
  <c r="M30" i="5"/>
  <c r="N30" i="5"/>
  <c r="I31" i="5"/>
  <c r="J31" i="5"/>
  <c r="K31" i="5"/>
  <c r="L31" i="5"/>
  <c r="M31" i="5"/>
  <c r="N31" i="5"/>
  <c r="I32" i="5"/>
  <c r="J32" i="5"/>
  <c r="K32" i="5"/>
  <c r="L32" i="5"/>
  <c r="M32" i="5"/>
  <c r="N32" i="5"/>
  <c r="I33" i="5"/>
  <c r="J33" i="5"/>
  <c r="K33" i="5"/>
  <c r="L33" i="5"/>
  <c r="M33" i="5"/>
  <c r="N33" i="5"/>
  <c r="I34" i="5"/>
  <c r="J34" i="5"/>
  <c r="K34" i="5"/>
  <c r="L34" i="5"/>
  <c r="M34" i="5"/>
  <c r="N34" i="5"/>
  <c r="I35" i="5"/>
  <c r="J35" i="5"/>
  <c r="K35" i="5"/>
  <c r="L35" i="5"/>
  <c r="M35" i="5"/>
  <c r="N35" i="5"/>
  <c r="L12" i="5"/>
  <c r="I12" i="5"/>
  <c r="N12" i="5"/>
  <c r="M12" i="5"/>
  <c r="K12" i="5"/>
  <c r="J12" i="5"/>
  <c r="G10" i="5"/>
  <c r="H10" i="5"/>
  <c r="D10" i="5"/>
  <c r="E10" i="5"/>
  <c r="F10" i="5"/>
  <c r="D9" i="5"/>
  <c r="E9" i="5"/>
  <c r="F9" i="5"/>
  <c r="G9" i="5"/>
  <c r="H9" i="5"/>
  <c r="C9" i="5"/>
  <c r="C10" i="5"/>
  <c r="N13" i="4"/>
  <c r="N14" i="4"/>
  <c r="N15" i="4"/>
  <c r="N16" i="4"/>
  <c r="N17" i="4"/>
  <c r="N18" i="4"/>
  <c r="N19" i="4"/>
  <c r="N20" i="4"/>
  <c r="N21" i="4"/>
  <c r="N22" i="4"/>
  <c r="N23" i="4"/>
  <c r="N24" i="4"/>
  <c r="N26" i="4"/>
  <c r="N27" i="4"/>
  <c r="N28" i="4"/>
  <c r="N29" i="4"/>
  <c r="N30" i="4"/>
  <c r="N31" i="4"/>
  <c r="N32" i="4"/>
  <c r="N33" i="4"/>
  <c r="N34" i="4"/>
  <c r="N35" i="4"/>
  <c r="M13" i="4"/>
  <c r="M14" i="4"/>
  <c r="M15" i="4"/>
  <c r="M16" i="4"/>
  <c r="M17" i="4"/>
  <c r="M18" i="4"/>
  <c r="M19" i="4"/>
  <c r="M20" i="4"/>
  <c r="M21" i="4"/>
  <c r="M22" i="4"/>
  <c r="M23" i="4"/>
  <c r="M24" i="4"/>
  <c r="M25" i="4"/>
  <c r="M26" i="4"/>
  <c r="M27" i="4"/>
  <c r="M28" i="4"/>
  <c r="M29" i="4"/>
  <c r="M30" i="4"/>
  <c r="M31" i="4"/>
  <c r="M32" i="4"/>
  <c r="M33" i="4"/>
  <c r="M34" i="4"/>
  <c r="M35" i="4"/>
  <c r="L13" i="4"/>
  <c r="L14" i="4"/>
  <c r="L15" i="4"/>
  <c r="L16" i="4"/>
  <c r="L17" i="4"/>
  <c r="L18" i="4"/>
  <c r="L20" i="4"/>
  <c r="L21" i="4"/>
  <c r="L22" i="4"/>
  <c r="L23" i="4"/>
  <c r="L24" i="4"/>
  <c r="L25" i="4"/>
  <c r="L26" i="4"/>
  <c r="L27" i="4"/>
  <c r="L28" i="4"/>
  <c r="L29" i="4"/>
  <c r="L30" i="4"/>
  <c r="L31" i="4"/>
  <c r="L32" i="4"/>
  <c r="L33" i="4"/>
  <c r="L34" i="4"/>
  <c r="L35" i="4"/>
  <c r="K13" i="4"/>
  <c r="K14" i="4"/>
  <c r="K15" i="4"/>
  <c r="K16" i="4"/>
  <c r="K17" i="4"/>
  <c r="K18" i="4"/>
  <c r="K19" i="4"/>
  <c r="K20" i="4"/>
  <c r="K21" i="4"/>
  <c r="K22" i="4"/>
  <c r="K23" i="4"/>
  <c r="K24" i="4"/>
  <c r="K25" i="4"/>
  <c r="K26" i="4"/>
  <c r="K27" i="4"/>
  <c r="K28" i="4"/>
  <c r="K29" i="4"/>
  <c r="K30" i="4"/>
  <c r="K31" i="4"/>
  <c r="K32" i="4"/>
  <c r="K33" i="4"/>
  <c r="K34" i="4"/>
  <c r="K35" i="4"/>
  <c r="J13" i="4"/>
  <c r="J14" i="4"/>
  <c r="J15" i="4"/>
  <c r="J16" i="4"/>
  <c r="J17" i="4"/>
  <c r="J18" i="4"/>
  <c r="J19" i="4"/>
  <c r="J20" i="4"/>
  <c r="J21" i="4"/>
  <c r="J22" i="4"/>
  <c r="J23" i="4"/>
  <c r="J24" i="4"/>
  <c r="J25" i="4"/>
  <c r="J26" i="4"/>
  <c r="J27" i="4"/>
  <c r="J28" i="4"/>
  <c r="J29" i="4"/>
  <c r="J30" i="4"/>
  <c r="J31" i="4"/>
  <c r="J32" i="4"/>
  <c r="J33" i="4"/>
  <c r="J34" i="4"/>
  <c r="J35" i="4"/>
  <c r="I13" i="4"/>
  <c r="I14" i="4"/>
  <c r="I15" i="4"/>
  <c r="I16" i="4"/>
  <c r="I17" i="4"/>
  <c r="I18" i="4"/>
  <c r="I19" i="4"/>
  <c r="I20" i="4"/>
  <c r="I21" i="4"/>
  <c r="I22" i="4"/>
  <c r="I23" i="4"/>
  <c r="I24" i="4"/>
  <c r="I25" i="4"/>
  <c r="I26" i="4"/>
  <c r="I27" i="4"/>
  <c r="I28" i="4"/>
  <c r="I29" i="4"/>
  <c r="I30" i="4"/>
  <c r="I31" i="4"/>
  <c r="I32" i="4"/>
  <c r="I33" i="4"/>
  <c r="I34" i="4"/>
  <c r="I35" i="4"/>
  <c r="K12" i="4"/>
  <c r="N12" i="4"/>
  <c r="M12" i="4"/>
  <c r="L12" i="4"/>
  <c r="D10" i="4"/>
  <c r="E10" i="4"/>
  <c r="F10" i="4"/>
  <c r="G10" i="4"/>
  <c r="H10" i="4"/>
  <c r="D9" i="4"/>
  <c r="E9" i="4"/>
  <c r="F9" i="4"/>
  <c r="G9" i="4"/>
  <c r="H9" i="4"/>
  <c r="C9" i="4"/>
  <c r="C10" i="4"/>
  <c r="J10" i="5"/>
  <c r="K10" i="5" s="1"/>
  <c r="L10" i="5" s="1"/>
  <c r="M10" i="5" s="1"/>
  <c r="N10" i="5" s="1"/>
  <c r="J10" i="4"/>
  <c r="K10" i="4" s="1"/>
  <c r="L10" i="4" s="1"/>
  <c r="M10" i="4" s="1"/>
  <c r="N10" i="4" s="1"/>
  <c r="H4" i="3"/>
  <c r="F4" i="3"/>
  <c r="K19" i="3"/>
  <c r="N13" i="3"/>
  <c r="N14" i="3"/>
  <c r="N15" i="3"/>
  <c r="N16" i="3"/>
  <c r="N17" i="3"/>
  <c r="N18" i="3"/>
  <c r="N19" i="3"/>
  <c r="N20" i="3"/>
  <c r="N21" i="3"/>
  <c r="N22" i="3"/>
  <c r="N23" i="3"/>
  <c r="N25" i="3"/>
  <c r="N26" i="3"/>
  <c r="N27" i="3"/>
  <c r="N28" i="3"/>
  <c r="N29" i="3"/>
  <c r="N30" i="3"/>
  <c r="N31" i="3"/>
  <c r="N32" i="3"/>
  <c r="N33" i="3"/>
  <c r="N34" i="3"/>
  <c r="N35" i="3"/>
  <c r="N12" i="3"/>
  <c r="M13" i="3"/>
  <c r="M14" i="3"/>
  <c r="M15" i="3"/>
  <c r="M16" i="3"/>
  <c r="M17" i="3"/>
  <c r="M18" i="3"/>
  <c r="M19" i="3"/>
  <c r="M20" i="3"/>
  <c r="M21" i="3"/>
  <c r="M22" i="3"/>
  <c r="M23" i="3"/>
  <c r="M24" i="3"/>
  <c r="M25" i="3"/>
  <c r="M26" i="3"/>
  <c r="M27" i="3"/>
  <c r="M28" i="3"/>
  <c r="M29" i="3"/>
  <c r="M30" i="3"/>
  <c r="M31" i="3"/>
  <c r="M32" i="3"/>
  <c r="M33" i="3"/>
  <c r="M34" i="3"/>
  <c r="M35" i="3"/>
  <c r="M12" i="3"/>
  <c r="L13" i="3"/>
  <c r="L14" i="3"/>
  <c r="L15" i="3"/>
  <c r="L16" i="3"/>
  <c r="L17" i="3"/>
  <c r="L18" i="3"/>
  <c r="L19" i="3"/>
  <c r="L21" i="3"/>
  <c r="L22" i="3"/>
  <c r="L23" i="3"/>
  <c r="L24" i="3"/>
  <c r="L25" i="3"/>
  <c r="L26" i="3"/>
  <c r="L27" i="3"/>
  <c r="L28" i="3"/>
  <c r="L29" i="3"/>
  <c r="L30" i="3"/>
  <c r="L31" i="3"/>
  <c r="L32" i="3"/>
  <c r="L33" i="3"/>
  <c r="L34" i="3"/>
  <c r="L35" i="3"/>
  <c r="L12" i="3"/>
  <c r="K13" i="3"/>
  <c r="K14" i="3"/>
  <c r="K15" i="3"/>
  <c r="K16" i="3"/>
  <c r="K17" i="3"/>
  <c r="K18" i="3"/>
  <c r="K20" i="3"/>
  <c r="K21" i="3"/>
  <c r="K22" i="3"/>
  <c r="K23" i="3"/>
  <c r="K24" i="3"/>
  <c r="K25" i="3"/>
  <c r="K26" i="3"/>
  <c r="K27" i="3"/>
  <c r="K28" i="3"/>
  <c r="K29" i="3"/>
  <c r="K30" i="3"/>
  <c r="K31" i="3"/>
  <c r="K32" i="3"/>
  <c r="K33" i="3"/>
  <c r="K34" i="3"/>
  <c r="K35" i="3"/>
  <c r="J13" i="3"/>
  <c r="J14" i="3"/>
  <c r="J15" i="3"/>
  <c r="J16" i="3"/>
  <c r="J17" i="3"/>
  <c r="J18" i="3"/>
  <c r="J19" i="3"/>
  <c r="J20" i="3"/>
  <c r="J21" i="3"/>
  <c r="J22" i="3"/>
  <c r="J23" i="3"/>
  <c r="J24" i="3"/>
  <c r="J25" i="3"/>
  <c r="J26" i="3"/>
  <c r="J27" i="3"/>
  <c r="J28" i="3"/>
  <c r="J29" i="3"/>
  <c r="J30" i="3"/>
  <c r="J31" i="3"/>
  <c r="J32" i="3"/>
  <c r="J33" i="3"/>
  <c r="J34" i="3"/>
  <c r="J35" i="3"/>
  <c r="K12" i="3"/>
  <c r="J12" i="3"/>
  <c r="I13" i="3"/>
  <c r="I14" i="3"/>
  <c r="I15" i="3"/>
  <c r="I16" i="3"/>
  <c r="I17" i="3"/>
  <c r="I18" i="3"/>
  <c r="I19" i="3"/>
  <c r="I20" i="3"/>
  <c r="I21" i="3"/>
  <c r="I22" i="3"/>
  <c r="I23" i="3"/>
  <c r="I24" i="3"/>
  <c r="I25" i="3"/>
  <c r="I26" i="3"/>
  <c r="I27" i="3"/>
  <c r="I28" i="3"/>
  <c r="I29" i="3"/>
  <c r="I30" i="3"/>
  <c r="I31" i="3"/>
  <c r="I32" i="3"/>
  <c r="I33" i="3"/>
  <c r="I34" i="3"/>
  <c r="I35" i="3"/>
  <c r="I12" i="3"/>
  <c r="D10" i="3"/>
  <c r="E10" i="3"/>
  <c r="F10" i="3"/>
  <c r="G10" i="3"/>
  <c r="H10" i="3"/>
  <c r="D9" i="3"/>
  <c r="E9" i="3"/>
  <c r="F9" i="3"/>
  <c r="G9" i="3"/>
  <c r="H9" i="3"/>
  <c r="C10" i="3"/>
  <c r="C9" i="3"/>
  <c r="A13" i="5"/>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7" i="5" s="1"/>
  <c r="A13" i="4"/>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7" i="4" s="1"/>
  <c r="F1" i="3"/>
  <c r="G1" i="3" s="1"/>
  <c r="H1" i="3" s="1"/>
  <c r="I1" i="3" s="1"/>
  <c r="J1" i="3" s="1"/>
  <c r="A14" i="3"/>
  <c r="A15" i="3" s="1"/>
  <c r="A16" i="3" s="1"/>
  <c r="A17" i="3" s="1"/>
  <c r="A18" i="3" s="1"/>
  <c r="A19" i="3" s="1"/>
  <c r="A20" i="3" s="1"/>
  <c r="A21" i="3" s="1"/>
  <c r="A22" i="3" s="1"/>
  <c r="A23" i="3" s="1"/>
  <c r="A24" i="3" s="1"/>
  <c r="A25" i="3" s="1"/>
  <c r="A26" i="3" s="1"/>
  <c r="A27" i="3" s="1"/>
  <c r="A28" i="3" s="1"/>
  <c r="A29" i="3" s="1"/>
  <c r="A30" i="3" s="1"/>
  <c r="A31" i="3" s="1"/>
  <c r="A32" i="3" s="1"/>
  <c r="A33" i="3" s="1"/>
  <c r="A34" i="3" s="1"/>
  <c r="A35" i="3" s="1"/>
  <c r="A13" i="3"/>
  <c r="L10" i="3"/>
  <c r="M10" i="3" s="1"/>
  <c r="N10" i="3" s="1"/>
  <c r="F1" i="6" l="1"/>
  <c r="G1" i="5"/>
  <c r="G1" i="4"/>
  <c r="F6" i="3"/>
  <c r="I4" i="3"/>
  <c r="J7" i="3"/>
  <c r="I7" i="3"/>
  <c r="J5" i="3"/>
  <c r="J3" i="3"/>
  <c r="I6" i="3"/>
  <c r="I3" i="3"/>
  <c r="J6" i="3"/>
  <c r="J4" i="3"/>
  <c r="E6" i="3"/>
  <c r="E5" i="3"/>
  <c r="E4" i="3"/>
  <c r="F3" i="3"/>
  <c r="F5" i="3"/>
  <c r="F7" i="3"/>
  <c r="G5" i="3"/>
  <c r="E7" i="3"/>
  <c r="G3" i="3"/>
  <c r="G6" i="3"/>
  <c r="G4" i="3"/>
  <c r="G7" i="3"/>
  <c r="J10" i="6"/>
  <c r="K10" i="6" s="1"/>
  <c r="L10" i="6" s="1"/>
  <c r="M10" i="6" s="1"/>
  <c r="N10" i="6" s="1"/>
  <c r="A13" i="6"/>
  <c r="A14" i="6" s="1"/>
  <c r="A15" i="6" s="1"/>
  <c r="A16" i="6" s="1"/>
  <c r="A17" i="6" s="1"/>
  <c r="A18" i="6" s="1"/>
  <c r="A19" i="6" s="1"/>
  <c r="A20" i="6" s="1"/>
  <c r="A21" i="6" s="1"/>
  <c r="A22" i="6" s="1"/>
  <c r="A23" i="6" s="1"/>
  <c r="C9" i="6"/>
  <c r="I14" i="6" s="1"/>
  <c r="H9" i="6"/>
  <c r="N13" i="6" s="1"/>
  <c r="H10" i="6"/>
  <c r="D10" i="6"/>
  <c r="E10" i="6"/>
  <c r="F10" i="6"/>
  <c r="G10" i="6"/>
  <c r="D9" i="6"/>
  <c r="E9" i="6"/>
  <c r="K23" i="6" s="1"/>
  <c r="F9" i="6"/>
  <c r="G9" i="6"/>
  <c r="C10" i="6"/>
  <c r="N22" i="6" l="1"/>
  <c r="N23" i="6"/>
  <c r="N15" i="6"/>
  <c r="C4" i="6"/>
  <c r="D4" i="3"/>
  <c r="P21" i="3" s="1"/>
  <c r="C3" i="6"/>
  <c r="D7" i="5"/>
  <c r="D6" i="5"/>
  <c r="D7" i="4"/>
  <c r="C6" i="6"/>
  <c r="D5" i="5"/>
  <c r="D3" i="4"/>
  <c r="D7" i="3"/>
  <c r="C5" i="6"/>
  <c r="D4" i="6"/>
  <c r="L15" i="6"/>
  <c r="L17" i="6"/>
  <c r="M14" i="6"/>
  <c r="N31" i="6"/>
  <c r="J15" i="6"/>
  <c r="E6" i="6" s="1"/>
  <c r="I12" i="6"/>
  <c r="D5" i="6" s="1"/>
  <c r="N30" i="6"/>
  <c r="G1" i="6"/>
  <c r="P32" i="3"/>
  <c r="P18" i="3"/>
  <c r="P20" i="3"/>
  <c r="P12" i="3"/>
  <c r="P13" i="3"/>
  <c r="P22" i="3"/>
  <c r="P35" i="3"/>
  <c r="H1" i="5"/>
  <c r="H1" i="4"/>
  <c r="A24" i="6"/>
  <c r="A25" i="6" s="1"/>
  <c r="A26" i="6" s="1"/>
  <c r="A27" i="6" s="1"/>
  <c r="A28" i="6" s="1"/>
  <c r="A29" i="6" s="1"/>
  <c r="A30" i="6" s="1"/>
  <c r="A31" i="6" s="1"/>
  <c r="A32" i="6" s="1"/>
  <c r="A33" i="6" s="1"/>
  <c r="A34" i="6" s="1"/>
  <c r="A35" i="6" s="1"/>
  <c r="J30" i="6"/>
  <c r="K22" i="6"/>
  <c r="K13" i="6"/>
  <c r="I31" i="6"/>
  <c r="J23" i="6"/>
  <c r="K15" i="6"/>
  <c r="F6" i="6" s="1"/>
  <c r="I15" i="6"/>
  <c r="D6" i="6" s="1"/>
  <c r="J31" i="6"/>
  <c r="I30" i="6"/>
  <c r="K14" i="6"/>
  <c r="F4" i="6" s="1"/>
  <c r="N16" i="6"/>
  <c r="I23" i="6"/>
  <c r="L33" i="6"/>
  <c r="N14" i="6"/>
  <c r="K31" i="6"/>
  <c r="K30" i="6"/>
  <c r="J13" i="6"/>
  <c r="J22" i="6"/>
  <c r="I22" i="6"/>
  <c r="J14" i="6"/>
  <c r="E4" i="6" s="1"/>
  <c r="L25" i="6"/>
  <c r="M32" i="6"/>
  <c r="L32" i="6"/>
  <c r="J12" i="6"/>
  <c r="E5" i="6" s="1"/>
  <c r="J28" i="6"/>
  <c r="K12" i="6"/>
  <c r="F5" i="6" s="1"/>
  <c r="K28" i="6"/>
  <c r="K20" i="6"/>
  <c r="L12" i="6"/>
  <c r="L30" i="6"/>
  <c r="L22" i="6"/>
  <c r="L14" i="6"/>
  <c r="M29" i="6"/>
  <c r="M21" i="6"/>
  <c r="M13" i="6"/>
  <c r="N28" i="6"/>
  <c r="N20" i="6"/>
  <c r="I35" i="6"/>
  <c r="I27" i="6"/>
  <c r="I19" i="6"/>
  <c r="J35" i="6"/>
  <c r="J27" i="6"/>
  <c r="J19" i="6"/>
  <c r="K35" i="6"/>
  <c r="K27" i="6"/>
  <c r="K19" i="6"/>
  <c r="M12" i="6"/>
  <c r="L29" i="6"/>
  <c r="L21" i="6"/>
  <c r="L13" i="6"/>
  <c r="M28" i="6"/>
  <c r="M20" i="6"/>
  <c r="N35" i="6"/>
  <c r="N27" i="6"/>
  <c r="N19" i="6"/>
  <c r="M23" i="6"/>
  <c r="I26" i="6"/>
  <c r="J18" i="6"/>
  <c r="K18" i="6"/>
  <c r="L20" i="6"/>
  <c r="M19" i="6"/>
  <c r="N34" i="6"/>
  <c r="N18" i="6"/>
  <c r="M24" i="6"/>
  <c r="L24" i="6"/>
  <c r="L16" i="6"/>
  <c r="M31" i="6"/>
  <c r="M15" i="6"/>
  <c r="I28" i="6"/>
  <c r="I20" i="6"/>
  <c r="J20" i="6"/>
  <c r="I34" i="6"/>
  <c r="J26" i="6"/>
  <c r="N12" i="6"/>
  <c r="M27" i="6"/>
  <c r="I33" i="6"/>
  <c r="I25" i="6"/>
  <c r="I17" i="6"/>
  <c r="J33" i="6"/>
  <c r="J25" i="6"/>
  <c r="J17" i="6"/>
  <c r="K33" i="6"/>
  <c r="K25" i="6"/>
  <c r="K17" i="6"/>
  <c r="L35" i="6"/>
  <c r="L27" i="6"/>
  <c r="L19" i="6"/>
  <c r="M34" i="6"/>
  <c r="M26" i="6"/>
  <c r="M18" i="6"/>
  <c r="N33" i="6"/>
  <c r="N25" i="6"/>
  <c r="N17" i="6"/>
  <c r="I18" i="6"/>
  <c r="J34" i="6"/>
  <c r="K34" i="6"/>
  <c r="K26" i="6"/>
  <c r="L28" i="6"/>
  <c r="M35" i="6"/>
  <c r="N26" i="6"/>
  <c r="I32" i="6"/>
  <c r="I24" i="6"/>
  <c r="I16" i="6"/>
  <c r="D3" i="6" s="1"/>
  <c r="J32" i="6"/>
  <c r="J24" i="6"/>
  <c r="J16" i="6"/>
  <c r="E3" i="6" s="1"/>
  <c r="K32" i="6"/>
  <c r="K24" i="6"/>
  <c r="K16" i="6"/>
  <c r="F3" i="6" s="1"/>
  <c r="L34" i="6"/>
  <c r="L26" i="6"/>
  <c r="L18" i="6"/>
  <c r="M33" i="6"/>
  <c r="M25" i="6"/>
  <c r="M17" i="6"/>
  <c r="N32" i="6"/>
  <c r="N24" i="6"/>
  <c r="M16" i="6"/>
  <c r="I29" i="6"/>
  <c r="I21" i="6"/>
  <c r="I13" i="6"/>
  <c r="J29" i="6"/>
  <c r="J21" i="6"/>
  <c r="K29" i="6"/>
  <c r="K21" i="6"/>
  <c r="L31" i="6"/>
  <c r="L23" i="6"/>
  <c r="M30" i="6"/>
  <c r="M22" i="6"/>
  <c r="N29" i="6"/>
  <c r="N21" i="6"/>
  <c r="P29" i="3" l="1"/>
  <c r="P30" i="3"/>
  <c r="P24" i="3"/>
  <c r="P33" i="3"/>
  <c r="P19" i="3"/>
  <c r="P27" i="3"/>
  <c r="P31" i="3"/>
  <c r="P23" i="3"/>
  <c r="P14" i="3"/>
  <c r="P16" i="3"/>
  <c r="P17" i="3"/>
  <c r="P28" i="3"/>
  <c r="P15" i="3"/>
  <c r="P34" i="3"/>
  <c r="P26" i="3"/>
  <c r="P25" i="3"/>
  <c r="R35" i="5"/>
  <c r="R33" i="5"/>
  <c r="R29" i="5"/>
  <c r="R32" i="5"/>
  <c r="R20" i="5"/>
  <c r="R18" i="5"/>
  <c r="R16" i="5"/>
  <c r="R21" i="5"/>
  <c r="R17" i="5"/>
  <c r="R28" i="5"/>
  <c r="R26" i="5"/>
  <c r="R12" i="5"/>
  <c r="R15" i="5"/>
  <c r="R30" i="5"/>
  <c r="R13" i="5"/>
  <c r="R19" i="5"/>
  <c r="R27" i="5"/>
  <c r="R24" i="5"/>
  <c r="R23" i="5"/>
  <c r="R34" i="5"/>
  <c r="R22" i="5"/>
  <c r="R14" i="5"/>
  <c r="R25" i="5"/>
  <c r="R31" i="5"/>
  <c r="D4" i="5"/>
  <c r="D6" i="4"/>
  <c r="D3" i="3"/>
  <c r="F7" i="6"/>
  <c r="D5" i="3"/>
  <c r="O19" i="4"/>
  <c r="O32" i="4"/>
  <c r="O35" i="4"/>
  <c r="O28" i="4"/>
  <c r="O31" i="4"/>
  <c r="O17" i="4"/>
  <c r="O20" i="4"/>
  <c r="O16" i="4"/>
  <c r="O23" i="4"/>
  <c r="O14" i="4"/>
  <c r="O30" i="4"/>
  <c r="O18" i="4"/>
  <c r="O26" i="4"/>
  <c r="O34" i="4"/>
  <c r="O15" i="4"/>
  <c r="O13" i="4"/>
  <c r="O24" i="4"/>
  <c r="O29" i="4"/>
  <c r="O27" i="4"/>
  <c r="O22" i="4"/>
  <c r="O25" i="4"/>
  <c r="O12" i="4"/>
  <c r="O21" i="4"/>
  <c r="O33" i="4"/>
  <c r="D5" i="4"/>
  <c r="D7" i="6"/>
  <c r="Q31" i="5"/>
  <c r="Q22" i="5"/>
  <c r="Q18" i="5"/>
  <c r="Q35" i="5"/>
  <c r="Q28" i="5"/>
  <c r="Q14" i="5"/>
  <c r="Q32" i="5"/>
  <c r="Q20" i="5"/>
  <c r="Q30" i="5"/>
  <c r="Q17" i="5"/>
  <c r="Q29" i="5"/>
  <c r="Q13" i="5"/>
  <c r="Q24" i="5"/>
  <c r="Q12" i="5"/>
  <c r="Q15" i="5"/>
  <c r="Q25" i="5"/>
  <c r="Q23" i="5"/>
  <c r="Q16" i="5"/>
  <c r="Q34" i="5"/>
  <c r="Q21" i="5"/>
  <c r="Q27" i="5"/>
  <c r="Q19" i="5"/>
  <c r="Q26" i="5"/>
  <c r="Q33" i="5"/>
  <c r="S17" i="5"/>
  <c r="S20" i="5"/>
  <c r="S23" i="5"/>
  <c r="S31" i="5"/>
  <c r="S24" i="5"/>
  <c r="S33" i="5"/>
  <c r="S16" i="5"/>
  <c r="S15" i="5"/>
  <c r="S30" i="5"/>
  <c r="S18" i="5"/>
  <c r="S28" i="5"/>
  <c r="S14" i="5"/>
  <c r="S27" i="5"/>
  <c r="S19" i="5"/>
  <c r="S12" i="5"/>
  <c r="S22" i="5"/>
  <c r="S34" i="5"/>
  <c r="S29" i="5"/>
  <c r="S25" i="5"/>
  <c r="S13" i="5"/>
  <c r="S21" i="5"/>
  <c r="S32" i="5"/>
  <c r="S35" i="5"/>
  <c r="S26" i="5"/>
  <c r="D6" i="3"/>
  <c r="E7" i="6"/>
  <c r="D3" i="5"/>
  <c r="S14" i="4"/>
  <c r="S18" i="4"/>
  <c r="S21" i="4"/>
  <c r="S34" i="4"/>
  <c r="S17" i="4"/>
  <c r="S25" i="4"/>
  <c r="S29" i="4"/>
  <c r="S33" i="4"/>
  <c r="S28" i="4"/>
  <c r="S31" i="4"/>
  <c r="S27" i="4"/>
  <c r="S13" i="4"/>
  <c r="S16" i="4"/>
  <c r="S20" i="4"/>
  <c r="S26" i="4"/>
  <c r="S19" i="4"/>
  <c r="S24" i="4"/>
  <c r="S23" i="4"/>
  <c r="S35" i="4"/>
  <c r="S30" i="4"/>
  <c r="S12" i="4"/>
  <c r="S32" i="4"/>
  <c r="S22" i="4"/>
  <c r="S15" i="4"/>
  <c r="C7" i="6"/>
  <c r="D4" i="4"/>
  <c r="G5" i="6"/>
  <c r="G6" i="6"/>
  <c r="G7" i="6"/>
  <c r="G3" i="6"/>
  <c r="H1" i="6"/>
  <c r="G4" i="6"/>
  <c r="I1" i="5"/>
  <c r="I1" i="4"/>
  <c r="H5" i="3"/>
  <c r="Q19" i="4" l="1"/>
  <c r="Q31" i="4"/>
  <c r="Q30" i="4"/>
  <c r="Q33" i="4"/>
  <c r="Q12" i="4"/>
  <c r="Q29" i="4"/>
  <c r="Q15" i="4"/>
  <c r="Q18" i="4"/>
  <c r="Q26" i="4"/>
  <c r="Q14" i="4"/>
  <c r="Q22" i="4"/>
  <c r="Q21" i="4"/>
  <c r="Q16" i="4"/>
  <c r="Q17" i="4"/>
  <c r="Q25" i="4"/>
  <c r="Q28" i="4"/>
  <c r="Q24" i="4"/>
  <c r="Q32" i="4"/>
  <c r="Q27" i="4"/>
  <c r="Q13" i="4"/>
  <c r="Q34" i="4"/>
  <c r="Q35" i="4"/>
  <c r="Q20" i="4"/>
  <c r="Q23" i="4"/>
  <c r="P14" i="4"/>
  <c r="P13" i="4"/>
  <c r="P16" i="4"/>
  <c r="P17" i="4"/>
  <c r="P20" i="4"/>
  <c r="P33" i="4"/>
  <c r="P24" i="4"/>
  <c r="P21" i="4"/>
  <c r="P32" i="4"/>
  <c r="P27" i="4"/>
  <c r="P30" i="4"/>
  <c r="P23" i="4"/>
  <c r="P15" i="4"/>
  <c r="P19" i="4"/>
  <c r="P18" i="4"/>
  <c r="P28" i="4"/>
  <c r="P26" i="4"/>
  <c r="P22" i="4"/>
  <c r="P35" i="4"/>
  <c r="P25" i="4"/>
  <c r="P31" i="4"/>
  <c r="P34" i="4"/>
  <c r="P29" i="4"/>
  <c r="P12" i="4"/>
  <c r="O23" i="5"/>
  <c r="O18" i="5"/>
  <c r="O30" i="5"/>
  <c r="O12" i="5"/>
  <c r="O16" i="5"/>
  <c r="O34" i="5"/>
  <c r="O32" i="5"/>
  <c r="O28" i="5"/>
  <c r="O31" i="5"/>
  <c r="O19" i="5"/>
  <c r="O15" i="5"/>
  <c r="O33" i="5"/>
  <c r="O27" i="5"/>
  <c r="O25" i="5"/>
  <c r="O17" i="5"/>
  <c r="O26" i="5"/>
  <c r="O14" i="5"/>
  <c r="O29" i="5"/>
  <c r="O21" i="5"/>
  <c r="O13" i="5"/>
  <c r="O35" i="5"/>
  <c r="O24" i="5"/>
  <c r="O22" i="5"/>
  <c r="O20" i="5"/>
  <c r="R34" i="4"/>
  <c r="R32" i="4"/>
  <c r="R19" i="4"/>
  <c r="R27" i="4"/>
  <c r="R21" i="4"/>
  <c r="R12" i="4"/>
  <c r="R24" i="4"/>
  <c r="T24" i="4" s="1"/>
  <c r="U24" i="4" s="1"/>
  <c r="R14" i="4"/>
  <c r="R15" i="4"/>
  <c r="R18" i="4"/>
  <c r="R31" i="4"/>
  <c r="T31" i="4" s="1"/>
  <c r="U31" i="4" s="1"/>
  <c r="R35" i="4"/>
  <c r="R16" i="4"/>
  <c r="R30" i="4"/>
  <c r="R28" i="4"/>
  <c r="R29" i="4"/>
  <c r="R13" i="4"/>
  <c r="R26" i="4"/>
  <c r="T26" i="4" s="1"/>
  <c r="U26" i="4" s="1"/>
  <c r="R22" i="4"/>
  <c r="T22" i="4" s="1"/>
  <c r="U22" i="4" s="1"/>
  <c r="R17" i="4"/>
  <c r="R20" i="4"/>
  <c r="R33" i="4"/>
  <c r="R23" i="4"/>
  <c r="R25" i="4"/>
  <c r="P31" i="5"/>
  <c r="P34" i="5"/>
  <c r="P20" i="5"/>
  <c r="P19" i="5"/>
  <c r="P22" i="5"/>
  <c r="P30" i="5"/>
  <c r="P35" i="5"/>
  <c r="P16" i="5"/>
  <c r="P26" i="5"/>
  <c r="P17" i="5"/>
  <c r="P32" i="5"/>
  <c r="P15" i="5"/>
  <c r="P23" i="5"/>
  <c r="P14" i="5"/>
  <c r="P29" i="5"/>
  <c r="P27" i="5"/>
  <c r="P25" i="5"/>
  <c r="P28" i="5"/>
  <c r="P21" i="5"/>
  <c r="P12" i="5"/>
  <c r="P18" i="5"/>
  <c r="P24" i="5"/>
  <c r="P33" i="5"/>
  <c r="P13" i="5"/>
  <c r="H6" i="6"/>
  <c r="H5" i="6"/>
  <c r="H7" i="6"/>
  <c r="I1" i="6"/>
  <c r="H4" i="6"/>
  <c r="H3" i="6"/>
  <c r="Q17" i="3"/>
  <c r="Q30" i="3"/>
  <c r="Q28" i="3"/>
  <c r="Q24" i="3"/>
  <c r="Q18" i="3"/>
  <c r="Q31" i="3"/>
  <c r="Q25" i="3"/>
  <c r="Q14" i="3"/>
  <c r="Q21" i="3"/>
  <c r="Q16" i="3"/>
  <c r="Q13" i="3"/>
  <c r="Q35" i="3"/>
  <c r="Q26" i="3"/>
  <c r="Q33" i="3"/>
  <c r="Q15" i="3"/>
  <c r="Q20" i="3"/>
  <c r="Q23" i="3"/>
  <c r="Q19" i="3"/>
  <c r="Q34" i="3"/>
  <c r="Q27" i="3"/>
  <c r="Q29" i="3"/>
  <c r="Q12" i="3"/>
  <c r="Q32" i="3"/>
  <c r="Q22" i="3"/>
  <c r="J1" i="5"/>
  <c r="J1" i="4"/>
  <c r="H6" i="3"/>
  <c r="H3" i="3"/>
  <c r="H7" i="3"/>
  <c r="T28" i="4" l="1"/>
  <c r="U28" i="4" s="1"/>
  <c r="T29" i="4"/>
  <c r="U29" i="4" s="1"/>
  <c r="T18" i="4"/>
  <c r="U18" i="4" s="1"/>
  <c r="T12" i="4"/>
  <c r="T21" i="4"/>
  <c r="U21" i="4" s="1"/>
  <c r="T35" i="4"/>
  <c r="U35" i="4" s="1"/>
  <c r="T30" i="4"/>
  <c r="U30" i="4" s="1"/>
  <c r="T16" i="4"/>
  <c r="U16" i="4" s="1"/>
  <c r="T25" i="4"/>
  <c r="U25" i="4" s="1"/>
  <c r="T34" i="4"/>
  <c r="U34" i="4" s="1"/>
  <c r="T19" i="4"/>
  <c r="U19" i="4" s="1"/>
  <c r="T33" i="4"/>
  <c r="U33" i="4" s="1"/>
  <c r="T20" i="4"/>
  <c r="U20" i="4" s="1"/>
  <c r="T23" i="4"/>
  <c r="U23" i="4" s="1"/>
  <c r="T17" i="4"/>
  <c r="U17" i="4" s="1"/>
  <c r="T27" i="4"/>
  <c r="U27" i="4" s="1"/>
  <c r="T13" i="4"/>
  <c r="U13" i="4" s="1"/>
  <c r="T15" i="4"/>
  <c r="U15" i="4" s="1"/>
  <c r="T32" i="4"/>
  <c r="U32" i="4" s="1"/>
  <c r="T14" i="4"/>
  <c r="U14" i="4" s="1"/>
  <c r="U12" i="4"/>
  <c r="T24" i="5"/>
  <c r="U24" i="5" s="1"/>
  <c r="T25" i="5"/>
  <c r="U25" i="5" s="1"/>
  <c r="T34" i="5"/>
  <c r="U34" i="5" s="1"/>
  <c r="T35" i="5"/>
  <c r="U35" i="5" s="1"/>
  <c r="T27" i="5"/>
  <c r="U27" i="5" s="1"/>
  <c r="T16" i="5"/>
  <c r="U16" i="5" s="1"/>
  <c r="T13" i="5"/>
  <c r="U13" i="5" s="1"/>
  <c r="T33" i="5"/>
  <c r="U33" i="5" s="1"/>
  <c r="T12" i="5"/>
  <c r="T21" i="5"/>
  <c r="U21" i="5" s="1"/>
  <c r="T15" i="5"/>
  <c r="U15" i="5" s="1"/>
  <c r="T30" i="5"/>
  <c r="U30" i="5" s="1"/>
  <c r="T29" i="5"/>
  <c r="U29" i="5" s="1"/>
  <c r="T19" i="5"/>
  <c r="U19" i="5" s="1"/>
  <c r="T18" i="5"/>
  <c r="U18" i="5" s="1"/>
  <c r="T14" i="5"/>
  <c r="U14" i="5" s="1"/>
  <c r="T31" i="5"/>
  <c r="U31" i="5" s="1"/>
  <c r="T23" i="5"/>
  <c r="U23" i="5" s="1"/>
  <c r="T20" i="5"/>
  <c r="U20" i="5" s="1"/>
  <c r="T26" i="5"/>
  <c r="U26" i="5" s="1"/>
  <c r="T28" i="5"/>
  <c r="U28" i="5" s="1"/>
  <c r="T22" i="5"/>
  <c r="U22" i="5" s="1"/>
  <c r="T17" i="5"/>
  <c r="U17" i="5" s="1"/>
  <c r="T32" i="5"/>
  <c r="U32" i="5" s="1"/>
  <c r="I7" i="6"/>
  <c r="I6" i="6"/>
  <c r="R14" i="6" s="1"/>
  <c r="I3" i="6"/>
  <c r="O17" i="6" s="1"/>
  <c r="I5" i="6"/>
  <c r="I4" i="6"/>
  <c r="P14" i="6" s="1"/>
  <c r="O28" i="3"/>
  <c r="O20" i="3"/>
  <c r="O25" i="3"/>
  <c r="O15" i="3"/>
  <c r="O12" i="3"/>
  <c r="O33" i="3"/>
  <c r="O32" i="3"/>
  <c r="O21" i="3"/>
  <c r="O14" i="3"/>
  <c r="O27" i="3"/>
  <c r="O26" i="3"/>
  <c r="O13" i="3"/>
  <c r="O17" i="3"/>
  <c r="O29" i="3"/>
  <c r="O35" i="3"/>
  <c r="O30" i="3"/>
  <c r="O18" i="3"/>
  <c r="O34" i="3"/>
  <c r="O19" i="3"/>
  <c r="O24" i="3"/>
  <c r="O23" i="3"/>
  <c r="O22" i="3"/>
  <c r="O31" i="3"/>
  <c r="O16" i="3"/>
  <c r="S28" i="3"/>
  <c r="S12" i="3"/>
  <c r="S29" i="3"/>
  <c r="S19" i="3"/>
  <c r="S34" i="3"/>
  <c r="S30" i="3"/>
  <c r="S26" i="3"/>
  <c r="S21" i="3"/>
  <c r="S15" i="3"/>
  <c r="S27" i="3"/>
  <c r="S17" i="3"/>
  <c r="S33" i="3"/>
  <c r="S18" i="3"/>
  <c r="S23" i="3"/>
  <c r="S16" i="3"/>
  <c r="S14" i="3"/>
  <c r="S31" i="3"/>
  <c r="S13" i="3"/>
  <c r="S25" i="3"/>
  <c r="S24" i="3"/>
  <c r="S20" i="3"/>
  <c r="S32" i="3"/>
  <c r="S35" i="3"/>
  <c r="S22" i="3"/>
  <c r="R19" i="3"/>
  <c r="R12" i="3"/>
  <c r="R27" i="3"/>
  <c r="R35" i="3"/>
  <c r="R28" i="3"/>
  <c r="R25" i="3"/>
  <c r="R32" i="3"/>
  <c r="R29" i="3"/>
  <c r="R14" i="3"/>
  <c r="R21" i="3"/>
  <c r="R18" i="3"/>
  <c r="R23" i="3"/>
  <c r="R22" i="3"/>
  <c r="R34" i="3"/>
  <c r="R13" i="3"/>
  <c r="R31" i="3"/>
  <c r="R17" i="3"/>
  <c r="R20" i="3"/>
  <c r="R26" i="3"/>
  <c r="R30" i="3"/>
  <c r="R33" i="3"/>
  <c r="R16" i="3"/>
  <c r="R24" i="3"/>
  <c r="R15" i="3"/>
  <c r="Q15" i="6"/>
  <c r="P25" i="6"/>
  <c r="Q24" i="6"/>
  <c r="P23" i="6"/>
  <c r="Q26" i="6"/>
  <c r="P34" i="6"/>
  <c r="Q20" i="6"/>
  <c r="P29" i="6"/>
  <c r="P33" i="6" l="1"/>
  <c r="P19" i="6"/>
  <c r="A10" i="4"/>
  <c r="U12" i="5"/>
  <c r="A10" i="5"/>
  <c r="O26" i="6"/>
  <c r="O20" i="6"/>
  <c r="P31" i="6"/>
  <c r="T33" i="3"/>
  <c r="U33" i="3" s="1"/>
  <c r="T16" i="3"/>
  <c r="U16" i="3" s="1"/>
  <c r="T30" i="3"/>
  <c r="U30" i="3" s="1"/>
  <c r="T21" i="3"/>
  <c r="U21" i="3" s="1"/>
  <c r="T31" i="3"/>
  <c r="U31" i="3" s="1"/>
  <c r="T35" i="3"/>
  <c r="U35" i="3" s="1"/>
  <c r="T32" i="3"/>
  <c r="U32" i="3" s="1"/>
  <c r="T23" i="3"/>
  <c r="U23" i="3" s="1"/>
  <c r="T17" i="3"/>
  <c r="U17" i="3" s="1"/>
  <c r="T12" i="3"/>
  <c r="T22" i="3"/>
  <c r="U22" i="3" s="1"/>
  <c r="T24" i="3"/>
  <c r="U24" i="3" s="1"/>
  <c r="T13" i="3"/>
  <c r="U13" i="3" s="1"/>
  <c r="T15" i="3"/>
  <c r="U15" i="3" s="1"/>
  <c r="T19" i="3"/>
  <c r="U19" i="3" s="1"/>
  <c r="T26" i="3"/>
  <c r="U26" i="3" s="1"/>
  <c r="T25" i="3"/>
  <c r="U25" i="3" s="1"/>
  <c r="T34" i="3"/>
  <c r="U34" i="3" s="1"/>
  <c r="T27" i="3"/>
  <c r="U27" i="3" s="1"/>
  <c r="T20" i="3"/>
  <c r="U20" i="3" s="1"/>
  <c r="T29" i="3"/>
  <c r="U29" i="3" s="1"/>
  <c r="T18" i="3"/>
  <c r="U18" i="3" s="1"/>
  <c r="T14" i="3"/>
  <c r="U14" i="3" s="1"/>
  <c r="T28" i="3"/>
  <c r="U28" i="3" s="1"/>
  <c r="R31" i="6"/>
  <c r="O24" i="6"/>
  <c r="Q27" i="6"/>
  <c r="P16" i="6"/>
  <c r="O28" i="6"/>
  <c r="P15" i="6"/>
  <c r="P21" i="6"/>
  <c r="R21" i="6"/>
  <c r="Q22" i="6"/>
  <c r="O12" i="6"/>
  <c r="P30" i="6"/>
  <c r="Q13" i="6"/>
  <c r="R20" i="6"/>
  <c r="R29" i="6"/>
  <c r="Q23" i="6"/>
  <c r="O31" i="6"/>
  <c r="P17" i="6"/>
  <c r="P22" i="6"/>
  <c r="P18" i="6"/>
  <c r="R26" i="6"/>
  <c r="R35" i="6"/>
  <c r="O15" i="6"/>
  <c r="O27" i="6"/>
  <c r="P27" i="6"/>
  <c r="Q14" i="6"/>
  <c r="R16" i="6"/>
  <c r="R25" i="6"/>
  <c r="O33" i="6"/>
  <c r="R34" i="6"/>
  <c r="P26" i="6"/>
  <c r="Q25" i="6"/>
  <c r="Q17" i="6"/>
  <c r="O30" i="6"/>
  <c r="O14" i="6"/>
  <c r="O25" i="6"/>
  <c r="R12" i="6"/>
  <c r="R33" i="6"/>
  <c r="R22" i="6"/>
  <c r="R32" i="6"/>
  <c r="Q33" i="6"/>
  <c r="O21" i="6"/>
  <c r="O32" i="6"/>
  <c r="O16" i="6"/>
  <c r="P12" i="6"/>
  <c r="P32" i="6"/>
  <c r="P20" i="6"/>
  <c r="R30" i="6"/>
  <c r="Q30" i="6"/>
  <c r="Q29" i="6"/>
  <c r="Q21" i="6"/>
  <c r="O13" i="6"/>
  <c r="O29" i="6"/>
  <c r="R27" i="6"/>
  <c r="R13" i="6"/>
  <c r="P24" i="6"/>
  <c r="O34" i="6"/>
  <c r="O19" i="6"/>
  <c r="O23" i="6"/>
  <c r="Q12" i="6"/>
  <c r="P35" i="6"/>
  <c r="R18" i="6"/>
  <c r="Q19" i="6"/>
  <c r="Q31" i="6"/>
  <c r="Q35" i="6"/>
  <c r="Q16" i="6"/>
  <c r="Q28" i="6"/>
  <c r="S32" i="6"/>
  <c r="S34" i="6"/>
  <c r="S18" i="6"/>
  <c r="S12" i="6"/>
  <c r="S25" i="6"/>
  <c r="S14" i="6"/>
  <c r="S20" i="6"/>
  <c r="S21" i="6"/>
  <c r="S16" i="6"/>
  <c r="S23" i="6"/>
  <c r="S28" i="6"/>
  <c r="S31" i="6"/>
  <c r="S27" i="6"/>
  <c r="S15" i="6"/>
  <c r="S17" i="6"/>
  <c r="S22" i="6"/>
  <c r="S26" i="6"/>
  <c r="S29" i="6"/>
  <c r="S24" i="6"/>
  <c r="S30" i="6"/>
  <c r="S13" i="6"/>
  <c r="S33" i="6"/>
  <c r="S35" i="6"/>
  <c r="S19" i="6"/>
  <c r="O18" i="6"/>
  <c r="R28" i="6"/>
  <c r="R23" i="6"/>
  <c r="Q32" i="6"/>
  <c r="R19" i="6"/>
  <c r="R17" i="6"/>
  <c r="R24" i="6"/>
  <c r="P28" i="6"/>
  <c r="O35" i="6"/>
  <c r="O22" i="6"/>
  <c r="Q34" i="6"/>
  <c r="P13" i="6"/>
  <c r="R15" i="6"/>
  <c r="Q18" i="6"/>
  <c r="T31" i="6" l="1"/>
  <c r="U31" i="6" s="1"/>
  <c r="T12" i="6"/>
  <c r="T27" i="6"/>
  <c r="U27" i="6" s="1"/>
  <c r="A10" i="3"/>
  <c r="U12" i="3"/>
  <c r="T24" i="6"/>
  <c r="U24" i="6" s="1"/>
  <c r="T20" i="6"/>
  <c r="U20" i="6" s="1"/>
  <c r="T15" i="6"/>
  <c r="U15" i="6" s="1"/>
  <c r="T33" i="6"/>
  <c r="U33" i="6" s="1"/>
  <c r="T17" i="6"/>
  <c r="U17" i="6" s="1"/>
  <c r="T26" i="6"/>
  <c r="U26" i="6" s="1"/>
  <c r="T28" i="6"/>
  <c r="U28" i="6" s="1"/>
  <c r="T23" i="6"/>
  <c r="U23" i="6" s="1"/>
  <c r="T14" i="6"/>
  <c r="U14" i="6" s="1"/>
  <c r="T34" i="6"/>
  <c r="U34" i="6" s="1"/>
  <c r="T22" i="6"/>
  <c r="U22" i="6" s="1"/>
  <c r="T16" i="6"/>
  <c r="U16" i="6" s="1"/>
  <c r="T25" i="6"/>
  <c r="U25" i="6" s="1"/>
  <c r="T19" i="6"/>
  <c r="U19" i="6" s="1"/>
  <c r="T35" i="6"/>
  <c r="U35" i="6" s="1"/>
  <c r="T32" i="6"/>
  <c r="U32" i="6" s="1"/>
  <c r="T21" i="6"/>
  <c r="U21" i="6" s="1"/>
  <c r="T30" i="6"/>
  <c r="U30" i="6" s="1"/>
  <c r="T18" i="6"/>
  <c r="U18" i="6" s="1"/>
  <c r="T29" i="6"/>
  <c r="U29" i="6" s="1"/>
  <c r="T13" i="6"/>
  <c r="U13" i="6" s="1"/>
  <c r="A10" i="6" l="1"/>
  <c r="U12" i="6"/>
</calcChain>
</file>

<file path=xl/sharedStrings.xml><?xml version="1.0" encoding="utf-8"?>
<sst xmlns="http://schemas.openxmlformats.org/spreadsheetml/2006/main" count="314" uniqueCount="104">
  <si>
    <t>LBE</t>
  </si>
  <si>
    <t>POLLS</t>
  </si>
  <si>
    <t>ELIGIBLE VOTERS</t>
  </si>
  <si>
    <t>TURNOUT</t>
  </si>
  <si>
    <t>Allegany</t>
  </si>
  <si>
    <t>Anne Arundel</t>
  </si>
  <si>
    <t>Baltimore City</t>
  </si>
  <si>
    <t>Baltimore County</t>
  </si>
  <si>
    <t>Calvert</t>
  </si>
  <si>
    <t>Caroline</t>
  </si>
  <si>
    <t>Carroll</t>
  </si>
  <si>
    <t>Cecil</t>
  </si>
  <si>
    <t>Charles</t>
  </si>
  <si>
    <t>Dorchester</t>
  </si>
  <si>
    <t>Frederick</t>
  </si>
  <si>
    <t>Garrett</t>
  </si>
  <si>
    <t>Harford</t>
  </si>
  <si>
    <t>Howard</t>
  </si>
  <si>
    <t>Kent</t>
  </si>
  <si>
    <t>Montgomery</t>
  </si>
  <si>
    <t>Prince George's</t>
  </si>
  <si>
    <t>Queen Anne's</t>
  </si>
  <si>
    <t>Saint Mary's</t>
  </si>
  <si>
    <t>Somerset</t>
  </si>
  <si>
    <t>Talbot</t>
  </si>
  <si>
    <t>Washington</t>
  </si>
  <si>
    <t>Wicomico</t>
  </si>
  <si>
    <t>Worcester</t>
  </si>
  <si>
    <t>TOTAL</t>
  </si>
  <si>
    <t>ELIGIBLE_VOTERS</t>
  </si>
  <si>
    <t>Absentee</t>
  </si>
  <si>
    <t>Provisional</t>
  </si>
  <si>
    <t>Early Voting</t>
  </si>
  <si>
    <t>County</t>
  </si>
  <si>
    <t>mean</t>
  </si>
  <si>
    <t>standard deviation</t>
  </si>
  <si>
    <t>County #</t>
  </si>
  <si>
    <t>z polls</t>
  </si>
  <si>
    <t>z early voting</t>
  </si>
  <si>
    <t>z absentee</t>
  </si>
  <si>
    <t>z provisional</t>
  </si>
  <si>
    <t>z eligib</t>
  </si>
  <si>
    <t>z turnout</t>
  </si>
  <si>
    <t>anchor</t>
  </si>
  <si>
    <t>county #</t>
  </si>
  <si>
    <t>County Name</t>
  </si>
  <si>
    <t>Column</t>
  </si>
  <si>
    <t>dist2_1</t>
  </si>
  <si>
    <t>dist2_2</t>
  </si>
  <si>
    <t>dist2_3</t>
  </si>
  <si>
    <t>dist2_4</t>
  </si>
  <si>
    <t>dist2_5</t>
  </si>
  <si>
    <t>min dist2</t>
  </si>
  <si>
    <t>sum of min dist2</t>
  </si>
  <si>
    <t>Coutny #</t>
  </si>
  <si>
    <t>interpretation</t>
  </si>
  <si>
    <t xml:space="preserve">below average number of polls, amount of early voting, absentee ballots, and provisional ballots filled out. Below average eligibility, but slightly above average voter turnout. </t>
  </si>
  <si>
    <t xml:space="preserve">above average amount of polls, amount of absentee ballots used, and amount of eligible voters. Very much above average amount of provisional ballots. Slightly below average amount of ealry voting and voter turnout. </t>
  </si>
  <si>
    <t>slightly below average for every variable.</t>
  </si>
  <si>
    <t>very high amount of polls, slightly above average amount of early voting, and slightly below average voter turnout. High usage of absentee ballots and provisional ballots. Higher than average voter eligibility</t>
  </si>
  <si>
    <t>very high amount of polls, above average early voting, and slightly below average voter turnout. Very high usage of absentee ballots and provisional ballots. Higher than average voter eligibility</t>
  </si>
  <si>
    <t xml:space="preserve">slightly below average polls, early voting, absentee ballot usage, provisional ballot usage, and amount of eligible voters. Has slightly above average voter turnout. </t>
  </si>
  <si>
    <t>has very high, above average amount of polls, amount of eligible voters, and early voting. Has above average absentee and provisional ballot usage. Has average voter turnout.</t>
  </si>
  <si>
    <t xml:space="preserve">has below average amount of polls, early voting, absentee ballots, provisional ballots, and amount of elibible voters. Has slightly above average voter turnout. </t>
  </si>
  <si>
    <t xml:space="preserve">has very high, above average amount of polls, early voting, absentee ballots, provisional ballots, and amount of eligible voters. Has slightly below average voter turnout. </t>
  </si>
  <si>
    <t xml:space="preserve">has slightly above average amount of polls, early voting, absentee ballots, provisional ballots, and amount of eligible voters. Has average voter turnout. </t>
  </si>
  <si>
    <t>has above average amount of polls, eligible voters, and voter turnout. Has slightly above average early voting and absentee+provisional ballots.</t>
  </si>
  <si>
    <t xml:space="preserve">has very high, above average amount of polls and early voting. Has even higher absentee+provisional ballot usage and amount of eligible voters. Has a below average voter turnout. </t>
  </si>
  <si>
    <t>has below average values (almost one standard deviation) for all variables.</t>
  </si>
  <si>
    <t xml:space="preserve">has slightly below average values for all variables. </t>
  </si>
  <si>
    <t xml:space="preserve">has above average amount of polls, early voting, absentee+provisional ballots, and voter eligibility. Has below average voter turnout. </t>
  </si>
  <si>
    <t>has very high above average amount of polls, early voting, absentee+provisional ballots, and voter eligibility. Has slightly above average voter turnout.</t>
  </si>
  <si>
    <t>has below average values for all variables</t>
  </si>
  <si>
    <t>has slightly above average values for all variables. Voter turnout is above average (one standard deviation)</t>
  </si>
  <si>
    <t>has below average values for all variables (almost one standard deviation)</t>
  </si>
  <si>
    <t>statewide</t>
  </si>
  <si>
    <t>democrat</t>
  </si>
  <si>
    <t>republican</t>
  </si>
  <si>
    <t>unaffiliated</t>
  </si>
  <si>
    <t>key</t>
  </si>
  <si>
    <t>POLLS (D)</t>
  </si>
  <si>
    <t>POLLS (Re)</t>
  </si>
  <si>
    <t>POLLS (U)</t>
  </si>
  <si>
    <t>Early Voting (St)</t>
  </si>
  <si>
    <t>POLLS (St)</t>
  </si>
  <si>
    <t>Early Voting (D)</t>
  </si>
  <si>
    <t>Early Voting (Re)</t>
  </si>
  <si>
    <t>Early Voting (U)</t>
  </si>
  <si>
    <t>Absentee (St)</t>
  </si>
  <si>
    <t xml:space="preserve">Absentee (D) </t>
  </si>
  <si>
    <t>Absentee (Re)</t>
  </si>
  <si>
    <t>Absentee (U)</t>
  </si>
  <si>
    <t>Provisional (St)</t>
  </si>
  <si>
    <t>Provisional (D)</t>
  </si>
  <si>
    <t>Provisional (Re)</t>
  </si>
  <si>
    <t>Provisional (U)</t>
  </si>
  <si>
    <t>ELIGIBLE VOTERS (St)</t>
  </si>
  <si>
    <t>ELIGIBLE VOTERS (D)</t>
  </si>
  <si>
    <t>ELIGIBLE VOTERS (Re)</t>
  </si>
  <si>
    <t>ELIGIBLE VOTERS (U)</t>
  </si>
  <si>
    <t>TURNOUT (St)</t>
  </si>
  <si>
    <t>TURNOUT (D)</t>
  </si>
  <si>
    <t>TURNOUT (Re)</t>
  </si>
  <si>
    <t>TURNOUT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</si>
</sst>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10409]#,##0;\(#,##0\)"/>
    <numFmt numFmtId="165" formatCode="[$-10409]0.00%"/>
    <numFmt numFmtId="169" formatCode="[$-10409]#,##0.000;\(#,##0.000\)"/>
  </numFmts>
  <fonts count="8" x14ac:knownFonts="1">
    <font>
      <sz val="11"/>
      <color rgb="FF000000"/>
      <name val="Calibri"/>
      <family val="2"/>
      <scheme val="minor"/>
    </font>
    <font>
      <sz val="11"/>
      <name val="Calibri"/>
      <family val="2"/>
    </font>
    <font>
      <sz val="11"/>
      <color rgb="FF000000"/>
      <name val="Calibri"/>
      <family val="2"/>
      <scheme val="minor"/>
    </font>
    <font>
      <b/>
      <sz val="9"/>
      <color rgb="FF000000"/>
      <name val="Calibri"/>
      <family val="2"/>
      <scheme val="minor"/>
    </font>
    <font>
      <sz val="9"/>
      <name val="Calibri"/>
      <family val="2"/>
      <scheme val="minor"/>
    </font>
    <font>
      <sz val="9"/>
      <color rgb="FF000000"/>
      <name val="Calibri"/>
      <family val="2"/>
      <scheme val="minor"/>
    </font>
    <font>
      <b/>
      <sz val="9"/>
      <name val="Calibri"/>
      <family val="2"/>
      <scheme val="minor"/>
    </font>
    <font>
      <b/>
      <sz val="1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51">
    <xf numFmtId="0" fontId="1" fillId="0" borderId="0" xfId="0" applyFont="1" applyFill="1" applyBorder="1"/>
    <xf numFmtId="0" fontId="3" fillId="0" borderId="0" xfId="0" applyNumberFormat="1" applyFont="1" applyFill="1" applyBorder="1" applyAlignment="1">
      <alignment vertical="top" wrapText="1" readingOrder="1"/>
    </xf>
    <xf numFmtId="0" fontId="4" fillId="0" borderId="0" xfId="0" applyFont="1" applyFill="1" applyBorder="1"/>
    <xf numFmtId="0" fontId="5" fillId="0" borderId="0" xfId="0" applyNumberFormat="1" applyFont="1" applyFill="1" applyBorder="1" applyAlignment="1">
      <alignment vertical="top" wrapText="1" readingOrder="1"/>
    </xf>
    <xf numFmtId="164" fontId="5" fillId="0" borderId="0" xfId="0" applyNumberFormat="1" applyFont="1" applyFill="1" applyBorder="1" applyAlignment="1">
      <alignment vertical="top" wrapText="1" readingOrder="1"/>
    </xf>
    <xf numFmtId="165" fontId="5" fillId="0" borderId="0" xfId="0" applyNumberFormat="1" applyFont="1" applyFill="1" applyBorder="1" applyAlignment="1">
      <alignment vertical="top" wrapText="1" readingOrder="1"/>
    </xf>
    <xf numFmtId="164" fontId="3" fillId="0" borderId="0" xfId="0" applyNumberFormat="1" applyFont="1" applyFill="1" applyBorder="1" applyAlignment="1">
      <alignment vertical="top" wrapText="1" readingOrder="1"/>
    </xf>
    <xf numFmtId="165" fontId="3" fillId="0" borderId="0" xfId="0" applyNumberFormat="1" applyFont="1" applyFill="1" applyBorder="1" applyAlignment="1">
      <alignment vertical="top" wrapText="1" readingOrder="1"/>
    </xf>
    <xf numFmtId="0" fontId="4" fillId="0" borderId="0" xfId="0" applyNumberFormat="1" applyFont="1" applyFill="1" applyBorder="1" applyAlignment="1">
      <alignment vertical="top" wrapText="1"/>
    </xf>
    <xf numFmtId="0" fontId="4" fillId="0" borderId="0" xfId="0" applyFont="1" applyFill="1" applyBorder="1" applyAlignment="1"/>
    <xf numFmtId="0" fontId="6" fillId="0" borderId="0" xfId="0" applyFont="1" applyFill="1" applyBorder="1"/>
    <xf numFmtId="10" fontId="4" fillId="0" borderId="0" xfId="2" applyNumberFormat="1" applyFont="1" applyFill="1" applyBorder="1"/>
    <xf numFmtId="0" fontId="6" fillId="0" borderId="1" xfId="0" applyFont="1" applyFill="1" applyBorder="1"/>
    <xf numFmtId="0" fontId="4" fillId="0" borderId="2" xfId="0" applyFont="1" applyFill="1" applyBorder="1"/>
    <xf numFmtId="0" fontId="4" fillId="0" borderId="3" xfId="0" applyFont="1" applyFill="1" applyBorder="1"/>
    <xf numFmtId="0" fontId="6" fillId="0" borderId="4" xfId="0" applyFont="1" applyFill="1" applyBorder="1"/>
    <xf numFmtId="164" fontId="4" fillId="0" borderId="5" xfId="0" applyNumberFormat="1" applyFont="1" applyFill="1" applyBorder="1"/>
    <xf numFmtId="164" fontId="4" fillId="0" borderId="6" xfId="0" applyNumberFormat="1" applyFont="1" applyFill="1" applyBorder="1"/>
    <xf numFmtId="169" fontId="4" fillId="0" borderId="6" xfId="0" applyNumberFormat="1" applyFont="1" applyFill="1" applyBorder="1"/>
    <xf numFmtId="0" fontId="6" fillId="2" borderId="0" xfId="0" applyFont="1" applyFill="1" applyBorder="1"/>
    <xf numFmtId="0" fontId="4" fillId="2" borderId="0" xfId="0" applyFont="1" applyFill="1" applyBorder="1"/>
    <xf numFmtId="0" fontId="6" fillId="0" borderId="2" xfId="0" applyFont="1" applyFill="1" applyBorder="1"/>
    <xf numFmtId="0" fontId="6" fillId="2" borderId="2" xfId="0" applyFont="1" applyFill="1" applyBorder="1"/>
    <xf numFmtId="0" fontId="6" fillId="2" borderId="3" xfId="0" applyFont="1" applyFill="1" applyBorder="1"/>
    <xf numFmtId="0" fontId="4" fillId="0" borderId="7" xfId="0" applyFont="1" applyFill="1" applyBorder="1"/>
    <xf numFmtId="0" fontId="4" fillId="0" borderId="8" xfId="0" applyFont="1" applyFill="1" applyBorder="1"/>
    <xf numFmtId="0" fontId="4" fillId="0" borderId="4" xfId="0" applyFont="1" applyFill="1" applyBorder="1"/>
    <xf numFmtId="0" fontId="4" fillId="0" borderId="5" xfId="0" applyFont="1" applyFill="1" applyBorder="1"/>
    <xf numFmtId="0" fontId="4" fillId="0" borderId="6" xfId="0" applyFont="1" applyFill="1" applyBorder="1"/>
    <xf numFmtId="0" fontId="6" fillId="2" borderId="9" xfId="0" applyFont="1" applyFill="1" applyBorder="1"/>
    <xf numFmtId="0" fontId="4" fillId="2" borderId="10" xfId="0" applyFont="1" applyFill="1" applyBorder="1"/>
    <xf numFmtId="0" fontId="4" fillId="0" borderId="0" xfId="1" applyNumberFormat="1" applyFont="1" applyFill="1" applyBorder="1"/>
    <xf numFmtId="0" fontId="4" fillId="2" borderId="0" xfId="0" applyNumberFormat="1" applyFont="1" applyFill="1" applyBorder="1" applyAlignment="1">
      <alignment vertical="top" wrapText="1"/>
    </xf>
    <xf numFmtId="0" fontId="7" fillId="0" borderId="0" xfId="0" applyFont="1" applyFill="1" applyBorder="1"/>
    <xf numFmtId="0" fontId="0" fillId="0" borderId="0" xfId="0" applyNumberFormat="1" applyFont="1" applyFill="1" applyBorder="1" applyAlignment="1">
      <alignment vertical="top" wrapText="1" readingOrder="1"/>
    </xf>
    <xf numFmtId="0" fontId="3" fillId="3" borderId="0" xfId="0" applyNumberFormat="1" applyFont="1" applyFill="1" applyBorder="1" applyAlignment="1">
      <alignment vertical="top" wrapText="1" readingOrder="1"/>
    </xf>
    <xf numFmtId="164" fontId="5" fillId="3" borderId="0" xfId="0" applyNumberFormat="1" applyFont="1" applyFill="1" applyBorder="1" applyAlignment="1">
      <alignment vertical="top" wrapText="1" readingOrder="1"/>
    </xf>
    <xf numFmtId="0" fontId="1" fillId="3" borderId="0" xfId="0" applyFont="1" applyFill="1" applyBorder="1"/>
    <xf numFmtId="0" fontId="3" fillId="4" borderId="0" xfId="0" applyNumberFormat="1" applyFont="1" applyFill="1" applyBorder="1" applyAlignment="1">
      <alignment vertical="top" wrapText="1" readingOrder="1"/>
    </xf>
    <xf numFmtId="164" fontId="5" fillId="4" borderId="0" xfId="0" applyNumberFormat="1" applyFont="1" applyFill="1" applyBorder="1" applyAlignment="1">
      <alignment vertical="top" wrapText="1" readingOrder="1"/>
    </xf>
    <xf numFmtId="165" fontId="5" fillId="4" borderId="0" xfId="0" applyNumberFormat="1" applyFont="1" applyFill="1" applyBorder="1" applyAlignment="1">
      <alignment vertical="top" wrapText="1" readingOrder="1"/>
    </xf>
    <xf numFmtId="0" fontId="1" fillId="4" borderId="0" xfId="0" applyFont="1" applyFill="1" applyBorder="1"/>
    <xf numFmtId="165" fontId="5" fillId="3" borderId="0" xfId="0" applyNumberFormat="1" applyFont="1" applyFill="1" applyBorder="1" applyAlignment="1">
      <alignment vertical="top" wrapText="1" readingOrder="1"/>
    </xf>
    <xf numFmtId="0" fontId="1" fillId="5" borderId="0" xfId="0" applyFont="1" applyFill="1" applyBorder="1"/>
    <xf numFmtId="0" fontId="3" fillId="5" borderId="0" xfId="0" applyNumberFormat="1" applyFont="1" applyFill="1" applyBorder="1" applyAlignment="1">
      <alignment vertical="top" wrapText="1" readingOrder="1"/>
    </xf>
    <xf numFmtId="164" fontId="5" fillId="5" borderId="0" xfId="0" applyNumberFormat="1" applyFont="1" applyFill="1" applyBorder="1" applyAlignment="1">
      <alignment vertical="top" wrapText="1" readingOrder="1"/>
    </xf>
    <xf numFmtId="165" fontId="5" fillId="5" borderId="0" xfId="0" applyNumberFormat="1" applyFont="1" applyFill="1" applyBorder="1" applyAlignment="1">
      <alignment vertical="top" wrapText="1" readingOrder="1"/>
    </xf>
    <xf numFmtId="0" fontId="3" fillId="2" borderId="0" xfId="0" applyNumberFormat="1" applyFont="1" applyFill="1" applyBorder="1" applyAlignment="1">
      <alignment vertical="top" wrapText="1" readingOrder="1"/>
    </xf>
    <xf numFmtId="164" fontId="5" fillId="2" borderId="0" xfId="0" applyNumberFormat="1" applyFont="1" applyFill="1" applyBorder="1" applyAlignment="1">
      <alignment vertical="top" wrapText="1" readingOrder="1"/>
    </xf>
    <xf numFmtId="165" fontId="5" fillId="2" borderId="0" xfId="0" applyNumberFormat="1" applyFont="1" applyFill="1" applyBorder="1" applyAlignment="1">
      <alignment vertical="top" wrapText="1" readingOrder="1"/>
    </xf>
    <xf numFmtId="0" fontId="1" fillId="2" borderId="0" xfId="0" applyFont="1" applyFill="1" applyBorder="1"/>
  </cellXfs>
  <cellStyles count="3">
    <cellStyle name="Comma" xfId="1" builtinId="3"/>
    <cellStyle name="Normal" xfId="0" builtinId="0"/>
    <cellStyle name="Percent" xfId="2"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Number of Polls Available by County</a:t>
            </a:r>
            <a:r>
              <a:rPr lang="en-US" sz="2000" baseline="0"/>
              <a:t> (MD, 2016 General Election)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data'!$B$1</c:f>
              <c:strCache>
                <c:ptCount val="1"/>
                <c:pt idx="0">
                  <c:v>POLLS (St)</c:v>
                </c:pt>
              </c:strCache>
            </c:strRef>
          </c:tx>
          <c:spPr>
            <a:solidFill>
              <a:schemeClr val="accent1"/>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data'!$B$2:$B$25</c:f>
              <c:numCache>
                <c:formatCode>[$-10409]#,##0;\(#,##0\)</c:formatCode>
                <c:ptCount val="24"/>
                <c:pt idx="0">
                  <c:v>24532</c:v>
                </c:pt>
                <c:pt idx="1">
                  <c:v>172759</c:v>
                </c:pt>
                <c:pt idx="2">
                  <c:v>149168</c:v>
                </c:pt>
                <c:pt idx="3">
                  <c:v>235536</c:v>
                </c:pt>
                <c:pt idx="4">
                  <c:v>31769</c:v>
                </c:pt>
                <c:pt idx="5">
                  <c:v>9764</c:v>
                </c:pt>
                <c:pt idx="6">
                  <c:v>67347</c:v>
                </c:pt>
                <c:pt idx="7">
                  <c:v>32046</c:v>
                </c:pt>
                <c:pt idx="8">
                  <c:v>47474</c:v>
                </c:pt>
                <c:pt idx="9">
                  <c:v>10471</c:v>
                </c:pt>
                <c:pt idx="10">
                  <c:v>87506</c:v>
                </c:pt>
                <c:pt idx="11">
                  <c:v>9694</c:v>
                </c:pt>
                <c:pt idx="12">
                  <c:v>82007</c:v>
                </c:pt>
                <c:pt idx="13">
                  <c:v>91273</c:v>
                </c:pt>
                <c:pt idx="14">
                  <c:v>5995</c:v>
                </c:pt>
                <c:pt idx="15">
                  <c:v>258299</c:v>
                </c:pt>
                <c:pt idx="16">
                  <c:v>198116</c:v>
                </c:pt>
                <c:pt idx="17">
                  <c:v>14339</c:v>
                </c:pt>
                <c:pt idx="18">
                  <c:v>33058</c:v>
                </c:pt>
                <c:pt idx="19">
                  <c:v>6314</c:v>
                </c:pt>
                <c:pt idx="20">
                  <c:v>9919</c:v>
                </c:pt>
                <c:pt idx="21">
                  <c:v>50177</c:v>
                </c:pt>
                <c:pt idx="22">
                  <c:v>28295</c:v>
                </c:pt>
                <c:pt idx="23">
                  <c:v>18615</c:v>
                </c:pt>
              </c:numCache>
            </c:numRef>
          </c:val>
          <c:extLst>
            <c:ext xmlns:c16="http://schemas.microsoft.com/office/drawing/2014/chart" uri="{C3380CC4-5D6E-409C-BE32-E72D297353CC}">
              <c16:uniqueId val="{00000000-C826-41B2-8AB2-768163B0206C}"/>
            </c:ext>
          </c:extLst>
        </c:ser>
        <c:ser>
          <c:idx val="1"/>
          <c:order val="1"/>
          <c:tx>
            <c:strRef>
              <c:f>'chart data'!$C$1</c:f>
              <c:strCache>
                <c:ptCount val="1"/>
                <c:pt idx="0">
                  <c:v>POLLS (D)</c:v>
                </c:pt>
              </c:strCache>
            </c:strRef>
          </c:tx>
          <c:spPr>
            <a:solidFill>
              <a:schemeClr val="accent2"/>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data'!$C$2:$C$25</c:f>
              <c:numCache>
                <c:formatCode>[$-10409]#,##0;\(#,##0\)</c:formatCode>
                <c:ptCount val="24"/>
                <c:pt idx="0">
                  <c:v>7677</c:v>
                </c:pt>
                <c:pt idx="1">
                  <c:v>68027</c:v>
                </c:pt>
                <c:pt idx="2">
                  <c:v>119203</c:v>
                </c:pt>
                <c:pt idx="3">
                  <c:v>124002</c:v>
                </c:pt>
                <c:pt idx="4">
                  <c:v>11126</c:v>
                </c:pt>
                <c:pt idx="5">
                  <c:v>3135</c:v>
                </c:pt>
                <c:pt idx="6">
                  <c:v>16433</c:v>
                </c:pt>
                <c:pt idx="7">
                  <c:v>10194</c:v>
                </c:pt>
                <c:pt idx="8">
                  <c:v>27143</c:v>
                </c:pt>
                <c:pt idx="9">
                  <c:v>4497</c:v>
                </c:pt>
                <c:pt idx="10">
                  <c:v>29601</c:v>
                </c:pt>
                <c:pt idx="11">
                  <c:v>1955</c:v>
                </c:pt>
                <c:pt idx="12">
                  <c:v>27091</c:v>
                </c:pt>
                <c:pt idx="13">
                  <c:v>41602</c:v>
                </c:pt>
                <c:pt idx="14">
                  <c:v>2572</c:v>
                </c:pt>
                <c:pt idx="15">
                  <c:v>145951</c:v>
                </c:pt>
                <c:pt idx="16">
                  <c:v>158626</c:v>
                </c:pt>
                <c:pt idx="17">
                  <c:v>3908</c:v>
                </c:pt>
                <c:pt idx="18">
                  <c:v>11641</c:v>
                </c:pt>
                <c:pt idx="19">
                  <c:v>2673</c:v>
                </c:pt>
                <c:pt idx="20">
                  <c:v>3274</c:v>
                </c:pt>
                <c:pt idx="21">
                  <c:v>15888</c:v>
                </c:pt>
                <c:pt idx="22">
                  <c:v>11199</c:v>
                </c:pt>
                <c:pt idx="23">
                  <c:v>6584</c:v>
                </c:pt>
              </c:numCache>
            </c:numRef>
          </c:val>
          <c:extLst>
            <c:ext xmlns:c16="http://schemas.microsoft.com/office/drawing/2014/chart" uri="{C3380CC4-5D6E-409C-BE32-E72D297353CC}">
              <c16:uniqueId val="{00000001-C826-41B2-8AB2-768163B0206C}"/>
            </c:ext>
          </c:extLst>
        </c:ser>
        <c:ser>
          <c:idx val="2"/>
          <c:order val="2"/>
          <c:tx>
            <c:strRef>
              <c:f>'chart data'!$D$1</c:f>
              <c:strCache>
                <c:ptCount val="1"/>
                <c:pt idx="0">
                  <c:v>POLLS (Re)</c:v>
                </c:pt>
              </c:strCache>
            </c:strRef>
          </c:tx>
          <c:spPr>
            <a:solidFill>
              <a:schemeClr val="accent3"/>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data'!$D$2:$D$25</c:f>
              <c:numCache>
                <c:formatCode>[$-10409]#,##0;\(#,##0\)</c:formatCode>
                <c:ptCount val="24"/>
                <c:pt idx="0">
                  <c:v>13517</c:v>
                </c:pt>
                <c:pt idx="1">
                  <c:v>70646</c:v>
                </c:pt>
                <c:pt idx="2">
                  <c:v>13598</c:v>
                </c:pt>
                <c:pt idx="3">
                  <c:v>73988</c:v>
                </c:pt>
                <c:pt idx="4">
                  <c:v>14473</c:v>
                </c:pt>
                <c:pt idx="5">
                  <c:v>4982</c:v>
                </c:pt>
                <c:pt idx="6">
                  <c:v>38651</c:v>
                </c:pt>
                <c:pt idx="7">
                  <c:v>15432</c:v>
                </c:pt>
                <c:pt idx="8">
                  <c:v>13285</c:v>
                </c:pt>
                <c:pt idx="9">
                  <c:v>4671</c:v>
                </c:pt>
                <c:pt idx="10">
                  <c:v>39755</c:v>
                </c:pt>
                <c:pt idx="11">
                  <c:v>6759</c:v>
                </c:pt>
                <c:pt idx="12">
                  <c:v>40054</c:v>
                </c:pt>
                <c:pt idx="13">
                  <c:v>29939</c:v>
                </c:pt>
                <c:pt idx="14">
                  <c:v>2535</c:v>
                </c:pt>
                <c:pt idx="15">
                  <c:v>56396</c:v>
                </c:pt>
                <c:pt idx="16">
                  <c:v>16092</c:v>
                </c:pt>
                <c:pt idx="17">
                  <c:v>7840</c:v>
                </c:pt>
                <c:pt idx="18">
                  <c:v>15241</c:v>
                </c:pt>
                <c:pt idx="19">
                  <c:v>2892</c:v>
                </c:pt>
                <c:pt idx="20">
                  <c:v>4946</c:v>
                </c:pt>
                <c:pt idx="21">
                  <c:v>25562</c:v>
                </c:pt>
                <c:pt idx="22">
                  <c:v>12518</c:v>
                </c:pt>
                <c:pt idx="23">
                  <c:v>8772</c:v>
                </c:pt>
              </c:numCache>
            </c:numRef>
          </c:val>
          <c:extLst>
            <c:ext xmlns:c16="http://schemas.microsoft.com/office/drawing/2014/chart" uri="{C3380CC4-5D6E-409C-BE32-E72D297353CC}">
              <c16:uniqueId val="{00000002-C826-41B2-8AB2-768163B0206C}"/>
            </c:ext>
          </c:extLst>
        </c:ser>
        <c:ser>
          <c:idx val="3"/>
          <c:order val="3"/>
          <c:tx>
            <c:strRef>
              <c:f>'chart data'!$E$1</c:f>
              <c:strCache>
                <c:ptCount val="1"/>
                <c:pt idx="0">
                  <c:v>POLLS (U)</c:v>
                </c:pt>
              </c:strCache>
            </c:strRef>
          </c:tx>
          <c:spPr>
            <a:solidFill>
              <a:schemeClr val="accent4"/>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data'!$E$2:$E$25</c:f>
              <c:numCache>
                <c:formatCode>[$-10409]#,##0;\(#,##0\)</c:formatCode>
                <c:ptCount val="24"/>
                <c:pt idx="0">
                  <c:v>3033</c:v>
                </c:pt>
                <c:pt idx="1">
                  <c:v>32422</c:v>
                </c:pt>
                <c:pt idx="2">
                  <c:v>14936</c:v>
                </c:pt>
                <c:pt idx="3">
                  <c:v>34138</c:v>
                </c:pt>
                <c:pt idx="4">
                  <c:v>5762</c:v>
                </c:pt>
                <c:pt idx="5">
                  <c:v>1512</c:v>
                </c:pt>
                <c:pt idx="6">
                  <c:v>11379</c:v>
                </c:pt>
                <c:pt idx="7">
                  <c:v>5943</c:v>
                </c:pt>
                <c:pt idx="8">
                  <c:v>6660</c:v>
                </c:pt>
                <c:pt idx="9">
                  <c:v>1186</c:v>
                </c:pt>
                <c:pt idx="10">
                  <c:v>17301</c:v>
                </c:pt>
                <c:pt idx="11">
                  <c:v>867</c:v>
                </c:pt>
                <c:pt idx="12">
                  <c:v>13776</c:v>
                </c:pt>
                <c:pt idx="13">
                  <c:v>18414</c:v>
                </c:pt>
                <c:pt idx="14">
                  <c:v>817</c:v>
                </c:pt>
                <c:pt idx="15">
                  <c:v>53100</c:v>
                </c:pt>
                <c:pt idx="16">
                  <c:v>20118</c:v>
                </c:pt>
                <c:pt idx="17">
                  <c:v>2413</c:v>
                </c:pt>
                <c:pt idx="18">
                  <c:v>5748</c:v>
                </c:pt>
                <c:pt idx="19">
                  <c:v>697</c:v>
                </c:pt>
                <c:pt idx="20">
                  <c:v>1563</c:v>
                </c:pt>
                <c:pt idx="21">
                  <c:v>8169</c:v>
                </c:pt>
                <c:pt idx="22">
                  <c:v>4184</c:v>
                </c:pt>
                <c:pt idx="23">
                  <c:v>2993</c:v>
                </c:pt>
              </c:numCache>
            </c:numRef>
          </c:val>
          <c:extLst>
            <c:ext xmlns:c16="http://schemas.microsoft.com/office/drawing/2014/chart" uri="{C3380CC4-5D6E-409C-BE32-E72D297353CC}">
              <c16:uniqueId val="{00000003-C826-41B2-8AB2-768163B0206C}"/>
            </c:ext>
          </c:extLst>
        </c:ser>
        <c:dLbls>
          <c:showLegendKey val="0"/>
          <c:showVal val="0"/>
          <c:showCatName val="0"/>
          <c:showSerName val="0"/>
          <c:showPercent val="0"/>
          <c:showBubbleSize val="0"/>
        </c:dLbls>
        <c:gapWidth val="219"/>
        <c:overlap val="-27"/>
        <c:axId val="564153120"/>
        <c:axId val="564148856"/>
      </c:barChart>
      <c:catAx>
        <c:axId val="56415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Maryland County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48856"/>
        <c:crosses val="autoZero"/>
        <c:auto val="1"/>
        <c:lblAlgn val="ctr"/>
        <c:lblOffset val="100"/>
        <c:noMultiLvlLbl val="0"/>
      </c:catAx>
      <c:valAx>
        <c:axId val="564148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Polls Available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53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of Early Voting Ballots Cast  by Party by County (MD, 2016</a:t>
            </a:r>
            <a:r>
              <a:rPr lang="en-US" baseline="0"/>
              <a:t> General Election)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data'!$G$1</c:f>
              <c:strCache>
                <c:ptCount val="1"/>
                <c:pt idx="0">
                  <c:v>Early Voting (St)</c:v>
                </c:pt>
              </c:strCache>
            </c:strRef>
          </c:tx>
          <c:spPr>
            <a:solidFill>
              <a:schemeClr val="accent1"/>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data'!$G$2:$G$25</c:f>
              <c:numCache>
                <c:formatCode>[$-10409]#,##0;\(#,##0\)</c:formatCode>
                <c:ptCount val="24"/>
                <c:pt idx="0">
                  <c:v>3718</c:v>
                </c:pt>
                <c:pt idx="1">
                  <c:v>76391</c:v>
                </c:pt>
                <c:pt idx="2">
                  <c:v>67599</c:v>
                </c:pt>
                <c:pt idx="3">
                  <c:v>126701</c:v>
                </c:pt>
                <c:pt idx="4">
                  <c:v>12465</c:v>
                </c:pt>
                <c:pt idx="5">
                  <c:v>3695</c:v>
                </c:pt>
                <c:pt idx="6">
                  <c:v>19553</c:v>
                </c:pt>
                <c:pt idx="7">
                  <c:v>10827</c:v>
                </c:pt>
                <c:pt idx="8">
                  <c:v>25892</c:v>
                </c:pt>
                <c:pt idx="9">
                  <c:v>3701</c:v>
                </c:pt>
                <c:pt idx="10">
                  <c:v>30334</c:v>
                </c:pt>
                <c:pt idx="11">
                  <c:v>3431</c:v>
                </c:pt>
                <c:pt idx="12">
                  <c:v>44364</c:v>
                </c:pt>
                <c:pt idx="13">
                  <c:v>59146</c:v>
                </c:pt>
                <c:pt idx="14">
                  <c:v>3368</c:v>
                </c:pt>
                <c:pt idx="15">
                  <c:v>160992</c:v>
                </c:pt>
                <c:pt idx="16">
                  <c:v>158912</c:v>
                </c:pt>
                <c:pt idx="17">
                  <c:v>10711</c:v>
                </c:pt>
                <c:pt idx="18">
                  <c:v>13014</c:v>
                </c:pt>
                <c:pt idx="19">
                  <c:v>2521</c:v>
                </c:pt>
                <c:pt idx="20">
                  <c:v>9228</c:v>
                </c:pt>
                <c:pt idx="21">
                  <c:v>11796</c:v>
                </c:pt>
                <c:pt idx="22">
                  <c:v>11141</c:v>
                </c:pt>
                <c:pt idx="23">
                  <c:v>7343</c:v>
                </c:pt>
              </c:numCache>
            </c:numRef>
          </c:val>
          <c:extLst>
            <c:ext xmlns:c16="http://schemas.microsoft.com/office/drawing/2014/chart" uri="{C3380CC4-5D6E-409C-BE32-E72D297353CC}">
              <c16:uniqueId val="{00000000-2C08-4250-8556-80BF939E2ECB}"/>
            </c:ext>
          </c:extLst>
        </c:ser>
        <c:ser>
          <c:idx val="1"/>
          <c:order val="1"/>
          <c:tx>
            <c:strRef>
              <c:f>'chart data'!$H$1</c:f>
              <c:strCache>
                <c:ptCount val="1"/>
                <c:pt idx="0">
                  <c:v>Early Voting (D)</c:v>
                </c:pt>
              </c:strCache>
            </c:strRef>
          </c:tx>
          <c:spPr>
            <a:solidFill>
              <a:schemeClr val="accent2"/>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data'!$H$2:$H$25</c:f>
              <c:numCache>
                <c:formatCode>[$-10409]#,##0;\(#,##0\)</c:formatCode>
                <c:ptCount val="24"/>
                <c:pt idx="0">
                  <c:v>1435</c:v>
                </c:pt>
                <c:pt idx="1">
                  <c:v>38527</c:v>
                </c:pt>
                <c:pt idx="2">
                  <c:v>59562</c:v>
                </c:pt>
                <c:pt idx="3">
                  <c:v>83525</c:v>
                </c:pt>
                <c:pt idx="4">
                  <c:v>5457</c:v>
                </c:pt>
                <c:pt idx="5">
                  <c:v>1434</c:v>
                </c:pt>
                <c:pt idx="6">
                  <c:v>6374</c:v>
                </c:pt>
                <c:pt idx="7">
                  <c:v>4058</c:v>
                </c:pt>
                <c:pt idx="8">
                  <c:v>17749</c:v>
                </c:pt>
                <c:pt idx="9">
                  <c:v>1922</c:v>
                </c:pt>
                <c:pt idx="10">
                  <c:v>14338</c:v>
                </c:pt>
                <c:pt idx="11">
                  <c:v>812</c:v>
                </c:pt>
                <c:pt idx="12">
                  <c:v>18221</c:v>
                </c:pt>
                <c:pt idx="13">
                  <c:v>35295</c:v>
                </c:pt>
                <c:pt idx="14">
                  <c:v>1806</c:v>
                </c:pt>
                <c:pt idx="15">
                  <c:v>111432</c:v>
                </c:pt>
                <c:pt idx="16">
                  <c:v>138257</c:v>
                </c:pt>
                <c:pt idx="17">
                  <c:v>3648</c:v>
                </c:pt>
                <c:pt idx="18">
                  <c:v>5120</c:v>
                </c:pt>
                <c:pt idx="19">
                  <c:v>1262</c:v>
                </c:pt>
                <c:pt idx="20">
                  <c:v>3848</c:v>
                </c:pt>
                <c:pt idx="21">
                  <c:v>4726</c:v>
                </c:pt>
                <c:pt idx="22">
                  <c:v>5433</c:v>
                </c:pt>
                <c:pt idx="23">
                  <c:v>2950</c:v>
                </c:pt>
              </c:numCache>
            </c:numRef>
          </c:val>
          <c:extLst>
            <c:ext xmlns:c16="http://schemas.microsoft.com/office/drawing/2014/chart" uri="{C3380CC4-5D6E-409C-BE32-E72D297353CC}">
              <c16:uniqueId val="{00000001-2C08-4250-8556-80BF939E2ECB}"/>
            </c:ext>
          </c:extLst>
        </c:ser>
        <c:ser>
          <c:idx val="2"/>
          <c:order val="2"/>
          <c:tx>
            <c:strRef>
              <c:f>'chart data'!$I$1</c:f>
              <c:strCache>
                <c:ptCount val="1"/>
                <c:pt idx="0">
                  <c:v>Early Voting (Re)</c:v>
                </c:pt>
              </c:strCache>
            </c:strRef>
          </c:tx>
          <c:spPr>
            <a:solidFill>
              <a:schemeClr val="accent3"/>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data'!$I$2:$I$25</c:f>
              <c:numCache>
                <c:formatCode>[$-10409]#,##0;\(#,##0\)</c:formatCode>
                <c:ptCount val="24"/>
                <c:pt idx="0">
                  <c:v>1815</c:v>
                </c:pt>
                <c:pt idx="1">
                  <c:v>25550</c:v>
                </c:pt>
                <c:pt idx="2">
                  <c:v>3054</c:v>
                </c:pt>
                <c:pt idx="3">
                  <c:v>28522</c:v>
                </c:pt>
                <c:pt idx="4">
                  <c:v>5147</c:v>
                </c:pt>
                <c:pt idx="5">
                  <c:v>1796</c:v>
                </c:pt>
                <c:pt idx="6">
                  <c:v>10313</c:v>
                </c:pt>
                <c:pt idx="7">
                  <c:v>5062</c:v>
                </c:pt>
                <c:pt idx="8">
                  <c:v>5261</c:v>
                </c:pt>
                <c:pt idx="9">
                  <c:v>1424</c:v>
                </c:pt>
                <c:pt idx="10">
                  <c:v>10550</c:v>
                </c:pt>
                <c:pt idx="11">
                  <c:v>2310</c:v>
                </c:pt>
                <c:pt idx="12">
                  <c:v>19496</c:v>
                </c:pt>
                <c:pt idx="13">
                  <c:v>12996</c:v>
                </c:pt>
                <c:pt idx="14">
                  <c:v>1101</c:v>
                </c:pt>
                <c:pt idx="15">
                  <c:v>21972</c:v>
                </c:pt>
                <c:pt idx="16">
                  <c:v>7974</c:v>
                </c:pt>
                <c:pt idx="17">
                  <c:v>5546</c:v>
                </c:pt>
                <c:pt idx="18">
                  <c:v>5829</c:v>
                </c:pt>
                <c:pt idx="19">
                  <c:v>1006</c:v>
                </c:pt>
                <c:pt idx="20">
                  <c:v>4096</c:v>
                </c:pt>
                <c:pt idx="21">
                  <c:v>5366</c:v>
                </c:pt>
                <c:pt idx="22">
                  <c:v>4264</c:v>
                </c:pt>
                <c:pt idx="23">
                  <c:v>3376</c:v>
                </c:pt>
              </c:numCache>
            </c:numRef>
          </c:val>
          <c:extLst>
            <c:ext xmlns:c16="http://schemas.microsoft.com/office/drawing/2014/chart" uri="{C3380CC4-5D6E-409C-BE32-E72D297353CC}">
              <c16:uniqueId val="{00000002-2C08-4250-8556-80BF939E2ECB}"/>
            </c:ext>
          </c:extLst>
        </c:ser>
        <c:ser>
          <c:idx val="3"/>
          <c:order val="3"/>
          <c:tx>
            <c:strRef>
              <c:f>'chart data'!$J$1</c:f>
              <c:strCache>
                <c:ptCount val="1"/>
                <c:pt idx="0">
                  <c:v>Early Voting (U)</c:v>
                </c:pt>
              </c:strCache>
            </c:strRef>
          </c:tx>
          <c:spPr>
            <a:solidFill>
              <a:schemeClr val="accent4"/>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data'!$J$2:$J$25</c:f>
              <c:numCache>
                <c:formatCode>[$-10409]#,##0;\(#,##0\)</c:formatCode>
                <c:ptCount val="24"/>
                <c:pt idx="0">
                  <c:v>419</c:v>
                </c:pt>
                <c:pt idx="1">
                  <c:v>11793</c:v>
                </c:pt>
                <c:pt idx="2">
                  <c:v>4538</c:v>
                </c:pt>
                <c:pt idx="3">
                  <c:v>13171</c:v>
                </c:pt>
                <c:pt idx="4">
                  <c:v>1710</c:v>
                </c:pt>
                <c:pt idx="5">
                  <c:v>442</c:v>
                </c:pt>
                <c:pt idx="6">
                  <c:v>2657</c:v>
                </c:pt>
                <c:pt idx="7">
                  <c:v>1535</c:v>
                </c:pt>
                <c:pt idx="8">
                  <c:v>2717</c:v>
                </c:pt>
                <c:pt idx="9">
                  <c:v>328</c:v>
                </c:pt>
                <c:pt idx="10">
                  <c:v>5224</c:v>
                </c:pt>
                <c:pt idx="11">
                  <c:v>264</c:v>
                </c:pt>
                <c:pt idx="12">
                  <c:v>6151</c:v>
                </c:pt>
                <c:pt idx="13">
                  <c:v>10087</c:v>
                </c:pt>
                <c:pt idx="14">
                  <c:v>417</c:v>
                </c:pt>
                <c:pt idx="15">
                  <c:v>26347</c:v>
                </c:pt>
                <c:pt idx="16">
                  <c:v>10729</c:v>
                </c:pt>
                <c:pt idx="17">
                  <c:v>1399</c:v>
                </c:pt>
                <c:pt idx="18">
                  <c:v>1921</c:v>
                </c:pt>
                <c:pt idx="19">
                  <c:v>223</c:v>
                </c:pt>
                <c:pt idx="20">
                  <c:v>1196</c:v>
                </c:pt>
                <c:pt idx="21">
                  <c:v>1585</c:v>
                </c:pt>
                <c:pt idx="22">
                  <c:v>1315</c:v>
                </c:pt>
                <c:pt idx="23">
                  <c:v>906</c:v>
                </c:pt>
              </c:numCache>
            </c:numRef>
          </c:val>
          <c:extLst>
            <c:ext xmlns:c16="http://schemas.microsoft.com/office/drawing/2014/chart" uri="{C3380CC4-5D6E-409C-BE32-E72D297353CC}">
              <c16:uniqueId val="{00000003-2C08-4250-8556-80BF939E2ECB}"/>
            </c:ext>
          </c:extLst>
        </c:ser>
        <c:dLbls>
          <c:showLegendKey val="0"/>
          <c:showVal val="0"/>
          <c:showCatName val="0"/>
          <c:showSerName val="0"/>
          <c:showPercent val="0"/>
          <c:showBubbleSize val="0"/>
        </c:dLbls>
        <c:gapWidth val="219"/>
        <c:overlap val="-27"/>
        <c:axId val="512963552"/>
        <c:axId val="512965848"/>
      </c:barChart>
      <c:catAx>
        <c:axId val="51296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Maryland</a:t>
                </a:r>
                <a:r>
                  <a:rPr lang="en-US" baseline="0"/>
                  <a:t> County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65848"/>
        <c:crosses val="autoZero"/>
        <c:auto val="1"/>
        <c:lblAlgn val="ctr"/>
        <c:lblOffset val="100"/>
        <c:noMultiLvlLbl val="0"/>
      </c:catAx>
      <c:valAx>
        <c:axId val="512965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a:t>
                </a:r>
                <a:r>
                  <a:rPr lang="en-US" baseline="0"/>
                  <a:t>r of Early Voting Ballots Cast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6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Amount of Absentee Ballots Cast by Party by County (MD, 2016 General Election)</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data'!$L$1</c:f>
              <c:strCache>
                <c:ptCount val="1"/>
                <c:pt idx="0">
                  <c:v>Absentee (St)</c:v>
                </c:pt>
              </c:strCache>
            </c:strRef>
          </c:tx>
          <c:spPr>
            <a:solidFill>
              <a:schemeClr val="accent1"/>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data'!$L$2:$L$25</c:f>
              <c:numCache>
                <c:formatCode>[$-10409]#,##0;\(#,##0\)</c:formatCode>
                <c:ptCount val="24"/>
                <c:pt idx="0">
                  <c:v>1540</c:v>
                </c:pt>
                <c:pt idx="1">
                  <c:v>16420</c:v>
                </c:pt>
                <c:pt idx="2">
                  <c:v>12292</c:v>
                </c:pt>
                <c:pt idx="3">
                  <c:v>21475</c:v>
                </c:pt>
                <c:pt idx="4">
                  <c:v>2642</c:v>
                </c:pt>
                <c:pt idx="5">
                  <c:v>486</c:v>
                </c:pt>
                <c:pt idx="6">
                  <c:v>4499</c:v>
                </c:pt>
                <c:pt idx="7">
                  <c:v>1941</c:v>
                </c:pt>
                <c:pt idx="8">
                  <c:v>3378</c:v>
                </c:pt>
                <c:pt idx="9">
                  <c:v>889</c:v>
                </c:pt>
                <c:pt idx="10">
                  <c:v>6543</c:v>
                </c:pt>
                <c:pt idx="11">
                  <c:v>780</c:v>
                </c:pt>
                <c:pt idx="12">
                  <c:v>5632</c:v>
                </c:pt>
                <c:pt idx="13">
                  <c:v>10088</c:v>
                </c:pt>
                <c:pt idx="14">
                  <c:v>574</c:v>
                </c:pt>
                <c:pt idx="15">
                  <c:v>51381</c:v>
                </c:pt>
                <c:pt idx="16">
                  <c:v>23034</c:v>
                </c:pt>
                <c:pt idx="17">
                  <c:v>1283</c:v>
                </c:pt>
                <c:pt idx="18">
                  <c:v>3006</c:v>
                </c:pt>
                <c:pt idx="19">
                  <c:v>421</c:v>
                </c:pt>
                <c:pt idx="20">
                  <c:v>1357</c:v>
                </c:pt>
                <c:pt idx="21">
                  <c:v>3233</c:v>
                </c:pt>
                <c:pt idx="22">
                  <c:v>2421</c:v>
                </c:pt>
                <c:pt idx="23">
                  <c:v>2031</c:v>
                </c:pt>
              </c:numCache>
            </c:numRef>
          </c:val>
          <c:extLst>
            <c:ext xmlns:c16="http://schemas.microsoft.com/office/drawing/2014/chart" uri="{C3380CC4-5D6E-409C-BE32-E72D297353CC}">
              <c16:uniqueId val="{00000000-24F5-4D13-9398-5731AE1A86B7}"/>
            </c:ext>
          </c:extLst>
        </c:ser>
        <c:ser>
          <c:idx val="1"/>
          <c:order val="1"/>
          <c:tx>
            <c:strRef>
              <c:f>'chart data'!$M$1</c:f>
              <c:strCache>
                <c:ptCount val="1"/>
                <c:pt idx="0">
                  <c:v>Absentee (D) </c:v>
                </c:pt>
              </c:strCache>
            </c:strRef>
          </c:tx>
          <c:spPr>
            <a:solidFill>
              <a:schemeClr val="accent2"/>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data'!$M$2:$M$25</c:f>
              <c:numCache>
                <c:formatCode>[$-10409]#,##0;\(#,##0\)</c:formatCode>
                <c:ptCount val="24"/>
                <c:pt idx="0">
                  <c:v>625</c:v>
                </c:pt>
                <c:pt idx="1">
                  <c:v>7486</c:v>
                </c:pt>
                <c:pt idx="2">
                  <c:v>9412</c:v>
                </c:pt>
                <c:pt idx="3">
                  <c:v>12488</c:v>
                </c:pt>
                <c:pt idx="4">
                  <c:v>1045</c:v>
                </c:pt>
                <c:pt idx="5">
                  <c:v>188</c:v>
                </c:pt>
                <c:pt idx="6">
                  <c:v>1766</c:v>
                </c:pt>
                <c:pt idx="7">
                  <c:v>791</c:v>
                </c:pt>
                <c:pt idx="8">
                  <c:v>1947</c:v>
                </c:pt>
                <c:pt idx="9">
                  <c:v>495</c:v>
                </c:pt>
                <c:pt idx="10">
                  <c:v>2956</c:v>
                </c:pt>
                <c:pt idx="11">
                  <c:v>217</c:v>
                </c:pt>
                <c:pt idx="12">
                  <c:v>2214</c:v>
                </c:pt>
                <c:pt idx="13">
                  <c:v>5489</c:v>
                </c:pt>
                <c:pt idx="14">
                  <c:v>281</c:v>
                </c:pt>
                <c:pt idx="15">
                  <c:v>32595</c:v>
                </c:pt>
                <c:pt idx="16">
                  <c:v>17836</c:v>
                </c:pt>
                <c:pt idx="17">
                  <c:v>478</c:v>
                </c:pt>
                <c:pt idx="18">
                  <c:v>1212</c:v>
                </c:pt>
                <c:pt idx="19">
                  <c:v>204</c:v>
                </c:pt>
                <c:pt idx="20">
                  <c:v>561</c:v>
                </c:pt>
                <c:pt idx="21">
                  <c:v>1280</c:v>
                </c:pt>
                <c:pt idx="22">
                  <c:v>1171</c:v>
                </c:pt>
                <c:pt idx="23">
                  <c:v>867</c:v>
                </c:pt>
              </c:numCache>
            </c:numRef>
          </c:val>
          <c:extLst>
            <c:ext xmlns:c16="http://schemas.microsoft.com/office/drawing/2014/chart" uri="{C3380CC4-5D6E-409C-BE32-E72D297353CC}">
              <c16:uniqueId val="{00000001-24F5-4D13-9398-5731AE1A86B7}"/>
            </c:ext>
          </c:extLst>
        </c:ser>
        <c:ser>
          <c:idx val="2"/>
          <c:order val="2"/>
          <c:tx>
            <c:strRef>
              <c:f>'chart data'!$N$1</c:f>
              <c:strCache>
                <c:ptCount val="1"/>
                <c:pt idx="0">
                  <c:v>Absentee (Re)</c:v>
                </c:pt>
              </c:strCache>
            </c:strRef>
          </c:tx>
          <c:spPr>
            <a:solidFill>
              <a:schemeClr val="accent3"/>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data'!$N$2:$N$25</c:f>
              <c:numCache>
                <c:formatCode>[$-10409]#,##0;\(#,##0\)</c:formatCode>
                <c:ptCount val="24"/>
                <c:pt idx="0">
                  <c:v>733</c:v>
                </c:pt>
                <c:pt idx="1">
                  <c:v>5417</c:v>
                </c:pt>
                <c:pt idx="2">
                  <c:v>1202</c:v>
                </c:pt>
                <c:pt idx="3">
                  <c:v>5575</c:v>
                </c:pt>
                <c:pt idx="4">
                  <c:v>1079</c:v>
                </c:pt>
                <c:pt idx="5">
                  <c:v>224</c:v>
                </c:pt>
                <c:pt idx="6">
                  <c:v>1961</c:v>
                </c:pt>
                <c:pt idx="7">
                  <c:v>793</c:v>
                </c:pt>
                <c:pt idx="8">
                  <c:v>920</c:v>
                </c:pt>
                <c:pt idx="9">
                  <c:v>315</c:v>
                </c:pt>
                <c:pt idx="10">
                  <c:v>2234</c:v>
                </c:pt>
                <c:pt idx="11">
                  <c:v>480</c:v>
                </c:pt>
                <c:pt idx="12">
                  <c:v>2352</c:v>
                </c:pt>
                <c:pt idx="13">
                  <c:v>2345</c:v>
                </c:pt>
                <c:pt idx="14">
                  <c:v>209</c:v>
                </c:pt>
                <c:pt idx="15">
                  <c:v>8606</c:v>
                </c:pt>
                <c:pt idx="16">
                  <c:v>2280</c:v>
                </c:pt>
                <c:pt idx="17">
                  <c:v>558</c:v>
                </c:pt>
                <c:pt idx="18">
                  <c:v>1200</c:v>
                </c:pt>
                <c:pt idx="19">
                  <c:v>188</c:v>
                </c:pt>
                <c:pt idx="20">
                  <c:v>544</c:v>
                </c:pt>
                <c:pt idx="21">
                  <c:v>1394</c:v>
                </c:pt>
                <c:pt idx="22">
                  <c:v>878</c:v>
                </c:pt>
                <c:pt idx="23">
                  <c:v>864</c:v>
                </c:pt>
              </c:numCache>
            </c:numRef>
          </c:val>
          <c:extLst>
            <c:ext xmlns:c16="http://schemas.microsoft.com/office/drawing/2014/chart" uri="{C3380CC4-5D6E-409C-BE32-E72D297353CC}">
              <c16:uniqueId val="{00000002-24F5-4D13-9398-5731AE1A86B7}"/>
            </c:ext>
          </c:extLst>
        </c:ser>
        <c:ser>
          <c:idx val="3"/>
          <c:order val="3"/>
          <c:tx>
            <c:strRef>
              <c:f>'chart data'!$O$1</c:f>
              <c:strCache>
                <c:ptCount val="1"/>
                <c:pt idx="0">
                  <c:v>Absentee (U)</c:v>
                </c:pt>
              </c:strCache>
            </c:strRef>
          </c:tx>
          <c:spPr>
            <a:solidFill>
              <a:schemeClr val="accent4"/>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data'!$O$2:$O$25</c:f>
              <c:numCache>
                <c:formatCode>[$-10409]#,##0;\(#,##0\)</c:formatCode>
                <c:ptCount val="24"/>
                <c:pt idx="0">
                  <c:v>148</c:v>
                </c:pt>
                <c:pt idx="1">
                  <c:v>3200</c:v>
                </c:pt>
                <c:pt idx="2">
                  <c:v>1511</c:v>
                </c:pt>
                <c:pt idx="3">
                  <c:v>2752</c:v>
                </c:pt>
                <c:pt idx="4">
                  <c:v>449</c:v>
                </c:pt>
                <c:pt idx="5">
                  <c:v>64</c:v>
                </c:pt>
                <c:pt idx="6">
                  <c:v>627</c:v>
                </c:pt>
                <c:pt idx="7">
                  <c:v>322</c:v>
                </c:pt>
                <c:pt idx="8">
                  <c:v>465</c:v>
                </c:pt>
                <c:pt idx="9">
                  <c:v>69</c:v>
                </c:pt>
                <c:pt idx="10">
                  <c:v>1269</c:v>
                </c:pt>
                <c:pt idx="11">
                  <c:v>69</c:v>
                </c:pt>
                <c:pt idx="12">
                  <c:v>868</c:v>
                </c:pt>
                <c:pt idx="13">
                  <c:v>1934</c:v>
                </c:pt>
                <c:pt idx="14">
                  <c:v>73</c:v>
                </c:pt>
                <c:pt idx="15">
                  <c:v>8405</c:v>
                </c:pt>
                <c:pt idx="16">
                  <c:v>2267</c:v>
                </c:pt>
                <c:pt idx="17">
                  <c:v>224</c:v>
                </c:pt>
                <c:pt idx="18">
                  <c:v>539</c:v>
                </c:pt>
                <c:pt idx="19">
                  <c:v>22</c:v>
                </c:pt>
                <c:pt idx="20">
                  <c:v>231</c:v>
                </c:pt>
                <c:pt idx="21">
                  <c:v>463</c:v>
                </c:pt>
                <c:pt idx="22">
                  <c:v>335</c:v>
                </c:pt>
                <c:pt idx="23">
                  <c:v>268</c:v>
                </c:pt>
              </c:numCache>
            </c:numRef>
          </c:val>
          <c:extLst>
            <c:ext xmlns:c16="http://schemas.microsoft.com/office/drawing/2014/chart" uri="{C3380CC4-5D6E-409C-BE32-E72D297353CC}">
              <c16:uniqueId val="{00000003-24F5-4D13-9398-5731AE1A86B7}"/>
            </c:ext>
          </c:extLst>
        </c:ser>
        <c:dLbls>
          <c:showLegendKey val="0"/>
          <c:showVal val="0"/>
          <c:showCatName val="0"/>
          <c:showSerName val="0"/>
          <c:showPercent val="0"/>
          <c:showBubbleSize val="0"/>
        </c:dLbls>
        <c:gapWidth val="219"/>
        <c:overlap val="-27"/>
        <c:axId val="512963224"/>
        <c:axId val="512960272"/>
      </c:barChart>
      <c:catAx>
        <c:axId val="512963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Maryland County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60272"/>
        <c:crosses val="autoZero"/>
        <c:auto val="1"/>
        <c:lblAlgn val="ctr"/>
        <c:lblOffset val="100"/>
        <c:noMultiLvlLbl val="0"/>
      </c:catAx>
      <c:valAx>
        <c:axId val="51296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of Absentee Ballots Cast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63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Amount of Provisional Ballots Cast by Party by County (MD, 2016 General Election)</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data'!$Q$1</c:f>
              <c:strCache>
                <c:ptCount val="1"/>
                <c:pt idx="0">
                  <c:v>Provisional (St)</c:v>
                </c:pt>
              </c:strCache>
            </c:strRef>
          </c:tx>
          <c:spPr>
            <a:solidFill>
              <a:schemeClr val="accent1"/>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data'!$Q$2:$Q$25</c:f>
              <c:numCache>
                <c:formatCode>[$-10409]#,##0;\(#,##0\)</c:formatCode>
                <c:ptCount val="24"/>
                <c:pt idx="0">
                  <c:v>1191</c:v>
                </c:pt>
                <c:pt idx="1">
                  <c:v>6964</c:v>
                </c:pt>
                <c:pt idx="2">
                  <c:v>13491</c:v>
                </c:pt>
                <c:pt idx="3">
                  <c:v>10829</c:v>
                </c:pt>
                <c:pt idx="4">
                  <c:v>927</c:v>
                </c:pt>
                <c:pt idx="5">
                  <c:v>275</c:v>
                </c:pt>
                <c:pt idx="6">
                  <c:v>1114</c:v>
                </c:pt>
                <c:pt idx="7">
                  <c:v>774</c:v>
                </c:pt>
                <c:pt idx="8">
                  <c:v>2098</c:v>
                </c:pt>
                <c:pt idx="9">
                  <c:v>256</c:v>
                </c:pt>
                <c:pt idx="10">
                  <c:v>2429</c:v>
                </c:pt>
                <c:pt idx="11">
                  <c:v>243</c:v>
                </c:pt>
                <c:pt idx="12">
                  <c:v>2340</c:v>
                </c:pt>
                <c:pt idx="13">
                  <c:v>3161</c:v>
                </c:pt>
                <c:pt idx="14">
                  <c:v>223</c:v>
                </c:pt>
                <c:pt idx="15">
                  <c:v>12757</c:v>
                </c:pt>
                <c:pt idx="16">
                  <c:v>14200</c:v>
                </c:pt>
                <c:pt idx="17">
                  <c:v>389</c:v>
                </c:pt>
                <c:pt idx="18">
                  <c:v>1153</c:v>
                </c:pt>
                <c:pt idx="19">
                  <c:v>696</c:v>
                </c:pt>
                <c:pt idx="20">
                  <c:v>209</c:v>
                </c:pt>
                <c:pt idx="21">
                  <c:v>1356</c:v>
                </c:pt>
                <c:pt idx="22">
                  <c:v>1073</c:v>
                </c:pt>
                <c:pt idx="23">
                  <c:v>512</c:v>
                </c:pt>
              </c:numCache>
            </c:numRef>
          </c:val>
          <c:extLst>
            <c:ext xmlns:c16="http://schemas.microsoft.com/office/drawing/2014/chart" uri="{C3380CC4-5D6E-409C-BE32-E72D297353CC}">
              <c16:uniqueId val="{00000000-7A72-46B6-B14D-B2E0B2E26B1A}"/>
            </c:ext>
          </c:extLst>
        </c:ser>
        <c:ser>
          <c:idx val="1"/>
          <c:order val="1"/>
          <c:tx>
            <c:strRef>
              <c:f>'chart data'!$R$1</c:f>
              <c:strCache>
                <c:ptCount val="1"/>
                <c:pt idx="0">
                  <c:v>Provisional (D)</c:v>
                </c:pt>
              </c:strCache>
            </c:strRef>
          </c:tx>
          <c:spPr>
            <a:solidFill>
              <a:schemeClr val="accent2"/>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data'!$R$2:$R$25</c:f>
              <c:numCache>
                <c:formatCode>[$-10409]#,##0;\(#,##0\)</c:formatCode>
                <c:ptCount val="24"/>
                <c:pt idx="0">
                  <c:v>605</c:v>
                </c:pt>
                <c:pt idx="1">
                  <c:v>3241</c:v>
                </c:pt>
                <c:pt idx="2">
                  <c:v>10910</c:v>
                </c:pt>
                <c:pt idx="3">
                  <c:v>6705</c:v>
                </c:pt>
                <c:pt idx="4">
                  <c:v>318</c:v>
                </c:pt>
                <c:pt idx="5">
                  <c:v>99</c:v>
                </c:pt>
                <c:pt idx="6">
                  <c:v>366</c:v>
                </c:pt>
                <c:pt idx="7">
                  <c:v>252</c:v>
                </c:pt>
                <c:pt idx="8">
                  <c:v>1364</c:v>
                </c:pt>
                <c:pt idx="9">
                  <c:v>143</c:v>
                </c:pt>
                <c:pt idx="10">
                  <c:v>1034</c:v>
                </c:pt>
                <c:pt idx="11">
                  <c:v>74</c:v>
                </c:pt>
                <c:pt idx="12">
                  <c:v>927</c:v>
                </c:pt>
                <c:pt idx="13">
                  <c:v>1774</c:v>
                </c:pt>
                <c:pt idx="14">
                  <c:v>110</c:v>
                </c:pt>
                <c:pt idx="15">
                  <c:v>8064</c:v>
                </c:pt>
                <c:pt idx="16">
                  <c:v>11258</c:v>
                </c:pt>
                <c:pt idx="17">
                  <c:v>102</c:v>
                </c:pt>
                <c:pt idx="18">
                  <c:v>440</c:v>
                </c:pt>
                <c:pt idx="19">
                  <c:v>551</c:v>
                </c:pt>
                <c:pt idx="20">
                  <c:v>86</c:v>
                </c:pt>
                <c:pt idx="21">
                  <c:v>530</c:v>
                </c:pt>
                <c:pt idx="22">
                  <c:v>560</c:v>
                </c:pt>
                <c:pt idx="23">
                  <c:v>187</c:v>
                </c:pt>
              </c:numCache>
            </c:numRef>
          </c:val>
          <c:extLst>
            <c:ext xmlns:c16="http://schemas.microsoft.com/office/drawing/2014/chart" uri="{C3380CC4-5D6E-409C-BE32-E72D297353CC}">
              <c16:uniqueId val="{00000001-7A72-46B6-B14D-B2E0B2E26B1A}"/>
            </c:ext>
          </c:extLst>
        </c:ser>
        <c:ser>
          <c:idx val="2"/>
          <c:order val="2"/>
          <c:tx>
            <c:strRef>
              <c:f>'chart data'!$S$1</c:f>
              <c:strCache>
                <c:ptCount val="1"/>
                <c:pt idx="0">
                  <c:v>Provisional (Re)</c:v>
                </c:pt>
              </c:strCache>
            </c:strRef>
          </c:tx>
          <c:spPr>
            <a:solidFill>
              <a:schemeClr val="accent3"/>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data'!$S$2:$S$25</c:f>
              <c:numCache>
                <c:formatCode>[$-10409]#,##0;\(#,##0\)</c:formatCode>
                <c:ptCount val="24"/>
                <c:pt idx="0">
                  <c:v>330</c:v>
                </c:pt>
                <c:pt idx="1">
                  <c:v>2052</c:v>
                </c:pt>
                <c:pt idx="2">
                  <c:v>885</c:v>
                </c:pt>
                <c:pt idx="3">
                  <c:v>2156</c:v>
                </c:pt>
                <c:pt idx="4">
                  <c:v>384</c:v>
                </c:pt>
                <c:pt idx="5">
                  <c:v>114</c:v>
                </c:pt>
                <c:pt idx="6">
                  <c:v>505</c:v>
                </c:pt>
                <c:pt idx="7">
                  <c:v>336</c:v>
                </c:pt>
                <c:pt idx="8">
                  <c:v>348</c:v>
                </c:pt>
                <c:pt idx="9">
                  <c:v>69</c:v>
                </c:pt>
                <c:pt idx="10">
                  <c:v>793</c:v>
                </c:pt>
                <c:pt idx="11">
                  <c:v>126</c:v>
                </c:pt>
                <c:pt idx="12">
                  <c:v>886</c:v>
                </c:pt>
                <c:pt idx="13">
                  <c:v>589</c:v>
                </c:pt>
                <c:pt idx="14">
                  <c:v>75</c:v>
                </c:pt>
                <c:pt idx="15">
                  <c:v>1804</c:v>
                </c:pt>
                <c:pt idx="16">
                  <c:v>888</c:v>
                </c:pt>
                <c:pt idx="17">
                  <c:v>196</c:v>
                </c:pt>
                <c:pt idx="18">
                  <c:v>416</c:v>
                </c:pt>
                <c:pt idx="19">
                  <c:v>61</c:v>
                </c:pt>
                <c:pt idx="20">
                  <c:v>80</c:v>
                </c:pt>
                <c:pt idx="21">
                  <c:v>485</c:v>
                </c:pt>
                <c:pt idx="22">
                  <c:v>297</c:v>
                </c:pt>
                <c:pt idx="23">
                  <c:v>212</c:v>
                </c:pt>
              </c:numCache>
            </c:numRef>
          </c:val>
          <c:extLst>
            <c:ext xmlns:c16="http://schemas.microsoft.com/office/drawing/2014/chart" uri="{C3380CC4-5D6E-409C-BE32-E72D297353CC}">
              <c16:uniqueId val="{00000002-7A72-46B6-B14D-B2E0B2E26B1A}"/>
            </c:ext>
          </c:extLst>
        </c:ser>
        <c:ser>
          <c:idx val="3"/>
          <c:order val="3"/>
          <c:tx>
            <c:strRef>
              <c:f>'chart data'!$T$1</c:f>
              <c:strCache>
                <c:ptCount val="1"/>
                <c:pt idx="0">
                  <c:v>Provisional (U)</c:v>
                </c:pt>
              </c:strCache>
            </c:strRef>
          </c:tx>
          <c:spPr>
            <a:solidFill>
              <a:schemeClr val="accent4"/>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data'!$T$2:$T$25</c:f>
              <c:numCache>
                <c:formatCode>[$-10409]#,##0;\(#,##0\)</c:formatCode>
                <c:ptCount val="24"/>
                <c:pt idx="0">
                  <c:v>231</c:v>
                </c:pt>
                <c:pt idx="1">
                  <c:v>1548</c:v>
                </c:pt>
                <c:pt idx="2">
                  <c:v>1490</c:v>
                </c:pt>
                <c:pt idx="3">
                  <c:v>1782</c:v>
                </c:pt>
                <c:pt idx="4">
                  <c:v>206</c:v>
                </c:pt>
                <c:pt idx="5">
                  <c:v>54</c:v>
                </c:pt>
                <c:pt idx="6">
                  <c:v>217</c:v>
                </c:pt>
                <c:pt idx="7">
                  <c:v>169</c:v>
                </c:pt>
                <c:pt idx="8">
                  <c:v>358</c:v>
                </c:pt>
                <c:pt idx="9">
                  <c:v>41</c:v>
                </c:pt>
                <c:pt idx="10">
                  <c:v>556</c:v>
                </c:pt>
                <c:pt idx="11">
                  <c:v>39</c:v>
                </c:pt>
                <c:pt idx="12">
                  <c:v>471</c:v>
                </c:pt>
                <c:pt idx="13">
                  <c:v>721</c:v>
                </c:pt>
                <c:pt idx="14">
                  <c:v>35</c:v>
                </c:pt>
                <c:pt idx="15">
                  <c:v>2650</c:v>
                </c:pt>
                <c:pt idx="16">
                  <c:v>1740</c:v>
                </c:pt>
                <c:pt idx="17">
                  <c:v>81</c:v>
                </c:pt>
                <c:pt idx="18">
                  <c:v>263</c:v>
                </c:pt>
                <c:pt idx="19">
                  <c:v>81</c:v>
                </c:pt>
                <c:pt idx="20">
                  <c:v>35</c:v>
                </c:pt>
                <c:pt idx="21">
                  <c:v>315</c:v>
                </c:pt>
                <c:pt idx="22">
                  <c:v>194</c:v>
                </c:pt>
                <c:pt idx="23">
                  <c:v>101</c:v>
                </c:pt>
              </c:numCache>
            </c:numRef>
          </c:val>
          <c:extLst>
            <c:ext xmlns:c16="http://schemas.microsoft.com/office/drawing/2014/chart" uri="{C3380CC4-5D6E-409C-BE32-E72D297353CC}">
              <c16:uniqueId val="{00000003-7A72-46B6-B14D-B2E0B2E26B1A}"/>
            </c:ext>
          </c:extLst>
        </c:ser>
        <c:dLbls>
          <c:showLegendKey val="0"/>
          <c:showVal val="0"/>
          <c:showCatName val="0"/>
          <c:showSerName val="0"/>
          <c:showPercent val="0"/>
          <c:showBubbleSize val="0"/>
        </c:dLbls>
        <c:gapWidth val="219"/>
        <c:overlap val="-27"/>
        <c:axId val="668301104"/>
        <c:axId val="668296840"/>
      </c:barChart>
      <c:catAx>
        <c:axId val="66830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Maryland County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96840"/>
        <c:crosses val="autoZero"/>
        <c:auto val="1"/>
        <c:lblAlgn val="ctr"/>
        <c:lblOffset val="100"/>
        <c:noMultiLvlLbl val="0"/>
      </c:catAx>
      <c:valAx>
        <c:axId val="668296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Provisional Ballots Cast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01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Number of Eligible Voters by Party by County (MD, 2016 General Election)</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data'!$V$1</c:f>
              <c:strCache>
                <c:ptCount val="1"/>
                <c:pt idx="0">
                  <c:v>ELIGIBLE VOTERS (St)</c:v>
                </c:pt>
              </c:strCache>
            </c:strRef>
          </c:tx>
          <c:spPr>
            <a:solidFill>
              <a:schemeClr val="accent1"/>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data'!$V$2:$V$25</c:f>
              <c:numCache>
                <c:formatCode>[$-10409]#,##0;\(#,##0\)</c:formatCode>
                <c:ptCount val="24"/>
                <c:pt idx="0">
                  <c:v>43051</c:v>
                </c:pt>
                <c:pt idx="1">
                  <c:v>377502</c:v>
                </c:pt>
                <c:pt idx="2">
                  <c:v>390616</c:v>
                </c:pt>
                <c:pt idx="3">
                  <c:v>546886</c:v>
                </c:pt>
                <c:pt idx="4">
                  <c:v>62700</c:v>
                </c:pt>
                <c:pt idx="5">
                  <c:v>19498</c:v>
                </c:pt>
                <c:pt idx="6">
                  <c:v>119143</c:v>
                </c:pt>
                <c:pt idx="7">
                  <c:v>64896</c:v>
                </c:pt>
                <c:pt idx="8">
                  <c:v>108334</c:v>
                </c:pt>
                <c:pt idx="9">
                  <c:v>21223</c:v>
                </c:pt>
                <c:pt idx="10">
                  <c:v>164464</c:v>
                </c:pt>
                <c:pt idx="11">
                  <c:v>19544</c:v>
                </c:pt>
                <c:pt idx="12">
                  <c:v>174334</c:v>
                </c:pt>
                <c:pt idx="13">
                  <c:v>207245</c:v>
                </c:pt>
                <c:pt idx="14">
                  <c:v>12952</c:v>
                </c:pt>
                <c:pt idx="15">
                  <c:v>656674</c:v>
                </c:pt>
                <c:pt idx="16">
                  <c:v>575809</c:v>
                </c:pt>
                <c:pt idx="17">
                  <c:v>34795</c:v>
                </c:pt>
                <c:pt idx="18">
                  <c:v>69372</c:v>
                </c:pt>
                <c:pt idx="19">
                  <c:v>12948</c:v>
                </c:pt>
                <c:pt idx="20">
                  <c:v>26747</c:v>
                </c:pt>
                <c:pt idx="21">
                  <c:v>93666</c:v>
                </c:pt>
                <c:pt idx="22">
                  <c:v>59712</c:v>
                </c:pt>
                <c:pt idx="23">
                  <c:v>37979</c:v>
                </c:pt>
              </c:numCache>
            </c:numRef>
          </c:val>
          <c:extLst>
            <c:ext xmlns:c16="http://schemas.microsoft.com/office/drawing/2014/chart" uri="{C3380CC4-5D6E-409C-BE32-E72D297353CC}">
              <c16:uniqueId val="{00000000-AD75-41E1-A4DF-6DDF67849984}"/>
            </c:ext>
          </c:extLst>
        </c:ser>
        <c:ser>
          <c:idx val="1"/>
          <c:order val="1"/>
          <c:tx>
            <c:strRef>
              <c:f>'chart data'!$W$1</c:f>
              <c:strCache>
                <c:ptCount val="1"/>
                <c:pt idx="0">
                  <c:v>ELIGIBLE VOTERS (D)</c:v>
                </c:pt>
              </c:strCache>
            </c:strRef>
          </c:tx>
          <c:spPr>
            <a:solidFill>
              <a:schemeClr val="accent2"/>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data'!$W$2:$W$25</c:f>
              <c:numCache>
                <c:formatCode>[$-10409]#,##0;\(#,##0\)</c:formatCode>
                <c:ptCount val="24"/>
                <c:pt idx="0">
                  <c:v>14477</c:v>
                </c:pt>
                <c:pt idx="1">
                  <c:v>158739</c:v>
                </c:pt>
                <c:pt idx="2">
                  <c:v>308854</c:v>
                </c:pt>
                <c:pt idx="3">
                  <c:v>307392</c:v>
                </c:pt>
                <c:pt idx="4">
                  <c:v>23487</c:v>
                </c:pt>
                <c:pt idx="5">
                  <c:v>6844</c:v>
                </c:pt>
                <c:pt idx="6">
                  <c:v>32290</c:v>
                </c:pt>
                <c:pt idx="7">
                  <c:v>22476</c:v>
                </c:pt>
                <c:pt idx="8">
                  <c:v>64092</c:v>
                </c:pt>
                <c:pt idx="9">
                  <c:v>10240</c:v>
                </c:pt>
                <c:pt idx="10">
                  <c:v>60747</c:v>
                </c:pt>
                <c:pt idx="11">
                  <c:v>4425</c:v>
                </c:pt>
                <c:pt idx="12">
                  <c:v>63984</c:v>
                </c:pt>
                <c:pt idx="13">
                  <c:v>102742</c:v>
                </c:pt>
                <c:pt idx="14">
                  <c:v>6085</c:v>
                </c:pt>
                <c:pt idx="15">
                  <c:v>384194</c:v>
                </c:pt>
                <c:pt idx="16">
                  <c:v>454428</c:v>
                </c:pt>
                <c:pt idx="17">
                  <c:v>10803</c:v>
                </c:pt>
                <c:pt idx="18">
                  <c:v>25690</c:v>
                </c:pt>
                <c:pt idx="19">
                  <c:v>6049</c:v>
                </c:pt>
                <c:pt idx="20">
                  <c:v>10030</c:v>
                </c:pt>
                <c:pt idx="21">
                  <c:v>32162</c:v>
                </c:pt>
                <c:pt idx="22">
                  <c:v>26134</c:v>
                </c:pt>
                <c:pt idx="23">
                  <c:v>14431</c:v>
                </c:pt>
              </c:numCache>
            </c:numRef>
          </c:val>
          <c:extLst>
            <c:ext xmlns:c16="http://schemas.microsoft.com/office/drawing/2014/chart" uri="{C3380CC4-5D6E-409C-BE32-E72D297353CC}">
              <c16:uniqueId val="{00000001-AD75-41E1-A4DF-6DDF67849984}"/>
            </c:ext>
          </c:extLst>
        </c:ser>
        <c:ser>
          <c:idx val="2"/>
          <c:order val="2"/>
          <c:tx>
            <c:strRef>
              <c:f>'chart data'!$X$1</c:f>
              <c:strCache>
                <c:ptCount val="1"/>
                <c:pt idx="0">
                  <c:v>ELIGIBLE VOTERS (Re)</c:v>
                </c:pt>
              </c:strCache>
            </c:strRef>
          </c:tx>
          <c:spPr>
            <a:solidFill>
              <a:schemeClr val="accent3"/>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data'!$X$2:$X$25</c:f>
              <c:numCache>
                <c:formatCode>[$-10409]#,##0;\(#,##0\)</c:formatCode>
                <c:ptCount val="24"/>
                <c:pt idx="0">
                  <c:v>21060</c:v>
                </c:pt>
                <c:pt idx="1">
                  <c:v>135542</c:v>
                </c:pt>
                <c:pt idx="2">
                  <c:v>32337</c:v>
                </c:pt>
                <c:pt idx="3">
                  <c:v>143003</c:v>
                </c:pt>
                <c:pt idx="4">
                  <c:v>25817</c:v>
                </c:pt>
                <c:pt idx="5">
                  <c:v>8803</c:v>
                </c:pt>
                <c:pt idx="6">
                  <c:v>62535</c:v>
                </c:pt>
                <c:pt idx="7">
                  <c:v>27579</c:v>
                </c:pt>
                <c:pt idx="8">
                  <c:v>26123</c:v>
                </c:pt>
                <c:pt idx="9">
                  <c:v>7860</c:v>
                </c:pt>
                <c:pt idx="10">
                  <c:v>65905</c:v>
                </c:pt>
                <c:pt idx="11">
                  <c:v>12466</c:v>
                </c:pt>
                <c:pt idx="12">
                  <c:v>75417</c:v>
                </c:pt>
                <c:pt idx="13">
                  <c:v>56959</c:v>
                </c:pt>
                <c:pt idx="14">
                  <c:v>4700</c:v>
                </c:pt>
                <c:pt idx="15">
                  <c:v>121644</c:v>
                </c:pt>
                <c:pt idx="16">
                  <c:v>43135</c:v>
                </c:pt>
                <c:pt idx="17">
                  <c:v>17289</c:v>
                </c:pt>
                <c:pt idx="18">
                  <c:v>29054</c:v>
                </c:pt>
                <c:pt idx="19">
                  <c:v>5071</c:v>
                </c:pt>
                <c:pt idx="20">
                  <c:v>11625</c:v>
                </c:pt>
                <c:pt idx="21">
                  <c:v>41912</c:v>
                </c:pt>
                <c:pt idx="22">
                  <c:v>22255</c:v>
                </c:pt>
                <c:pt idx="23">
                  <c:v>16216</c:v>
                </c:pt>
              </c:numCache>
            </c:numRef>
          </c:val>
          <c:extLst>
            <c:ext xmlns:c16="http://schemas.microsoft.com/office/drawing/2014/chart" uri="{C3380CC4-5D6E-409C-BE32-E72D297353CC}">
              <c16:uniqueId val="{00000002-AD75-41E1-A4DF-6DDF67849984}"/>
            </c:ext>
          </c:extLst>
        </c:ser>
        <c:ser>
          <c:idx val="3"/>
          <c:order val="3"/>
          <c:tx>
            <c:strRef>
              <c:f>'chart data'!$Y$1</c:f>
              <c:strCache>
                <c:ptCount val="1"/>
                <c:pt idx="0">
                  <c:v>ELIGIBLE VOTERS (U)</c:v>
                </c:pt>
              </c:strCache>
            </c:strRef>
          </c:tx>
          <c:spPr>
            <a:solidFill>
              <a:schemeClr val="accent4"/>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data'!$Y$2:$Y$25</c:f>
              <c:numCache>
                <c:formatCode>[$-10409]#,##0;\(#,##0\)</c:formatCode>
                <c:ptCount val="24"/>
                <c:pt idx="0">
                  <c:v>6830</c:v>
                </c:pt>
                <c:pt idx="1">
                  <c:v>79071</c:v>
                </c:pt>
                <c:pt idx="2">
                  <c:v>45351</c:v>
                </c:pt>
                <c:pt idx="3">
                  <c:v>87703</c:v>
                </c:pt>
                <c:pt idx="4">
                  <c:v>12462</c:v>
                </c:pt>
                <c:pt idx="5">
                  <c:v>3582</c:v>
                </c:pt>
                <c:pt idx="6">
                  <c:v>22462</c:v>
                </c:pt>
                <c:pt idx="7">
                  <c:v>13717</c:v>
                </c:pt>
                <c:pt idx="8">
                  <c:v>17065</c:v>
                </c:pt>
                <c:pt idx="9">
                  <c:v>2880</c:v>
                </c:pt>
                <c:pt idx="10">
                  <c:v>36035</c:v>
                </c:pt>
                <c:pt idx="11">
                  <c:v>2369</c:v>
                </c:pt>
                <c:pt idx="12">
                  <c:v>32287</c:v>
                </c:pt>
                <c:pt idx="13">
                  <c:v>44060</c:v>
                </c:pt>
                <c:pt idx="14">
                  <c:v>1973</c:v>
                </c:pt>
                <c:pt idx="15">
                  <c:v>141731</c:v>
                </c:pt>
                <c:pt idx="16">
                  <c:v>63551</c:v>
                </c:pt>
                <c:pt idx="17">
                  <c:v>6236</c:v>
                </c:pt>
                <c:pt idx="18">
                  <c:v>13607</c:v>
                </c:pt>
                <c:pt idx="19">
                  <c:v>1695</c:v>
                </c:pt>
                <c:pt idx="20">
                  <c:v>4721</c:v>
                </c:pt>
                <c:pt idx="21">
                  <c:v>18329</c:v>
                </c:pt>
                <c:pt idx="22">
                  <c:v>10387</c:v>
                </c:pt>
                <c:pt idx="23">
                  <c:v>6721</c:v>
                </c:pt>
              </c:numCache>
            </c:numRef>
          </c:val>
          <c:extLst>
            <c:ext xmlns:c16="http://schemas.microsoft.com/office/drawing/2014/chart" uri="{C3380CC4-5D6E-409C-BE32-E72D297353CC}">
              <c16:uniqueId val="{00000003-AD75-41E1-A4DF-6DDF67849984}"/>
            </c:ext>
          </c:extLst>
        </c:ser>
        <c:dLbls>
          <c:showLegendKey val="0"/>
          <c:showVal val="0"/>
          <c:showCatName val="0"/>
          <c:showSerName val="0"/>
          <c:showPercent val="0"/>
          <c:showBubbleSize val="0"/>
        </c:dLbls>
        <c:gapWidth val="219"/>
        <c:overlap val="-27"/>
        <c:axId val="978464896"/>
        <c:axId val="978461288"/>
      </c:barChart>
      <c:catAx>
        <c:axId val="97846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Maryaldn County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461288"/>
        <c:crosses val="autoZero"/>
        <c:auto val="1"/>
        <c:lblAlgn val="ctr"/>
        <c:lblOffset val="100"/>
        <c:noMultiLvlLbl val="0"/>
      </c:catAx>
      <c:valAx>
        <c:axId val="978461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Eligible</a:t>
                </a:r>
                <a:r>
                  <a:rPr lang="en-US" baseline="0"/>
                  <a:t> Voters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464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Voter Turnout by Party by County (MD, 2016 General Election)</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data'!$AA$1</c:f>
              <c:strCache>
                <c:ptCount val="1"/>
                <c:pt idx="0">
                  <c:v>TURNOUT (St)</c:v>
                </c:pt>
              </c:strCache>
            </c:strRef>
          </c:tx>
          <c:spPr>
            <a:solidFill>
              <a:schemeClr val="accent1"/>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data'!$AA$2:$AA$25</c:f>
              <c:numCache>
                <c:formatCode>[$-10409]0.00%</c:formatCode>
                <c:ptCount val="24"/>
                <c:pt idx="0">
                  <c:v>0.71963485168753305</c:v>
                </c:pt>
                <c:pt idx="1">
                  <c:v>0.72194054601035196</c:v>
                </c:pt>
                <c:pt idx="2">
                  <c:v>0.620942306510742</c:v>
                </c:pt>
                <c:pt idx="3">
                  <c:v>0.72143188891286303</c:v>
                </c:pt>
                <c:pt idx="4">
                  <c:v>0.76240829346092498</c:v>
                </c:pt>
                <c:pt idx="5">
                  <c:v>0.72930556980203098</c:v>
                </c:pt>
                <c:pt idx="6">
                  <c:v>0.77648707855266397</c:v>
                </c:pt>
                <c:pt idx="7">
                  <c:v>0.70247781065088799</c:v>
                </c:pt>
                <c:pt idx="8">
                  <c:v>0.72776782912105198</c:v>
                </c:pt>
                <c:pt idx="9">
                  <c:v>0.72171700513593695</c:v>
                </c:pt>
                <c:pt idx="10">
                  <c:v>0.77106236015176599</c:v>
                </c:pt>
                <c:pt idx="11">
                  <c:v>0.72390503479328705</c:v>
                </c:pt>
                <c:pt idx="12">
                  <c:v>0.77060699576674696</c:v>
                </c:pt>
                <c:pt idx="13">
                  <c:v>0.78973195975777499</c:v>
                </c:pt>
                <c:pt idx="14">
                  <c:v>0.78443483631871502</c:v>
                </c:pt>
                <c:pt idx="15">
                  <c:v>0.73617807313826999</c:v>
                </c:pt>
                <c:pt idx="16">
                  <c:v>0.68470968671903398</c:v>
                </c:pt>
                <c:pt idx="17">
                  <c:v>0.767983905733582</c:v>
                </c:pt>
                <c:pt idx="18">
                  <c:v>0.72408176209421704</c:v>
                </c:pt>
                <c:pt idx="19">
                  <c:v>0.76861291319122604</c:v>
                </c:pt>
                <c:pt idx="20">
                  <c:v>0.77440460612405104</c:v>
                </c:pt>
                <c:pt idx="21">
                  <c:v>0.71063139239425199</c:v>
                </c:pt>
                <c:pt idx="22">
                  <c:v>0.71895096463022501</c:v>
                </c:pt>
                <c:pt idx="23">
                  <c:v>0.75044103320255895</c:v>
                </c:pt>
              </c:numCache>
            </c:numRef>
          </c:val>
          <c:extLst>
            <c:ext xmlns:c16="http://schemas.microsoft.com/office/drawing/2014/chart" uri="{C3380CC4-5D6E-409C-BE32-E72D297353CC}">
              <c16:uniqueId val="{00000000-D4E3-47F3-BA38-B1C8CB06EBB9}"/>
            </c:ext>
          </c:extLst>
        </c:ser>
        <c:ser>
          <c:idx val="1"/>
          <c:order val="1"/>
          <c:tx>
            <c:strRef>
              <c:f>'chart data'!$AB$1</c:f>
              <c:strCache>
                <c:ptCount val="1"/>
                <c:pt idx="0">
                  <c:v>TURNOUT (D)</c:v>
                </c:pt>
              </c:strCache>
            </c:strRef>
          </c:tx>
          <c:spPr>
            <a:solidFill>
              <a:schemeClr val="accent2"/>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data'!$AB$2:$AB$25</c:f>
              <c:numCache>
                <c:formatCode>[$-10409]0.00%</c:formatCode>
                <c:ptCount val="24"/>
                <c:pt idx="0">
                  <c:v>0.71437452510879296</c:v>
                </c:pt>
                <c:pt idx="1">
                  <c:v>0.73882914721649995</c:v>
                </c:pt>
                <c:pt idx="2">
                  <c:v>0.64459906622546603</c:v>
                </c:pt>
                <c:pt idx="3">
                  <c:v>0.73755985842182004</c:v>
                </c:pt>
                <c:pt idx="4">
                  <c:v>0.764082258270533</c:v>
                </c:pt>
                <c:pt idx="5">
                  <c:v>0.70952659263588502</c:v>
                </c:pt>
                <c:pt idx="6">
                  <c:v>0.77234437906472597</c:v>
                </c:pt>
                <c:pt idx="7">
                  <c:v>0.68050364833600296</c:v>
                </c:pt>
                <c:pt idx="8">
                  <c:v>0.75209074455470304</c:v>
                </c:pt>
                <c:pt idx="9">
                  <c:v>0.68916015625000004</c:v>
                </c:pt>
                <c:pt idx="10">
                  <c:v>0.78899369516190099</c:v>
                </c:pt>
                <c:pt idx="11">
                  <c:v>0.69107344632768397</c:v>
                </c:pt>
                <c:pt idx="12">
                  <c:v>0.75726744186046502</c:v>
                </c:pt>
                <c:pt idx="13">
                  <c:v>0.81913920305230603</c:v>
                </c:pt>
                <c:pt idx="14">
                  <c:v>0.78373048479868501</c:v>
                </c:pt>
                <c:pt idx="15">
                  <c:v>0.77575912169372796</c:v>
                </c:pt>
                <c:pt idx="16">
                  <c:v>0.71733475930180401</c:v>
                </c:pt>
                <c:pt idx="17">
                  <c:v>0.753124132185504</c:v>
                </c:pt>
                <c:pt idx="18">
                  <c:v>0.716738030362009</c:v>
                </c:pt>
                <c:pt idx="19">
                  <c:v>0.775334766077038</c:v>
                </c:pt>
                <c:pt idx="20">
                  <c:v>0.77457627118644101</c:v>
                </c:pt>
                <c:pt idx="21">
                  <c:v>0.69722032211927099</c:v>
                </c:pt>
                <c:pt idx="22">
                  <c:v>0.70264789163541697</c:v>
                </c:pt>
                <c:pt idx="23">
                  <c:v>0.73369828840690199</c:v>
                </c:pt>
              </c:numCache>
            </c:numRef>
          </c:val>
          <c:extLst>
            <c:ext xmlns:c16="http://schemas.microsoft.com/office/drawing/2014/chart" uri="{C3380CC4-5D6E-409C-BE32-E72D297353CC}">
              <c16:uniqueId val="{00000001-D4E3-47F3-BA38-B1C8CB06EBB9}"/>
            </c:ext>
          </c:extLst>
        </c:ser>
        <c:ser>
          <c:idx val="2"/>
          <c:order val="2"/>
          <c:tx>
            <c:strRef>
              <c:f>'chart data'!$AC$1</c:f>
              <c:strCache>
                <c:ptCount val="1"/>
                <c:pt idx="0">
                  <c:v>TURNOUT (Re)</c:v>
                </c:pt>
              </c:strCache>
            </c:strRef>
          </c:tx>
          <c:spPr>
            <a:solidFill>
              <a:schemeClr val="accent3"/>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data'!$AC$2:$AC$25</c:f>
              <c:numCache>
                <c:formatCode>[$-10409]0.00%</c:formatCode>
                <c:ptCount val="24"/>
                <c:pt idx="0">
                  <c:v>0.77849002849002802</c:v>
                </c:pt>
                <c:pt idx="1">
                  <c:v>0.76481828510719896</c:v>
                </c:pt>
                <c:pt idx="2">
                  <c:v>0.579490985558339</c:v>
                </c:pt>
                <c:pt idx="3">
                  <c:v>0.77089991119067403</c:v>
                </c:pt>
                <c:pt idx="4">
                  <c:v>0.81663245148545505</c:v>
                </c:pt>
                <c:pt idx="5">
                  <c:v>0.80836078609564899</c:v>
                </c:pt>
                <c:pt idx="6">
                  <c:v>0.82241944511073795</c:v>
                </c:pt>
                <c:pt idx="7">
                  <c:v>0.78403858007904603</c:v>
                </c:pt>
                <c:pt idx="8">
                  <c:v>0.75848868812923498</c:v>
                </c:pt>
                <c:pt idx="9">
                  <c:v>0.82430025445292598</c:v>
                </c:pt>
                <c:pt idx="10">
                  <c:v>0.80922540019725397</c:v>
                </c:pt>
                <c:pt idx="11">
                  <c:v>0.77611102197978499</c:v>
                </c:pt>
                <c:pt idx="12">
                  <c:v>0.83254438654414797</c:v>
                </c:pt>
                <c:pt idx="13">
                  <c:v>0.80529854807844203</c:v>
                </c:pt>
                <c:pt idx="14">
                  <c:v>0.83404255319148901</c:v>
                </c:pt>
                <c:pt idx="15">
                  <c:v>0.72981815790339</c:v>
                </c:pt>
                <c:pt idx="16">
                  <c:v>0.631366639619798</c:v>
                </c:pt>
                <c:pt idx="17">
                  <c:v>0.81786106773092704</c:v>
                </c:pt>
                <c:pt idx="18">
                  <c:v>0.78082191780821897</c:v>
                </c:pt>
                <c:pt idx="19">
                  <c:v>0.81778741865509796</c:v>
                </c:pt>
                <c:pt idx="20">
                  <c:v>0.83148387096774201</c:v>
                </c:pt>
                <c:pt idx="21">
                  <c:v>0.78275911433479695</c:v>
                </c:pt>
                <c:pt idx="22">
                  <c:v>0.80687485958211602</c:v>
                </c:pt>
                <c:pt idx="23">
                  <c:v>0.81549087321164304</c:v>
                </c:pt>
              </c:numCache>
            </c:numRef>
          </c:val>
          <c:extLst>
            <c:ext xmlns:c16="http://schemas.microsoft.com/office/drawing/2014/chart" uri="{C3380CC4-5D6E-409C-BE32-E72D297353CC}">
              <c16:uniqueId val="{00000002-D4E3-47F3-BA38-B1C8CB06EBB9}"/>
            </c:ext>
          </c:extLst>
        </c:ser>
        <c:ser>
          <c:idx val="3"/>
          <c:order val="3"/>
          <c:tx>
            <c:strRef>
              <c:f>'chart data'!$AD$1</c:f>
              <c:strCache>
                <c:ptCount val="1"/>
                <c:pt idx="0">
                  <c:v>TURNOUT (U)</c:v>
                </c:pt>
              </c:strCache>
            </c:strRef>
          </c:tx>
          <c:spPr>
            <a:solidFill>
              <a:schemeClr val="accent4"/>
            </a:solidFill>
            <a:ln>
              <a:noFill/>
            </a:ln>
            <a:effectLst/>
          </c:spPr>
          <c:invertIfNegative val="0"/>
          <c:cat>
            <c:strRef>
              <c:f>'chart data'!$A$2:$A$25</c:f>
              <c:strCache>
                <c:ptCount val="24"/>
                <c:pt idx="0">
                  <c:v>Allegany</c:v>
                </c:pt>
                <c:pt idx="1">
                  <c:v>Anne Arundel</c:v>
                </c:pt>
                <c:pt idx="2">
                  <c:v>Baltimore City</c:v>
                </c:pt>
                <c:pt idx="3">
                  <c:v>Baltimore County</c:v>
                </c:pt>
                <c:pt idx="4">
                  <c:v>Calvert</c:v>
                </c:pt>
                <c:pt idx="5">
                  <c:v>Caroline</c:v>
                </c:pt>
                <c:pt idx="6">
                  <c:v>Carroll</c:v>
                </c:pt>
                <c:pt idx="7">
                  <c:v>Cecil</c:v>
                </c:pt>
                <c:pt idx="8">
                  <c:v>Charles</c:v>
                </c:pt>
                <c:pt idx="9">
                  <c:v>Dorchester</c:v>
                </c:pt>
                <c:pt idx="10">
                  <c:v>Frederick</c:v>
                </c:pt>
                <c:pt idx="11">
                  <c:v>Garrett</c:v>
                </c:pt>
                <c:pt idx="12">
                  <c:v>Harford</c:v>
                </c:pt>
                <c:pt idx="13">
                  <c:v>Howard</c:v>
                </c:pt>
                <c:pt idx="14">
                  <c:v>Kent</c:v>
                </c:pt>
                <c:pt idx="15">
                  <c:v>Montgomery</c:v>
                </c:pt>
                <c:pt idx="16">
                  <c:v>Prince George's</c:v>
                </c:pt>
                <c:pt idx="17">
                  <c:v>Queen Anne's</c:v>
                </c:pt>
                <c:pt idx="18">
                  <c:v>Saint Mary's</c:v>
                </c:pt>
                <c:pt idx="19">
                  <c:v>Somerset</c:v>
                </c:pt>
                <c:pt idx="20">
                  <c:v>Talbot</c:v>
                </c:pt>
                <c:pt idx="21">
                  <c:v>Washington</c:v>
                </c:pt>
                <c:pt idx="22">
                  <c:v>Wicomico</c:v>
                </c:pt>
                <c:pt idx="23">
                  <c:v>Worcester</c:v>
                </c:pt>
              </c:strCache>
            </c:strRef>
          </c:cat>
          <c:val>
            <c:numRef>
              <c:f>'chart data'!$AD$2:$AD$25</c:f>
              <c:numCache>
                <c:formatCode>[$-10409]0.00%</c:formatCode>
                <c:ptCount val="24"/>
                <c:pt idx="0">
                  <c:v>0.56090775988287001</c:v>
                </c:pt>
                <c:pt idx="1">
                  <c:v>0.61922828850020895</c:v>
                </c:pt>
                <c:pt idx="2">
                  <c:v>0.49557892879980597</c:v>
                </c:pt>
                <c:pt idx="3">
                  <c:v>0.59112003010159297</c:v>
                </c:pt>
                <c:pt idx="4">
                  <c:v>0.65214251324024997</c:v>
                </c:pt>
                <c:pt idx="5">
                  <c:v>0.57844779452819695</c:v>
                </c:pt>
                <c:pt idx="6">
                  <c:v>0.66245214139435504</c:v>
                </c:pt>
                <c:pt idx="7">
                  <c:v>0.58095793540861695</c:v>
                </c:pt>
                <c:pt idx="8">
                  <c:v>0.59771462056841496</c:v>
                </c:pt>
                <c:pt idx="9">
                  <c:v>0.56388888888888899</c:v>
                </c:pt>
                <c:pt idx="10">
                  <c:v>0.67573192729290998</c:v>
                </c:pt>
                <c:pt idx="11">
                  <c:v>0.52300548754748799</c:v>
                </c:pt>
                <c:pt idx="12">
                  <c:v>0.65865518629789099</c:v>
                </c:pt>
                <c:pt idx="13">
                  <c:v>0.70712664548343196</c:v>
                </c:pt>
                <c:pt idx="14">
                  <c:v>0.68018246325392795</c:v>
                </c:pt>
                <c:pt idx="15">
                  <c:v>0.63854767129280099</c:v>
                </c:pt>
                <c:pt idx="16">
                  <c:v>0.54844140926185303</c:v>
                </c:pt>
                <c:pt idx="17">
                  <c:v>0.66019884541372698</c:v>
                </c:pt>
                <c:pt idx="18">
                  <c:v>0.62254721834350002</c:v>
                </c:pt>
                <c:pt idx="19">
                  <c:v>0.60353982300885001</c:v>
                </c:pt>
                <c:pt idx="20">
                  <c:v>0.64075407752594804</c:v>
                </c:pt>
                <c:pt idx="21">
                  <c:v>0.57460854383763404</c:v>
                </c:pt>
                <c:pt idx="22">
                  <c:v>0.58034081062867005</c:v>
                </c:pt>
                <c:pt idx="23">
                  <c:v>0.63502454991816704</c:v>
                </c:pt>
              </c:numCache>
            </c:numRef>
          </c:val>
          <c:extLst>
            <c:ext xmlns:c16="http://schemas.microsoft.com/office/drawing/2014/chart" uri="{C3380CC4-5D6E-409C-BE32-E72D297353CC}">
              <c16:uniqueId val="{00000003-D4E3-47F3-BA38-B1C8CB06EBB9}"/>
            </c:ext>
          </c:extLst>
        </c:ser>
        <c:dLbls>
          <c:showLegendKey val="0"/>
          <c:showVal val="0"/>
          <c:showCatName val="0"/>
          <c:showSerName val="0"/>
          <c:showPercent val="0"/>
          <c:showBubbleSize val="0"/>
        </c:dLbls>
        <c:gapWidth val="219"/>
        <c:overlap val="-27"/>
        <c:axId val="717642032"/>
        <c:axId val="717643016"/>
      </c:barChart>
      <c:catAx>
        <c:axId val="71764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Maryland</a:t>
                </a:r>
                <a:r>
                  <a:rPr lang="en-US" baseline="0"/>
                  <a:t> County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43016"/>
        <c:crosses val="autoZero"/>
        <c:auto val="1"/>
        <c:lblAlgn val="ctr"/>
        <c:lblOffset val="100"/>
        <c:noMultiLvlLbl val="0"/>
      </c:catAx>
      <c:valAx>
        <c:axId val="717643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Voter Turnout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4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69850</xdr:rowOff>
    </xdr:from>
    <xdr:to>
      <xdr:col>22</xdr:col>
      <xdr:colOff>88900</xdr:colOff>
      <xdr:row>36</xdr:row>
      <xdr:rowOff>158750</xdr:rowOff>
    </xdr:to>
    <xdr:graphicFrame macro="">
      <xdr:nvGraphicFramePr>
        <xdr:cNvPr id="2" name="Chart 1">
          <a:extLst>
            <a:ext uri="{FF2B5EF4-FFF2-40B4-BE49-F238E27FC236}">
              <a16:creationId xmlns:a16="http://schemas.microsoft.com/office/drawing/2014/main" id="{0961D8B4-AFC6-4B13-BB53-27BD625DD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266700</xdr:colOff>
      <xdr:row>24</xdr:row>
      <xdr:rowOff>6350</xdr:rowOff>
    </xdr:to>
    <xdr:graphicFrame macro="">
      <xdr:nvGraphicFramePr>
        <xdr:cNvPr id="2" name="Chart 1">
          <a:extLst>
            <a:ext uri="{FF2B5EF4-FFF2-40B4-BE49-F238E27FC236}">
              <a16:creationId xmlns:a16="http://schemas.microsoft.com/office/drawing/2014/main" id="{5ED21915-0C94-4C08-800B-391FA4BCF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184150</xdr:colOff>
      <xdr:row>31</xdr:row>
      <xdr:rowOff>50800</xdr:rowOff>
    </xdr:to>
    <xdr:graphicFrame macro="">
      <xdr:nvGraphicFramePr>
        <xdr:cNvPr id="2" name="Chart 1">
          <a:extLst>
            <a:ext uri="{FF2B5EF4-FFF2-40B4-BE49-F238E27FC236}">
              <a16:creationId xmlns:a16="http://schemas.microsoft.com/office/drawing/2014/main" id="{F94C191F-9DAE-4509-84CC-37F69EC15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0.10029</cdr:x>
      <cdr:y>0.04942</cdr:y>
    </cdr:to>
    <cdr:pic>
      <cdr:nvPicPr>
        <cdr:cNvPr id="2" name="chart">
          <a:extLst xmlns:a="http://schemas.openxmlformats.org/drawingml/2006/main">
            <a:ext uri="{FF2B5EF4-FFF2-40B4-BE49-F238E27FC236}">
              <a16:creationId xmlns:a16="http://schemas.microsoft.com/office/drawing/2014/main" id="{ED14D659-C8BF-49B8-82AA-AEAF2D5D0BD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054699" cy="28044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344713</xdr:colOff>
      <xdr:row>40</xdr:row>
      <xdr:rowOff>76200</xdr:rowOff>
    </xdr:to>
    <xdr:graphicFrame macro="">
      <xdr:nvGraphicFramePr>
        <xdr:cNvPr id="2" name="Chart 1">
          <a:extLst>
            <a:ext uri="{FF2B5EF4-FFF2-40B4-BE49-F238E27FC236}">
              <a16:creationId xmlns:a16="http://schemas.microsoft.com/office/drawing/2014/main" id="{BF04EC47-E77B-49CA-84BB-74C4BA162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133350</xdr:colOff>
      <xdr:row>32</xdr:row>
      <xdr:rowOff>-1</xdr:rowOff>
    </xdr:to>
    <xdr:graphicFrame macro="">
      <xdr:nvGraphicFramePr>
        <xdr:cNvPr id="2" name="Chart 1">
          <a:extLst>
            <a:ext uri="{FF2B5EF4-FFF2-40B4-BE49-F238E27FC236}">
              <a16:creationId xmlns:a16="http://schemas.microsoft.com/office/drawing/2014/main" id="{DC8AE72E-1950-495E-AFC8-BCA57DE75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589643</xdr:colOff>
      <xdr:row>28</xdr:row>
      <xdr:rowOff>154214</xdr:rowOff>
    </xdr:to>
    <xdr:graphicFrame macro="">
      <xdr:nvGraphicFramePr>
        <xdr:cNvPr id="2" name="Chart 1">
          <a:extLst>
            <a:ext uri="{FF2B5EF4-FFF2-40B4-BE49-F238E27FC236}">
              <a16:creationId xmlns:a16="http://schemas.microsoft.com/office/drawing/2014/main" id="{26AA27B6-4303-4560-B183-A875C95C0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B946A-EE45-4D0F-9427-DF2927C0184C}">
  <dimension ref="A1:U66"/>
  <sheetViews>
    <sheetView tabSelected="1" workbookViewId="0">
      <selection activeCell="J9" sqref="J9"/>
    </sheetView>
  </sheetViews>
  <sheetFormatPr defaultRowHeight="12" x14ac:dyDescent="0.3"/>
  <cols>
    <col min="1" max="1" width="12.1796875" style="2" bestFit="1" customWidth="1"/>
    <col min="2" max="2" width="13.6328125" style="2" customWidth="1"/>
    <col min="3" max="3" width="11.08984375" style="2" bestFit="1" customWidth="1"/>
    <col min="4" max="4" width="15.08984375" style="2" customWidth="1"/>
    <col min="5" max="6" width="10.81640625" style="2" customWidth="1"/>
    <col min="7" max="7" width="13.54296875" style="2" customWidth="1"/>
    <col min="8" max="8" width="7.7265625" style="2" bestFit="1" customWidth="1"/>
    <col min="9" max="9" width="10.36328125" style="2" bestFit="1" customWidth="1"/>
    <col min="10" max="10" width="12.1796875" style="2" bestFit="1" customWidth="1"/>
    <col min="11" max="16384" width="8.7265625" style="2"/>
  </cols>
  <sheetData>
    <row r="1" spans="1:21" x14ac:dyDescent="0.3">
      <c r="C1" s="10" t="s">
        <v>46</v>
      </c>
      <c r="D1" s="2">
        <v>9</v>
      </c>
      <c r="E1" s="2">
        <f>D1+1</f>
        <v>10</v>
      </c>
      <c r="F1" s="2">
        <f t="shared" ref="F1:I1" si="0">E1+1</f>
        <v>11</v>
      </c>
      <c r="G1" s="2">
        <f t="shared" si="0"/>
        <v>12</v>
      </c>
      <c r="H1" s="2">
        <f t="shared" si="0"/>
        <v>13</v>
      </c>
      <c r="I1" s="2">
        <f t="shared" si="0"/>
        <v>14</v>
      </c>
    </row>
    <row r="2" spans="1:21" x14ac:dyDescent="0.3">
      <c r="A2" s="12" t="s">
        <v>43</v>
      </c>
      <c r="B2" s="21" t="s">
        <v>44</v>
      </c>
      <c r="C2" s="21" t="s">
        <v>45</v>
      </c>
      <c r="D2" s="22" t="s">
        <v>37</v>
      </c>
      <c r="E2" s="22" t="s">
        <v>38</v>
      </c>
      <c r="F2" s="22" t="s">
        <v>39</v>
      </c>
      <c r="G2" s="22" t="s">
        <v>40</v>
      </c>
      <c r="H2" s="22" t="s">
        <v>41</v>
      </c>
      <c r="I2" s="23" t="s">
        <v>42</v>
      </c>
      <c r="J2" s="10" t="s">
        <v>55</v>
      </c>
    </row>
    <row r="3" spans="1:21" x14ac:dyDescent="0.3">
      <c r="A3" s="24">
        <v>1</v>
      </c>
      <c r="B3" s="2">
        <v>5</v>
      </c>
      <c r="C3" s="2" t="str">
        <f>VLOOKUP(B3,statewide,2)</f>
        <v>Calvert</v>
      </c>
      <c r="D3" s="2">
        <f>VLOOKUP($B3,statewide,D$1)</f>
        <v>-0.50801019850291429</v>
      </c>
      <c r="E3" s="2">
        <f>VLOOKUP($B3,statewide,E$1)</f>
        <v>-0.766074568931981</v>
      </c>
      <c r="F3" s="2">
        <f>VLOOKUP($B3,statewide,F$1)</f>
        <v>-0.42475305609286246</v>
      </c>
      <c r="G3" s="2">
        <f>VLOOKUP($B3,statewide,G$1)</f>
        <v>-0.52033370878893281</v>
      </c>
      <c r="H3" s="2">
        <f>VLOOKUP($B3,statewide,H$1)</f>
        <v>-0.52074763197409268</v>
      </c>
      <c r="I3" s="25">
        <f>VLOOKUP($B3,statewide,I$1)</f>
        <v>0.69472966315710483</v>
      </c>
      <c r="J3" s="2" t="s">
        <v>56</v>
      </c>
    </row>
    <row r="4" spans="1:21" x14ac:dyDescent="0.3">
      <c r="A4" s="24">
        <v>2</v>
      </c>
      <c r="B4" s="2">
        <v>3</v>
      </c>
      <c r="C4" s="2" t="str">
        <f>VLOOKUP(B4,statewide,2)</f>
        <v>Baltimore City</v>
      </c>
      <c r="D4" s="2">
        <f>VLOOKUP($B4,statewide,D$1)</f>
        <v>1.0614313174524324</v>
      </c>
      <c r="E4" s="2">
        <f>VLOOKUP($B4,statewide,E$1)</f>
        <v>-2.9018984636696759E-2</v>
      </c>
      <c r="F4" s="2">
        <f>VLOOKUP($B4,statewide,F$1)</f>
        <v>0.43863587289577116</v>
      </c>
      <c r="G4" s="2">
        <f>VLOOKUP($B4,statewide,G$1)</f>
        <v>2.2609778067286816</v>
      </c>
      <c r="H4" s="2">
        <f>VLOOKUP($B4,statewide,H$1)</f>
        <v>1.1902249565951402</v>
      </c>
      <c r="I4" s="25">
        <f>VLOOKUP($B4,statewide,I$1)</f>
        <v>-3.12230007120308</v>
      </c>
      <c r="J4" s="2" t="s">
        <v>57</v>
      </c>
    </row>
    <row r="5" spans="1:21" x14ac:dyDescent="0.3">
      <c r="A5" s="24">
        <v>3</v>
      </c>
      <c r="B5" s="2">
        <v>1</v>
      </c>
      <c r="C5" s="2" t="str">
        <f>VLOOKUP(B5,statewide,2)</f>
        <v>Allegany</v>
      </c>
      <c r="D5" s="2">
        <f>VLOOKUP($B5,statewide,D$1)</f>
        <v>-0.6047576005333305</v>
      </c>
      <c r="E5" s="2">
        <f>VLOOKUP($B5,statewide,E$1)</f>
        <v>-0.88300831572762162</v>
      </c>
      <c r="F5" s="2">
        <f>VLOOKUP($B5,statewide,F$1)</f>
        <v>-0.52334938767270434</v>
      </c>
      <c r="G5" s="2">
        <f>VLOOKUP($B5,statewide,G$1)</f>
        <v>-0.46189163300919311</v>
      </c>
      <c r="H5" s="2">
        <f>VLOOKUP($B5,statewide,H$1)</f>
        <v>-0.62327053537861343</v>
      </c>
      <c r="I5" s="25">
        <f>VLOOKUP($B5,statewide,I$1)</f>
        <v>-0.45938167208177078</v>
      </c>
      <c r="J5" s="2" t="s">
        <v>58</v>
      </c>
    </row>
    <row r="6" spans="1:21" x14ac:dyDescent="0.3">
      <c r="A6" s="24">
        <v>4</v>
      </c>
      <c r="B6" s="2">
        <v>4</v>
      </c>
      <c r="C6" s="2" t="str">
        <f>VLOOKUP(B6,statewide,2)</f>
        <v>Baltimore County</v>
      </c>
      <c r="D6" s="2">
        <f>VLOOKUP($B6,statewide,D$1)</f>
        <v>2.2160367642622978</v>
      </c>
      <c r="E6" s="2">
        <f>VLOOKUP($B6,statewide,E$1)</f>
        <v>0.76108257053832939</v>
      </c>
      <c r="F6" s="2">
        <f>VLOOKUP($B6,statewide,F$1)</f>
        <v>1.2602421459426751</v>
      </c>
      <c r="G6" s="2">
        <f>VLOOKUP($B6,statewide,G$1)</f>
        <v>1.6716868759496391</v>
      </c>
      <c r="H6" s="2">
        <f>VLOOKUP($B6,statewide,H$1)</f>
        <v>2.0055974495985738</v>
      </c>
      <c r="I6" s="25">
        <f>VLOOKUP($B6,statewide,I$1)</f>
        <v>-0.41089408385851711</v>
      </c>
      <c r="J6" s="2" t="s">
        <v>59</v>
      </c>
    </row>
    <row r="7" spans="1:21" x14ac:dyDescent="0.3">
      <c r="A7" s="26">
        <v>5</v>
      </c>
      <c r="B7" s="27">
        <v>16</v>
      </c>
      <c r="C7" s="27" t="str">
        <f>VLOOKUP(B7,statewide,2)</f>
        <v>Montgomery</v>
      </c>
      <c r="D7" s="27">
        <f>VLOOKUP($B7,statewide,D$1)</f>
        <v>2.5203425694879944</v>
      </c>
      <c r="E7" s="27">
        <f>VLOOKUP($B7,statewide,E$1)</f>
        <v>1.2194997548723083</v>
      </c>
      <c r="F7" s="27">
        <f>VLOOKUP($B7,statewide,F$1)</f>
        <v>3.9359425926094191</v>
      </c>
      <c r="G7" s="27">
        <f>VLOOKUP($B7,statewide,G$1)</f>
        <v>2.0984911263410715</v>
      </c>
      <c r="H7" s="27">
        <f>VLOOKUP($B7,statewide,H$1)</f>
        <v>2.5784400634199152</v>
      </c>
      <c r="I7" s="28">
        <f>VLOOKUP($B7,statewide,I$1)</f>
        <v>-1.3013117060803759E-2</v>
      </c>
      <c r="J7" s="2" t="s">
        <v>60</v>
      </c>
    </row>
    <row r="9" spans="1:21" x14ac:dyDescent="0.3">
      <c r="A9" s="29" t="s">
        <v>53</v>
      </c>
      <c r="B9" s="12" t="s">
        <v>35</v>
      </c>
      <c r="C9" s="13">
        <f>_xlfn.STDEV.P(C12:C35)</f>
        <v>74803.042232852604</v>
      </c>
      <c r="D9" s="13">
        <f t="shared" ref="D9:G9" si="1">_xlfn.STDEV.P(D12:D35)</f>
        <v>47461.910473305237</v>
      </c>
      <c r="E9" s="13">
        <f t="shared" si="1"/>
        <v>11176.886425106153</v>
      </c>
      <c r="F9" s="13">
        <f t="shared" si="1"/>
        <v>4517.2933452086845</v>
      </c>
      <c r="G9" s="13">
        <f t="shared" si="1"/>
        <v>191654.73613707238</v>
      </c>
      <c r="H9" s="14">
        <f>_xlfn.STDEV.P(H12:H35)</f>
        <v>3.7061798517505046E-2</v>
      </c>
    </row>
    <row r="10" spans="1:21" x14ac:dyDescent="0.3">
      <c r="A10" s="30">
        <f>SUM(T12:T35)</f>
        <v>13.470344370562181</v>
      </c>
      <c r="B10" s="15" t="s">
        <v>34</v>
      </c>
      <c r="C10" s="16">
        <f>AVERAGE(C12:C35)</f>
        <v>69769.708333333328</v>
      </c>
      <c r="D10" s="16">
        <f t="shared" ref="D10:G10" si="2">AVERAGE(D12:D35)</f>
        <v>36535.125</v>
      </c>
      <c r="E10" s="16">
        <f t="shared" si="2"/>
        <v>7389.416666666667</v>
      </c>
      <c r="F10" s="16">
        <f t="shared" si="2"/>
        <v>3277.5</v>
      </c>
      <c r="G10" s="16">
        <f t="shared" si="2"/>
        <v>162503.75</v>
      </c>
      <c r="H10" s="18">
        <f>AVERAGE(H12:H35)</f>
        <v>0.73666036266086221</v>
      </c>
      <c r="I10" s="2">
        <v>9</v>
      </c>
      <c r="J10" s="2">
        <f>I10+1</f>
        <v>10</v>
      </c>
      <c r="K10" s="2">
        <f t="shared" ref="K10:N10" si="3">J10+1</f>
        <v>11</v>
      </c>
      <c r="L10" s="2">
        <f t="shared" si="3"/>
        <v>12</v>
      </c>
      <c r="M10" s="2">
        <f t="shared" si="3"/>
        <v>13</v>
      </c>
      <c r="N10" s="2">
        <f t="shared" si="3"/>
        <v>14</v>
      </c>
    </row>
    <row r="11" spans="1:21" ht="11.5" customHeight="1" x14ac:dyDescent="0.3">
      <c r="A11" s="10" t="s">
        <v>36</v>
      </c>
      <c r="B11" s="1" t="s">
        <v>0</v>
      </c>
      <c r="C11" s="1" t="s">
        <v>1</v>
      </c>
      <c r="D11" s="1" t="s">
        <v>32</v>
      </c>
      <c r="E11" s="1" t="s">
        <v>30</v>
      </c>
      <c r="F11" s="1" t="s">
        <v>31</v>
      </c>
      <c r="G11" s="1" t="s">
        <v>2</v>
      </c>
      <c r="H11" s="1" t="s">
        <v>3</v>
      </c>
      <c r="I11" s="19" t="s">
        <v>37</v>
      </c>
      <c r="J11" s="19" t="s">
        <v>38</v>
      </c>
      <c r="K11" s="19" t="s">
        <v>39</v>
      </c>
      <c r="L11" s="19" t="s">
        <v>40</v>
      </c>
      <c r="M11" s="19" t="s">
        <v>41</v>
      </c>
      <c r="N11" s="19" t="s">
        <v>42</v>
      </c>
      <c r="O11" s="10" t="s">
        <v>47</v>
      </c>
      <c r="P11" s="10" t="s">
        <v>48</v>
      </c>
      <c r="Q11" s="10" t="s">
        <v>49</v>
      </c>
      <c r="R11" s="10" t="s">
        <v>50</v>
      </c>
      <c r="S11" s="10" t="s">
        <v>51</v>
      </c>
      <c r="T11" s="19" t="s">
        <v>52</v>
      </c>
      <c r="U11" s="19" t="s">
        <v>43</v>
      </c>
    </row>
    <row r="12" spans="1:21" ht="11.5" customHeight="1" x14ac:dyDescent="0.3">
      <c r="A12" s="2">
        <v>1</v>
      </c>
      <c r="B12" s="3" t="s">
        <v>4</v>
      </c>
      <c r="C12" s="4">
        <v>24532</v>
      </c>
      <c r="D12" s="4">
        <v>3718</v>
      </c>
      <c r="E12" s="4">
        <v>1540</v>
      </c>
      <c r="F12" s="4">
        <v>1191</v>
      </c>
      <c r="G12" s="4">
        <v>43051</v>
      </c>
      <c r="H12" s="5">
        <v>0.71963485168753305</v>
      </c>
      <c r="I12" s="20">
        <f>STANDARDIZE(C12,$C$10,$C$9)</f>
        <v>-0.6047576005333305</v>
      </c>
      <c r="J12" s="20">
        <f>STANDARDIZE(D12,$C$10,$C$9)</f>
        <v>-0.88300831572762162</v>
      </c>
      <c r="K12" s="20">
        <f>STANDARDIZE(E12,$E$10,$E$9)</f>
        <v>-0.52334938767270434</v>
      </c>
      <c r="L12" s="20">
        <f>STANDARDIZE(F12,$F$10,$F$9)</f>
        <v>-0.46189163300919311</v>
      </c>
      <c r="M12" s="20">
        <f>STANDARDIZE(G12,$G$10,$G$9)</f>
        <v>-0.62327053537861343</v>
      </c>
      <c r="N12" s="20">
        <f>STANDARDIZE(H12,$H$10,$H$9)</f>
        <v>-0.45938167208177078</v>
      </c>
      <c r="O12" s="2">
        <f>SUMXMY2($D$3:$I$3,I12:N12)</f>
        <v>1.3786541936111021</v>
      </c>
      <c r="P12" s="2">
        <f>SUMXMY2($D$4:$I$4,I12:N12)</f>
        <v>22.224817215233063</v>
      </c>
      <c r="Q12" s="2">
        <f>SUMXMY2($D$5:$I$5,I12:N12)</f>
        <v>0</v>
      </c>
      <c r="R12" s="2">
        <f>SUMXMY2($D$6:$I$6,I12:N12)</f>
        <v>25.306569632090714</v>
      </c>
      <c r="S12" s="2">
        <f>SUMXMY2($D$7:$I$7,I12:N12)</f>
        <v>51.07783174476203</v>
      </c>
      <c r="T12" s="20">
        <f>MIN(O12:S12)</f>
        <v>0</v>
      </c>
      <c r="U12" s="20">
        <f>MATCH(T12,O12:S12,0)</f>
        <v>3</v>
      </c>
    </row>
    <row r="13" spans="1:21" ht="11.5" customHeight="1" x14ac:dyDescent="0.3">
      <c r="A13" s="2">
        <f>A12+1</f>
        <v>2</v>
      </c>
      <c r="B13" s="3" t="s">
        <v>5</v>
      </c>
      <c r="C13" s="4">
        <v>172759</v>
      </c>
      <c r="D13" s="4">
        <v>76391</v>
      </c>
      <c r="E13" s="4">
        <v>16420</v>
      </c>
      <c r="F13" s="4">
        <v>6964</v>
      </c>
      <c r="G13" s="4">
        <v>377502</v>
      </c>
      <c r="H13" s="5">
        <v>0.72194054601035196</v>
      </c>
      <c r="I13" s="20">
        <f>STANDARDIZE(C13,$C$10,$C$9)</f>
        <v>1.3768061911983975</v>
      </c>
      <c r="J13" s="20">
        <f>STANDARDIZE(D13,$C$10,$C$9)</f>
        <v>8.851634196982805E-2</v>
      </c>
      <c r="K13" s="20">
        <f>STANDARDIZE(E13,$E$10,$E$9)</f>
        <v>0.80796949972116794</v>
      </c>
      <c r="L13" s="20">
        <f>STANDARDIZE(F13,$F$10,$F$9)</f>
        <v>0.81608603167428251</v>
      </c>
      <c r="M13" s="20">
        <f>STANDARDIZE(G13,$G$10,$G$9)</f>
        <v>1.121799827822842</v>
      </c>
      <c r="N13" s="20">
        <f>STANDARDIZE(H13,$H$10,$H$9)</f>
        <v>-0.39716951792174315</v>
      </c>
      <c r="O13" s="2">
        <f t="shared" ref="O13:O35" si="4">SUMXMY2($D$3:$I$3,I13:N13)</f>
        <v>11.478687049521136</v>
      </c>
      <c r="P13" s="2">
        <f t="shared" ref="P13:P35" si="5">SUMXMY2($D$4:$I$4,I13:N13)</f>
        <v>9.7684139641895893</v>
      </c>
      <c r="Q13" s="2">
        <f t="shared" ref="Q13:Q35" si="6">SUMXMY2($D$5:$I$5,I13:N13)</f>
        <v>11.325233037227148</v>
      </c>
      <c r="R13" s="2">
        <f t="shared" ref="R13:R35" si="7">SUMXMY2($D$6:$I$6,I13:N13)</f>
        <v>2.8745432377875195</v>
      </c>
      <c r="S13" s="2">
        <f t="shared" ref="S13:S35" si="8">SUMXMY2($D$7:$I$7,I13:N13)</f>
        <v>16.284954341675189</v>
      </c>
      <c r="T13" s="20">
        <f t="shared" ref="T13:T35" si="9">MIN(O13:S13)</f>
        <v>2.8745432377875195</v>
      </c>
      <c r="U13" s="20">
        <f t="shared" ref="U13:U35" si="10">MATCH(T13,O13:S13,0)</f>
        <v>4</v>
      </c>
    </row>
    <row r="14" spans="1:21" ht="11.5" customHeight="1" x14ac:dyDescent="0.3">
      <c r="A14" s="2">
        <f t="shared" ref="A14:A35" si="11">A13+1</f>
        <v>3</v>
      </c>
      <c r="B14" s="3" t="s">
        <v>6</v>
      </c>
      <c r="C14" s="4">
        <v>149168</v>
      </c>
      <c r="D14" s="4">
        <v>67599</v>
      </c>
      <c r="E14" s="4">
        <v>12292</v>
      </c>
      <c r="F14" s="4">
        <v>13491</v>
      </c>
      <c r="G14" s="4">
        <v>390616</v>
      </c>
      <c r="H14" s="5">
        <v>0.620942306510742</v>
      </c>
      <c r="I14" s="20">
        <f>STANDARDIZE(C14,$C$10,$C$9)</f>
        <v>1.0614313174524324</v>
      </c>
      <c r="J14" s="20">
        <f>STANDARDIZE(D14,$C$10,$C$9)</f>
        <v>-2.9018984636696759E-2</v>
      </c>
      <c r="K14" s="20">
        <f>STANDARDIZE(E14,$E$10,$E$9)</f>
        <v>0.43863587289577116</v>
      </c>
      <c r="L14" s="20">
        <f>STANDARDIZE(F14,$F$10,$F$9)</f>
        <v>2.2609778067286816</v>
      </c>
      <c r="M14" s="20">
        <f>STANDARDIZE(G14,$G$10,$G$9)</f>
        <v>1.1902249565951402</v>
      </c>
      <c r="N14" s="20">
        <f>STANDARDIZE(H14,$H$10,$H$9)</f>
        <v>-3.12230007120308</v>
      </c>
      <c r="O14" s="2">
        <f t="shared" si="4"/>
        <v>28.984674987221194</v>
      </c>
      <c r="P14" s="2">
        <f t="shared" si="5"/>
        <v>0</v>
      </c>
      <c r="Q14" s="2">
        <f t="shared" si="6"/>
        <v>22.224817215233063</v>
      </c>
      <c r="R14" s="2">
        <f t="shared" si="7"/>
        <v>10.996229604856035</v>
      </c>
      <c r="S14" s="2">
        <f t="shared" si="8"/>
        <v>27.539583843294622</v>
      </c>
      <c r="T14" s="20">
        <f t="shared" si="9"/>
        <v>0</v>
      </c>
      <c r="U14" s="20">
        <f t="shared" si="10"/>
        <v>2</v>
      </c>
    </row>
    <row r="15" spans="1:21" ht="11.5" customHeight="1" x14ac:dyDescent="0.3">
      <c r="A15" s="2">
        <f t="shared" si="11"/>
        <v>4</v>
      </c>
      <c r="B15" s="3" t="s">
        <v>7</v>
      </c>
      <c r="C15" s="4">
        <v>235536</v>
      </c>
      <c r="D15" s="4">
        <v>126701</v>
      </c>
      <c r="E15" s="4">
        <v>21475</v>
      </c>
      <c r="F15" s="4">
        <v>10829</v>
      </c>
      <c r="G15" s="4">
        <v>546886</v>
      </c>
      <c r="H15" s="5">
        <v>0.72143188891286303</v>
      </c>
      <c r="I15" s="20">
        <f>STANDARDIZE(C15,$C$10,$C$9)</f>
        <v>2.2160367642622978</v>
      </c>
      <c r="J15" s="20">
        <f>STANDARDIZE(D15,$C$10,$C$9)</f>
        <v>0.76108257053832939</v>
      </c>
      <c r="K15" s="20">
        <f>STANDARDIZE(E15,$E$10,$E$9)</f>
        <v>1.2602421459426751</v>
      </c>
      <c r="L15" s="20">
        <f>STANDARDIZE(F15,$F$10,$F$9)</f>
        <v>1.6716868759496391</v>
      </c>
      <c r="M15" s="20">
        <f>STANDARDIZE(G15,$G$10,$G$9)</f>
        <v>2.0055974495985738</v>
      </c>
      <c r="N15" s="20">
        <f>STANDARDIZE(H15,$H$10,$H$9)</f>
        <v>-0.41089408385851711</v>
      </c>
      <c r="O15" s="2">
        <f t="shared" si="4"/>
        <v>25.001627199937197</v>
      </c>
      <c r="P15" s="2">
        <f t="shared" si="5"/>
        <v>10.996229604856035</v>
      </c>
      <c r="Q15" s="2">
        <f t="shared" si="6"/>
        <v>25.306569632090714</v>
      </c>
      <c r="R15" s="2">
        <f t="shared" si="7"/>
        <v>0</v>
      </c>
      <c r="S15" s="2">
        <f t="shared" si="8"/>
        <v>8.130741010381108</v>
      </c>
      <c r="T15" s="20">
        <f t="shared" si="9"/>
        <v>0</v>
      </c>
      <c r="U15" s="20">
        <f t="shared" si="10"/>
        <v>4</v>
      </c>
    </row>
    <row r="16" spans="1:21" ht="11.5" customHeight="1" x14ac:dyDescent="0.3">
      <c r="A16" s="2">
        <f t="shared" si="11"/>
        <v>5</v>
      </c>
      <c r="B16" s="3" t="s">
        <v>8</v>
      </c>
      <c r="C16" s="4">
        <v>31769</v>
      </c>
      <c r="D16" s="4">
        <v>12465</v>
      </c>
      <c r="E16" s="4">
        <v>2642</v>
      </c>
      <c r="F16" s="4">
        <v>927</v>
      </c>
      <c r="G16" s="4">
        <v>62700</v>
      </c>
      <c r="H16" s="5">
        <v>0.76240829346092498</v>
      </c>
      <c r="I16" s="20">
        <f>STANDARDIZE(C16,$C$10,$C$9)</f>
        <v>-0.50801019850291429</v>
      </c>
      <c r="J16" s="20">
        <f>STANDARDIZE(D16,$C$10,$C$9)</f>
        <v>-0.766074568931981</v>
      </c>
      <c r="K16" s="20">
        <f>STANDARDIZE(E16,$E$10,$E$9)</f>
        <v>-0.42475305609286246</v>
      </c>
      <c r="L16" s="20">
        <f>STANDARDIZE(F16,$F$10,$F$9)</f>
        <v>-0.52033370878893281</v>
      </c>
      <c r="M16" s="20">
        <f>STANDARDIZE(G16,$G$10,$G$9)</f>
        <v>-0.52074763197409268</v>
      </c>
      <c r="N16" s="20">
        <f>STANDARDIZE(H16,$H$10,$H$9)</f>
        <v>0.69472966315710483</v>
      </c>
      <c r="O16" s="2">
        <f t="shared" si="4"/>
        <v>0</v>
      </c>
      <c r="P16" s="2">
        <f t="shared" si="5"/>
        <v>28.984674987221194</v>
      </c>
      <c r="Q16" s="2">
        <f t="shared" si="6"/>
        <v>1.3786541936111021</v>
      </c>
      <c r="R16" s="2">
        <f t="shared" si="7"/>
        <v>25.001627199937197</v>
      </c>
      <c r="S16" s="2">
        <f t="shared" si="8"/>
        <v>49.09320015468596</v>
      </c>
      <c r="T16" s="20">
        <f t="shared" si="9"/>
        <v>0</v>
      </c>
      <c r="U16" s="20">
        <f t="shared" si="10"/>
        <v>1</v>
      </c>
    </row>
    <row r="17" spans="1:21" ht="11.5" customHeight="1" x14ac:dyDescent="0.3">
      <c r="A17" s="2">
        <f t="shared" si="11"/>
        <v>6</v>
      </c>
      <c r="B17" s="3" t="s">
        <v>9</v>
      </c>
      <c r="C17" s="4">
        <v>9764</v>
      </c>
      <c r="D17" s="4">
        <v>3695</v>
      </c>
      <c r="E17" s="4">
        <v>486</v>
      </c>
      <c r="F17" s="4">
        <v>275</v>
      </c>
      <c r="G17" s="4">
        <v>19498</v>
      </c>
      <c r="H17" s="5">
        <v>0.72930556980203098</v>
      </c>
      <c r="I17" s="20">
        <f>STANDARDIZE(C17,$C$10,$C$9)</f>
        <v>-0.80218272602527307</v>
      </c>
      <c r="J17" s="20">
        <f>STANDARDIZE(D17,$C$10,$C$9)</f>
        <v>-0.88331578985318471</v>
      </c>
      <c r="K17" s="20">
        <f>STANDARDIZE(E17,$E$10,$E$9)</f>
        <v>-0.61765114219643702</v>
      </c>
      <c r="L17" s="20">
        <f>STANDARDIZE(F17,$F$10,$F$9)</f>
        <v>-0.66466792624495674</v>
      </c>
      <c r="M17" s="20">
        <f>STANDARDIZE(G17,$G$10,$G$9)</f>
        <v>-0.74616340238897938</v>
      </c>
      <c r="N17" s="20">
        <f>STANDARDIZE(H17,$H$10,$H$9)</f>
        <v>-0.19844673364562726</v>
      </c>
      <c r="O17" s="2">
        <f t="shared" si="4"/>
        <v>1.0069013631403008</v>
      </c>
      <c r="P17" s="2">
        <f t="shared" si="5"/>
        <v>26.176543763924752</v>
      </c>
      <c r="Q17" s="2">
        <f t="shared" si="6"/>
        <v>0.17217751957923938</v>
      </c>
      <c r="R17" s="2">
        <f t="shared" si="7"/>
        <v>28.416053485729485</v>
      </c>
      <c r="S17" s="2">
        <f t="shared" si="8"/>
        <v>54.918645237044203</v>
      </c>
      <c r="T17" s="20">
        <f t="shared" si="9"/>
        <v>0.17217751957923938</v>
      </c>
      <c r="U17" s="20">
        <f t="shared" si="10"/>
        <v>3</v>
      </c>
    </row>
    <row r="18" spans="1:21" ht="11.5" customHeight="1" x14ac:dyDescent="0.3">
      <c r="A18" s="2">
        <f t="shared" si="11"/>
        <v>7</v>
      </c>
      <c r="B18" s="3" t="s">
        <v>10</v>
      </c>
      <c r="C18" s="4">
        <v>67347</v>
      </c>
      <c r="D18" s="4">
        <v>19553</v>
      </c>
      <c r="E18" s="4">
        <v>4499</v>
      </c>
      <c r="F18" s="4">
        <v>1114</v>
      </c>
      <c r="G18" s="4">
        <v>119143</v>
      </c>
      <c r="H18" s="5">
        <v>0.77648707855266397</v>
      </c>
      <c r="I18" s="20">
        <f>STANDARDIZE(C18,$C$10,$C$9)</f>
        <v>-3.2387831577648109E-2</v>
      </c>
      <c r="J18" s="20">
        <f>STANDARDIZE(D18,$C$10,$C$9)</f>
        <v>-0.67131906449760337</v>
      </c>
      <c r="K18" s="20">
        <f>STANDARDIZE(E18,$E$10,$E$9)</f>
        <v>-0.25860660623463527</v>
      </c>
      <c r="L18" s="20">
        <f>STANDARDIZE(F18,$F$10,$F$9)</f>
        <v>-0.47893723844495056</v>
      </c>
      <c r="M18" s="20">
        <f>STANDARDIZE(G18,$G$10,$G$9)</f>
        <v>-0.2262440828437873</v>
      </c>
      <c r="N18" s="20">
        <f>STANDARDIZE(H18,$H$10,$H$9)</f>
        <v>1.0746028925981772</v>
      </c>
      <c r="O18" s="2">
        <f t="shared" si="4"/>
        <v>0.49554956299397435</v>
      </c>
      <c r="P18" s="2">
        <f t="shared" si="5"/>
        <v>29.222650280099771</v>
      </c>
      <c r="Q18" s="2">
        <f t="shared" si="6"/>
        <v>2.9535374331776616</v>
      </c>
      <c r="R18" s="2">
        <f t="shared" si="7"/>
        <v>21.227091113634369</v>
      </c>
      <c r="S18" s="2">
        <f t="shared" si="8"/>
        <v>43.378170010104505</v>
      </c>
      <c r="T18" s="20">
        <f t="shared" si="9"/>
        <v>0.49554956299397435</v>
      </c>
      <c r="U18" s="20">
        <f t="shared" si="10"/>
        <v>1</v>
      </c>
    </row>
    <row r="19" spans="1:21" ht="11.5" customHeight="1" x14ac:dyDescent="0.3">
      <c r="A19" s="2">
        <f t="shared" si="11"/>
        <v>8</v>
      </c>
      <c r="B19" s="3" t="s">
        <v>11</v>
      </c>
      <c r="C19" s="4">
        <v>32046</v>
      </c>
      <c r="D19" s="4">
        <v>10827</v>
      </c>
      <c r="E19" s="4">
        <v>1941</v>
      </c>
      <c r="F19" s="4">
        <v>774</v>
      </c>
      <c r="G19" s="4">
        <v>64896</v>
      </c>
      <c r="H19" s="5">
        <v>0.70247781065088799</v>
      </c>
      <c r="I19" s="20">
        <f>STANDARDIZE(C19,$C$10,$C$9)</f>
        <v>-0.50430714055591608</v>
      </c>
      <c r="J19" s="20">
        <f>STANDARDIZE(D19,$C$10,$C$9)</f>
        <v>-0.78797207404816472</v>
      </c>
      <c r="K19" s="20">
        <f>STANDARDIZE(E19,$E$10,$E$9)</f>
        <v>-0.4874717751831249</v>
      </c>
      <c r="L19" s="20">
        <f>STANDARDIZE(F19,$F$10,$F$9)</f>
        <v>-0.55420354816128203</v>
      </c>
      <c r="M19" s="20">
        <f>STANDARDIZE(G19,$G$10,$G$9)</f>
        <v>-0.5092895274458048</v>
      </c>
      <c r="N19" s="20">
        <f>STANDARDIZE(H19,$H$10,$H$9)</f>
        <v>-0.92231228319448944</v>
      </c>
      <c r="O19" s="2">
        <f t="shared" si="4"/>
        <v>2.620529961531838</v>
      </c>
      <c r="P19" s="2">
        <f t="shared" si="5"/>
        <v>19.538763896415777</v>
      </c>
      <c r="Q19" s="2">
        <f t="shared" si="6"/>
        <v>0.25622729577380332</v>
      </c>
      <c r="R19" s="2">
        <f t="shared" si="7"/>
        <v>24.395138464561676</v>
      </c>
      <c r="S19" s="2">
        <f t="shared" si="8"/>
        <v>50.142731717543874</v>
      </c>
      <c r="T19" s="20">
        <f t="shared" si="9"/>
        <v>0.25622729577380332</v>
      </c>
      <c r="U19" s="20">
        <f t="shared" si="10"/>
        <v>3</v>
      </c>
    </row>
    <row r="20" spans="1:21" ht="11.5" customHeight="1" x14ac:dyDescent="0.3">
      <c r="A20" s="2">
        <f t="shared" si="11"/>
        <v>9</v>
      </c>
      <c r="B20" s="3" t="s">
        <v>12</v>
      </c>
      <c r="C20" s="4">
        <v>47474</v>
      </c>
      <c r="D20" s="4">
        <v>25892</v>
      </c>
      <c r="E20" s="4">
        <v>3378</v>
      </c>
      <c r="F20" s="4">
        <v>2098</v>
      </c>
      <c r="G20" s="4">
        <v>108334</v>
      </c>
      <c r="H20" s="5">
        <v>0.72776782912105198</v>
      </c>
      <c r="I20" s="20">
        <f>STANDARDIZE(C20,$C$10,$C$9)</f>
        <v>-0.29805884450433917</v>
      </c>
      <c r="J20" s="20">
        <f>STANDARDIZE(D20,$C$10,$C$9)</f>
        <v>-0.5865765218043868</v>
      </c>
      <c r="K20" s="20">
        <f>STANDARDIZE(E20,$E$10,$E$9)</f>
        <v>-0.35890287456585374</v>
      </c>
      <c r="L20" s="20">
        <f>STANDARDIZE(F20,$F$10,$F$9)</f>
        <v>-0.2611076832659206</v>
      </c>
      <c r="M20" s="20">
        <f>STANDARDIZE(G20,$G$10,$G$9)</f>
        <v>-0.28264237603425324</v>
      </c>
      <c r="N20" s="20">
        <f>STANDARDIZE(H20,$H$10,$H$9)</f>
        <v>-0.23993799263708443</v>
      </c>
      <c r="O20" s="2">
        <f t="shared" si="4"/>
        <v>1.0781312383780339</v>
      </c>
      <c r="P20" s="2">
        <f t="shared" si="5"/>
        <v>19.633416511735831</v>
      </c>
      <c r="Q20" s="2">
        <f t="shared" si="6"/>
        <v>0.41347585693233757</v>
      </c>
      <c r="R20" s="2">
        <f t="shared" si="7"/>
        <v>19.759454649502374</v>
      </c>
      <c r="S20" s="2">
        <f t="shared" si="8"/>
        <v>43.455989801291388</v>
      </c>
      <c r="T20" s="20">
        <f t="shared" si="9"/>
        <v>0.41347585693233757</v>
      </c>
      <c r="U20" s="20">
        <f t="shared" si="10"/>
        <v>3</v>
      </c>
    </row>
    <row r="21" spans="1:21" ht="11.5" customHeight="1" x14ac:dyDescent="0.3">
      <c r="A21" s="2">
        <f t="shared" si="11"/>
        <v>10</v>
      </c>
      <c r="B21" s="3" t="s">
        <v>13</v>
      </c>
      <c r="C21" s="4">
        <v>10471</v>
      </c>
      <c r="D21" s="4">
        <v>3701</v>
      </c>
      <c r="E21" s="4">
        <v>889</v>
      </c>
      <c r="F21" s="4">
        <v>256</v>
      </c>
      <c r="G21" s="4">
        <v>21223</v>
      </c>
      <c r="H21" s="5">
        <v>0.72171700513593695</v>
      </c>
      <c r="I21" s="20">
        <f>STANDARDIZE(C21,$C$10,$C$9)</f>
        <v>-0.79273123877427065</v>
      </c>
      <c r="J21" s="20">
        <f>STANDARDIZE(D21,$C$10,$C$9)</f>
        <v>-0.88323557921173346</v>
      </c>
      <c r="K21" s="20">
        <f>STANDARDIZE(E21,$E$10,$E$9)</f>
        <v>-0.58159458899618632</v>
      </c>
      <c r="L21" s="20">
        <f>STANDARDIZE(F21,$F$10,$F$9)</f>
        <v>-0.66887398472910475</v>
      </c>
      <c r="M21" s="20">
        <f>STANDARDIZE(G21,$G$10,$G$9)</f>
        <v>-0.73716284213793359</v>
      </c>
      <c r="N21" s="20">
        <f>STANDARDIZE(H21,$H$10,$H$9)</f>
        <v>-0.40320108906391056</v>
      </c>
      <c r="O21" s="2">
        <f t="shared" si="4"/>
        <v>1.3937437329856865</v>
      </c>
      <c r="P21" s="2">
        <f t="shared" si="5"/>
        <v>24.900829492016584</v>
      </c>
      <c r="Q21" s="2">
        <f t="shared" si="6"/>
        <v>9.769605317013097E-2</v>
      </c>
      <c r="R21" s="2">
        <f t="shared" si="7"/>
        <v>28.149847974501039</v>
      </c>
      <c r="S21" s="2">
        <f t="shared" si="8"/>
        <v>54.609875070196061</v>
      </c>
      <c r="T21" s="20">
        <f t="shared" si="9"/>
        <v>9.769605317013097E-2</v>
      </c>
      <c r="U21" s="20">
        <f t="shared" si="10"/>
        <v>3</v>
      </c>
    </row>
    <row r="22" spans="1:21" ht="11.5" customHeight="1" x14ac:dyDescent="0.3">
      <c r="A22" s="2">
        <f t="shared" si="11"/>
        <v>11</v>
      </c>
      <c r="B22" s="3" t="s">
        <v>14</v>
      </c>
      <c r="C22" s="4">
        <v>87506</v>
      </c>
      <c r="D22" s="4">
        <v>30334</v>
      </c>
      <c r="E22" s="4">
        <v>6543</v>
      </c>
      <c r="F22" s="4">
        <v>2429</v>
      </c>
      <c r="G22" s="4">
        <v>164464</v>
      </c>
      <c r="H22" s="5">
        <v>0.77106236015176599</v>
      </c>
      <c r="I22" s="20">
        <f>STANDARDIZE(C22,$C$10,$C$9)</f>
        <v>0.23710655525821789</v>
      </c>
      <c r="J22" s="20">
        <f>STANDARDIZE(D22,$C$10,$C$9)</f>
        <v>-0.52719391024999829</v>
      </c>
      <c r="K22" s="20">
        <f>STANDARDIZE(E22,$E$10,$E$9)</f>
        <v>-7.5729199928649002E-2</v>
      </c>
      <c r="L22" s="20">
        <f>STANDARDIZE(F22,$F$10,$F$9)</f>
        <v>-0.18783371704208021</v>
      </c>
      <c r="M22" s="20">
        <f>STANDARDIZE(G22,$G$10,$G$9)</f>
        <v>1.0228027960644917E-2</v>
      </c>
      <c r="N22" s="20">
        <f>STANDARDIZE(H22,$H$10,$H$9)</f>
        <v>0.92823335258959472</v>
      </c>
      <c r="O22" s="2">
        <f t="shared" si="4"/>
        <v>1.181095966932975</v>
      </c>
      <c r="P22" s="2">
        <f t="shared" si="5"/>
        <v>24.988152646018968</v>
      </c>
      <c r="Q22" s="2">
        <f t="shared" si="6"/>
        <v>3.4376066081788896</v>
      </c>
      <c r="R22" s="2">
        <f t="shared" si="7"/>
        <v>16.593218755666577</v>
      </c>
      <c r="S22" s="2">
        <f t="shared" si="8"/>
        <v>37.066555292678046</v>
      </c>
      <c r="T22" s="20">
        <f t="shared" si="9"/>
        <v>1.181095966932975</v>
      </c>
      <c r="U22" s="20">
        <f t="shared" si="10"/>
        <v>1</v>
      </c>
    </row>
    <row r="23" spans="1:21" ht="11.5" customHeight="1" x14ac:dyDescent="0.3">
      <c r="A23" s="2">
        <f t="shared" si="11"/>
        <v>12</v>
      </c>
      <c r="B23" s="3" t="s">
        <v>15</v>
      </c>
      <c r="C23" s="4">
        <v>9694</v>
      </c>
      <c r="D23" s="4">
        <v>3431</v>
      </c>
      <c r="E23" s="4">
        <v>780</v>
      </c>
      <c r="F23" s="4">
        <v>243</v>
      </c>
      <c r="G23" s="4">
        <v>19544</v>
      </c>
      <c r="H23" s="5">
        <v>0.72390503479328705</v>
      </c>
      <c r="I23" s="20">
        <f>STANDARDIZE(C23,$C$10,$C$9)</f>
        <v>-0.80311851684220392</v>
      </c>
      <c r="J23" s="20">
        <f>STANDARDIZE(D23,$C$10,$C$9)</f>
        <v>-0.88684505807703851</v>
      </c>
      <c r="K23" s="20">
        <f>STANDARDIZE(E23,$E$10,$E$9)</f>
        <v>-0.59134685772776774</v>
      </c>
      <c r="L23" s="20">
        <f>STANDARDIZE(F23,$F$10,$F$9)</f>
        <v>-0.67175181421825858</v>
      </c>
      <c r="M23" s="20">
        <f>STANDARDIZE(G23,$G$10,$G$9)</f>
        <v>-0.74592338744895148</v>
      </c>
      <c r="N23" s="20">
        <f>STANDARDIZE(H23,$H$10,$H$9)</f>
        <v>-0.3441637583116901</v>
      </c>
      <c r="O23" s="2">
        <f t="shared" si="4"/>
        <v>1.2823590300211689</v>
      </c>
      <c r="P23" s="2">
        <f t="shared" si="5"/>
        <v>25.340890894954981</v>
      </c>
      <c r="Q23" s="2">
        <f t="shared" si="6"/>
        <v>0.11634561507626072</v>
      </c>
      <c r="R23" s="2">
        <f t="shared" si="7"/>
        <v>28.32637066671851</v>
      </c>
      <c r="S23" s="2">
        <f t="shared" si="8"/>
        <v>54.81373088091653</v>
      </c>
      <c r="T23" s="20">
        <f t="shared" si="9"/>
        <v>0.11634561507626072</v>
      </c>
      <c r="U23" s="20">
        <f t="shared" si="10"/>
        <v>3</v>
      </c>
    </row>
    <row r="24" spans="1:21" ht="11.5" customHeight="1" x14ac:dyDescent="0.3">
      <c r="A24" s="2">
        <f t="shared" si="11"/>
        <v>13</v>
      </c>
      <c r="B24" s="3" t="s">
        <v>16</v>
      </c>
      <c r="C24" s="4">
        <v>82007</v>
      </c>
      <c r="D24" s="4">
        <v>44364</v>
      </c>
      <c r="E24" s="4">
        <v>5632</v>
      </c>
      <c r="F24" s="4">
        <v>2340</v>
      </c>
      <c r="G24" s="4">
        <v>174334</v>
      </c>
      <c r="H24" s="5">
        <v>0.77060699576674696</v>
      </c>
      <c r="I24" s="20">
        <f>STANDARDIZE(C24,$C$10,$C$9)</f>
        <v>0.16359350236817238</v>
      </c>
      <c r="J24" s="20">
        <f>STANDARDIZE(D24,$C$10,$C$9)</f>
        <v>-0.33963469365655619</v>
      </c>
      <c r="K24" s="20">
        <f>STANDARDIZE(E24,$E$10,$E$9)</f>
        <v>-0.15723669363938944</v>
      </c>
      <c r="L24" s="20">
        <f>STANDARDIZE(F24,$F$10,$F$9)</f>
        <v>-0.20753578046782581</v>
      </c>
      <c r="M24" s="20">
        <f>STANDARDIZE(G24,$G$10,$G$9)</f>
        <v>6.1726885744889437E-2</v>
      </c>
      <c r="N24" s="20">
        <f>STANDARDIZE(H24,$H$10,$H$9)</f>
        <v>0.91594672853911985</v>
      </c>
      <c r="O24" s="2">
        <f t="shared" si="4"/>
        <v>1.1905236001991657</v>
      </c>
      <c r="P24" s="2">
        <f t="shared" si="5"/>
        <v>24.93216341814901</v>
      </c>
      <c r="Q24" s="2">
        <f t="shared" si="6"/>
        <v>3.4451033914472289</v>
      </c>
      <c r="R24" s="2">
        <f t="shared" si="7"/>
        <v>16.503965202507761</v>
      </c>
      <c r="S24" s="2">
        <f t="shared" si="8"/>
        <v>37.25385477168264</v>
      </c>
      <c r="T24" s="20">
        <f t="shared" si="9"/>
        <v>1.1905236001991657</v>
      </c>
      <c r="U24" s="20">
        <f t="shared" si="10"/>
        <v>1</v>
      </c>
    </row>
    <row r="25" spans="1:21" ht="11.5" customHeight="1" x14ac:dyDescent="0.3">
      <c r="A25" s="2">
        <f t="shared" si="11"/>
        <v>14</v>
      </c>
      <c r="B25" s="3" t="s">
        <v>17</v>
      </c>
      <c r="C25" s="4">
        <v>91273</v>
      </c>
      <c r="D25" s="4">
        <v>59146</v>
      </c>
      <c r="E25" s="4">
        <v>10088</v>
      </c>
      <c r="F25" s="4">
        <v>3161</v>
      </c>
      <c r="G25" s="4">
        <v>207245</v>
      </c>
      <c r="H25" s="5">
        <v>0.78973195975777499</v>
      </c>
      <c r="I25" s="20">
        <f>STANDARDIZE(C25,$C$10,$C$9)</f>
        <v>0.28746546964934377</v>
      </c>
      <c r="J25" s="20">
        <f>STANDARDIZE(D25,$C$10,$C$9)</f>
        <v>-0.14202241000122751</v>
      </c>
      <c r="K25" s="20">
        <f>STANDARDIZE(E25,$E$10,$E$9)</f>
        <v>0.24144320973608741</v>
      </c>
      <c r="L25" s="20">
        <f>STANDARDIZE(F25,$F$10,$F$9)</f>
        <v>-2.5789779652801818E-2</v>
      </c>
      <c r="M25" s="20">
        <f>STANDARDIZE(G25,$G$10,$G$9)</f>
        <v>0.23344713990266772</v>
      </c>
      <c r="N25" s="20">
        <f>STANDARDIZE(H25,$H$10,$H$9)</f>
        <v>1.4319757599417626</v>
      </c>
      <c r="O25" s="2">
        <f t="shared" si="4"/>
        <v>2.8229553592887071</v>
      </c>
      <c r="P25" s="2">
        <f t="shared" si="5"/>
        <v>27.536835984903533</v>
      </c>
      <c r="Q25" s="2">
        <f t="shared" si="6"/>
        <v>6.4314127738135447</v>
      </c>
      <c r="R25" s="2">
        <f t="shared" si="7"/>
        <v>14.991050094355126</v>
      </c>
      <c r="S25" s="2">
        <f t="shared" si="8"/>
        <v>32.588362472054463</v>
      </c>
      <c r="T25" s="20">
        <f t="shared" si="9"/>
        <v>2.8229553592887071</v>
      </c>
      <c r="U25" s="20">
        <f t="shared" si="10"/>
        <v>1</v>
      </c>
    </row>
    <row r="26" spans="1:21" ht="11.5" customHeight="1" x14ac:dyDescent="0.3">
      <c r="A26" s="2">
        <f t="shared" si="11"/>
        <v>15</v>
      </c>
      <c r="B26" s="3" t="s">
        <v>18</v>
      </c>
      <c r="C26" s="4">
        <v>5995</v>
      </c>
      <c r="D26" s="4">
        <v>3368</v>
      </c>
      <c r="E26" s="4">
        <v>574</v>
      </c>
      <c r="F26" s="4">
        <v>223</v>
      </c>
      <c r="G26" s="4">
        <v>12952</v>
      </c>
      <c r="H26" s="5">
        <v>0.78443483631871502</v>
      </c>
      <c r="I26" s="20">
        <f>STANDARDIZE(C26,$C$10,$C$9)</f>
        <v>-0.85256837729688273</v>
      </c>
      <c r="J26" s="20">
        <f>STANDARDIZE(D26,$C$10,$C$9)</f>
        <v>-0.8876872698122763</v>
      </c>
      <c r="K26" s="20">
        <f>STANDARDIZE(E26,$E$10,$E$9)</f>
        <v>-0.60977775092690334</v>
      </c>
      <c r="L26" s="20">
        <f>STANDARDIZE(F26,$F$10,$F$9)</f>
        <v>-0.67617924420157216</v>
      </c>
      <c r="M26" s="20">
        <f>STANDARDIZE(G26,$G$10,$G$9)</f>
        <v>-0.78031857189816523</v>
      </c>
      <c r="N26" s="20">
        <f>STANDARDIZE(H26,$H$10,$H$9)</f>
        <v>1.2890489822097531</v>
      </c>
      <c r="O26" s="2">
        <f t="shared" si="4"/>
        <v>0.61262448204796871</v>
      </c>
      <c r="P26" s="2">
        <f t="shared" si="5"/>
        <v>37.469810992646281</v>
      </c>
      <c r="Q26" s="2">
        <f t="shared" si="6"/>
        <v>3.1964949546177501</v>
      </c>
      <c r="R26" s="2">
        <f t="shared" si="7"/>
        <v>31.795363740801022</v>
      </c>
      <c r="S26" s="2">
        <f t="shared" si="8"/>
        <v>57.155759799428175</v>
      </c>
      <c r="T26" s="20">
        <f t="shared" si="9"/>
        <v>0.61262448204796871</v>
      </c>
      <c r="U26" s="20">
        <f t="shared" si="10"/>
        <v>1</v>
      </c>
    </row>
    <row r="27" spans="1:21" ht="11.5" customHeight="1" x14ac:dyDescent="0.3">
      <c r="A27" s="2">
        <f t="shared" si="11"/>
        <v>16</v>
      </c>
      <c r="B27" s="3" t="s">
        <v>19</v>
      </c>
      <c r="C27" s="4">
        <v>258299</v>
      </c>
      <c r="D27" s="4">
        <v>160992</v>
      </c>
      <c r="E27" s="4">
        <v>51381</v>
      </c>
      <c r="F27" s="4">
        <v>12757</v>
      </c>
      <c r="G27" s="4">
        <v>656674</v>
      </c>
      <c r="H27" s="5">
        <v>0.73617807313826999</v>
      </c>
      <c r="I27" s="20">
        <f>STANDARDIZE(C27,$C$10,$C$9)</f>
        <v>2.5203425694879944</v>
      </c>
      <c r="J27" s="20">
        <f>STANDARDIZE(D27,$C$10,$C$9)</f>
        <v>1.2194997548723083</v>
      </c>
      <c r="K27" s="20">
        <f>STANDARDIZE(E27,$E$10,$E$9)</f>
        <v>3.9359425926094191</v>
      </c>
      <c r="L27" s="20">
        <f>STANDARDIZE(F27,$F$10,$F$9)</f>
        <v>2.0984911263410715</v>
      </c>
      <c r="M27" s="20">
        <f>STANDARDIZE(G27,$G$10,$G$9)</f>
        <v>2.5784400634199152</v>
      </c>
      <c r="N27" s="20">
        <f>STANDARDIZE(H27,$H$10,$H$9)</f>
        <v>-1.3013117060803759E-2</v>
      </c>
      <c r="O27" s="2">
        <f t="shared" si="4"/>
        <v>49.09320015468596</v>
      </c>
      <c r="P27" s="2">
        <f t="shared" si="5"/>
        <v>27.539583843294622</v>
      </c>
      <c r="Q27" s="2">
        <f t="shared" si="6"/>
        <v>51.07783174476203</v>
      </c>
      <c r="R27" s="2">
        <f t="shared" si="7"/>
        <v>8.130741010381108</v>
      </c>
      <c r="S27" s="2">
        <f t="shared" si="8"/>
        <v>0</v>
      </c>
      <c r="T27" s="20">
        <f t="shared" si="9"/>
        <v>0</v>
      </c>
      <c r="U27" s="20">
        <f t="shared" si="10"/>
        <v>5</v>
      </c>
    </row>
    <row r="28" spans="1:21" ht="11.5" customHeight="1" x14ac:dyDescent="0.3">
      <c r="A28" s="2">
        <f t="shared" si="11"/>
        <v>17</v>
      </c>
      <c r="B28" s="3" t="s">
        <v>20</v>
      </c>
      <c r="C28" s="4">
        <v>198116</v>
      </c>
      <c r="D28" s="4">
        <v>158912</v>
      </c>
      <c r="E28" s="4">
        <v>23034</v>
      </c>
      <c r="F28" s="4">
        <v>14200</v>
      </c>
      <c r="G28" s="4">
        <v>575809</v>
      </c>
      <c r="H28" s="5">
        <v>0.68470968671903398</v>
      </c>
      <c r="I28" s="20">
        <f>STANDARDIZE(C28,$C$10,$C$9)</f>
        <v>1.715789730411506</v>
      </c>
      <c r="J28" s="20">
        <f>STANDARDIZE(D28,$C$10,$C$9)</f>
        <v>1.1916933991692178</v>
      </c>
      <c r="K28" s="20">
        <f>STANDARDIZE(E28,$E$10,$E$9)</f>
        <v>1.3997264299108905</v>
      </c>
      <c r="L28" s="20">
        <f>STANDARDIZE(F28,$F$10,$F$9)</f>
        <v>2.4179301996371492</v>
      </c>
      <c r="M28" s="20">
        <f>STANDARDIZE(G28,$G$10,$G$9)</f>
        <v>2.1565094519991517</v>
      </c>
      <c r="N28" s="20">
        <f>STANDARDIZE(H28,$H$10,$H$9)</f>
        <v>-1.4017311091174072</v>
      </c>
      <c r="O28" s="2">
        <f t="shared" si="4"/>
        <v>32.303114994541474</v>
      </c>
      <c r="P28" s="2">
        <f t="shared" si="5"/>
        <v>6.760716048361517</v>
      </c>
      <c r="Q28" s="2">
        <f t="shared" si="6"/>
        <v>30.296120748619746</v>
      </c>
      <c r="R28" s="2">
        <f t="shared" si="7"/>
        <v>2.0165401873254414</v>
      </c>
      <c r="S28" s="2">
        <f t="shared" si="8"/>
        <v>9.2890753120806551</v>
      </c>
      <c r="T28" s="20">
        <f t="shared" si="9"/>
        <v>2.0165401873254414</v>
      </c>
      <c r="U28" s="20">
        <f t="shared" si="10"/>
        <v>4</v>
      </c>
    </row>
    <row r="29" spans="1:21" ht="11.5" customHeight="1" x14ac:dyDescent="0.3">
      <c r="A29" s="2">
        <f t="shared" si="11"/>
        <v>18</v>
      </c>
      <c r="B29" s="3" t="s">
        <v>21</v>
      </c>
      <c r="C29" s="4">
        <v>14339</v>
      </c>
      <c r="D29" s="4">
        <v>10711</v>
      </c>
      <c r="E29" s="4">
        <v>1283</v>
      </c>
      <c r="F29" s="4">
        <v>389</v>
      </c>
      <c r="G29" s="4">
        <v>34795</v>
      </c>
      <c r="H29" s="5">
        <v>0.767983905733582</v>
      </c>
      <c r="I29" s="20">
        <f>STANDARDIZE(C29,$C$10,$C$9)</f>
        <v>-0.74102211191871581</v>
      </c>
      <c r="J29" s="20">
        <f>STANDARDIZE(D29,$C$10,$C$9)</f>
        <v>-0.78952281311622174</v>
      </c>
      <c r="K29" s="20">
        <f>STANDARDIZE(E29,$E$10,$E$9)</f>
        <v>-0.54634326899395602</v>
      </c>
      <c r="L29" s="20">
        <f>STANDARDIZE(F29,$F$10,$F$9)</f>
        <v>-0.63943157534006911</v>
      </c>
      <c r="M29" s="20">
        <f>STANDARDIZE(G29,$G$10,$G$9)</f>
        <v>-0.66634799939753164</v>
      </c>
      <c r="N29" s="20">
        <f>STANDARDIZE(H29,$H$10,$H$9)</f>
        <v>0.84517061571971563</v>
      </c>
      <c r="O29" s="2">
        <f t="shared" si="4"/>
        <v>0.12764480084116844</v>
      </c>
      <c r="P29" s="2">
        <f t="shared" si="5"/>
        <v>32.397449724249086</v>
      </c>
      <c r="Q29" s="2">
        <f t="shared" si="6"/>
        <v>1.7630690454770637</v>
      </c>
      <c r="R29" s="2">
        <f t="shared" si="7"/>
        <v>28.470584622310451</v>
      </c>
      <c r="S29" s="2">
        <f t="shared" si="8"/>
        <v>53.524907421136483</v>
      </c>
      <c r="T29" s="20">
        <f t="shared" si="9"/>
        <v>0.12764480084116844</v>
      </c>
      <c r="U29" s="20">
        <f t="shared" si="10"/>
        <v>1</v>
      </c>
    </row>
    <row r="30" spans="1:21" ht="11.5" customHeight="1" x14ac:dyDescent="0.3">
      <c r="A30" s="2">
        <f t="shared" si="11"/>
        <v>19</v>
      </c>
      <c r="B30" s="3" t="s">
        <v>22</v>
      </c>
      <c r="C30" s="4">
        <v>33058</v>
      </c>
      <c r="D30" s="4">
        <v>13014</v>
      </c>
      <c r="E30" s="4">
        <v>3006</v>
      </c>
      <c r="F30" s="4">
        <v>1153</v>
      </c>
      <c r="G30" s="4">
        <v>69372</v>
      </c>
      <c r="H30" s="5">
        <v>0.72408176209421704</v>
      </c>
      <c r="I30" s="20">
        <f>STANDARDIZE(C30,$C$10,$C$9)</f>
        <v>-0.49077827903114324</v>
      </c>
      <c r="J30" s="20">
        <f>STANDARDIZE(D30,$C$10,$C$9)</f>
        <v>-0.75873529523919414</v>
      </c>
      <c r="K30" s="20">
        <f>STANDARDIZE(E30,$E$10,$E$9)</f>
        <v>-0.39218584675070056</v>
      </c>
      <c r="L30" s="20">
        <f>STANDARDIZE(F30,$F$10,$F$9)</f>
        <v>-0.47030374997748897</v>
      </c>
      <c r="M30" s="20">
        <f>STANDARDIZE(G30,$G$10,$G$9)</f>
        <v>-0.48593503023787382</v>
      </c>
      <c r="N30" s="20">
        <f>STANDARDIZE(H30,$H$10,$H$9)</f>
        <v>-0.3393953091808008</v>
      </c>
      <c r="O30" s="2">
        <f t="shared" si="4"/>
        <v>1.0745407995425487</v>
      </c>
      <c r="P30" s="2">
        <f t="shared" si="5"/>
        <v>21.646075413160958</v>
      </c>
      <c r="Q30" s="2">
        <f t="shared" si="6"/>
        <v>7.8967475784967919E-2</v>
      </c>
      <c r="R30" s="2">
        <f t="shared" si="7"/>
        <v>23.168182309192943</v>
      </c>
      <c r="S30" s="2">
        <f t="shared" si="8"/>
        <v>47.808585632037854</v>
      </c>
      <c r="T30" s="20">
        <f t="shared" si="9"/>
        <v>7.8967475784967919E-2</v>
      </c>
      <c r="U30" s="20">
        <f t="shared" si="10"/>
        <v>3</v>
      </c>
    </row>
    <row r="31" spans="1:21" ht="11.5" customHeight="1" x14ac:dyDescent="0.3">
      <c r="A31" s="2">
        <f t="shared" si="11"/>
        <v>20</v>
      </c>
      <c r="B31" s="3" t="s">
        <v>23</v>
      </c>
      <c r="C31" s="4">
        <v>6314</v>
      </c>
      <c r="D31" s="4">
        <v>2521</v>
      </c>
      <c r="E31" s="4">
        <v>421</v>
      </c>
      <c r="F31" s="4">
        <v>696</v>
      </c>
      <c r="G31" s="4">
        <v>12948</v>
      </c>
      <c r="H31" s="5">
        <v>0.76861291319122604</v>
      </c>
      <c r="I31" s="20">
        <f>STANDARDIZE(C31,$C$10,$C$9)</f>
        <v>-0.84830384485972599</v>
      </c>
      <c r="J31" s="20">
        <f>STANDARDIZE(D31,$C$10,$C$9)</f>
        <v>-0.89901033869714053</v>
      </c>
      <c r="K31" s="20">
        <f>STANDARDIZE(E31,$E$10,$E$9)</f>
        <v>-0.62346671529325159</v>
      </c>
      <c r="L31" s="20">
        <f>STANDARDIZE(F31,$F$10,$F$9)</f>
        <v>-0.57147052509620511</v>
      </c>
      <c r="M31" s="20">
        <f>STANDARDIZE(G31,$G$10,$G$9)</f>
        <v>-0.78033944276251543</v>
      </c>
      <c r="N31" s="20">
        <f>STANDARDIZE(H31,$H$10,$H$9)</f>
        <v>0.86214247037342207</v>
      </c>
      <c r="O31" s="2">
        <f t="shared" si="4"/>
        <v>0.27098873321718248</v>
      </c>
      <c r="P31" s="2">
        <f t="shared" si="5"/>
        <v>33.313705225747185</v>
      </c>
      <c r="Q31" s="2">
        <f t="shared" si="6"/>
        <v>1.852698551504212</v>
      </c>
      <c r="R31" s="2">
        <f t="shared" si="7"/>
        <v>30.108272472403012</v>
      </c>
      <c r="S31" s="2">
        <f t="shared" si="8"/>
        <v>55.800069211957002</v>
      </c>
      <c r="T31" s="20">
        <f t="shared" si="9"/>
        <v>0.27098873321718248</v>
      </c>
      <c r="U31" s="20">
        <f t="shared" si="10"/>
        <v>1</v>
      </c>
    </row>
    <row r="32" spans="1:21" ht="11.5" customHeight="1" x14ac:dyDescent="0.3">
      <c r="A32" s="2">
        <f t="shared" si="11"/>
        <v>21</v>
      </c>
      <c r="B32" s="3" t="s">
        <v>24</v>
      </c>
      <c r="C32" s="4">
        <v>9919</v>
      </c>
      <c r="D32" s="4">
        <v>9228</v>
      </c>
      <c r="E32" s="4">
        <v>1357</v>
      </c>
      <c r="F32" s="4">
        <v>209</v>
      </c>
      <c r="G32" s="4">
        <v>26747</v>
      </c>
      <c r="H32" s="5">
        <v>0.77440460612405104</v>
      </c>
      <c r="I32" s="20">
        <f>STANDARDIZE(C32,$C$10,$C$9)</f>
        <v>-0.80011061778778314</v>
      </c>
      <c r="J32" s="20">
        <f>STANDARDIZE(D32,$C$10,$C$9)</f>
        <v>-0.80934820999491563</v>
      </c>
      <c r="K32" s="20">
        <f>STANDARDIZE(E32,$E$10,$E$9)</f>
        <v>-0.53972246269912094</v>
      </c>
      <c r="L32" s="20">
        <f>STANDARDIZE(F32,$F$10,$F$9)</f>
        <v>-0.67927844518989167</v>
      </c>
      <c r="M32" s="20">
        <f>STANDARDIZE(G32,$G$10,$G$9)</f>
        <v>-0.70834017847023689</v>
      </c>
      <c r="N32" s="20">
        <f>STANDARDIZE(H32,$H$10,$H$9)</f>
        <v>1.0184137028687761</v>
      </c>
      <c r="O32" s="2">
        <f t="shared" si="4"/>
        <v>0.26563897770718015</v>
      </c>
      <c r="P32" s="2">
        <f t="shared" si="5"/>
        <v>34.426604067254516</v>
      </c>
      <c r="Q32" s="2">
        <f t="shared" si="6"/>
        <v>2.2822297306238424</v>
      </c>
      <c r="R32" s="2">
        <f t="shared" si="7"/>
        <v>29.738686598504561</v>
      </c>
      <c r="S32" s="2">
        <f t="shared" si="8"/>
        <v>54.755980556618589</v>
      </c>
      <c r="T32" s="20">
        <f t="shared" si="9"/>
        <v>0.26563897770718015</v>
      </c>
      <c r="U32" s="20">
        <f t="shared" si="10"/>
        <v>1</v>
      </c>
    </row>
    <row r="33" spans="1:21" ht="11.5" customHeight="1" x14ac:dyDescent="0.3">
      <c r="A33" s="2">
        <f t="shared" si="11"/>
        <v>22</v>
      </c>
      <c r="B33" s="3" t="s">
        <v>25</v>
      </c>
      <c r="C33" s="4">
        <v>50177</v>
      </c>
      <c r="D33" s="4">
        <v>11796</v>
      </c>
      <c r="E33" s="4">
        <v>3233</v>
      </c>
      <c r="F33" s="4">
        <v>1356</v>
      </c>
      <c r="G33" s="4">
        <v>93666</v>
      </c>
      <c r="H33" s="5">
        <v>0.71063139239425199</v>
      </c>
      <c r="I33" s="20">
        <f>STANDARDIZE(C33,$C$10,$C$9)</f>
        <v>-0.26192395053056339</v>
      </c>
      <c r="J33" s="20">
        <f>STANDARDIZE(D33,$C$10,$C$9)</f>
        <v>-0.77501805545379232</v>
      </c>
      <c r="K33" s="20">
        <f>STANDARDIZE(E33,$E$10,$E$9)</f>
        <v>-0.37187607608951712</v>
      </c>
      <c r="L33" s="20">
        <f>STANDARDIZE(F33,$F$10,$F$9)</f>
        <v>-0.42536533564685575</v>
      </c>
      <c r="M33" s="20">
        <f>STANDARDIZE(G33,$G$10,$G$9)</f>
        <v>-0.35917583560662397</v>
      </c>
      <c r="N33" s="20">
        <f>STANDARDIZE(H33,$H$10,$H$9)</f>
        <v>-0.70231265906634843</v>
      </c>
      <c r="O33" s="2">
        <f t="shared" si="4"/>
        <v>2.0502860897687119</v>
      </c>
      <c r="P33" s="2">
        <f t="shared" si="5"/>
        <v>18.438134766770013</v>
      </c>
      <c r="Q33" s="2">
        <f t="shared" si="6"/>
        <v>0.28223661729416671</v>
      </c>
      <c r="R33" s="2">
        <f t="shared" si="7"/>
        <v>21.23840978247776</v>
      </c>
      <c r="S33" s="2">
        <f t="shared" si="8"/>
        <v>45.750982436056049</v>
      </c>
      <c r="T33" s="20">
        <f t="shared" si="9"/>
        <v>0.28223661729416671</v>
      </c>
      <c r="U33" s="20">
        <f t="shared" si="10"/>
        <v>3</v>
      </c>
    </row>
    <row r="34" spans="1:21" ht="11.5" customHeight="1" x14ac:dyDescent="0.3">
      <c r="A34" s="2">
        <f t="shared" si="11"/>
        <v>23</v>
      </c>
      <c r="B34" s="3" t="s">
        <v>26</v>
      </c>
      <c r="C34" s="4">
        <v>28295</v>
      </c>
      <c r="D34" s="4">
        <v>11141</v>
      </c>
      <c r="E34" s="4">
        <v>2421</v>
      </c>
      <c r="F34" s="4">
        <v>1073</v>
      </c>
      <c r="G34" s="4">
        <v>59712</v>
      </c>
      <c r="H34" s="5">
        <v>0.71895096463022501</v>
      </c>
      <c r="I34" s="20">
        <f>STANDARDIZE(C34,$C$10,$C$9)</f>
        <v>-0.55445215990317209</v>
      </c>
      <c r="J34" s="20">
        <f>STANDARDIZE(D34,$C$10,$C$9)</f>
        <v>-0.78377438381221742</v>
      </c>
      <c r="K34" s="20">
        <f>STANDARDIZE(E34,$E$10,$E$9)</f>
        <v>-0.44452600462203223</v>
      </c>
      <c r="L34" s="20">
        <f>STANDARDIZE(F34,$F$10,$F$9)</f>
        <v>-0.48801346991074346</v>
      </c>
      <c r="M34" s="20">
        <f>STANDARDIZE(G34,$G$10,$G$9)</f>
        <v>-0.53633816764373021</v>
      </c>
      <c r="N34" s="20">
        <f>STANDARDIZE(H34,$H$10,$H$9)</f>
        <v>-0.47783428595006505</v>
      </c>
      <c r="O34" s="2">
        <f t="shared" si="4"/>
        <v>1.3790549861084462</v>
      </c>
      <c r="P34" s="2">
        <f t="shared" si="5"/>
        <v>21.491882577271202</v>
      </c>
      <c r="Q34" s="2">
        <f t="shared" si="6"/>
        <v>2.7171222197614978E-2</v>
      </c>
      <c r="R34" s="2">
        <f t="shared" si="7"/>
        <v>24.098649592279131</v>
      </c>
      <c r="S34" s="2">
        <f t="shared" si="8"/>
        <v>49.263883208132121</v>
      </c>
      <c r="T34" s="20">
        <f t="shared" si="9"/>
        <v>2.7171222197614978E-2</v>
      </c>
      <c r="U34" s="20">
        <f t="shared" si="10"/>
        <v>3</v>
      </c>
    </row>
    <row r="35" spans="1:21" ht="11.5" customHeight="1" x14ac:dyDescent="0.3">
      <c r="A35" s="2">
        <f t="shared" si="11"/>
        <v>24</v>
      </c>
      <c r="B35" s="3" t="s">
        <v>27</v>
      </c>
      <c r="C35" s="4">
        <v>18615</v>
      </c>
      <c r="D35" s="4">
        <v>7343</v>
      </c>
      <c r="E35" s="4">
        <v>2031</v>
      </c>
      <c r="F35" s="4">
        <v>512</v>
      </c>
      <c r="G35" s="4">
        <v>37979</v>
      </c>
      <c r="H35" s="5">
        <v>0.75044103320255895</v>
      </c>
      <c r="I35" s="20">
        <f>STANDARDIZE(C35,$C$10,$C$9)</f>
        <v>-0.68385866144447782</v>
      </c>
      <c r="J35" s="20">
        <f>STANDARDIZE(D35,$C$10,$C$9)</f>
        <v>-0.83454771985084131</v>
      </c>
      <c r="K35" s="20">
        <f>STANDARDIZE(E35,$E$10,$E$9)</f>
        <v>-0.47941944320292001</v>
      </c>
      <c r="L35" s="20">
        <f>STANDARDIZE(F35,$F$10,$F$9)</f>
        <v>-0.61220288094269038</v>
      </c>
      <c r="M35" s="20">
        <f>STANDARDIZE(G35,$G$10,$G$9)</f>
        <v>-0.64973479137473178</v>
      </c>
      <c r="N35" s="20">
        <f>STANDARDIZE(H35,$H$10,$H$9)</f>
        <v>0.37182951429590888</v>
      </c>
      <c r="O35" s="2">
        <f t="shared" si="4"/>
        <v>0.16794180641237927</v>
      </c>
      <c r="P35" s="2">
        <f t="shared" si="5"/>
        <v>28.387299915527173</v>
      </c>
      <c r="Q35" s="2">
        <f t="shared" si="6"/>
        <v>0.72474111167126309</v>
      </c>
      <c r="R35" s="2">
        <f t="shared" si="7"/>
        <v>26.861449911088926</v>
      </c>
      <c r="S35" s="2">
        <f t="shared" si="8"/>
        <v>51.898517209180696</v>
      </c>
      <c r="T35" s="20">
        <f t="shared" si="9"/>
        <v>0.16794180641237927</v>
      </c>
      <c r="U35" s="20">
        <f t="shared" si="10"/>
        <v>1</v>
      </c>
    </row>
    <row r="37" spans="1:21" ht="11.5" customHeight="1" x14ac:dyDescent="0.3">
      <c r="B37" s="1" t="s">
        <v>28</v>
      </c>
      <c r="C37" s="6">
        <v>1674473</v>
      </c>
      <c r="D37" s="6">
        <v>876843</v>
      </c>
      <c r="E37" s="6">
        <v>177346</v>
      </c>
      <c r="F37" s="6">
        <v>78660</v>
      </c>
      <c r="G37" s="6">
        <v>3900090</v>
      </c>
      <c r="H37" s="7">
        <v>0.71980954285670296</v>
      </c>
    </row>
    <row r="66" ht="15.25" customHeight="1" x14ac:dyDescent="0.3"/>
  </sheetData>
  <pageMargins left="0.7" right="0.7" top="0.75" bottom="0.75" header="0.3" footer="0.3"/>
  <ignoredErrors>
    <ignoredError sqref="C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96DA1-225A-4F84-9015-EF27053013E9}">
  <dimension ref="A1"/>
  <sheetViews>
    <sheetView zoomScale="55" zoomScaleNormal="55" workbookViewId="0">
      <selection activeCell="D36" sqref="D36"/>
    </sheetView>
  </sheetViews>
  <sheetFormatPr defaultRowHeight="14.5" x14ac:dyDescent="0.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BDD15-7803-49C2-9A4E-2CE3980C7985}">
  <dimension ref="A1"/>
  <sheetViews>
    <sheetView zoomScale="70" zoomScaleNormal="70" workbookViewId="0">
      <selection activeCell="S10" sqref="S10"/>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33DA7-6748-40CE-997C-2F31A91EEECF}">
  <dimension ref="A1:U37"/>
  <sheetViews>
    <sheetView topLeftCell="A10" workbookViewId="0">
      <selection activeCell="C11" sqref="C11:H35"/>
    </sheetView>
  </sheetViews>
  <sheetFormatPr defaultRowHeight="12" x14ac:dyDescent="0.3"/>
  <cols>
    <col min="1" max="1" width="12.1796875" style="2" bestFit="1" customWidth="1"/>
    <col min="2" max="2" width="12.453125" style="2" bestFit="1" customWidth="1"/>
    <col min="3" max="3" width="8.7265625" style="2"/>
    <col min="4" max="4" width="12.453125" style="2" bestFit="1" customWidth="1"/>
    <col min="5" max="6" width="8.7265625" style="2"/>
    <col min="7" max="8" width="10.36328125" style="2" bestFit="1" customWidth="1"/>
    <col min="9" max="9" width="13.90625" style="11" bestFit="1" customWidth="1"/>
    <col min="10" max="10" width="13.26953125" style="11" bestFit="1" customWidth="1"/>
    <col min="11" max="13" width="8.7265625" style="2"/>
    <col min="14" max="14" width="10.36328125" style="2" bestFit="1" customWidth="1"/>
    <col min="15" max="16384" width="8.7265625" style="2"/>
  </cols>
  <sheetData>
    <row r="1" spans="1:21" x14ac:dyDescent="0.3">
      <c r="D1" s="10" t="s">
        <v>46</v>
      </c>
      <c r="E1" s="2">
        <v>9</v>
      </c>
      <c r="F1" s="2">
        <f>E1+1</f>
        <v>10</v>
      </c>
      <c r="G1" s="2">
        <f t="shared" ref="G1:J1" si="0">F1+1</f>
        <v>11</v>
      </c>
      <c r="H1" s="2">
        <f t="shared" si="0"/>
        <v>12</v>
      </c>
      <c r="I1" s="2">
        <f t="shared" si="0"/>
        <v>13</v>
      </c>
      <c r="J1" s="2">
        <f t="shared" si="0"/>
        <v>14</v>
      </c>
    </row>
    <row r="2" spans="1:21" x14ac:dyDescent="0.3">
      <c r="B2" s="12" t="s">
        <v>43</v>
      </c>
      <c r="C2" s="21" t="s">
        <v>44</v>
      </c>
      <c r="D2" s="21" t="s">
        <v>45</v>
      </c>
      <c r="E2" s="22" t="s">
        <v>37</v>
      </c>
      <c r="F2" s="22" t="s">
        <v>38</v>
      </c>
      <c r="G2" s="22" t="s">
        <v>39</v>
      </c>
      <c r="H2" s="22" t="s">
        <v>40</v>
      </c>
      <c r="I2" s="22" t="s">
        <v>41</v>
      </c>
      <c r="J2" s="23" t="s">
        <v>42</v>
      </c>
      <c r="K2" s="10" t="s">
        <v>55</v>
      </c>
    </row>
    <row r="3" spans="1:21" x14ac:dyDescent="0.3">
      <c r="B3" s="24">
        <v>1</v>
      </c>
      <c r="C3" s="2">
        <v>13</v>
      </c>
      <c r="D3" s="2" t="str">
        <f>VLOOKUP(C3,statewide,2)</f>
        <v>Harford</v>
      </c>
      <c r="E3" s="2">
        <f>VLOOKUP($C3,democrat2,E$1)</f>
        <v>-0.17651444068020755</v>
      </c>
      <c r="F3" s="2">
        <f>VLOOKUP($C3,democrat2,F$1)</f>
        <v>-0.14718245295902332</v>
      </c>
      <c r="G3" s="2">
        <f>VLOOKUP($C3,democrat2,G$1)</f>
        <v>-0.28650222197339309</v>
      </c>
      <c r="H3" s="2">
        <f>VLOOKUP($C3,democrat2,H$1)</f>
        <v>-0.33968645866600478</v>
      </c>
      <c r="I3" s="2">
        <f>VLOOKUP($C3,democrat2,I$1)</f>
        <v>-0.19750254007987</v>
      </c>
      <c r="J3" s="25">
        <f>VLOOKUP($C3,democrat2,J$1)</f>
        <v>0.49552709924839883</v>
      </c>
      <c r="K3" s="2" t="s">
        <v>61</v>
      </c>
    </row>
    <row r="4" spans="1:21" x14ac:dyDescent="0.3">
      <c r="B4" s="24">
        <v>2</v>
      </c>
      <c r="C4" s="2">
        <v>4</v>
      </c>
      <c r="D4" s="2" t="str">
        <f>VLOOKUP(C4,statewide,2)</f>
        <v>Baltimore County</v>
      </c>
      <c r="E4" s="2">
        <f>VLOOKUP($C4,democrat2,E$1)</f>
        <v>1.8377756762782085</v>
      </c>
      <c r="F4" s="2">
        <f>VLOOKUP($C4,democrat2,F$1)</f>
        <v>1.6288110628883323</v>
      </c>
      <c r="G4" s="2">
        <f>VLOOKUP($C4,democrat2,G$1)</f>
        <v>1.113287186866097</v>
      </c>
      <c r="H4" s="2">
        <f>VLOOKUP($C4,democrat2,H$1)</f>
        <v>1.376217686610558</v>
      </c>
      <c r="I4" s="2">
        <f>VLOOKUP($C4,democrat2,I$1)</f>
        <v>1.677998344407839</v>
      </c>
      <c r="J4" s="25">
        <f>VLOOKUP($C4,democrat2,J$1)</f>
        <v>1.1990100477874034E-2</v>
      </c>
      <c r="K4" s="2" t="s">
        <v>62</v>
      </c>
    </row>
    <row r="5" spans="1:21" x14ac:dyDescent="0.3">
      <c r="B5" s="24">
        <v>3</v>
      </c>
      <c r="C5" s="2">
        <v>18</v>
      </c>
      <c r="D5" s="2" t="str">
        <f>VLOOKUP(C5,statewide,2)</f>
        <v>Queen Anne's</v>
      </c>
      <c r="E5" s="2">
        <f>VLOOKUP($C5,democrat2,E$1)</f>
        <v>-0.6583718952668588</v>
      </c>
      <c r="F5" s="2">
        <f>VLOOKUP($C5,democrat2,F$1)</f>
        <v>-0.5435066215619192</v>
      </c>
      <c r="G5" s="2">
        <f>VLOOKUP($C5,democrat2,G$1)</f>
        <v>-0.52302494085069062</v>
      </c>
      <c r="H5" s="2">
        <f>VLOOKUP($C5,democrat2,H$1)</f>
        <v>-0.58468834856790242</v>
      </c>
      <c r="I5" s="2">
        <f>VLOOKUP($C5,democrat2,I$1)</f>
        <v>-0.60727137486730853</v>
      </c>
      <c r="J5" s="25">
        <f>VLOOKUP($C5,democrat2,J$1)</f>
        <v>0.39386859142349034</v>
      </c>
      <c r="K5" s="2" t="s">
        <v>63</v>
      </c>
    </row>
    <row r="6" spans="1:21" x14ac:dyDescent="0.3">
      <c r="B6" s="24">
        <v>4</v>
      </c>
      <c r="C6" s="2">
        <v>17</v>
      </c>
      <c r="D6" s="2" t="str">
        <f>VLOOKUP(C6,statewide,2)</f>
        <v>Prince George's</v>
      </c>
      <c r="E6" s="2">
        <f>VLOOKUP($C6,democrat2,E$1)</f>
        <v>2.5574337234510596</v>
      </c>
      <c r="F6" s="2">
        <f>VLOOKUP($C6,democrat2,F$1)</f>
        <v>3.1172907442150115</v>
      </c>
      <c r="G6" s="2">
        <f>VLOOKUP($C6,democrat2,G$1)</f>
        <v>1.8419297563106749</v>
      </c>
      <c r="H6" s="2">
        <f>VLOOKUP($C6,democrat2,H$1)</f>
        <v>2.7283311468812732</v>
      </c>
      <c r="I6" s="2">
        <f>VLOOKUP($C6,democrat2,I$1)</f>
        <v>2.8109362431274159</v>
      </c>
      <c r="J6" s="25">
        <f>VLOOKUP($C6,democrat2,J$1)</f>
        <v>-0.48424444592277466</v>
      </c>
      <c r="K6" s="2" t="s">
        <v>64</v>
      </c>
    </row>
    <row r="7" spans="1:21" x14ac:dyDescent="0.3">
      <c r="B7" s="26">
        <v>5</v>
      </c>
      <c r="C7" s="27">
        <v>2</v>
      </c>
      <c r="D7" s="27" t="str">
        <f>VLOOKUP(C7,statewide,2)</f>
        <v>Anne Arundel</v>
      </c>
      <c r="E7" s="27">
        <f>VLOOKUP($C7,democrat2,E$1)</f>
        <v>0.67433819965793473</v>
      </c>
      <c r="F7" s="27">
        <f>VLOOKUP($C7,democrat2,F$1)</f>
        <v>0.40505514860897252</v>
      </c>
      <c r="G7" s="27">
        <f>VLOOKUP($C7,democrat2,G$1)</f>
        <v>0.43178566623001274</v>
      </c>
      <c r="H7" s="27">
        <f>VLOOKUP($C7,democrat2,H$1)</f>
        <v>0.34750672101034807</v>
      </c>
      <c r="I7" s="27">
        <f>VLOOKUP($C7,democrat2,I$1)</f>
        <v>0.53260118005107415</v>
      </c>
      <c r="J7" s="28">
        <f>VLOOKUP($C7,democrat2,J$1)</f>
        <v>4.3132837803500232E-2</v>
      </c>
      <c r="K7" s="2" t="s">
        <v>65</v>
      </c>
    </row>
    <row r="8" spans="1:21" x14ac:dyDescent="0.3">
      <c r="I8" s="2"/>
      <c r="J8" s="2"/>
    </row>
    <row r="9" spans="1:21" x14ac:dyDescent="0.3">
      <c r="A9" s="29" t="s">
        <v>53</v>
      </c>
      <c r="B9" s="12" t="s">
        <v>35</v>
      </c>
      <c r="C9" s="13">
        <f>_xlfn.STDEV.P(C12:C35)</f>
        <v>48111.738812647258</v>
      </c>
      <c r="D9" s="13">
        <f t="shared" ref="D9:H9" si="1">_xlfn.STDEV.P(D12:D35)</f>
        <v>36770.404518533614</v>
      </c>
      <c r="E9" s="13">
        <f t="shared" si="1"/>
        <v>7339.6754791263684</v>
      </c>
      <c r="F9" s="13">
        <f t="shared" si="1"/>
        <v>3367.3209636478405</v>
      </c>
      <c r="G9" s="13">
        <f t="shared" si="1"/>
        <v>129782.92999658416</v>
      </c>
      <c r="H9" s="14">
        <f t="shared" si="1"/>
        <v>4.0757136452339471E-2</v>
      </c>
      <c r="J9" s="2"/>
    </row>
    <row r="10" spans="1:21" x14ac:dyDescent="0.3">
      <c r="A10" s="30">
        <f>SUM(T12:T35)</f>
        <v>50.127859910074783</v>
      </c>
      <c r="B10" s="15" t="s">
        <v>34</v>
      </c>
      <c r="C10" s="16">
        <f>AVERAGE(C12:C35)</f>
        <v>35583.416666666664</v>
      </c>
      <c r="D10" s="16">
        <f t="shared" ref="D10:H10" si="2">AVERAGE(D12:D35)</f>
        <v>23632.958333333332</v>
      </c>
      <c r="E10" s="16">
        <f t="shared" si="2"/>
        <v>4316.833333333333</v>
      </c>
      <c r="F10" s="16">
        <f t="shared" si="2"/>
        <v>2070.8333333333335</v>
      </c>
      <c r="G10" s="16">
        <f t="shared" si="2"/>
        <v>89616.458333333328</v>
      </c>
      <c r="H10" s="17">
        <f t="shared" si="2"/>
        <v>0.73707117626056606</v>
      </c>
      <c r="I10" s="31">
        <v>9</v>
      </c>
      <c r="J10" s="2">
        <v>10</v>
      </c>
      <c r="K10" s="2">
        <v>11</v>
      </c>
      <c r="L10" s="2">
        <f>K10+1</f>
        <v>12</v>
      </c>
      <c r="M10" s="2">
        <f t="shared" ref="M10:P10" si="3">L10+1</f>
        <v>13</v>
      </c>
      <c r="N10" s="2">
        <f t="shared" si="3"/>
        <v>14</v>
      </c>
    </row>
    <row r="11" spans="1:21" ht="11.5" customHeight="1" x14ac:dyDescent="0.3">
      <c r="A11" s="10" t="s">
        <v>54</v>
      </c>
      <c r="B11" s="1" t="s">
        <v>0</v>
      </c>
      <c r="C11" s="1" t="s">
        <v>1</v>
      </c>
      <c r="D11" s="1" t="s">
        <v>32</v>
      </c>
      <c r="E11" s="1" t="s">
        <v>30</v>
      </c>
      <c r="F11" s="1" t="s">
        <v>31</v>
      </c>
      <c r="G11" s="1" t="s">
        <v>29</v>
      </c>
      <c r="H11" s="1" t="s">
        <v>3</v>
      </c>
      <c r="I11" s="19" t="s">
        <v>37</v>
      </c>
      <c r="J11" s="19" t="s">
        <v>38</v>
      </c>
      <c r="K11" s="19" t="s">
        <v>39</v>
      </c>
      <c r="L11" s="19" t="s">
        <v>40</v>
      </c>
      <c r="M11" s="19" t="s">
        <v>41</v>
      </c>
      <c r="N11" s="19" t="s">
        <v>42</v>
      </c>
      <c r="O11" s="10" t="s">
        <v>47</v>
      </c>
      <c r="P11" s="10" t="s">
        <v>48</v>
      </c>
      <c r="Q11" s="10" t="s">
        <v>49</v>
      </c>
      <c r="R11" s="10" t="s">
        <v>50</v>
      </c>
      <c r="S11" s="10" t="s">
        <v>51</v>
      </c>
      <c r="T11" s="19" t="s">
        <v>52</v>
      </c>
      <c r="U11" s="19" t="s">
        <v>43</v>
      </c>
    </row>
    <row r="12" spans="1:21" ht="11.5" customHeight="1" x14ac:dyDescent="0.3">
      <c r="A12" s="2">
        <v>1</v>
      </c>
      <c r="B12" s="3" t="s">
        <v>4</v>
      </c>
      <c r="C12" s="4">
        <v>7677</v>
      </c>
      <c r="D12" s="4">
        <v>1435</v>
      </c>
      <c r="E12" s="4">
        <v>625</v>
      </c>
      <c r="F12" s="4">
        <v>605</v>
      </c>
      <c r="G12" s="4">
        <v>14477</v>
      </c>
      <c r="H12" s="5">
        <v>0.71437452510879296</v>
      </c>
      <c r="I12" s="20">
        <f>STANDARDIZE(C12,$C$10,$C$9)</f>
        <v>-0.58003342542529002</v>
      </c>
      <c r="J12" s="20">
        <f>STANDARDIZE(D12,$D$10,$D$9)</f>
        <v>-0.60369089282509136</v>
      </c>
      <c r="K12" s="20">
        <f>STANDARDIZE(E12,$E$10,$E$9)</f>
        <v>-0.50299680739737107</v>
      </c>
      <c r="L12" s="20">
        <f>STANDARDIZE(F12,$F$10,$F$9)</f>
        <v>-0.43531143872468481</v>
      </c>
      <c r="M12" s="20">
        <f>STANDARDIZE(G12,$G$10,$G$9)</f>
        <v>-0.57896256722907213</v>
      </c>
      <c r="N12" s="20">
        <f>STANDARDIZE(H12,$H$10,$H$9)</f>
        <v>-0.55687551009168879</v>
      </c>
      <c r="O12" s="2">
        <f>SUMXMY2($D$3:$I$3,I12:N12)</f>
        <v>0.51762974678580176</v>
      </c>
      <c r="P12" s="2">
        <f>SUMXMY2($D$4:$I$4,I12:N12)</f>
        <v>21.720912477572739</v>
      </c>
      <c r="Q12" s="2">
        <f>SUMXMY2($D$5:$I$5,I12:N12)</f>
        <v>1.4897243285314277E-2</v>
      </c>
      <c r="R12" s="2">
        <f>SUMXMY2($D$6:$I$6,I12:N12)</f>
        <v>50.565365972867241</v>
      </c>
      <c r="S12" s="2">
        <f>SUMXMY2($D$7:$I$7,I12:N12)</f>
        <v>5.2550789058760401</v>
      </c>
      <c r="T12" s="20">
        <f>MIN(O12:S12)</f>
        <v>1.4897243285314277E-2</v>
      </c>
      <c r="U12" s="20">
        <f>MATCH(T12,O12:S12,0)</f>
        <v>3</v>
      </c>
    </row>
    <row r="13" spans="1:21" ht="11.5" customHeight="1" x14ac:dyDescent="0.3">
      <c r="A13" s="2">
        <f>A12+1</f>
        <v>2</v>
      </c>
      <c r="B13" s="3" t="s">
        <v>5</v>
      </c>
      <c r="C13" s="4">
        <v>68027</v>
      </c>
      <c r="D13" s="4">
        <v>38527</v>
      </c>
      <c r="E13" s="4">
        <v>7486</v>
      </c>
      <c r="F13" s="4">
        <v>3241</v>
      </c>
      <c r="G13" s="4">
        <v>158739</v>
      </c>
      <c r="H13" s="5">
        <v>0.73882914721649995</v>
      </c>
      <c r="I13" s="20">
        <f t="shared" ref="I13:I35" si="4">STANDARDIZE(C13,$C$10,$C$9)</f>
        <v>0.67433819965793473</v>
      </c>
      <c r="J13" s="20">
        <f t="shared" ref="J13:J35" si="5">STANDARDIZE(D13,$D$10,$D$9)</f>
        <v>0.40505514860897252</v>
      </c>
      <c r="K13" s="20">
        <f t="shared" ref="K13:K35" si="6">STANDARDIZE(E13,$E$10,$E$9)</f>
        <v>0.43178566623001274</v>
      </c>
      <c r="L13" s="20">
        <f t="shared" ref="L13:L35" si="7">STANDARDIZE(F13,$F$10,$F$9)</f>
        <v>0.34750672101034807</v>
      </c>
      <c r="M13" s="20">
        <f t="shared" ref="M13:M35" si="8">STANDARDIZE(G13,$G$10,$G$9)</f>
        <v>0.53260118005107415</v>
      </c>
      <c r="N13" s="20">
        <f t="shared" ref="N13:N35" si="9">STANDARDIZE(H13,$H$10,$H$9)</f>
        <v>4.3132837803500232E-2</v>
      </c>
      <c r="O13" s="2">
        <f t="shared" ref="O13:O35" si="10">SUMXMY2($D$3:$I$3,I13:N13)</f>
        <v>1.8941857197543261</v>
      </c>
      <c r="P13" s="2">
        <f>SUMXMY2($D$4:$I$4,I13:N13)</f>
        <v>7.4564516673603585</v>
      </c>
      <c r="Q13" s="2">
        <f t="shared" ref="Q13:Q35" si="11">SUMXMY2($D$5:$I$5,I13:N13)</f>
        <v>4.5112590291970012</v>
      </c>
      <c r="R13" s="2">
        <f>SUMXMY2($D$6:$I$6,I13:N13)</f>
        <v>26.559937039517521</v>
      </c>
      <c r="S13" s="2">
        <f t="shared" ref="S13:S35" si="12">SUMXMY2($D$7:$I$7,I13:N13)</f>
        <v>0.35417003959203314</v>
      </c>
      <c r="T13" s="20">
        <f t="shared" ref="T13:T35" si="13">MIN(O13:S13)</f>
        <v>0.35417003959203314</v>
      </c>
      <c r="U13" s="20">
        <f t="shared" ref="U13:U35" si="14">MATCH(T13,O13:S13,0)</f>
        <v>5</v>
      </c>
    </row>
    <row r="14" spans="1:21" ht="11.5" customHeight="1" x14ac:dyDescent="0.3">
      <c r="A14" s="2">
        <f t="shared" ref="A14:A35" si="15">A13+1</f>
        <v>3</v>
      </c>
      <c r="B14" s="3" t="s">
        <v>6</v>
      </c>
      <c r="C14" s="4">
        <v>119203</v>
      </c>
      <c r="D14" s="4">
        <v>59562</v>
      </c>
      <c r="E14" s="4">
        <v>9412</v>
      </c>
      <c r="F14" s="4">
        <v>10910</v>
      </c>
      <c r="G14" s="4">
        <v>308854</v>
      </c>
      <c r="H14" s="5">
        <v>0.64459906622546603</v>
      </c>
      <c r="I14" s="20">
        <f t="shared" si="4"/>
        <v>1.7380287097699334</v>
      </c>
      <c r="J14" s="20">
        <f t="shared" si="5"/>
        <v>0.97711847713171429</v>
      </c>
      <c r="K14" s="20">
        <f t="shared" si="6"/>
        <v>0.69419508821024034</v>
      </c>
      <c r="L14" s="20">
        <f t="shared" si="7"/>
        <v>2.6249848951408361</v>
      </c>
      <c r="M14" s="20">
        <f t="shared" si="8"/>
        <v>1.6892633081441213</v>
      </c>
      <c r="N14" s="20">
        <f t="shared" si="9"/>
        <v>-2.2688568943805696</v>
      </c>
      <c r="O14" s="2">
        <f>SUMXMY2($D$3:$I$3,I14:N14)</f>
        <v>18.922688326284742</v>
      </c>
      <c r="P14" s="2">
        <f t="shared" ref="P13:P35" si="16">SUMXMY2($D$4:$I$4,I14:N14)</f>
        <v>19.575131632882108</v>
      </c>
      <c r="Q14" s="2">
        <f>SUMXMY2($D$5:$I$5,I14:N14)</f>
        <v>22.048422783800262</v>
      </c>
      <c r="R14" s="2">
        <f t="shared" ref="R13:R35" si="17">SUMXMY2($D$6:$I$6,I14:N14)</f>
        <v>35.865924479718011</v>
      </c>
      <c r="S14" s="2">
        <f t="shared" si="12"/>
        <v>14.633878740709878</v>
      </c>
      <c r="T14" s="20">
        <f t="shared" si="13"/>
        <v>14.633878740709878</v>
      </c>
      <c r="U14" s="20">
        <f t="shared" si="14"/>
        <v>5</v>
      </c>
    </row>
    <row r="15" spans="1:21" ht="11.5" customHeight="1" x14ac:dyDescent="0.3">
      <c r="A15" s="2">
        <f t="shared" si="15"/>
        <v>4</v>
      </c>
      <c r="B15" s="3" t="s">
        <v>7</v>
      </c>
      <c r="C15" s="4">
        <v>124002</v>
      </c>
      <c r="D15" s="4">
        <v>83525</v>
      </c>
      <c r="E15" s="4">
        <v>12488</v>
      </c>
      <c r="F15" s="4">
        <v>6705</v>
      </c>
      <c r="G15" s="4">
        <v>307392</v>
      </c>
      <c r="H15" s="5">
        <v>0.73755985842182004</v>
      </c>
      <c r="I15" s="20">
        <f t="shared" si="4"/>
        <v>1.8377756762782085</v>
      </c>
      <c r="J15" s="20">
        <f t="shared" si="5"/>
        <v>1.6288110628883323</v>
      </c>
      <c r="K15" s="20">
        <f t="shared" si="6"/>
        <v>1.113287186866097</v>
      </c>
      <c r="L15" s="20">
        <f t="shared" si="7"/>
        <v>1.376217686610558</v>
      </c>
      <c r="M15" s="20">
        <f t="shared" si="8"/>
        <v>1.677998344407839</v>
      </c>
      <c r="N15" s="20">
        <f t="shared" si="9"/>
        <v>1.1990100477874034E-2</v>
      </c>
      <c r="O15" s="2">
        <f t="shared" si="10"/>
        <v>11.727560512160284</v>
      </c>
      <c r="P15" s="2">
        <f t="shared" si="16"/>
        <v>3.2452185583572071</v>
      </c>
      <c r="Q15" s="2">
        <f t="shared" si="11"/>
        <v>17.086530011103036</v>
      </c>
      <c r="R15" s="2">
        <f t="shared" si="17"/>
        <v>14.032556540846517</v>
      </c>
      <c r="S15" s="2">
        <f t="shared" si="12"/>
        <v>4.3458067638824165</v>
      </c>
      <c r="T15" s="20">
        <f t="shared" si="13"/>
        <v>3.2452185583572071</v>
      </c>
      <c r="U15" s="20">
        <f t="shared" si="14"/>
        <v>2</v>
      </c>
    </row>
    <row r="16" spans="1:21" ht="11.5" customHeight="1" x14ac:dyDescent="0.3">
      <c r="A16" s="2">
        <f t="shared" si="15"/>
        <v>5</v>
      </c>
      <c r="B16" s="3" t="s">
        <v>8</v>
      </c>
      <c r="C16" s="4">
        <v>11126</v>
      </c>
      <c r="D16" s="4">
        <v>5457</v>
      </c>
      <c r="E16" s="4">
        <v>1045</v>
      </c>
      <c r="F16" s="4">
        <v>318</v>
      </c>
      <c r="G16" s="4">
        <v>23487</v>
      </c>
      <c r="H16" s="5">
        <v>0.764082258270533</v>
      </c>
      <c r="I16" s="20">
        <f t="shared" si="4"/>
        <v>-0.50834613901415426</v>
      </c>
      <c r="J16" s="20">
        <f t="shared" si="5"/>
        <v>-0.49430944726680914</v>
      </c>
      <c r="K16" s="20">
        <f t="shared" si="6"/>
        <v>-0.44577356895931519</v>
      </c>
      <c r="L16" s="20">
        <f t="shared" si="7"/>
        <v>-0.52054239921176915</v>
      </c>
      <c r="M16" s="20">
        <f t="shared" si="8"/>
        <v>-0.50953895350547129</v>
      </c>
      <c r="N16" s="20">
        <f t="shared" si="9"/>
        <v>0.66273257547308606</v>
      </c>
      <c r="O16" s="2">
        <f t="shared" si="10"/>
        <v>1.013779449361047</v>
      </c>
      <c r="P16" s="2">
        <f t="shared" si="16"/>
        <v>16.998764221814159</v>
      </c>
      <c r="Q16" s="2">
        <f>SUMXMY2($D$5:$I$5,I16:N16)</f>
        <v>1.6550318648862381</v>
      </c>
      <c r="R16" s="2">
        <f t="shared" si="17"/>
        <v>42.688420150160432</v>
      </c>
      <c r="S16" s="2">
        <f t="shared" si="12"/>
        <v>3.7480370418104809</v>
      </c>
      <c r="T16" s="20">
        <f t="shared" si="13"/>
        <v>1.013779449361047</v>
      </c>
      <c r="U16" s="20">
        <f t="shared" si="14"/>
        <v>1</v>
      </c>
    </row>
    <row r="17" spans="1:21" ht="11.5" customHeight="1" x14ac:dyDescent="0.3">
      <c r="A17" s="2">
        <f t="shared" si="15"/>
        <v>6</v>
      </c>
      <c r="B17" s="3" t="s">
        <v>9</v>
      </c>
      <c r="C17" s="4">
        <v>3135</v>
      </c>
      <c r="D17" s="4">
        <v>1434</v>
      </c>
      <c r="E17" s="4">
        <v>188</v>
      </c>
      <c r="F17" s="4">
        <v>99</v>
      </c>
      <c r="G17" s="4">
        <v>6844</v>
      </c>
      <c r="H17" s="5">
        <v>0.70952659263588502</v>
      </c>
      <c r="I17" s="20">
        <f t="shared" si="4"/>
        <v>-0.67443866024099852</v>
      </c>
      <c r="J17" s="20">
        <f t="shared" si="5"/>
        <v>-0.6037180886096658</v>
      </c>
      <c r="K17" s="20">
        <f t="shared" si="6"/>
        <v>-0.56253622453411012</v>
      </c>
      <c r="L17" s="20">
        <f t="shared" si="7"/>
        <v>-0.58557926453118203</v>
      </c>
      <c r="M17" s="20">
        <f t="shared" si="8"/>
        <v>-0.6377761569685001</v>
      </c>
      <c r="N17" s="20">
        <f t="shared" si="9"/>
        <v>-0.67582234725668455</v>
      </c>
      <c r="O17" s="2">
        <f t="shared" si="10"/>
        <v>0.7621160959227371</v>
      </c>
      <c r="P17" s="2">
        <f t="shared" si="16"/>
        <v>23.245685008245651</v>
      </c>
      <c r="Q17" s="2">
        <f t="shared" si="11"/>
        <v>1.4779758998832302E-2</v>
      </c>
      <c r="R17" s="2">
        <f t="shared" si="17"/>
        <v>52.914971193744861</v>
      </c>
      <c r="S17" s="2">
        <f t="shared" si="12"/>
        <v>6.0357621146932097</v>
      </c>
      <c r="T17" s="20">
        <f t="shared" si="13"/>
        <v>1.4779758998832302E-2</v>
      </c>
      <c r="U17" s="20">
        <f t="shared" si="14"/>
        <v>3</v>
      </c>
    </row>
    <row r="18" spans="1:21" ht="11.5" customHeight="1" x14ac:dyDescent="0.3">
      <c r="A18" s="2">
        <f t="shared" si="15"/>
        <v>7</v>
      </c>
      <c r="B18" s="3" t="s">
        <v>10</v>
      </c>
      <c r="C18" s="4">
        <v>16433</v>
      </c>
      <c r="D18" s="4">
        <v>6374</v>
      </c>
      <c r="E18" s="4">
        <v>1766</v>
      </c>
      <c r="F18" s="4">
        <v>366</v>
      </c>
      <c r="G18" s="4">
        <v>32290</v>
      </c>
      <c r="H18" s="5">
        <v>0.77234437906472597</v>
      </c>
      <c r="I18" s="20">
        <f t="shared" si="4"/>
        <v>-0.39804041881006685</v>
      </c>
      <c r="J18" s="20">
        <f t="shared" si="5"/>
        <v>-0.46937091281207399</v>
      </c>
      <c r="K18" s="20">
        <f t="shared" si="6"/>
        <v>-0.34754034297398601</v>
      </c>
      <c r="L18" s="20">
        <f t="shared" si="7"/>
        <v>-0.50628774379929509</v>
      </c>
      <c r="M18" s="20">
        <f t="shared" si="8"/>
        <v>-0.44171031070759564</v>
      </c>
      <c r="N18" s="20">
        <f t="shared" si="9"/>
        <v>0.86544850483810709</v>
      </c>
      <c r="O18" s="2">
        <f t="shared" si="10"/>
        <v>1.3144876632426783</v>
      </c>
      <c r="P18" s="2">
        <f t="shared" si="16"/>
        <v>15.817012664262689</v>
      </c>
      <c r="Q18" s="2">
        <f t="shared" si="11"/>
        <v>2.2637508508675319</v>
      </c>
      <c r="R18" s="2">
        <f t="shared" si="17"/>
        <v>40.514811579344219</v>
      </c>
      <c r="S18" s="2">
        <f t="shared" si="12"/>
        <v>3.4881030952735097</v>
      </c>
      <c r="T18" s="20">
        <f>MIN(O18:S18)</f>
        <v>1.3144876632426783</v>
      </c>
      <c r="U18" s="20">
        <f t="shared" si="14"/>
        <v>1</v>
      </c>
    </row>
    <row r="19" spans="1:21" ht="11.5" customHeight="1" x14ac:dyDescent="0.3">
      <c r="A19" s="2">
        <f t="shared" si="15"/>
        <v>8</v>
      </c>
      <c r="B19" s="3" t="s">
        <v>11</v>
      </c>
      <c r="C19" s="4">
        <v>10194</v>
      </c>
      <c r="D19" s="4">
        <v>4058</v>
      </c>
      <c r="E19" s="4">
        <v>791</v>
      </c>
      <c r="F19" s="4">
        <v>252</v>
      </c>
      <c r="G19" s="4">
        <v>22476</v>
      </c>
      <c r="H19" s="5">
        <v>0.68050364833600296</v>
      </c>
      <c r="I19" s="20">
        <f t="shared" si="4"/>
        <v>-0.52771771075529039</v>
      </c>
      <c r="J19" s="20">
        <f t="shared" si="5"/>
        <v>-0.53235634988641056</v>
      </c>
      <c r="K19" s="20">
        <f>STANDARDIZE(E19,$E$10,$E$9)</f>
        <v>-0.48038000363375849</v>
      </c>
      <c r="L19" s="20">
        <f t="shared" si="7"/>
        <v>-0.54014255040392101</v>
      </c>
      <c r="M19" s="20">
        <f t="shared" si="8"/>
        <v>-0.5173288839687965</v>
      </c>
      <c r="N19" s="20">
        <f t="shared" si="9"/>
        <v>-1.3879171317816197</v>
      </c>
      <c r="O19" s="2">
        <f t="shared" si="10"/>
        <v>1.7506212197334059</v>
      </c>
      <c r="P19" s="2">
        <f t="shared" si="16"/>
        <v>25.785398994727469</v>
      </c>
      <c r="Q19" s="2">
        <f t="shared" si="11"/>
        <v>0.63410299538479264</v>
      </c>
      <c r="R19" s="2">
        <f t="shared" si="17"/>
        <v>56.328984681480762</v>
      </c>
      <c r="S19" s="2">
        <f t="shared" si="12"/>
        <v>7.6210828127407009</v>
      </c>
      <c r="T19" s="20">
        <f t="shared" si="13"/>
        <v>0.63410299538479264</v>
      </c>
      <c r="U19" s="20">
        <f t="shared" si="14"/>
        <v>3</v>
      </c>
    </row>
    <row r="20" spans="1:21" ht="11.5" customHeight="1" x14ac:dyDescent="0.3">
      <c r="A20" s="2">
        <f t="shared" si="15"/>
        <v>9</v>
      </c>
      <c r="B20" s="3" t="s">
        <v>12</v>
      </c>
      <c r="C20" s="4">
        <v>27143</v>
      </c>
      <c r="D20" s="4">
        <v>17749</v>
      </c>
      <c r="E20" s="4">
        <v>1947</v>
      </c>
      <c r="F20" s="4">
        <v>1364</v>
      </c>
      <c r="G20" s="4">
        <v>64092</v>
      </c>
      <c r="H20" s="5">
        <v>0.75209074455470304</v>
      </c>
      <c r="I20" s="20">
        <f t="shared" si="4"/>
        <v>-0.17543362337276219</v>
      </c>
      <c r="J20" s="20">
        <f t="shared" si="5"/>
        <v>-0.16001886327814546</v>
      </c>
      <c r="K20" s="20">
        <f t="shared" si="6"/>
        <v>-0.3228798521233</v>
      </c>
      <c r="L20" s="20">
        <f>STANDARDIZE(F20,$F$10,$F$9)</f>
        <v>-0.209909700014939</v>
      </c>
      <c r="M20" s="20">
        <f t="shared" si="8"/>
        <v>-0.19667038133601331</v>
      </c>
      <c r="N20" s="20">
        <f t="shared" si="9"/>
        <v>0.36851382608050837</v>
      </c>
      <c r="O20" s="2">
        <f t="shared" si="10"/>
        <v>0.37783621970313241</v>
      </c>
      <c r="P20" s="2">
        <f t="shared" si="16"/>
        <v>13.739857029499452</v>
      </c>
      <c r="Q20" s="2">
        <f t="shared" si="11"/>
        <v>1.4977877712124348</v>
      </c>
      <c r="R20" s="2">
        <f t="shared" si="17"/>
        <v>37.950428650933247</v>
      </c>
      <c r="S20" s="2">
        <f t="shared" si="12"/>
        <v>1.9608673952738025</v>
      </c>
      <c r="T20" s="20">
        <f t="shared" si="13"/>
        <v>0.37783621970313241</v>
      </c>
      <c r="U20" s="20">
        <f t="shared" si="14"/>
        <v>1</v>
      </c>
    </row>
    <row r="21" spans="1:21" ht="11.5" customHeight="1" x14ac:dyDescent="0.3">
      <c r="A21" s="2">
        <f t="shared" si="15"/>
        <v>10</v>
      </c>
      <c r="B21" s="3" t="s">
        <v>13</v>
      </c>
      <c r="C21" s="4">
        <v>4497</v>
      </c>
      <c r="D21" s="4">
        <v>1922</v>
      </c>
      <c r="E21" s="4">
        <v>495</v>
      </c>
      <c r="F21" s="4">
        <v>143</v>
      </c>
      <c r="G21" s="4">
        <v>10240</v>
      </c>
      <c r="H21" s="5">
        <v>0.68916015625000004</v>
      </c>
      <c r="I21" s="20">
        <f t="shared" si="4"/>
        <v>-0.64612956076521799</v>
      </c>
      <c r="J21" s="20">
        <f t="shared" si="5"/>
        <v>-0.59044654573735311</v>
      </c>
      <c r="K21" s="20">
        <f t="shared" si="6"/>
        <v>-0.52070876215200734</v>
      </c>
      <c r="L21" s="20">
        <f t="shared" si="7"/>
        <v>-0.57251249706974749</v>
      </c>
      <c r="M21" s="20">
        <f t="shared" si="8"/>
        <v>-0.61160938757833938</v>
      </c>
      <c r="N21" s="20">
        <f t="shared" si="9"/>
        <v>-1.175524685513472</v>
      </c>
      <c r="O21" s="2">
        <f t="shared" si="10"/>
        <v>1.4231329649438731</v>
      </c>
      <c r="P21" s="2">
        <f t="shared" si="16"/>
        <v>25.452669371259528</v>
      </c>
      <c r="Q21" s="2">
        <f t="shared" si="11"/>
        <v>0.3312191811246406</v>
      </c>
      <c r="R21" s="2">
        <f t="shared" si="17"/>
        <v>56.020795501687843</v>
      </c>
      <c r="S21" s="2">
        <f t="shared" si="12"/>
        <v>7.3029317538242955</v>
      </c>
      <c r="T21" s="20">
        <f t="shared" si="13"/>
        <v>0.3312191811246406</v>
      </c>
      <c r="U21" s="20">
        <f t="shared" si="14"/>
        <v>3</v>
      </c>
    </row>
    <row r="22" spans="1:21" ht="11.5" customHeight="1" x14ac:dyDescent="0.3">
      <c r="A22" s="2">
        <f t="shared" si="15"/>
        <v>11</v>
      </c>
      <c r="B22" s="3" t="s">
        <v>14</v>
      </c>
      <c r="C22" s="4">
        <v>29601</v>
      </c>
      <c r="D22" s="4">
        <v>14338</v>
      </c>
      <c r="E22" s="4">
        <v>2956</v>
      </c>
      <c r="F22" s="4">
        <v>1034</v>
      </c>
      <c r="G22" s="4">
        <v>60747</v>
      </c>
      <c r="H22" s="5">
        <v>0.78899369516190099</v>
      </c>
      <c r="I22" s="20">
        <f t="shared" si="4"/>
        <v>-0.12434422064774867</v>
      </c>
      <c r="J22" s="20">
        <f t="shared" si="5"/>
        <v>-0.25278368446146238</v>
      </c>
      <c r="K22" s="20">
        <f t="shared" si="6"/>
        <v>-0.18540783406616107</v>
      </c>
      <c r="L22" s="20">
        <f t="shared" si="7"/>
        <v>-0.30791045597569805</v>
      </c>
      <c r="M22" s="20">
        <f t="shared" si="8"/>
        <v>-0.22244418687490844</v>
      </c>
      <c r="N22" s="20">
        <f t="shared" si="9"/>
        <v>1.2739491392397504</v>
      </c>
      <c r="O22" s="2">
        <f t="shared" si="10"/>
        <v>2.1866522846581158</v>
      </c>
      <c r="P22" s="2">
        <f t="shared" si="16"/>
        <v>12.400606932795139</v>
      </c>
      <c r="Q22" s="2">
        <f t="shared" si="11"/>
        <v>4.0092222353311762</v>
      </c>
      <c r="R22" s="2">
        <f t="shared" si="17"/>
        <v>34.49635714489947</v>
      </c>
      <c r="S22" s="2">
        <f t="shared" si="12"/>
        <v>2.6297927091213249</v>
      </c>
      <c r="T22" s="20">
        <f t="shared" si="13"/>
        <v>2.1866522846581158</v>
      </c>
      <c r="U22" s="20">
        <f t="shared" si="14"/>
        <v>1</v>
      </c>
    </row>
    <row r="23" spans="1:21" ht="11.5" customHeight="1" x14ac:dyDescent="0.3">
      <c r="A23" s="2">
        <f t="shared" si="15"/>
        <v>12</v>
      </c>
      <c r="B23" s="3" t="s">
        <v>15</v>
      </c>
      <c r="C23" s="4">
        <v>1955</v>
      </c>
      <c r="D23" s="4">
        <v>812</v>
      </c>
      <c r="E23" s="4">
        <v>217</v>
      </c>
      <c r="F23" s="4">
        <v>74</v>
      </c>
      <c r="G23" s="4">
        <v>4425</v>
      </c>
      <c r="H23" s="5">
        <v>0.69107344632768397</v>
      </c>
      <c r="I23" s="20">
        <f t="shared" si="4"/>
        <v>-0.69896489914072024</v>
      </c>
      <c r="J23" s="20">
        <f t="shared" si="5"/>
        <v>-0.62063386661494957</v>
      </c>
      <c r="K23" s="20">
        <f t="shared" si="6"/>
        <v>-0.55858509616576812</v>
      </c>
      <c r="L23" s="20">
        <f t="shared" si="7"/>
        <v>-0.59300356422517886</v>
      </c>
      <c r="M23" s="20">
        <f t="shared" si="8"/>
        <v>-0.65641497179617947</v>
      </c>
      <c r="N23" s="20">
        <f t="shared" si="9"/>
        <v>-1.1285810029041383</v>
      </c>
      <c r="O23" s="2">
        <f t="shared" si="10"/>
        <v>1.427661327097101</v>
      </c>
      <c r="P23" s="2">
        <f t="shared" si="16"/>
        <v>25.748390721272173</v>
      </c>
      <c r="Q23" s="2">
        <f t="shared" si="11"/>
        <v>0.28345696369592877</v>
      </c>
      <c r="R23" s="2">
        <f t="shared" si="17"/>
        <v>56.517379496060954</v>
      </c>
      <c r="S23" s="2">
        <f>SUMXMY2($D$7:$I$7,I23:N23)</f>
        <v>7.4231331508888978</v>
      </c>
      <c r="T23" s="20">
        <f t="shared" si="13"/>
        <v>0.28345696369592877</v>
      </c>
      <c r="U23" s="20">
        <f t="shared" si="14"/>
        <v>3</v>
      </c>
    </row>
    <row r="24" spans="1:21" ht="11.5" customHeight="1" x14ac:dyDescent="0.3">
      <c r="A24" s="2">
        <f t="shared" si="15"/>
        <v>13</v>
      </c>
      <c r="B24" s="3" t="s">
        <v>16</v>
      </c>
      <c r="C24" s="4">
        <v>27091</v>
      </c>
      <c r="D24" s="4">
        <v>18221</v>
      </c>
      <c r="E24" s="4">
        <v>2214</v>
      </c>
      <c r="F24" s="4">
        <v>927</v>
      </c>
      <c r="G24" s="4">
        <v>63984</v>
      </c>
      <c r="H24" s="5">
        <v>0.75726744186046502</v>
      </c>
      <c r="I24" s="20">
        <f t="shared" si="4"/>
        <v>-0.17651444068020755</v>
      </c>
      <c r="J24" s="20">
        <f t="shared" si="5"/>
        <v>-0.14718245295902332</v>
      </c>
      <c r="K24" s="20">
        <f t="shared" si="6"/>
        <v>-0.28650222197339309</v>
      </c>
      <c r="L24" s="20">
        <f t="shared" si="7"/>
        <v>-0.33968645866600478</v>
      </c>
      <c r="M24" s="20">
        <f t="shared" si="8"/>
        <v>-0.19750254007987</v>
      </c>
      <c r="N24" s="20">
        <f>STANDARDIZE(H24,$H$10,$H$9)</f>
        <v>0.49552709924839883</v>
      </c>
      <c r="O24" s="2">
        <f t="shared" si="10"/>
        <v>0.52360527426644787</v>
      </c>
      <c r="P24" s="2">
        <f t="shared" si="16"/>
        <v>13.594449766127118</v>
      </c>
      <c r="Q24" s="2">
        <f t="shared" si="11"/>
        <v>1.7270562311911029</v>
      </c>
      <c r="R24" s="2">
        <f t="shared" si="17"/>
        <v>37.581826795137125</v>
      </c>
      <c r="S24" s="2">
        <f t="shared" si="12"/>
        <v>2.046726601116033</v>
      </c>
      <c r="T24" s="20">
        <f t="shared" si="13"/>
        <v>0.52360527426644787</v>
      </c>
      <c r="U24" s="20">
        <f t="shared" si="14"/>
        <v>1</v>
      </c>
    </row>
    <row r="25" spans="1:21" ht="11.5" customHeight="1" x14ac:dyDescent="0.3">
      <c r="A25" s="2">
        <f t="shared" si="15"/>
        <v>14</v>
      </c>
      <c r="B25" s="3" t="s">
        <v>17</v>
      </c>
      <c r="C25" s="4">
        <v>41602</v>
      </c>
      <c r="D25" s="4">
        <v>35295</v>
      </c>
      <c r="E25" s="4">
        <v>5489</v>
      </c>
      <c r="F25" s="4">
        <v>1774</v>
      </c>
      <c r="G25" s="4">
        <v>102742</v>
      </c>
      <c r="H25" s="5">
        <v>0.81913920305230603</v>
      </c>
      <c r="I25" s="20">
        <f t="shared" si="4"/>
        <v>0.12509594294170917</v>
      </c>
      <c r="J25" s="20">
        <f t="shared" si="5"/>
        <v>0.31715837286447518</v>
      </c>
      <c r="K25" s="20">
        <f t="shared" si="6"/>
        <v>0.15970279203763765</v>
      </c>
      <c r="L25" s="20">
        <f t="shared" si="7"/>
        <v>-8.8151185033389881E-2</v>
      </c>
      <c r="M25" s="20">
        <f t="shared" si="8"/>
        <v>0.10113457653492744</v>
      </c>
      <c r="N25" s="20">
        <f t="shared" si="9"/>
        <v>2.0135866730408938</v>
      </c>
      <c r="O25" s="2">
        <f t="shared" si="10"/>
        <v>5.4604732277395787</v>
      </c>
      <c r="P25" s="2">
        <f t="shared" si="16"/>
        <v>7.6524667203105317</v>
      </c>
      <c r="Q25" s="2">
        <f t="shared" si="11"/>
        <v>8.9745279587958642</v>
      </c>
      <c r="R25" s="2">
        <f t="shared" si="17"/>
        <v>25.029300737606949</v>
      </c>
      <c r="S25" s="2">
        <f t="shared" si="12"/>
        <v>2.7121268008647315</v>
      </c>
      <c r="T25" s="20">
        <f t="shared" si="13"/>
        <v>2.7121268008647315</v>
      </c>
      <c r="U25" s="20">
        <f t="shared" si="14"/>
        <v>5</v>
      </c>
    </row>
    <row r="26" spans="1:21" ht="11.5" customHeight="1" x14ac:dyDescent="0.3">
      <c r="A26" s="2">
        <f t="shared" si="15"/>
        <v>15</v>
      </c>
      <c r="B26" s="3" t="s">
        <v>18</v>
      </c>
      <c r="C26" s="4">
        <v>2572</v>
      </c>
      <c r="D26" s="4">
        <v>1806</v>
      </c>
      <c r="E26" s="4">
        <v>281</v>
      </c>
      <c r="F26" s="4">
        <v>110</v>
      </c>
      <c r="G26" s="4">
        <v>6085</v>
      </c>
      <c r="H26" s="5">
        <v>0.78373048479868501</v>
      </c>
      <c r="I26" s="20">
        <f t="shared" si="4"/>
        <v>-0.68614058608891659</v>
      </c>
      <c r="J26" s="20">
        <f t="shared" si="5"/>
        <v>-0.59360125674798481</v>
      </c>
      <c r="K26" s="20">
        <f t="shared" si="6"/>
        <v>-0.54986536459425495</v>
      </c>
      <c r="L26" s="20">
        <f t="shared" si="7"/>
        <v>-0.58231257266582337</v>
      </c>
      <c r="M26" s="20">
        <f t="shared" si="8"/>
        <v>-0.64362438369615982</v>
      </c>
      <c r="N26" s="20">
        <f t="shared" si="9"/>
        <v>1.1448132179914394</v>
      </c>
      <c r="O26" s="2">
        <f t="shared" si="10"/>
        <v>2.3178085596755524</v>
      </c>
      <c r="P26" s="2">
        <f t="shared" si="16"/>
        <v>17.897331678657455</v>
      </c>
      <c r="Q26" s="2">
        <f t="shared" si="11"/>
        <v>3.0810245692829841</v>
      </c>
      <c r="R26" s="2">
        <f t="shared" si="17"/>
        <v>43.400056277496496</v>
      </c>
      <c r="S26" s="2">
        <f t="shared" si="12"/>
        <v>4.9050833358947274</v>
      </c>
      <c r="T26" s="20">
        <f t="shared" si="13"/>
        <v>2.3178085596755524</v>
      </c>
      <c r="U26" s="20">
        <f t="shared" si="14"/>
        <v>1</v>
      </c>
    </row>
    <row r="27" spans="1:21" ht="11.5" customHeight="1" x14ac:dyDescent="0.3">
      <c r="A27" s="2">
        <f t="shared" si="15"/>
        <v>16</v>
      </c>
      <c r="B27" s="3" t="s">
        <v>19</v>
      </c>
      <c r="C27" s="4">
        <v>145951</v>
      </c>
      <c r="D27" s="4">
        <v>111432</v>
      </c>
      <c r="E27" s="4">
        <v>32595</v>
      </c>
      <c r="F27" s="4">
        <v>8064</v>
      </c>
      <c r="G27" s="4">
        <v>384194</v>
      </c>
      <c r="H27" s="5">
        <v>0.77575912169372796</v>
      </c>
      <c r="I27" s="20">
        <f t="shared" si="4"/>
        <v>2.2939845047612524</v>
      </c>
      <c r="J27" s="20">
        <f t="shared" si="5"/>
        <v>2.3877638230064284</v>
      </c>
      <c r="K27" s="20">
        <f t="shared" si="6"/>
        <v>3.8527816041851186</v>
      </c>
      <c r="L27" s="20">
        <f t="shared" si="7"/>
        <v>1.7798026179762294</v>
      </c>
      <c r="M27" s="20">
        <f t="shared" si="8"/>
        <v>2.2697710837197147</v>
      </c>
      <c r="N27" s="20">
        <f t="shared" si="9"/>
        <v>0.94923119729971117</v>
      </c>
      <c r="O27" s="2">
        <f t="shared" si="10"/>
        <v>34.96911809361827</v>
      </c>
      <c r="P27" s="2">
        <f t="shared" si="16"/>
        <v>7.0223139781948234</v>
      </c>
      <c r="Q27" s="2">
        <f t="shared" si="11"/>
        <v>44.4799466514134</v>
      </c>
      <c r="R27" s="2">
        <f t="shared" si="17"/>
        <v>4.2498174707211547</v>
      </c>
      <c r="S27" s="2">
        <f t="shared" si="12"/>
        <v>20.508475632837037</v>
      </c>
      <c r="T27" s="20">
        <f t="shared" si="13"/>
        <v>4.2498174707211547</v>
      </c>
      <c r="U27" s="20">
        <f t="shared" si="14"/>
        <v>4</v>
      </c>
    </row>
    <row r="28" spans="1:21" ht="11.5" customHeight="1" x14ac:dyDescent="0.3">
      <c r="A28" s="2">
        <f t="shared" si="15"/>
        <v>17</v>
      </c>
      <c r="B28" s="3" t="s">
        <v>20</v>
      </c>
      <c r="C28" s="4">
        <v>158626</v>
      </c>
      <c r="D28" s="4">
        <v>138257</v>
      </c>
      <c r="E28" s="4">
        <v>17836</v>
      </c>
      <c r="F28" s="4">
        <v>11258</v>
      </c>
      <c r="G28" s="4">
        <v>454428</v>
      </c>
      <c r="H28" s="5">
        <v>0.71733475930180401</v>
      </c>
      <c r="I28" s="20">
        <f t="shared" si="4"/>
        <v>2.5574337234510596</v>
      </c>
      <c r="J28" s="20">
        <f t="shared" si="5"/>
        <v>3.1172907442150115</v>
      </c>
      <c r="K28" s="20">
        <f t="shared" si="6"/>
        <v>1.8419297563106749</v>
      </c>
      <c r="L28" s="20">
        <f t="shared" si="7"/>
        <v>2.7283311468812732</v>
      </c>
      <c r="M28" s="20">
        <f t="shared" si="8"/>
        <v>2.8109362431274159</v>
      </c>
      <c r="N28" s="20">
        <f t="shared" si="9"/>
        <v>-0.48424444592277466</v>
      </c>
      <c r="O28" s="2">
        <f t="shared" si="10"/>
        <v>33.903584548690475</v>
      </c>
      <c r="P28" s="2">
        <f t="shared" si="16"/>
        <v>11.024656600095405</v>
      </c>
      <c r="Q28" s="2">
        <f t="shared" si="11"/>
        <v>42.062653482260345</v>
      </c>
      <c r="R28" s="2">
        <f t="shared" si="17"/>
        <v>13.590732333787626</v>
      </c>
      <c r="S28" s="2">
        <f t="shared" si="12"/>
        <v>20.40920695541562</v>
      </c>
      <c r="T28" s="20">
        <f t="shared" si="13"/>
        <v>11.024656600095405</v>
      </c>
      <c r="U28" s="20">
        <f t="shared" si="14"/>
        <v>2</v>
      </c>
    </row>
    <row r="29" spans="1:21" ht="11.5" customHeight="1" x14ac:dyDescent="0.3">
      <c r="A29" s="2">
        <f t="shared" si="15"/>
        <v>18</v>
      </c>
      <c r="B29" s="3" t="s">
        <v>21</v>
      </c>
      <c r="C29" s="4">
        <v>3908</v>
      </c>
      <c r="D29" s="4">
        <v>3648</v>
      </c>
      <c r="E29" s="4">
        <v>478</v>
      </c>
      <c r="F29" s="4">
        <v>102</v>
      </c>
      <c r="G29" s="4">
        <v>10803</v>
      </c>
      <c r="H29" s="5">
        <v>0.753124132185504</v>
      </c>
      <c r="I29" s="20">
        <f t="shared" si="4"/>
        <v>-0.6583718952668588</v>
      </c>
      <c r="J29" s="20">
        <f t="shared" si="5"/>
        <v>-0.5435066215619192</v>
      </c>
      <c r="K29" s="20">
        <f t="shared" si="6"/>
        <v>-0.52302494085069062</v>
      </c>
      <c r="L29" s="20">
        <f t="shared" si="7"/>
        <v>-0.58468834856790242</v>
      </c>
      <c r="M29" s="20">
        <f t="shared" si="8"/>
        <v>-0.60727137486730853</v>
      </c>
      <c r="N29" s="20">
        <f t="shared" si="9"/>
        <v>0.39386859142349034</v>
      </c>
      <c r="O29" s="2">
        <f t="shared" si="10"/>
        <v>0.7861773051803731</v>
      </c>
      <c r="P29" s="2">
        <f t="shared" si="16"/>
        <v>18.767242567428653</v>
      </c>
      <c r="Q29" s="2">
        <f t="shared" si="11"/>
        <v>1.0202071313809482</v>
      </c>
      <c r="R29" s="2">
        <f t="shared" si="17"/>
        <v>45.724664953198101</v>
      </c>
      <c r="S29" s="2">
        <f t="shared" si="12"/>
        <v>4.3085460272979406</v>
      </c>
      <c r="T29" s="20">
        <f t="shared" si="13"/>
        <v>0.7861773051803731</v>
      </c>
      <c r="U29" s="20">
        <f t="shared" si="14"/>
        <v>1</v>
      </c>
    </row>
    <row r="30" spans="1:21" ht="11.5" customHeight="1" x14ac:dyDescent="0.3">
      <c r="A30" s="2">
        <f t="shared" si="15"/>
        <v>19</v>
      </c>
      <c r="B30" s="3" t="s">
        <v>22</v>
      </c>
      <c r="C30" s="4">
        <v>11641</v>
      </c>
      <c r="D30" s="4">
        <v>5120</v>
      </c>
      <c r="E30" s="4">
        <v>1212</v>
      </c>
      <c r="F30" s="4">
        <v>440</v>
      </c>
      <c r="G30" s="4">
        <v>25690</v>
      </c>
      <c r="H30" s="5">
        <v>0.716738030362009</v>
      </c>
      <c r="I30" s="20">
        <f t="shared" si="4"/>
        <v>-0.49764189068080117</v>
      </c>
      <c r="J30" s="20">
        <f t="shared" si="5"/>
        <v>-0.50347442666838571</v>
      </c>
      <c r="K30" s="20">
        <f t="shared" si="6"/>
        <v>-0.42302051938989776</v>
      </c>
      <c r="L30" s="20">
        <f t="shared" si="7"/>
        <v>-0.48431181670506435</v>
      </c>
      <c r="M30" s="20">
        <f t="shared" si="8"/>
        <v>-0.49256445616550532</v>
      </c>
      <c r="N30" s="20">
        <f t="shared" si="9"/>
        <v>-0.49888553682700959</v>
      </c>
      <c r="O30" s="2">
        <f t="shared" si="10"/>
        <v>0.33632149994536481</v>
      </c>
      <c r="P30" s="2">
        <f t="shared" si="16"/>
        <v>20.474957592332185</v>
      </c>
      <c r="Q30" s="2">
        <f t="shared" si="11"/>
        <v>6.0243134015002774E-2</v>
      </c>
      <c r="R30" s="2">
        <f t="shared" si="17"/>
        <v>48.643451103488928</v>
      </c>
      <c r="S30" s="2">
        <f t="shared" si="12"/>
        <v>4.6818709227230153</v>
      </c>
      <c r="T30" s="20">
        <f t="shared" si="13"/>
        <v>6.0243134015002774E-2</v>
      </c>
      <c r="U30" s="20">
        <f t="shared" si="14"/>
        <v>3</v>
      </c>
    </row>
    <row r="31" spans="1:21" ht="11.5" customHeight="1" x14ac:dyDescent="0.3">
      <c r="A31" s="2">
        <f t="shared" si="15"/>
        <v>20</v>
      </c>
      <c r="B31" s="3" t="s">
        <v>23</v>
      </c>
      <c r="C31" s="4">
        <v>2673</v>
      </c>
      <c r="D31" s="4">
        <v>1262</v>
      </c>
      <c r="E31" s="4">
        <v>204</v>
      </c>
      <c r="F31" s="4">
        <v>551</v>
      </c>
      <c r="G31" s="4">
        <v>6049</v>
      </c>
      <c r="H31" s="5">
        <v>0.775334766077038</v>
      </c>
      <c r="I31" s="20">
        <f t="shared" si="4"/>
        <v>-0.68404130631868609</v>
      </c>
      <c r="J31" s="20">
        <f t="shared" si="5"/>
        <v>-0.60839576355646452</v>
      </c>
      <c r="K31" s="20">
        <f t="shared" si="6"/>
        <v>-0.5603562916412318</v>
      </c>
      <c r="L31" s="20">
        <f t="shared" si="7"/>
        <v>-0.4513479260637181</v>
      </c>
      <c r="M31" s="20">
        <f t="shared" si="8"/>
        <v>-0.64390176994411197</v>
      </c>
      <c r="N31" s="20">
        <f t="shared" si="9"/>
        <v>0.93881938593052439</v>
      </c>
      <c r="O31" s="2">
        <f t="shared" si="10"/>
        <v>1.76818267932578</v>
      </c>
      <c r="P31" s="2">
        <f t="shared" si="16"/>
        <v>17.85155960722005</v>
      </c>
      <c r="Q31" s="2">
        <f t="shared" si="11"/>
        <v>2.4018219894667867</v>
      </c>
      <c r="R31" s="2">
        <f t="shared" si="17"/>
        <v>43.683462961946411</v>
      </c>
      <c r="S31" s="2">
        <f t="shared" si="12"/>
        <v>4.5052546379118423</v>
      </c>
      <c r="T31" s="20">
        <f t="shared" si="13"/>
        <v>1.76818267932578</v>
      </c>
      <c r="U31" s="20">
        <f t="shared" si="14"/>
        <v>1</v>
      </c>
    </row>
    <row r="32" spans="1:21" ht="11.5" customHeight="1" x14ac:dyDescent="0.3">
      <c r="A32" s="2">
        <f t="shared" si="15"/>
        <v>21</v>
      </c>
      <c r="B32" s="3" t="s">
        <v>24</v>
      </c>
      <c r="C32" s="4">
        <v>3274</v>
      </c>
      <c r="D32" s="4">
        <v>3848</v>
      </c>
      <c r="E32" s="4">
        <v>561</v>
      </c>
      <c r="F32" s="4">
        <v>86</v>
      </c>
      <c r="G32" s="4">
        <v>10030</v>
      </c>
      <c r="H32" s="5">
        <v>0.77457627118644101</v>
      </c>
      <c r="I32" s="20">
        <f t="shared" si="4"/>
        <v>-0.6715495524384042</v>
      </c>
      <c r="J32" s="20">
        <f t="shared" si="5"/>
        <v>-0.53806746464703692</v>
      </c>
      <c r="K32" s="20">
        <f t="shared" si="6"/>
        <v>-0.51171653896888436</v>
      </c>
      <c r="L32" s="20">
        <f t="shared" si="7"/>
        <v>-0.5894399003720604</v>
      </c>
      <c r="M32" s="20">
        <f t="shared" si="8"/>
        <v>-0.61322747402472744</v>
      </c>
      <c r="N32" s="20">
        <f t="shared" si="9"/>
        <v>0.92020927352765836</v>
      </c>
      <c r="O32" s="2">
        <f t="shared" si="10"/>
        <v>1.6794813113574891</v>
      </c>
      <c r="P32" s="2">
        <f t="shared" si="16"/>
        <v>17.657904901329285</v>
      </c>
      <c r="Q32" s="2">
        <f t="shared" si="11"/>
        <v>2.3539063251292052</v>
      </c>
      <c r="R32" s="2">
        <f t="shared" si="17"/>
        <v>43.404242364879103</v>
      </c>
      <c r="S32" s="2">
        <f t="shared" si="12"/>
        <v>4.4265497075031037</v>
      </c>
      <c r="T32" s="20">
        <f t="shared" si="13"/>
        <v>1.6794813113574891</v>
      </c>
      <c r="U32" s="20">
        <f t="shared" si="14"/>
        <v>1</v>
      </c>
    </row>
    <row r="33" spans="1:21" ht="11.5" customHeight="1" x14ac:dyDescent="0.3">
      <c r="A33" s="2">
        <f t="shared" si="15"/>
        <v>22</v>
      </c>
      <c r="B33" s="3" t="s">
        <v>25</v>
      </c>
      <c r="C33" s="4">
        <v>15888</v>
      </c>
      <c r="D33" s="4">
        <v>4726</v>
      </c>
      <c r="E33" s="4">
        <v>1280</v>
      </c>
      <c r="F33" s="4">
        <v>530</v>
      </c>
      <c r="G33" s="4">
        <v>32162</v>
      </c>
      <c r="H33" s="5">
        <v>0.69722032211927099</v>
      </c>
      <c r="I33" s="20">
        <f t="shared" si="4"/>
        <v>-0.40936821559002307</v>
      </c>
      <c r="J33" s="20">
        <f t="shared" si="5"/>
        <v>-0.51418956579070385</v>
      </c>
      <c r="K33" s="20">
        <f t="shared" si="6"/>
        <v>-0.41375580459516492</v>
      </c>
      <c r="L33" s="20">
        <f t="shared" si="7"/>
        <v>-0.45758433780667551</v>
      </c>
      <c r="M33" s="20">
        <f t="shared" si="8"/>
        <v>-0.44269657292253695</v>
      </c>
      <c r="N33" s="20">
        <f t="shared" si="9"/>
        <v>-0.97776383745447426</v>
      </c>
      <c r="O33" s="2">
        <f t="shared" si="10"/>
        <v>0.8337737080987524</v>
      </c>
      <c r="P33" s="2">
        <f t="shared" si="16"/>
        <v>22.532979105212288</v>
      </c>
      <c r="Q33" s="2">
        <f t="shared" si="11"/>
        <v>0.19933262034830124</v>
      </c>
      <c r="R33" s="2">
        <f t="shared" si="17"/>
        <v>51.600589530286364</v>
      </c>
      <c r="S33" s="2">
        <f t="shared" si="12"/>
        <v>5.7796523622565381</v>
      </c>
      <c r="T33" s="20">
        <f t="shared" si="13"/>
        <v>0.19933262034830124</v>
      </c>
      <c r="U33" s="20">
        <f t="shared" si="14"/>
        <v>3</v>
      </c>
    </row>
    <row r="34" spans="1:21" ht="11.5" customHeight="1" x14ac:dyDescent="0.3">
      <c r="A34" s="2">
        <f t="shared" si="15"/>
        <v>23</v>
      </c>
      <c r="B34" s="3" t="s">
        <v>26</v>
      </c>
      <c r="C34" s="4">
        <v>11199</v>
      </c>
      <c r="D34" s="4">
        <v>5433</v>
      </c>
      <c r="E34" s="4">
        <v>1171</v>
      </c>
      <c r="F34" s="4">
        <v>560</v>
      </c>
      <c r="G34" s="4">
        <v>26134</v>
      </c>
      <c r="H34" s="5">
        <v>0.70264789163541697</v>
      </c>
      <c r="I34" s="20">
        <f t="shared" si="4"/>
        <v>-0.50682883779408672</v>
      </c>
      <c r="J34" s="20">
        <f t="shared" si="5"/>
        <v>-0.494962146096595</v>
      </c>
      <c r="K34" s="20">
        <f t="shared" si="6"/>
        <v>-0.42860659742789847</v>
      </c>
      <c r="L34" s="20">
        <f t="shared" si="7"/>
        <v>-0.4486751781738792</v>
      </c>
      <c r="M34" s="20">
        <f t="shared" si="8"/>
        <v>-0.48914335910742779</v>
      </c>
      <c r="N34" s="20">
        <f t="shared" si="9"/>
        <v>-0.84459526898811832</v>
      </c>
      <c r="O34" s="2">
        <f t="shared" si="10"/>
        <v>0.6479749227932865</v>
      </c>
      <c r="P34" s="2">
        <f t="shared" si="16"/>
        <v>21.957409975948501</v>
      </c>
      <c r="Q34" s="2">
        <f t="shared" si="11"/>
        <v>0.1108841246116528</v>
      </c>
      <c r="R34" s="2">
        <f t="shared" si="17"/>
        <v>50.852432300543747</v>
      </c>
      <c r="S34" s="2">
        <f t="shared" si="12"/>
        <v>5.4341199197225638</v>
      </c>
      <c r="T34" s="20">
        <f t="shared" si="13"/>
        <v>0.1108841246116528</v>
      </c>
      <c r="U34" s="20">
        <f t="shared" si="14"/>
        <v>3</v>
      </c>
    </row>
    <row r="35" spans="1:21" ht="11.5" customHeight="1" x14ac:dyDescent="0.3">
      <c r="A35" s="2">
        <f t="shared" si="15"/>
        <v>24</v>
      </c>
      <c r="B35" s="3" t="s">
        <v>27</v>
      </c>
      <c r="C35" s="4">
        <v>6584</v>
      </c>
      <c r="D35" s="4">
        <v>2950</v>
      </c>
      <c r="E35" s="4">
        <v>867</v>
      </c>
      <c r="F35" s="4">
        <v>187</v>
      </c>
      <c r="G35" s="4">
        <v>14431</v>
      </c>
      <c r="H35" s="5">
        <v>0.73369828840690199</v>
      </c>
      <c r="I35" s="20">
        <f t="shared" si="4"/>
        <v>-0.60275137382986277</v>
      </c>
      <c r="J35" s="20">
        <f t="shared" si="5"/>
        <v>-0.56248927919485825</v>
      </c>
      <c r="K35" s="20">
        <f t="shared" si="6"/>
        <v>-0.47002532239258649</v>
      </c>
      <c r="L35" s="20">
        <f t="shared" si="7"/>
        <v>-0.55944572960831296</v>
      </c>
      <c r="M35" s="20">
        <f t="shared" si="8"/>
        <v>-0.57931700521256668</v>
      </c>
      <c r="N35" s="20">
        <f t="shared" si="9"/>
        <v>-8.2755761254431071E-2</v>
      </c>
      <c r="O35" s="2">
        <f t="shared" si="10"/>
        <v>0.39829187475957917</v>
      </c>
      <c r="P35" s="2">
        <f t="shared" si="16"/>
        <v>19.888792390038486</v>
      </c>
      <c r="Q35" s="2">
        <f t="shared" si="11"/>
        <v>0.29106493149928525</v>
      </c>
      <c r="R35" s="2">
        <f t="shared" si="17"/>
        <v>47.683350042826014</v>
      </c>
      <c r="S35" s="2">
        <f t="shared" si="12"/>
        <v>4.5157141079718572</v>
      </c>
      <c r="T35" s="20">
        <f t="shared" si="13"/>
        <v>0.29106493149928525</v>
      </c>
      <c r="U35" s="20">
        <f t="shared" si="14"/>
        <v>3</v>
      </c>
    </row>
    <row r="37" spans="1:21" ht="11.5" customHeight="1" x14ac:dyDescent="0.3">
      <c r="B37" s="1" t="s">
        <v>28</v>
      </c>
      <c r="C37" s="6">
        <v>854002</v>
      </c>
      <c r="D37" s="6">
        <v>567191</v>
      </c>
      <c r="E37" s="6">
        <v>103604</v>
      </c>
      <c r="F37" s="6">
        <v>49700</v>
      </c>
      <c r="G37" s="6">
        <v>2150795</v>
      </c>
      <c r="H37" s="7">
        <v>0.73205349649780704</v>
      </c>
      <c r="K37" s="9"/>
      <c r="L37" s="9"/>
      <c r="M37" s="9"/>
      <c r="N37" s="9"/>
      <c r="O37" s="9"/>
      <c r="P37"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C63A0-DCD4-44E1-9D81-BDB47F133D2C}">
  <dimension ref="A1:U37"/>
  <sheetViews>
    <sheetView topLeftCell="C11" workbookViewId="0">
      <selection activeCell="C11" sqref="C11:H35"/>
    </sheetView>
  </sheetViews>
  <sheetFormatPr defaultRowHeight="12" x14ac:dyDescent="0.3"/>
  <cols>
    <col min="1" max="1" width="12.1796875" style="2" bestFit="1" customWidth="1"/>
    <col min="2" max="2" width="13.81640625" style="2" bestFit="1" customWidth="1"/>
    <col min="3" max="3" width="8.7265625" style="2"/>
    <col min="4" max="4" width="12.36328125" style="2" customWidth="1"/>
    <col min="5" max="8" width="8.7265625" style="2"/>
    <col min="9" max="9" width="10" style="2" bestFit="1" customWidth="1"/>
    <col min="10" max="16384" width="8.7265625" style="2"/>
  </cols>
  <sheetData>
    <row r="1" spans="1:21" x14ac:dyDescent="0.3">
      <c r="D1" s="10" t="s">
        <v>46</v>
      </c>
      <c r="E1" s="2">
        <v>9</v>
      </c>
      <c r="F1" s="2">
        <f>E1+1</f>
        <v>10</v>
      </c>
      <c r="G1" s="2">
        <f t="shared" ref="G1:J1" si="0">F1+1</f>
        <v>11</v>
      </c>
      <c r="H1" s="2">
        <f t="shared" si="0"/>
        <v>12</v>
      </c>
      <c r="I1" s="2">
        <f t="shared" si="0"/>
        <v>13</v>
      </c>
      <c r="J1" s="2">
        <f t="shared" si="0"/>
        <v>14</v>
      </c>
      <c r="K1" s="10"/>
    </row>
    <row r="2" spans="1:21" x14ac:dyDescent="0.3">
      <c r="B2" s="12" t="s">
        <v>43</v>
      </c>
      <c r="C2" s="21" t="s">
        <v>44</v>
      </c>
      <c r="D2" s="21" t="s">
        <v>45</v>
      </c>
      <c r="E2" s="22" t="s">
        <v>37</v>
      </c>
      <c r="F2" s="22" t="s">
        <v>38</v>
      </c>
      <c r="G2" s="22" t="s">
        <v>39</v>
      </c>
      <c r="H2" s="22" t="s">
        <v>40</v>
      </c>
      <c r="I2" s="22" t="s">
        <v>41</v>
      </c>
      <c r="J2" s="23" t="s">
        <v>42</v>
      </c>
      <c r="K2" s="10" t="s">
        <v>55</v>
      </c>
    </row>
    <row r="3" spans="1:21" x14ac:dyDescent="0.3">
      <c r="B3" s="24">
        <v>1</v>
      </c>
      <c r="C3" s="2">
        <v>11</v>
      </c>
      <c r="D3" s="2" t="str">
        <f>VLOOKUP(C3,statewide,2)</f>
        <v>Frederick</v>
      </c>
      <c r="E3" s="2">
        <f>VLOOKUP($C3,republican,E$1)</f>
        <v>0.86196672115450568</v>
      </c>
      <c r="F3" s="2">
        <f>VLOOKUP($C3,republican,F$1)</f>
        <v>0.31728724524626567</v>
      </c>
      <c r="G3" s="2">
        <f>VLOOKUP($C3,republican,G$1)</f>
        <v>0.23541442506891974</v>
      </c>
      <c r="H3" s="2">
        <f>VLOOKUP($C3,republican,H$1)</f>
        <v>0.34516266099675469</v>
      </c>
      <c r="I3" s="2">
        <f>VLOOKUP($C3,republican,I$1)</f>
        <v>0.59784806355594344</v>
      </c>
      <c r="J3" s="25">
        <f>VLOOKUP($C3,republican,J$1)</f>
        <v>0.44669579113238744</v>
      </c>
      <c r="K3" s="2" t="s">
        <v>66</v>
      </c>
    </row>
    <row r="4" spans="1:21" x14ac:dyDescent="0.3">
      <c r="B4" s="24">
        <v>2</v>
      </c>
      <c r="C4" s="2">
        <v>16</v>
      </c>
      <c r="D4" s="2" t="str">
        <f>VLOOKUP(C4,statewide,2)</f>
        <v>Montgomery</v>
      </c>
      <c r="E4" s="2">
        <f>VLOOKUP($C4,republican,E$1)</f>
        <v>1.678559024704924</v>
      </c>
      <c r="F4" s="2">
        <f>VLOOKUP($C4,republican,F$1)</f>
        <v>1.7821930620156985</v>
      </c>
      <c r="G4" s="2">
        <f>VLOOKUP($C4,republican,G$1)</f>
        <v>3.4312827958580683</v>
      </c>
      <c r="H4" s="2">
        <f>VLOOKUP($C4,republican,H$1)</f>
        <v>2.0387980111333079</v>
      </c>
      <c r="I4" s="2">
        <f>VLOOKUP($C4,republican,I$1)</f>
        <v>2.0073379362748867</v>
      </c>
      <c r="J4" s="25">
        <f>VLOOKUP($C4,republican,J$1)</f>
        <v>-0.87935075469854684</v>
      </c>
      <c r="K4" s="2" t="s">
        <v>67</v>
      </c>
    </row>
    <row r="5" spans="1:21" x14ac:dyDescent="0.3">
      <c r="B5" s="24">
        <v>3</v>
      </c>
      <c r="C5" s="2">
        <v>15</v>
      </c>
      <c r="D5" s="2" t="str">
        <f>VLOOKUP(C5,statewide,2)</f>
        <v>Kent</v>
      </c>
      <c r="E5" s="2">
        <f>VLOOKUP($C5,republican,E$1)</f>
        <v>-0.96445990814340687</v>
      </c>
      <c r="F5" s="2">
        <f>VLOOKUP($C5,republican,F$1)</f>
        <v>-0.89457539375341655</v>
      </c>
      <c r="G5" s="2">
        <f>VLOOKUP($C5,republican,G$1)</f>
        <v>-0.78022170971576721</v>
      </c>
      <c r="H5" s="2">
        <f>VLOOKUP($C5,republican,H$1)</f>
        <v>-0.85763672713187578</v>
      </c>
      <c r="I5" s="2">
        <f>VLOOKUP($C5,republican,I$1)</f>
        <v>-0.94986229471677219</v>
      </c>
      <c r="J5" s="25">
        <f>VLOOKUP($C5,republican,J$1)</f>
        <v>0.86112524434998328</v>
      </c>
      <c r="K5" s="2" t="s">
        <v>68</v>
      </c>
    </row>
    <row r="6" spans="1:21" x14ac:dyDescent="0.3">
      <c r="B6" s="24">
        <v>4</v>
      </c>
      <c r="C6" s="2">
        <v>19</v>
      </c>
      <c r="D6" s="2" t="str">
        <f>VLOOKUP(C6,statewide,2)</f>
        <v>Saint Mary's</v>
      </c>
      <c r="E6" s="2">
        <f>VLOOKUP($C6,republican,E$1)</f>
        <v>-0.34096241346690831</v>
      </c>
      <c r="F6" s="2">
        <f>VLOOKUP($C6,republican,F$1)</f>
        <v>-0.28819518873801836</v>
      </c>
      <c r="G6" s="2">
        <f>VLOOKUP($C6,republican,G$1)</f>
        <v>-0.28318693955694019</v>
      </c>
      <c r="H6" s="2">
        <f>VLOOKUP($C6,republican,H$1)</f>
        <v>-0.28639077817384934</v>
      </c>
      <c r="I6" s="2">
        <f>VLOOKUP($C6,republican,I$1)</f>
        <v>-0.33401492823733886</v>
      </c>
      <c r="J6" s="25">
        <f>VLOOKUP($C6,republican,J$1)</f>
        <v>-2.7622906048462455E-2</v>
      </c>
      <c r="K6" s="2" t="s">
        <v>69</v>
      </c>
    </row>
    <row r="7" spans="1:21" x14ac:dyDescent="0.3">
      <c r="B7" s="26">
        <v>5</v>
      </c>
      <c r="C7" s="27">
        <v>8</v>
      </c>
      <c r="D7" s="27" t="str">
        <f>VLOOKUP(C7,statewide,2)</f>
        <v>Cecil</v>
      </c>
      <c r="E7" s="27">
        <f>VLOOKUP($C7,republican,E$1)</f>
        <v>-0.33158983189259605</v>
      </c>
      <c r="F7" s="27">
        <f>VLOOKUP($C7,republican,F$1)</f>
        <v>-0.38656524314724222</v>
      </c>
      <c r="G7" s="27">
        <f>VLOOKUP($C7,republican,G$1)</f>
        <v>-0.48731726393094887</v>
      </c>
      <c r="H7" s="27">
        <f>VLOOKUP($C7,republican,H$1)</f>
        <v>-0.4204074230906884</v>
      </c>
      <c r="I7" s="27">
        <f>VLOOKUP($C7,republican,I$1)</f>
        <v>-0.37131372373529253</v>
      </c>
      <c r="J7" s="28">
        <f>VLOOKUP($C7,republican,J$1)</f>
        <v>2.6093150196756384E-2</v>
      </c>
      <c r="K7" s="2" t="s">
        <v>69</v>
      </c>
    </row>
    <row r="9" spans="1:21" x14ac:dyDescent="0.3">
      <c r="A9" s="29" t="s">
        <v>53</v>
      </c>
      <c r="B9" s="12" t="s">
        <v>35</v>
      </c>
      <c r="C9" s="13">
        <f>_xlfn.STDEV.P(C12:C35)</f>
        <v>20378.590304669153</v>
      </c>
      <c r="D9" s="13">
        <f t="shared" ref="D9:H9" si="1">_xlfn.STDEV.P(D12:D35)</f>
        <v>7797.0882969043141</v>
      </c>
      <c r="E9" s="13">
        <f t="shared" si="1"/>
        <v>1993.8242945927641</v>
      </c>
      <c r="F9" s="13">
        <f t="shared" si="1"/>
        <v>596.94077589871142</v>
      </c>
      <c r="G9" s="13">
        <f t="shared" si="1"/>
        <v>39545.512939712018</v>
      </c>
      <c r="H9" s="14">
        <f t="shared" si="1"/>
        <v>5.988269608146024E-2</v>
      </c>
    </row>
    <row r="10" spans="1:21" x14ac:dyDescent="0.3">
      <c r="A10" s="30">
        <f>SUM(T12:T35)</f>
        <v>56.587555297625954</v>
      </c>
      <c r="B10" s="15" t="s">
        <v>34</v>
      </c>
      <c r="C10" s="16">
        <f>AVERAGE(C12:C35)</f>
        <v>22189.333333333332</v>
      </c>
      <c r="D10" s="16">
        <f t="shared" ref="D10:H10" si="2">AVERAGE(D12:D35)</f>
        <v>8076.083333333333</v>
      </c>
      <c r="E10" s="16">
        <f t="shared" si="2"/>
        <v>1764.625</v>
      </c>
      <c r="F10" s="16">
        <f t="shared" si="2"/>
        <v>586.95833333333337</v>
      </c>
      <c r="G10" s="16">
        <f t="shared" si="2"/>
        <v>42262.791666666664</v>
      </c>
      <c r="H10" s="17">
        <f t="shared" si="2"/>
        <v>0.78247605189600578</v>
      </c>
      <c r="I10" s="2">
        <v>9</v>
      </c>
      <c r="J10" s="2">
        <f>I10+1</f>
        <v>10</v>
      </c>
      <c r="K10" s="2">
        <f t="shared" ref="K10:N10" si="3">J10+1</f>
        <v>11</v>
      </c>
      <c r="L10" s="2">
        <f t="shared" si="3"/>
        <v>12</v>
      </c>
      <c r="M10" s="2">
        <f t="shared" si="3"/>
        <v>13</v>
      </c>
      <c r="N10" s="2">
        <f t="shared" si="3"/>
        <v>14</v>
      </c>
    </row>
    <row r="11" spans="1:21" ht="11.5" customHeight="1" x14ac:dyDescent="0.3">
      <c r="A11" s="10" t="s">
        <v>36</v>
      </c>
      <c r="B11" s="1" t="s">
        <v>0</v>
      </c>
      <c r="C11" s="1" t="s">
        <v>1</v>
      </c>
      <c r="D11" s="1" t="s">
        <v>32</v>
      </c>
      <c r="E11" s="1" t="s">
        <v>30</v>
      </c>
      <c r="F11" s="1" t="s">
        <v>31</v>
      </c>
      <c r="G11" s="1" t="s">
        <v>2</v>
      </c>
      <c r="H11" s="1" t="s">
        <v>3</v>
      </c>
      <c r="I11" s="19" t="s">
        <v>37</v>
      </c>
      <c r="J11" s="19" t="s">
        <v>38</v>
      </c>
      <c r="K11" s="19" t="s">
        <v>39</v>
      </c>
      <c r="L11" s="19" t="s">
        <v>40</v>
      </c>
      <c r="M11" s="19" t="s">
        <v>41</v>
      </c>
      <c r="N11" s="19" t="s">
        <v>42</v>
      </c>
      <c r="O11" s="10" t="s">
        <v>47</v>
      </c>
      <c r="P11" s="10" t="s">
        <v>48</v>
      </c>
      <c r="Q11" s="10" t="s">
        <v>49</v>
      </c>
      <c r="R11" s="10" t="s">
        <v>50</v>
      </c>
      <c r="S11" s="10" t="s">
        <v>51</v>
      </c>
      <c r="T11" s="19" t="s">
        <v>52</v>
      </c>
      <c r="U11" s="19" t="s">
        <v>43</v>
      </c>
    </row>
    <row r="12" spans="1:21" ht="11.5" customHeight="1" x14ac:dyDescent="0.3">
      <c r="A12" s="2">
        <v>1</v>
      </c>
      <c r="B12" s="3" t="s">
        <v>4</v>
      </c>
      <c r="C12" s="4">
        <v>13517</v>
      </c>
      <c r="D12" s="4">
        <v>1815</v>
      </c>
      <c r="E12" s="4">
        <v>733</v>
      </c>
      <c r="F12" s="4">
        <v>330</v>
      </c>
      <c r="G12" s="4">
        <v>21060</v>
      </c>
      <c r="H12" s="5">
        <v>0.77849002849002802</v>
      </c>
      <c r="I12" s="32">
        <f>STANDARDIZE(C12,$C$10,$C$9)</f>
        <v>-0.42556100317431295</v>
      </c>
      <c r="J12" s="20">
        <f>STANDARDIZE(D12,$D$10,$D$9)</f>
        <v>-0.80300274857977139</v>
      </c>
      <c r="K12" s="20">
        <f>STANDARDIZE(E12,$E$10,$E$9)</f>
        <v>-0.51741018644308778</v>
      </c>
      <c r="L12" s="20">
        <f>STANDARDIZE(F12,$F$10,$F$9)</f>
        <v>-0.43045867145945133</v>
      </c>
      <c r="M12" s="20">
        <f>STANDARDIZE(G12,$G$10,$G$9)</f>
        <v>-0.53616175617675699</v>
      </c>
      <c r="N12" s="20">
        <f>STANDARDIZE(H12,$H$10,$H$9)</f>
        <v>-6.6563860126729241E-2</v>
      </c>
      <c r="O12" s="2">
        <f>SUMXMY2($D$3:$I$3,I12:N12)</f>
        <v>5.1304060509342628</v>
      </c>
      <c r="P12" s="2">
        <f>SUMXMY2($D$4:$I$4,I12:N12)</f>
        <v>37.290857559733112</v>
      </c>
      <c r="Q12" s="2">
        <f>SUMXMY2($D$5:$I$5,I12:N12)</f>
        <v>1.1742184724099045</v>
      </c>
      <c r="R12" s="2">
        <f>SUMXMY2($D$6:$I$6,I12:N12)</f>
        <v>0.42162536474774182</v>
      </c>
      <c r="S12" s="2">
        <f>SUMXMY2($D$7:$I$7,I12:N12)</f>
        <v>0.34885498174108104</v>
      </c>
      <c r="T12" s="20">
        <f>MIN(O12:S12)</f>
        <v>0.34885498174108104</v>
      </c>
      <c r="U12" s="20">
        <f>MATCH(T12,O12:S12,0)</f>
        <v>5</v>
      </c>
    </row>
    <row r="13" spans="1:21" ht="11.5" customHeight="1" x14ac:dyDescent="0.3">
      <c r="A13" s="2">
        <f>A12+1</f>
        <v>2</v>
      </c>
      <c r="B13" s="3" t="s">
        <v>5</v>
      </c>
      <c r="C13" s="4">
        <v>70646</v>
      </c>
      <c r="D13" s="4">
        <v>25550</v>
      </c>
      <c r="E13" s="4">
        <v>5417</v>
      </c>
      <c r="F13" s="4">
        <v>2052</v>
      </c>
      <c r="G13" s="4">
        <v>135542</v>
      </c>
      <c r="H13" s="5">
        <v>0.76481828510719896</v>
      </c>
      <c r="I13" s="32">
        <f t="shared" ref="I13:I35" si="4">STANDARDIZE(C13,$C$10,$C$9)</f>
        <v>2.3778223096994231</v>
      </c>
      <c r="J13" s="20">
        <f t="shared" ref="J13:J35" si="5">STANDARDIZE(D13,$D$10,$D$9)</f>
        <v>2.2410823119194836</v>
      </c>
      <c r="K13" s="20">
        <f t="shared" ref="K13:K35" si="6">STANDARDIZE(E13,$E$10,$E$9)</f>
        <v>1.831843964337887</v>
      </c>
      <c r="L13" s="20">
        <f t="shared" ref="L13:L35" si="7">STANDARDIZE(F13,$F$10,$F$9)</f>
        <v>2.4542496103755091</v>
      </c>
      <c r="M13" s="20">
        <f t="shared" ref="M13:M35" si="8">STANDARDIZE(G13,$G$10,$G$9)</f>
        <v>2.3587810954820463</v>
      </c>
      <c r="N13" s="20">
        <f t="shared" ref="N13:N35" si="9">STANDARDIZE(H13,$H$10,$H$9)</f>
        <v>-0.29487260835394624</v>
      </c>
      <c r="O13" s="2">
        <f>SUMXMY2($D$3:$I$3,I13:N13)</f>
        <v>13.970680845345377</v>
      </c>
      <c r="P13" s="2">
        <f t="shared" ref="P13:P35" si="10">SUMXMY2($D$4:$I$4,I13:N13)</f>
        <v>6.6760540723637973</v>
      </c>
      <c r="Q13" s="2">
        <f t="shared" ref="Q13:Q35" si="11">SUMXMY2($D$5:$I$5,I13:N13)</f>
        <v>38.945023260143884</v>
      </c>
      <c r="R13" s="2">
        <f t="shared" ref="R13:R35" si="12">SUMXMY2($D$6:$I$6,I13:N13)</f>
        <v>25.653546201762659</v>
      </c>
      <c r="S13" s="2">
        <f t="shared" ref="S13:S35" si="13">SUMXMY2($D$7:$I$7,I13:N13)</f>
        <v>27.922529113305764</v>
      </c>
      <c r="T13" s="20">
        <f t="shared" ref="T13:T35" si="14">MIN(O13:S13)</f>
        <v>6.6760540723637973</v>
      </c>
      <c r="U13" s="20">
        <f t="shared" ref="U13:U35" si="15">MATCH(T13,O13:S13,0)</f>
        <v>2</v>
      </c>
    </row>
    <row r="14" spans="1:21" ht="11.5" customHeight="1" x14ac:dyDescent="0.3">
      <c r="A14" s="2">
        <f t="shared" ref="A14:A35" si="16">A13+1</f>
        <v>3</v>
      </c>
      <c r="B14" s="3" t="s">
        <v>6</v>
      </c>
      <c r="C14" s="4">
        <v>13598</v>
      </c>
      <c r="D14" s="4">
        <v>3054</v>
      </c>
      <c r="E14" s="4">
        <v>1202</v>
      </c>
      <c r="F14" s="4">
        <v>885</v>
      </c>
      <c r="G14" s="4">
        <v>32337</v>
      </c>
      <c r="H14" s="5">
        <v>0.579490985558339</v>
      </c>
      <c r="I14" s="32">
        <f t="shared" si="4"/>
        <v>-0.42158624344908102</v>
      </c>
      <c r="J14" s="20">
        <f t="shared" si="5"/>
        <v>-0.64409727607256362</v>
      </c>
      <c r="K14" s="20">
        <f t="shared" si="6"/>
        <v>-0.28218384213986891</v>
      </c>
      <c r="L14" s="20">
        <f t="shared" si="7"/>
        <v>0.49928180265111954</v>
      </c>
      <c r="M14" s="20">
        <f t="shared" si="8"/>
        <v>-0.2509966600205375</v>
      </c>
      <c r="N14" s="20">
        <f t="shared" si="9"/>
        <v>-3.3897115464130083</v>
      </c>
      <c r="O14" s="2">
        <f t="shared" ref="O13:O35" si="17">SUMXMY2($D$3:$I$3,I14:N14)</f>
        <v>18.953257920399139</v>
      </c>
      <c r="P14" s="2">
        <f t="shared" si="10"/>
        <v>52.624316872745041</v>
      </c>
      <c r="Q14" s="2">
        <f t="shared" si="11"/>
        <v>8.4356614087017388</v>
      </c>
      <c r="R14" s="2">
        <f t="shared" si="12"/>
        <v>10.042718779677609</v>
      </c>
      <c r="S14" s="2">
        <f t="shared" si="13"/>
        <v>10.221359520314355</v>
      </c>
      <c r="T14" s="20">
        <f t="shared" si="14"/>
        <v>8.4356614087017388</v>
      </c>
      <c r="U14" s="20">
        <f t="shared" si="15"/>
        <v>3</v>
      </c>
    </row>
    <row r="15" spans="1:21" ht="11.5" customHeight="1" x14ac:dyDescent="0.3">
      <c r="A15" s="2">
        <f t="shared" si="16"/>
        <v>4</v>
      </c>
      <c r="B15" s="3" t="s">
        <v>7</v>
      </c>
      <c r="C15" s="4">
        <v>73988</v>
      </c>
      <c r="D15" s="4">
        <v>28522</v>
      </c>
      <c r="E15" s="4">
        <v>5575</v>
      </c>
      <c r="F15" s="4">
        <v>2156</v>
      </c>
      <c r="G15" s="4">
        <v>143003</v>
      </c>
      <c r="H15" s="5">
        <v>0.77089991119067403</v>
      </c>
      <c r="I15" s="32">
        <f t="shared" si="4"/>
        <v>2.5418179516960273</v>
      </c>
      <c r="J15" s="20">
        <f t="shared" si="5"/>
        <v>2.6222502411296702</v>
      </c>
      <c r="K15" s="20">
        <f t="shared" si="6"/>
        <v>1.9110886602865194</v>
      </c>
      <c r="L15" s="20">
        <f t="shared" si="7"/>
        <v>2.6284712487673998</v>
      </c>
      <c r="M15" s="20">
        <f t="shared" si="8"/>
        <v>2.5474497824042377</v>
      </c>
      <c r="N15" s="20">
        <f t="shared" si="9"/>
        <v>-0.19331361917279702</v>
      </c>
      <c r="O15" s="2">
        <f t="shared" si="17"/>
        <v>16.841527356065757</v>
      </c>
      <c r="P15" s="2">
        <f t="shared" si="10"/>
        <v>6.6532674602642849</v>
      </c>
      <c r="Q15" s="2">
        <f t="shared" si="11"/>
        <v>44.52240820013521</v>
      </c>
      <c r="R15" s="2">
        <f t="shared" si="12"/>
        <v>30.145681271727671</v>
      </c>
      <c r="S15" s="2">
        <f t="shared" si="13"/>
        <v>32.552383122251989</v>
      </c>
      <c r="T15" s="20">
        <f t="shared" si="14"/>
        <v>6.6532674602642849</v>
      </c>
      <c r="U15" s="20">
        <f t="shared" si="15"/>
        <v>2</v>
      </c>
    </row>
    <row r="16" spans="1:21" ht="11.5" customHeight="1" x14ac:dyDescent="0.3">
      <c r="A16" s="2">
        <f t="shared" si="16"/>
        <v>5</v>
      </c>
      <c r="B16" s="3" t="s">
        <v>8</v>
      </c>
      <c r="C16" s="4">
        <v>14473</v>
      </c>
      <c r="D16" s="4">
        <v>5147</v>
      </c>
      <c r="E16" s="4">
        <v>1079</v>
      </c>
      <c r="F16" s="4">
        <v>384</v>
      </c>
      <c r="G16" s="4">
        <v>25817</v>
      </c>
      <c r="H16" s="5">
        <v>0.81663245148545505</v>
      </c>
      <c r="I16" s="32">
        <f t="shared" si="4"/>
        <v>-0.37864902419503288</v>
      </c>
      <c r="J16" s="20">
        <f t="shared" si="5"/>
        <v>-0.37566373776942735</v>
      </c>
      <c r="K16" s="20">
        <f t="shared" si="6"/>
        <v>-0.34387433328975359</v>
      </c>
      <c r="L16" s="20">
        <f t="shared" si="7"/>
        <v>-0.33999743614058497</v>
      </c>
      <c r="M16" s="20">
        <f t="shared" si="8"/>
        <v>-0.41586997978098367</v>
      </c>
      <c r="N16" s="20">
        <f t="shared" si="9"/>
        <v>0.57038847320744024</v>
      </c>
      <c r="O16" s="2">
        <f t="shared" si="17"/>
        <v>2.8798873052403384</v>
      </c>
      <c r="P16" s="2">
        <f t="shared" si="10"/>
        <v>31.052767020541509</v>
      </c>
      <c r="Q16" s="2">
        <f t="shared" si="11"/>
        <v>3.3500702557268092</v>
      </c>
      <c r="R16" s="2">
        <f t="shared" si="12"/>
        <v>0.84224215776214895</v>
      </c>
      <c r="S16" s="2">
        <f t="shared" si="13"/>
        <v>0.91229177074244083</v>
      </c>
      <c r="T16" s="20">
        <f t="shared" si="14"/>
        <v>0.84224215776214895</v>
      </c>
      <c r="U16" s="20">
        <f t="shared" si="15"/>
        <v>4</v>
      </c>
    </row>
    <row r="17" spans="1:21" ht="11.5" customHeight="1" x14ac:dyDescent="0.3">
      <c r="A17" s="2">
        <f t="shared" si="16"/>
        <v>6</v>
      </c>
      <c r="B17" s="3" t="s">
        <v>9</v>
      </c>
      <c r="C17" s="4">
        <v>4982</v>
      </c>
      <c r="D17" s="4">
        <v>1796</v>
      </c>
      <c r="E17" s="4">
        <v>224</v>
      </c>
      <c r="F17" s="4">
        <v>114</v>
      </c>
      <c r="G17" s="4">
        <v>8803</v>
      </c>
      <c r="H17" s="5">
        <v>0.80836078609564899</v>
      </c>
      <c r="I17" s="32">
        <f t="shared" si="4"/>
        <v>-0.8443829075552286</v>
      </c>
      <c r="J17" s="20">
        <f t="shared" si="5"/>
        <v>-0.8054395556642242</v>
      </c>
      <c r="K17" s="20">
        <f t="shared" si="6"/>
        <v>-0.77269847908773248</v>
      </c>
      <c r="L17" s="20">
        <f t="shared" si="7"/>
        <v>-0.79230361273491678</v>
      </c>
      <c r="M17" s="20">
        <f t="shared" si="8"/>
        <v>-0.84610842493500671</v>
      </c>
      <c r="N17" s="20">
        <f t="shared" si="9"/>
        <v>0.43225732796718813</v>
      </c>
      <c r="O17" s="2">
        <f t="shared" si="17"/>
        <v>6.4710640283436405</v>
      </c>
      <c r="P17" s="2">
        <f t="shared" si="10"/>
        <v>41.339965952464539</v>
      </c>
      <c r="Q17" s="2">
        <f>SUMXMY2($D$5:$I$5,I17:N17)</f>
        <v>1.9506749803711891</v>
      </c>
      <c r="R17" s="2">
        <f t="shared" si="12"/>
        <v>1.6101392556159198</v>
      </c>
      <c r="S17" s="2">
        <f t="shared" si="13"/>
        <v>1.2935968876785853</v>
      </c>
      <c r="T17" s="20">
        <f t="shared" si="14"/>
        <v>1.2935968876785853</v>
      </c>
      <c r="U17" s="20">
        <f t="shared" si="15"/>
        <v>5</v>
      </c>
    </row>
    <row r="18" spans="1:21" ht="11.5" customHeight="1" x14ac:dyDescent="0.3">
      <c r="A18" s="2">
        <f t="shared" si="16"/>
        <v>7</v>
      </c>
      <c r="B18" s="3" t="s">
        <v>10</v>
      </c>
      <c r="C18" s="4">
        <v>38651</v>
      </c>
      <c r="D18" s="4">
        <v>10313</v>
      </c>
      <c r="E18" s="4">
        <v>1961</v>
      </c>
      <c r="F18" s="4">
        <v>505</v>
      </c>
      <c r="G18" s="4">
        <v>62535</v>
      </c>
      <c r="H18" s="5">
        <v>0.82241944511073795</v>
      </c>
      <c r="I18" s="32">
        <f t="shared" si="4"/>
        <v>0.80779221823282654</v>
      </c>
      <c r="J18" s="20">
        <f t="shared" si="5"/>
        <v>0.28689128319282881</v>
      </c>
      <c r="K18" s="20">
        <f t="shared" si="6"/>
        <v>9.8491627638687851E-2</v>
      </c>
      <c r="L18" s="20">
        <f t="shared" si="7"/>
        <v>-0.13729726070386589</v>
      </c>
      <c r="M18" s="20">
        <f t="shared" si="8"/>
        <v>0.51262979858773738</v>
      </c>
      <c r="N18" s="20">
        <f t="shared" si="9"/>
        <v>0.66702730218418971</v>
      </c>
      <c r="O18" s="2">
        <f t="shared" si="17"/>
        <v>0.55032829157278862</v>
      </c>
      <c r="P18" s="2">
        <f t="shared" si="10"/>
        <v>21.631975251821302</v>
      </c>
      <c r="Q18" s="2">
        <f t="shared" si="11"/>
        <v>7.4573760802467142</v>
      </c>
      <c r="R18" s="2">
        <f t="shared" si="12"/>
        <v>2.2055301859404306</v>
      </c>
      <c r="S18" s="2">
        <f t="shared" si="13"/>
        <v>2.6890236034179549</v>
      </c>
      <c r="T18" s="20">
        <f t="shared" si="14"/>
        <v>0.55032829157278862</v>
      </c>
      <c r="U18" s="20">
        <f t="shared" si="15"/>
        <v>1</v>
      </c>
    </row>
    <row r="19" spans="1:21" ht="11.5" customHeight="1" x14ac:dyDescent="0.3">
      <c r="A19" s="2">
        <f t="shared" si="16"/>
        <v>8</v>
      </c>
      <c r="B19" s="3" t="s">
        <v>11</v>
      </c>
      <c r="C19" s="4">
        <v>15432</v>
      </c>
      <c r="D19" s="4">
        <v>5062</v>
      </c>
      <c r="E19" s="4">
        <v>793</v>
      </c>
      <c r="F19" s="4">
        <v>336</v>
      </c>
      <c r="G19" s="4">
        <v>27579</v>
      </c>
      <c r="H19" s="5">
        <v>0.78403858007904603</v>
      </c>
      <c r="I19" s="32">
        <f t="shared" si="4"/>
        <v>-0.33158983189259605</v>
      </c>
      <c r="J19" s="20">
        <f t="shared" si="5"/>
        <v>-0.38656524314724222</v>
      </c>
      <c r="K19" s="20">
        <f t="shared" si="6"/>
        <v>-0.48731726393094887</v>
      </c>
      <c r="L19" s="20">
        <f>STANDARDIZE(F19,$F$10,$F$9)</f>
        <v>-0.4204074230906884</v>
      </c>
      <c r="M19" s="20">
        <f t="shared" si="8"/>
        <v>-0.37131372373529253</v>
      </c>
      <c r="N19" s="20">
        <f t="shared" si="9"/>
        <v>2.6093150196756384E-2</v>
      </c>
      <c r="O19" s="2">
        <f t="shared" si="17"/>
        <v>3.4765648694240472</v>
      </c>
      <c r="P19" s="2">
        <f t="shared" si="10"/>
        <v>33.984902380909034</v>
      </c>
      <c r="Q19" s="2">
        <f t="shared" si="11"/>
        <v>1.8182868430860744</v>
      </c>
      <c r="R19" s="2">
        <f t="shared" si="12"/>
        <v>0.19744841484155662</v>
      </c>
      <c r="S19" s="2">
        <f t="shared" si="13"/>
        <v>0.17799260710072834</v>
      </c>
      <c r="T19" s="20">
        <f t="shared" si="14"/>
        <v>0.17799260710072834</v>
      </c>
      <c r="U19" s="20">
        <f t="shared" si="15"/>
        <v>5</v>
      </c>
    </row>
    <row r="20" spans="1:21" ht="11.5" customHeight="1" x14ac:dyDescent="0.3">
      <c r="A20" s="2">
        <f t="shared" si="16"/>
        <v>9</v>
      </c>
      <c r="B20" s="3" t="s">
        <v>12</v>
      </c>
      <c r="C20" s="4">
        <v>13285</v>
      </c>
      <c r="D20" s="4">
        <v>5261</v>
      </c>
      <c r="E20" s="4">
        <v>920</v>
      </c>
      <c r="F20" s="4">
        <v>348</v>
      </c>
      <c r="G20" s="4">
        <v>26123</v>
      </c>
      <c r="H20" s="5">
        <v>0.75848868812923498</v>
      </c>
      <c r="I20" s="32">
        <f t="shared" si="4"/>
        <v>-0.43694550016510059</v>
      </c>
      <c r="J20" s="20">
        <f t="shared" si="5"/>
        <v>-0.36104289526271088</v>
      </c>
      <c r="K20" s="20">
        <f t="shared" si="6"/>
        <v>-0.42362057794692159</v>
      </c>
      <c r="L20" s="20">
        <f t="shared" si="7"/>
        <v>-0.4003049263531625</v>
      </c>
      <c r="M20" s="20">
        <f t="shared" si="8"/>
        <v>-0.40813206017259462</v>
      </c>
      <c r="N20" s="20">
        <f t="shared" si="9"/>
        <v>-0.40057254159265077</v>
      </c>
      <c r="O20" s="2">
        <f t="shared" si="17"/>
        <v>4.0131326598172601</v>
      </c>
      <c r="P20" s="2">
        <f t="shared" si="10"/>
        <v>35.492153922466031</v>
      </c>
      <c r="Q20" s="2">
        <f t="shared" si="11"/>
        <v>1.2340209707511125</v>
      </c>
      <c r="R20" s="2">
        <f t="shared" si="12"/>
        <v>5.1710740260987806E-2</v>
      </c>
      <c r="S20" s="2">
        <f t="shared" si="13"/>
        <v>1.081849062693196E-2</v>
      </c>
      <c r="T20" s="20">
        <f t="shared" si="14"/>
        <v>1.081849062693196E-2</v>
      </c>
      <c r="U20" s="20">
        <f>MATCH(T20,O20:S20,0)</f>
        <v>5</v>
      </c>
    </row>
    <row r="21" spans="1:21" ht="11.5" customHeight="1" x14ac:dyDescent="0.3">
      <c r="A21" s="2">
        <f t="shared" si="16"/>
        <v>10</v>
      </c>
      <c r="B21" s="3" t="s">
        <v>13</v>
      </c>
      <c r="C21" s="4">
        <v>4671</v>
      </c>
      <c r="D21" s="4">
        <v>1424</v>
      </c>
      <c r="E21" s="4">
        <v>315</v>
      </c>
      <c r="F21" s="4">
        <v>69</v>
      </c>
      <c r="G21" s="4">
        <v>7860</v>
      </c>
      <c r="H21" s="5">
        <v>0.82430025445292598</v>
      </c>
      <c r="I21" s="32">
        <f t="shared" si="4"/>
        <v>-0.85964402205581036</v>
      </c>
      <c r="J21" s="20">
        <f t="shared" si="5"/>
        <v>-0.85314967331771996</v>
      </c>
      <c r="K21" s="20">
        <f t="shared" si="6"/>
        <v>-0.72705754661098854</v>
      </c>
      <c r="L21" s="20">
        <f t="shared" si="7"/>
        <v>-0.8676879755006387</v>
      </c>
      <c r="M21" s="20">
        <f t="shared" si="8"/>
        <v>-0.86995436673471549</v>
      </c>
      <c r="N21" s="20">
        <f t="shared" si="9"/>
        <v>0.698435529690004</v>
      </c>
      <c r="O21" s="2">
        <f t="shared" si="17"/>
        <v>6.7357424264353343</v>
      </c>
      <c r="P21" s="2">
        <f t="shared" si="10"/>
        <v>41.36110314724997</v>
      </c>
      <c r="Q21" s="2">
        <f t="shared" si="11"/>
        <v>2.76513998732803</v>
      </c>
      <c r="R21" s="2">
        <f t="shared" si="12"/>
        <v>2.2030778292989783</v>
      </c>
      <c r="S21" s="2">
        <f t="shared" si="13"/>
        <v>1.879097474869146</v>
      </c>
      <c r="T21" s="20">
        <f t="shared" si="14"/>
        <v>1.879097474869146</v>
      </c>
      <c r="U21" s="20">
        <f t="shared" si="15"/>
        <v>5</v>
      </c>
    </row>
    <row r="22" spans="1:21" ht="11.5" customHeight="1" x14ac:dyDescent="0.3">
      <c r="A22" s="2">
        <f t="shared" si="16"/>
        <v>11</v>
      </c>
      <c r="B22" s="3" t="s">
        <v>14</v>
      </c>
      <c r="C22" s="4">
        <v>39755</v>
      </c>
      <c r="D22" s="4">
        <v>10550</v>
      </c>
      <c r="E22" s="4">
        <v>2234</v>
      </c>
      <c r="F22" s="4">
        <v>793</v>
      </c>
      <c r="G22" s="4">
        <v>65905</v>
      </c>
      <c r="H22" s="5">
        <v>0.80922540019725397</v>
      </c>
      <c r="I22" s="32">
        <f t="shared" si="4"/>
        <v>0.86196672115450568</v>
      </c>
      <c r="J22" s="20">
        <f t="shared" si="5"/>
        <v>0.31728724524626567</v>
      </c>
      <c r="K22" s="20">
        <f t="shared" si="6"/>
        <v>0.23541442506891974</v>
      </c>
      <c r="L22" s="20">
        <f t="shared" si="7"/>
        <v>0.34516266099675469</v>
      </c>
      <c r="M22" s="20">
        <f t="shared" si="8"/>
        <v>0.59784806355594344</v>
      </c>
      <c r="N22" s="20">
        <f t="shared" si="9"/>
        <v>0.44669579113238744</v>
      </c>
      <c r="O22" s="2">
        <f t="shared" si="17"/>
        <v>0.40212048757404295</v>
      </c>
      <c r="P22" s="2">
        <f t="shared" si="10"/>
        <v>18.281663152680078</v>
      </c>
      <c r="Q22" s="2">
        <f t="shared" si="11"/>
        <v>8.2550532007829176</v>
      </c>
      <c r="R22" s="2">
        <f t="shared" si="12"/>
        <v>2.49367041794549</v>
      </c>
      <c r="S22" s="2">
        <f t="shared" si="13"/>
        <v>3.2069067968182203</v>
      </c>
      <c r="T22" s="20">
        <f t="shared" si="14"/>
        <v>0.40212048757404295</v>
      </c>
      <c r="U22" s="20">
        <f t="shared" si="15"/>
        <v>1</v>
      </c>
    </row>
    <row r="23" spans="1:21" ht="11.5" customHeight="1" x14ac:dyDescent="0.3">
      <c r="A23" s="2">
        <f t="shared" si="16"/>
        <v>12</v>
      </c>
      <c r="B23" s="3" t="s">
        <v>15</v>
      </c>
      <c r="C23" s="4">
        <v>6759</v>
      </c>
      <c r="D23" s="4">
        <v>2310</v>
      </c>
      <c r="E23" s="4">
        <v>480</v>
      </c>
      <c r="F23" s="4">
        <v>126</v>
      </c>
      <c r="G23" s="4">
        <v>12466</v>
      </c>
      <c r="H23" s="5">
        <v>0.77611102197978499</v>
      </c>
      <c r="I23" s="32">
        <f t="shared" si="4"/>
        <v>-0.75718354913872166</v>
      </c>
      <c r="J23" s="20">
        <f t="shared" si="5"/>
        <v>-0.73951751137955524</v>
      </c>
      <c r="K23" s="20">
        <f t="shared" si="6"/>
        <v>-0.64430200970260665</v>
      </c>
      <c r="L23" s="20">
        <f t="shared" si="7"/>
        <v>-0.77220111599739083</v>
      </c>
      <c r="M23" s="20">
        <f t="shared" si="8"/>
        <v>-0.75348097550517323</v>
      </c>
      <c r="N23" s="20">
        <f t="shared" si="9"/>
        <v>-0.10629163903312312</v>
      </c>
      <c r="O23" s="2">
        <f t="shared" si="17"/>
        <v>6.2075252816750908</v>
      </c>
      <c r="P23" s="2">
        <f>SUMXMY2($D$4:$I$4,I23:N23)</f>
        <v>41.668501385502751</v>
      </c>
      <c r="Q23" s="2">
        <f t="shared" si="11"/>
        <v>0.83576005027717049</v>
      </c>
      <c r="R23" s="2">
        <f t="shared" si="12"/>
        <v>0.7948242476583991</v>
      </c>
      <c r="S23" s="2">
        <f t="shared" si="13"/>
        <v>0.49516673839213254</v>
      </c>
      <c r="T23" s="20">
        <f t="shared" si="14"/>
        <v>0.49516673839213254</v>
      </c>
      <c r="U23" s="20">
        <f t="shared" si="15"/>
        <v>5</v>
      </c>
    </row>
    <row r="24" spans="1:21" ht="11.5" customHeight="1" x14ac:dyDescent="0.3">
      <c r="A24" s="2">
        <f t="shared" si="16"/>
        <v>13</v>
      </c>
      <c r="B24" s="3" t="s">
        <v>16</v>
      </c>
      <c r="C24" s="4">
        <v>40054</v>
      </c>
      <c r="D24" s="4">
        <v>19496</v>
      </c>
      <c r="E24" s="4">
        <v>2352</v>
      </c>
      <c r="F24" s="4">
        <v>886</v>
      </c>
      <c r="G24" s="4">
        <v>75417</v>
      </c>
      <c r="H24" s="5">
        <v>0.83254438654414797</v>
      </c>
      <c r="I24" s="32">
        <f t="shared" si="4"/>
        <v>0.87663898236246041</v>
      </c>
      <c r="J24" s="20">
        <f t="shared" si="5"/>
        <v>1.4646386230101729</v>
      </c>
      <c r="K24" s="20">
        <f t="shared" si="6"/>
        <v>0.29459717267612617</v>
      </c>
      <c r="L24" s="20">
        <f t="shared" si="7"/>
        <v>0.50095701071258003</v>
      </c>
      <c r="M24" s="20">
        <f t="shared" si="8"/>
        <v>0.83838104170952688</v>
      </c>
      <c r="N24" s="20">
        <f t="shared" si="9"/>
        <v>0.83610688770647079</v>
      </c>
      <c r="O24" s="2">
        <f t="shared" si="17"/>
        <v>0.73427276382840678</v>
      </c>
      <c r="P24" s="2">
        <f t="shared" si="10"/>
        <v>13.658295744941004</v>
      </c>
      <c r="Q24" s="2">
        <f t="shared" si="11"/>
        <v>15.022232173270837</v>
      </c>
      <c r="R24" s="2">
        <f t="shared" si="12"/>
        <v>6.8490204851454735</v>
      </c>
      <c r="S24" s="2">
        <f t="shared" si="13"/>
        <v>7.709517872903394</v>
      </c>
      <c r="T24" s="20">
        <f t="shared" si="14"/>
        <v>0.73427276382840678</v>
      </c>
      <c r="U24" s="20">
        <f t="shared" si="15"/>
        <v>1</v>
      </c>
    </row>
    <row r="25" spans="1:21" ht="11.5" customHeight="1" x14ac:dyDescent="0.3">
      <c r="A25" s="2">
        <f t="shared" si="16"/>
        <v>14</v>
      </c>
      <c r="B25" s="3" t="s">
        <v>17</v>
      </c>
      <c r="C25" s="4">
        <v>29939</v>
      </c>
      <c r="D25" s="4">
        <v>12996</v>
      </c>
      <c r="E25" s="4">
        <v>2345</v>
      </c>
      <c r="F25" s="4">
        <v>589</v>
      </c>
      <c r="G25" s="4">
        <v>56959</v>
      </c>
      <c r="H25" s="5">
        <v>0.80529854807844203</v>
      </c>
      <c r="I25" s="32">
        <f t="shared" si="4"/>
        <v>0.38028472778566341</v>
      </c>
      <c r="J25" s="20">
        <f t="shared" si="5"/>
        <v>0.63099409411844498</v>
      </c>
      <c r="K25" s="20">
        <f t="shared" si="6"/>
        <v>0.29108633171637666</v>
      </c>
      <c r="L25" s="20">
        <f t="shared" si="7"/>
        <v>3.4202164588150999E-3</v>
      </c>
      <c r="M25" s="20">
        <f t="shared" si="8"/>
        <v>0.37162770794598166</v>
      </c>
      <c r="N25" s="20">
        <f>STANDARDIZE(H25,$H$10,$H$9)</f>
        <v>0.38112005096414042</v>
      </c>
      <c r="O25" s="2">
        <f t="shared" si="17"/>
        <v>0.15552758529038618</v>
      </c>
      <c r="P25" s="2">
        <f t="shared" si="10"/>
        <v>20.495074858518567</v>
      </c>
      <c r="Q25" s="2">
        <f t="shared" si="11"/>
        <v>7.8479669248975261</v>
      </c>
      <c r="R25" s="2">
        <f t="shared" si="12"/>
        <v>2.306816561009847</v>
      </c>
      <c r="S25" s="2">
        <f t="shared" si="13"/>
        <v>2.8200789802939785</v>
      </c>
      <c r="T25" s="20">
        <f t="shared" si="14"/>
        <v>0.15552758529038618</v>
      </c>
      <c r="U25" s="20">
        <f t="shared" si="15"/>
        <v>1</v>
      </c>
    </row>
    <row r="26" spans="1:21" ht="11.5" customHeight="1" x14ac:dyDescent="0.3">
      <c r="A26" s="2">
        <f t="shared" si="16"/>
        <v>15</v>
      </c>
      <c r="B26" s="3" t="s">
        <v>18</v>
      </c>
      <c r="C26" s="4">
        <v>2535</v>
      </c>
      <c r="D26" s="4">
        <v>1101</v>
      </c>
      <c r="E26" s="4">
        <v>209</v>
      </c>
      <c r="F26" s="4">
        <v>75</v>
      </c>
      <c r="G26" s="4">
        <v>4700</v>
      </c>
      <c r="H26" s="5">
        <v>0.83404255319148901</v>
      </c>
      <c r="I26" s="32">
        <f t="shared" si="4"/>
        <v>-0.96445990814340687</v>
      </c>
      <c r="J26" s="20">
        <f t="shared" si="5"/>
        <v>-0.89457539375341655</v>
      </c>
      <c r="K26" s="20">
        <f t="shared" si="6"/>
        <v>-0.78022170971576721</v>
      </c>
      <c r="L26" s="20">
        <f t="shared" si="7"/>
        <v>-0.85763672713187578</v>
      </c>
      <c r="M26" s="20">
        <f t="shared" si="8"/>
        <v>-0.94986229471677219</v>
      </c>
      <c r="N26" s="20">
        <f t="shared" si="9"/>
        <v>0.86112524434998328</v>
      </c>
      <c r="O26" s="2">
        <f t="shared" si="17"/>
        <v>7.2311314388422163</v>
      </c>
      <c r="P26" s="2">
        <f t="shared" si="10"/>
        <v>41.827714831420479</v>
      </c>
      <c r="Q26" s="2">
        <f t="shared" si="11"/>
        <v>3.3121351172974633</v>
      </c>
      <c r="R26" s="2">
        <f t="shared" si="12"/>
        <v>2.7471244731278852</v>
      </c>
      <c r="S26" s="2">
        <f>SUMXMY2($D$7:$I$7,I26:N26)</f>
        <v>2.4082829325040751</v>
      </c>
      <c r="T26" s="20">
        <f t="shared" si="14"/>
        <v>2.4082829325040751</v>
      </c>
      <c r="U26" s="20">
        <f t="shared" si="15"/>
        <v>5</v>
      </c>
    </row>
    <row r="27" spans="1:21" ht="11.5" customHeight="1" x14ac:dyDescent="0.3">
      <c r="A27" s="2">
        <f t="shared" si="16"/>
        <v>16</v>
      </c>
      <c r="B27" s="3" t="s">
        <v>19</v>
      </c>
      <c r="C27" s="4">
        <v>56396</v>
      </c>
      <c r="D27" s="4">
        <v>21972</v>
      </c>
      <c r="E27" s="4">
        <v>8606</v>
      </c>
      <c r="F27" s="4">
        <v>1804</v>
      </c>
      <c r="G27" s="4">
        <v>121644</v>
      </c>
      <c r="H27" s="5">
        <v>0.72981815790339</v>
      </c>
      <c r="I27" s="32">
        <f t="shared" si="4"/>
        <v>1.678559024704924</v>
      </c>
      <c r="J27" s="20">
        <f t="shared" si="5"/>
        <v>1.7821930620156985</v>
      </c>
      <c r="K27" s="20">
        <f t="shared" si="6"/>
        <v>3.4312827958580683</v>
      </c>
      <c r="L27" s="20">
        <f t="shared" si="7"/>
        <v>2.0387980111333079</v>
      </c>
      <c r="M27" s="20">
        <f t="shared" si="8"/>
        <v>2.0073379362748867</v>
      </c>
      <c r="N27" s="20">
        <f t="shared" si="9"/>
        <v>-0.87935075469854684</v>
      </c>
      <c r="O27" s="2">
        <f t="shared" si="17"/>
        <v>18.740920160529736</v>
      </c>
      <c r="P27" s="2">
        <f t="shared" si="10"/>
        <v>13.003212174547603</v>
      </c>
      <c r="Q27" s="2">
        <f t="shared" si="11"/>
        <v>42.417075500887016</v>
      </c>
      <c r="R27" s="2">
        <f t="shared" si="12"/>
        <v>29.292502341307511</v>
      </c>
      <c r="S27" s="2">
        <f t="shared" si="13"/>
        <v>31.577349309180029</v>
      </c>
      <c r="T27" s="20">
        <f t="shared" si="14"/>
        <v>13.003212174547603</v>
      </c>
      <c r="U27" s="20">
        <f t="shared" si="15"/>
        <v>2</v>
      </c>
    </row>
    <row r="28" spans="1:21" ht="11.5" customHeight="1" x14ac:dyDescent="0.3">
      <c r="A28" s="2">
        <f t="shared" si="16"/>
        <v>17</v>
      </c>
      <c r="B28" s="3" t="s">
        <v>20</v>
      </c>
      <c r="C28" s="4">
        <v>16092</v>
      </c>
      <c r="D28" s="4">
        <v>7974</v>
      </c>
      <c r="E28" s="4">
        <v>2280</v>
      </c>
      <c r="F28" s="4">
        <v>888</v>
      </c>
      <c r="G28" s="4">
        <v>43135</v>
      </c>
      <c r="H28" s="5">
        <v>0.631366639619798</v>
      </c>
      <c r="I28" s="32">
        <f t="shared" si="4"/>
        <v>-0.29920290079811401</v>
      </c>
      <c r="J28" s="20">
        <f t="shared" si="5"/>
        <v>-1.3092494203748247E-2</v>
      </c>
      <c r="K28" s="20">
        <f t="shared" si="6"/>
        <v>0.25848566566155956</v>
      </c>
      <c r="L28" s="20">
        <f t="shared" si="7"/>
        <v>0.504307426835501</v>
      </c>
      <c r="M28" s="20">
        <f t="shared" si="8"/>
        <v>2.2055810343465161E-2</v>
      </c>
      <c r="N28" s="20">
        <f t="shared" si="9"/>
        <v>-2.5234236626662412</v>
      </c>
      <c r="O28" s="2">
        <f t="shared" si="17"/>
        <v>10.688224928397208</v>
      </c>
      <c r="P28" s="2">
        <f t="shared" si="10"/>
        <v>38.345603672881339</v>
      </c>
      <c r="Q28" s="2">
        <f t="shared" si="11"/>
        <v>7.1346192048873753</v>
      </c>
      <c r="R28" s="2">
        <f t="shared" si="12"/>
        <v>5.9151559219860532</v>
      </c>
      <c r="S28" s="2">
        <f t="shared" si="13"/>
        <v>6.3282016585939811</v>
      </c>
      <c r="T28" s="20">
        <f t="shared" si="14"/>
        <v>5.9151559219860532</v>
      </c>
      <c r="U28" s="20">
        <f t="shared" si="15"/>
        <v>4</v>
      </c>
    </row>
    <row r="29" spans="1:21" ht="11.5" customHeight="1" x14ac:dyDescent="0.3">
      <c r="A29" s="2">
        <f t="shared" si="16"/>
        <v>18</v>
      </c>
      <c r="B29" s="3" t="s">
        <v>21</v>
      </c>
      <c r="C29" s="4">
        <v>7840</v>
      </c>
      <c r="D29" s="4">
        <v>5546</v>
      </c>
      <c r="E29" s="4">
        <v>558</v>
      </c>
      <c r="F29" s="4">
        <v>196</v>
      </c>
      <c r="G29" s="4">
        <v>17289</v>
      </c>
      <c r="H29" s="5">
        <v>0.81786106773092704</v>
      </c>
      <c r="I29" s="32">
        <f t="shared" si="4"/>
        <v>-0.70413768169457758</v>
      </c>
      <c r="J29" s="20">
        <f t="shared" si="5"/>
        <v>-0.32449078899591977</v>
      </c>
      <c r="K29" s="20">
        <f t="shared" si="6"/>
        <v>-0.60518121043682616</v>
      </c>
      <c r="L29" s="20">
        <f t="shared" si="7"/>
        <v>-0.65493655169515674</v>
      </c>
      <c r="M29" s="20">
        <f t="shared" si="8"/>
        <v>-0.63152023605661012</v>
      </c>
      <c r="N29" s="20">
        <f t="shared" si="9"/>
        <v>0.59090552280388242</v>
      </c>
      <c r="O29" s="2">
        <f t="shared" si="17"/>
        <v>4.0053120172160881</v>
      </c>
      <c r="P29" s="2">
        <f t="shared" si="10"/>
        <v>35.545833352460249</v>
      </c>
      <c r="Q29" s="2">
        <f t="shared" si="11"/>
        <v>2.934099972663688</v>
      </c>
      <c r="R29" s="2">
        <f t="shared" si="12"/>
        <v>1.2135414099428092</v>
      </c>
      <c r="S29" s="2">
        <f t="shared" si="13"/>
        <v>1.0463740614033916</v>
      </c>
      <c r="T29" s="20">
        <f t="shared" si="14"/>
        <v>1.0463740614033916</v>
      </c>
      <c r="U29" s="20">
        <f t="shared" si="15"/>
        <v>5</v>
      </c>
    </row>
    <row r="30" spans="1:21" ht="11.5" customHeight="1" x14ac:dyDescent="0.3">
      <c r="A30" s="2">
        <f t="shared" si="16"/>
        <v>19</v>
      </c>
      <c r="B30" s="3" t="s">
        <v>22</v>
      </c>
      <c r="C30" s="4">
        <v>15241</v>
      </c>
      <c r="D30" s="4">
        <v>5829</v>
      </c>
      <c r="E30" s="4">
        <v>1200</v>
      </c>
      <c r="F30" s="4">
        <v>416</v>
      </c>
      <c r="G30" s="4">
        <v>29054</v>
      </c>
      <c r="H30" s="5">
        <v>0.78082191780821897</v>
      </c>
      <c r="I30" s="32">
        <f t="shared" si="4"/>
        <v>-0.34096241346690831</v>
      </c>
      <c r="J30" s="20">
        <f t="shared" si="5"/>
        <v>-0.28819518873801836</v>
      </c>
      <c r="K30" s="20">
        <f t="shared" si="6"/>
        <v>-0.28318693955694019</v>
      </c>
      <c r="L30" s="20">
        <f t="shared" si="7"/>
        <v>-0.28639077817384934</v>
      </c>
      <c r="M30" s="20">
        <f t="shared" si="8"/>
        <v>-0.33401492823733886</v>
      </c>
      <c r="N30" s="20">
        <f t="shared" si="9"/>
        <v>-2.7622906048462455E-2</v>
      </c>
      <c r="O30" s="2">
        <f t="shared" si="17"/>
        <v>2.8082184672496311</v>
      </c>
      <c r="P30" s="2">
        <f t="shared" si="10"/>
        <v>31.726320365081136</v>
      </c>
      <c r="Q30" s="2">
        <f t="shared" si="11"/>
        <v>2.1997040798736127</v>
      </c>
      <c r="R30" s="2">
        <f t="shared" si="12"/>
        <v>9.8963858077590838E-2</v>
      </c>
      <c r="S30" s="2">
        <f t="shared" si="13"/>
        <v>0.1785286627156476</v>
      </c>
      <c r="T30" s="20">
        <f t="shared" si="14"/>
        <v>9.8963858077590838E-2</v>
      </c>
      <c r="U30" s="20">
        <f t="shared" si="15"/>
        <v>4</v>
      </c>
    </row>
    <row r="31" spans="1:21" ht="11.5" customHeight="1" x14ac:dyDescent="0.3">
      <c r="A31" s="2">
        <f t="shared" si="16"/>
        <v>20</v>
      </c>
      <c r="B31" s="3" t="s">
        <v>23</v>
      </c>
      <c r="C31" s="4">
        <v>2892</v>
      </c>
      <c r="D31" s="4">
        <v>1006</v>
      </c>
      <c r="E31" s="4">
        <v>188</v>
      </c>
      <c r="F31" s="4">
        <v>61</v>
      </c>
      <c r="G31" s="4">
        <v>5071</v>
      </c>
      <c r="H31" s="5">
        <v>0.81778741865509796</v>
      </c>
      <c r="I31" s="32">
        <f t="shared" si="4"/>
        <v>-0.94694152268775522</v>
      </c>
      <c r="J31" s="20">
        <f t="shared" si="5"/>
        <v>-0.90675942917568031</v>
      </c>
      <c r="K31" s="20">
        <f t="shared" si="6"/>
        <v>-0.79075423259501587</v>
      </c>
      <c r="L31" s="20">
        <f t="shared" si="7"/>
        <v>-0.88108963999232259</v>
      </c>
      <c r="M31" s="20">
        <f t="shared" si="8"/>
        <v>-0.94048069937457501</v>
      </c>
      <c r="N31" s="20">
        <f t="shared" si="9"/>
        <v>0.58967563369319698</v>
      </c>
      <c r="O31" s="2">
        <f t="shared" si="17"/>
        <v>7.2556750774535566</v>
      </c>
      <c r="P31" s="2">
        <f t="shared" si="10"/>
        <v>42.786353353349163</v>
      </c>
      <c r="Q31" s="2">
        <f t="shared" si="11"/>
        <v>2.4013226748854679</v>
      </c>
      <c r="R31" s="2">
        <f t="shared" si="12"/>
        <v>2.2112173739512548</v>
      </c>
      <c r="S31" s="2">
        <f t="shared" si="13"/>
        <v>1.8432222467740949</v>
      </c>
      <c r="T31" s="20">
        <f t="shared" si="14"/>
        <v>1.8432222467740949</v>
      </c>
      <c r="U31" s="20">
        <f t="shared" si="15"/>
        <v>5</v>
      </c>
    </row>
    <row r="32" spans="1:21" ht="11.5" customHeight="1" x14ac:dyDescent="0.3">
      <c r="A32" s="2">
        <f t="shared" si="16"/>
        <v>21</v>
      </c>
      <c r="B32" s="3" t="s">
        <v>24</v>
      </c>
      <c r="C32" s="4">
        <v>4946</v>
      </c>
      <c r="D32" s="4">
        <v>4096</v>
      </c>
      <c r="E32" s="4">
        <v>544</v>
      </c>
      <c r="F32" s="4">
        <v>80</v>
      </c>
      <c r="G32" s="4">
        <v>11625</v>
      </c>
      <c r="H32" s="5">
        <v>0.83148387096774201</v>
      </c>
      <c r="I32" s="32">
        <f t="shared" si="4"/>
        <v>-0.84614946743310948</v>
      </c>
      <c r="J32" s="20">
        <f t="shared" si="5"/>
        <v>-0.51045764544099748</v>
      </c>
      <c r="K32" s="20">
        <f t="shared" si="6"/>
        <v>-0.61220289235632519</v>
      </c>
      <c r="L32" s="20">
        <f t="shared" si="7"/>
        <v>-0.84926068682457334</v>
      </c>
      <c r="M32" s="20">
        <f t="shared" si="8"/>
        <v>-0.77474761076875232</v>
      </c>
      <c r="N32" s="20">
        <f t="shared" si="9"/>
        <v>0.81839700412067984</v>
      </c>
      <c r="O32" s="2">
        <f t="shared" si="17"/>
        <v>5.2268615082768317</v>
      </c>
      <c r="P32" s="2">
        <f t="shared" si="10"/>
        <v>38.177597982302657</v>
      </c>
      <c r="Q32" s="2">
        <f t="shared" si="11"/>
        <v>3.4242302179809654</v>
      </c>
      <c r="R32" s="2">
        <f t="shared" si="12"/>
        <v>2.0206947707948477</v>
      </c>
      <c r="S32" s="2">
        <f t="shared" si="13"/>
        <v>1.7548776694194532</v>
      </c>
      <c r="T32" s="20">
        <f t="shared" si="14"/>
        <v>1.7548776694194532</v>
      </c>
      <c r="U32" s="20">
        <f t="shared" si="15"/>
        <v>5</v>
      </c>
    </row>
    <row r="33" spans="1:21" ht="11.5" customHeight="1" x14ac:dyDescent="0.3">
      <c r="A33" s="2">
        <f t="shared" si="16"/>
        <v>22</v>
      </c>
      <c r="B33" s="3" t="s">
        <v>25</v>
      </c>
      <c r="C33" s="4">
        <v>25562</v>
      </c>
      <c r="D33" s="4">
        <v>5366</v>
      </c>
      <c r="E33" s="4">
        <v>1394</v>
      </c>
      <c r="F33" s="4">
        <v>485</v>
      </c>
      <c r="G33" s="4">
        <v>41912</v>
      </c>
      <c r="H33" s="5">
        <v>0.78275911433479695</v>
      </c>
      <c r="I33" s="32">
        <f t="shared" si="4"/>
        <v>0.16550048929998465</v>
      </c>
      <c r="J33" s="20">
        <f t="shared" si="5"/>
        <v>-0.34757632979599834</v>
      </c>
      <c r="K33" s="20">
        <f t="shared" si="6"/>
        <v>-0.18588649010102451</v>
      </c>
      <c r="L33" s="20">
        <f t="shared" si="7"/>
        <v>-0.17080142193307565</v>
      </c>
      <c r="M33" s="20">
        <f t="shared" si="8"/>
        <v>-8.8705807711093199E-3</v>
      </c>
      <c r="N33" s="20">
        <f t="shared" si="9"/>
        <v>4.7269488068157834E-3</v>
      </c>
      <c r="O33" s="2">
        <f t="shared" si="17"/>
        <v>2.3583217074394573</v>
      </c>
      <c r="P33" s="2">
        <f t="shared" si="10"/>
        <v>29.156969739678239</v>
      </c>
      <c r="Q33" s="2">
        <f t="shared" si="11"/>
        <v>2.8858229936149131</v>
      </c>
      <c r="R33" s="2">
        <f t="shared" si="12"/>
        <v>0.21490483750744038</v>
      </c>
      <c r="S33" s="2">
        <f t="shared" si="13"/>
        <v>0.45147896826731415</v>
      </c>
      <c r="T33" s="20">
        <f t="shared" si="14"/>
        <v>0.21490483750744038</v>
      </c>
      <c r="U33" s="20">
        <f t="shared" si="15"/>
        <v>4</v>
      </c>
    </row>
    <row r="34" spans="1:21" ht="11.5" customHeight="1" x14ac:dyDescent="0.3">
      <c r="A34" s="2">
        <f t="shared" si="16"/>
        <v>23</v>
      </c>
      <c r="B34" s="3" t="s">
        <v>26</v>
      </c>
      <c r="C34" s="4">
        <v>12518</v>
      </c>
      <c r="D34" s="4">
        <v>4264</v>
      </c>
      <c r="E34" s="4">
        <v>878</v>
      </c>
      <c r="F34" s="4">
        <v>297</v>
      </c>
      <c r="G34" s="4">
        <v>22255</v>
      </c>
      <c r="H34" s="5">
        <v>0.80687485958211602</v>
      </c>
      <c r="I34" s="32">
        <f t="shared" si="4"/>
        <v>-0.47458303978550626</v>
      </c>
      <c r="J34" s="20">
        <f t="shared" si="5"/>
        <v>-0.4889111406942574</v>
      </c>
      <c r="K34" s="20">
        <f t="shared" si="6"/>
        <v>-0.44468562370541881</v>
      </c>
      <c r="L34" s="20">
        <f t="shared" si="7"/>
        <v>-0.48574053748764739</v>
      </c>
      <c r="M34" s="20">
        <f t="shared" si="8"/>
        <v>-0.50594340999366905</v>
      </c>
      <c r="N34" s="20">
        <f t="shared" si="9"/>
        <v>0.40744337317277451</v>
      </c>
      <c r="O34" s="2">
        <f t="shared" si="17"/>
        <v>3.686173620868177</v>
      </c>
      <c r="P34" s="2">
        <f t="shared" si="10"/>
        <v>34.035358906232389</v>
      </c>
      <c r="Q34" s="2">
        <f t="shared" si="11"/>
        <v>2.4812334616178573</v>
      </c>
      <c r="R34" s="2">
        <f t="shared" si="12"/>
        <v>0.68536981302813316</v>
      </c>
      <c r="S34" s="2">
        <f t="shared" si="13"/>
        <v>0.64190947994571934</v>
      </c>
      <c r="T34" s="20">
        <f t="shared" si="14"/>
        <v>0.64190947994571934</v>
      </c>
      <c r="U34" s="20">
        <f t="shared" si="15"/>
        <v>5</v>
      </c>
    </row>
    <row r="35" spans="1:21" ht="11.5" customHeight="1" x14ac:dyDescent="0.3">
      <c r="A35" s="2">
        <f t="shared" si="16"/>
        <v>24</v>
      </c>
      <c r="B35" s="3" t="s">
        <v>27</v>
      </c>
      <c r="C35" s="4">
        <v>8772</v>
      </c>
      <c r="D35" s="4">
        <v>3376</v>
      </c>
      <c r="E35" s="4">
        <v>864</v>
      </c>
      <c r="F35" s="4">
        <v>212</v>
      </c>
      <c r="G35" s="4">
        <v>16216</v>
      </c>
      <c r="H35" s="5">
        <v>0.81549087321164304</v>
      </c>
      <c r="I35" s="32">
        <f t="shared" si="4"/>
        <v>-0.65840340930055141</v>
      </c>
      <c r="J35" s="20">
        <f t="shared" si="5"/>
        <v>-0.60279980864131189</v>
      </c>
      <c r="K35" s="20">
        <f t="shared" si="6"/>
        <v>-0.4517073056249179</v>
      </c>
      <c r="L35" s="20">
        <f t="shared" si="7"/>
        <v>-0.62813322271178895</v>
      </c>
      <c r="M35" s="20">
        <f t="shared" si="8"/>
        <v>-0.65865352932393506</v>
      </c>
      <c r="N35" s="20">
        <f t="shared" si="9"/>
        <v>0.55132489810956753</v>
      </c>
      <c r="O35" s="2">
        <f t="shared" si="17"/>
        <v>4.4924194949403429</v>
      </c>
      <c r="P35" s="2">
        <f t="shared" si="10"/>
        <v>36.069986171275886</v>
      </c>
      <c r="Q35" s="2">
        <f t="shared" si="11"/>
        <v>2.6432183798493156</v>
      </c>
      <c r="R35" s="2">
        <f t="shared" si="12"/>
        <v>1.1366891361526978</v>
      </c>
      <c r="S35" s="2">
        <f t="shared" si="13"/>
        <v>1.005650707694338</v>
      </c>
      <c r="T35" s="20">
        <f t="shared" si="14"/>
        <v>1.005650707694338</v>
      </c>
      <c r="U35" s="20">
        <f t="shared" si="15"/>
        <v>5</v>
      </c>
    </row>
    <row r="37" spans="1:21" ht="11.5" customHeight="1" x14ac:dyDescent="0.3">
      <c r="A37" s="2">
        <f>A35+1</f>
        <v>25</v>
      </c>
      <c r="B37" s="1" t="s">
        <v>28</v>
      </c>
      <c r="C37" s="6">
        <v>532544</v>
      </c>
      <c r="D37" s="6">
        <v>193826</v>
      </c>
      <c r="E37" s="6">
        <v>42351</v>
      </c>
      <c r="F37" s="6">
        <v>14087</v>
      </c>
      <c r="G37" s="6">
        <v>1014307</v>
      </c>
      <c r="H37" s="7">
        <v>0.77176633898809699</v>
      </c>
      <c r="I37"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A1CAC-BB2A-43C9-9729-1AF7BDEE8D45}">
  <dimension ref="A1:U37"/>
  <sheetViews>
    <sheetView topLeftCell="A11" zoomScaleNormal="100" workbookViewId="0">
      <selection activeCell="C11" sqref="C11:H35"/>
    </sheetView>
  </sheetViews>
  <sheetFormatPr defaultRowHeight="12" x14ac:dyDescent="0.3"/>
  <cols>
    <col min="1" max="1" width="12.1796875" style="2" bestFit="1" customWidth="1"/>
    <col min="2" max="2" width="13.81640625" style="2" bestFit="1" customWidth="1"/>
    <col min="3" max="3" width="8.7265625" style="2"/>
    <col min="4" max="4" width="12" style="2" customWidth="1"/>
    <col min="5" max="16384" width="8.7265625" style="2"/>
  </cols>
  <sheetData>
    <row r="1" spans="1:21" x14ac:dyDescent="0.3">
      <c r="D1" s="10" t="s">
        <v>46</v>
      </c>
      <c r="E1" s="2">
        <v>9</v>
      </c>
      <c r="F1" s="2">
        <f>E1+1</f>
        <v>10</v>
      </c>
      <c r="G1" s="2">
        <f t="shared" ref="G1:J1" si="0">F1+1</f>
        <v>11</v>
      </c>
      <c r="H1" s="2">
        <f t="shared" si="0"/>
        <v>12</v>
      </c>
      <c r="I1" s="2">
        <f t="shared" si="0"/>
        <v>13</v>
      </c>
      <c r="J1" s="2">
        <f t="shared" si="0"/>
        <v>14</v>
      </c>
    </row>
    <row r="2" spans="1:21" x14ac:dyDescent="0.3">
      <c r="B2" s="12" t="s">
        <v>43</v>
      </c>
      <c r="C2" s="21" t="s">
        <v>44</v>
      </c>
      <c r="D2" s="21" t="s">
        <v>45</v>
      </c>
      <c r="E2" s="22" t="s">
        <v>37</v>
      </c>
      <c r="F2" s="22" t="s">
        <v>38</v>
      </c>
      <c r="G2" s="22" t="s">
        <v>39</v>
      </c>
      <c r="H2" s="22" t="s">
        <v>40</v>
      </c>
      <c r="I2" s="22" t="s">
        <v>41</v>
      </c>
      <c r="J2" s="23" t="s">
        <v>42</v>
      </c>
      <c r="K2" s="10" t="s">
        <v>55</v>
      </c>
    </row>
    <row r="3" spans="1:21" x14ac:dyDescent="0.3">
      <c r="B3" s="24">
        <v>1</v>
      </c>
      <c r="C3" s="2">
        <v>17</v>
      </c>
      <c r="D3" s="2" t="str">
        <f>VLOOKUP(C3,statewide,2)</f>
        <v>Prince George's</v>
      </c>
      <c r="E3" s="2">
        <f>VLOOKUP($C3,unaffiliated,E$1)</f>
        <v>0.70408816345922642</v>
      </c>
      <c r="F3" s="2">
        <f>VLOOKUP($C3,unaffiliated,F$1)</f>
        <v>1.0444616977037888</v>
      </c>
      <c r="G3" s="2">
        <f>VLOOKUP($C3,unaffiliated,G$1)</f>
        <v>0.65909929448184423</v>
      </c>
      <c r="H3" s="2">
        <f>VLOOKUP($C3,unaffiliated,H$1)</f>
        <v>1.6742920206813487</v>
      </c>
      <c r="I3" s="2">
        <f>VLOOKUP($C3,unaffiliated,I$1)</f>
        <v>1.048876573400489</v>
      </c>
      <c r="J3" s="25">
        <f>VLOOKUP($C3,unaffiliated,J$1)</f>
        <v>-1.19896229900961</v>
      </c>
      <c r="K3" s="2" t="s">
        <v>70</v>
      </c>
    </row>
    <row r="4" spans="1:21" x14ac:dyDescent="0.3">
      <c r="B4" s="24">
        <v>2</v>
      </c>
      <c r="C4" s="2">
        <v>16</v>
      </c>
      <c r="D4" s="2" t="str">
        <f>VLOOKUP(C4,statewide,2)</f>
        <v>Montgomery</v>
      </c>
      <c r="E4" s="2">
        <f>VLOOKUP($C4,unaffiliated,E$1)</f>
        <v>3.2879132703112717</v>
      </c>
      <c r="F4" s="2">
        <f>VLOOKUP($C4,unaffiliated,F$1)</f>
        <v>3.6471239882843332</v>
      </c>
      <c r="G4" s="2">
        <f>VLOOKUP($C4,unaffiliated,G$1)</f>
        <v>4.1473954527310877</v>
      </c>
      <c r="H4" s="2">
        <f>VLOOKUP($C4,unaffiliated,H$1)</f>
        <v>2.9626627391536431</v>
      </c>
      <c r="I4" s="2">
        <f>VLOOKUP($C4,unaffiliated,I$1)</f>
        <v>3.3631174088233968</v>
      </c>
      <c r="J4" s="25">
        <f>VLOOKUP($C4,unaffiliated,J$1)</f>
        <v>0.54287823173578187</v>
      </c>
      <c r="K4" s="2" t="s">
        <v>71</v>
      </c>
    </row>
    <row r="5" spans="1:21" x14ac:dyDescent="0.3">
      <c r="B5" s="24">
        <v>3</v>
      </c>
      <c r="C5" s="2">
        <v>9</v>
      </c>
      <c r="D5" s="2" t="str">
        <f>VLOOKUP(C5,statewide,2)</f>
        <v>Charles</v>
      </c>
      <c r="E5" s="2">
        <f>VLOOKUP($C5,unaffiliated,E$1)</f>
        <v>-0.35021776971689461</v>
      </c>
      <c r="F5" s="2">
        <f>VLOOKUP($C5,unaffiliated,F$1)</f>
        <v>-0.29069839143254866</v>
      </c>
      <c r="G5" s="2">
        <f>VLOOKUP($C5,unaffiliated,G$1)</f>
        <v>-0.36499807879367485</v>
      </c>
      <c r="H5" s="2">
        <f>VLOOKUP($C5,unaffiliated,H$1)</f>
        <v>-0.28233252099855305</v>
      </c>
      <c r="I5" s="2">
        <f>VLOOKUP($C5,unaffiliated,I$1)</f>
        <v>-0.32717611879021569</v>
      </c>
      <c r="J5" s="25">
        <f>VLOOKUP($C5,unaffiliated,J$1)</f>
        <v>-0.24646383109764866</v>
      </c>
      <c r="K5" s="2" t="s">
        <v>72</v>
      </c>
    </row>
    <row r="6" spans="1:21" x14ac:dyDescent="0.3">
      <c r="B6" s="24">
        <v>4</v>
      </c>
      <c r="C6" s="2">
        <v>11</v>
      </c>
      <c r="D6" s="2" t="str">
        <f>VLOOKUP(C6,statewide,2)</f>
        <v>Frederick</v>
      </c>
      <c r="E6" s="2">
        <f>VLOOKUP($C6,unaffiliated,E$1)</f>
        <v>0.48340308293038614</v>
      </c>
      <c r="F6" s="2">
        <f>VLOOKUP($C6,unaffiliated,F$1)</f>
        <v>0.12708073281418103</v>
      </c>
      <c r="G6" s="2">
        <f>VLOOKUP($C6,unaffiliated,G$1)</f>
        <v>9.192438963779978E-2</v>
      </c>
      <c r="H6" s="2">
        <f>VLOOKUP($C6,unaffiliated,H$1)</f>
        <v>-2.005705330954983E-3</v>
      </c>
      <c r="I6" s="2">
        <f>VLOOKUP($C6,unaffiliated,I$1)</f>
        <v>0.23436326018103729</v>
      </c>
      <c r="J6" s="25">
        <f>VLOOKUP($C6,unaffiliated,J$1)</f>
        <v>1.2616855903670472</v>
      </c>
      <c r="K6" s="2" t="s">
        <v>73</v>
      </c>
    </row>
    <row r="7" spans="1:21" x14ac:dyDescent="0.3">
      <c r="B7" s="26">
        <v>5</v>
      </c>
      <c r="C7" s="27">
        <v>6</v>
      </c>
      <c r="D7" s="27" t="str">
        <f>VLOOKUP(C7,statewide,2)</f>
        <v>Caroline</v>
      </c>
      <c r="E7" s="27">
        <f>VLOOKUP($C7,unaffiliated,E$1)</f>
        <v>-0.75351446640218744</v>
      </c>
      <c r="F7" s="27">
        <f>VLOOKUP($C7,unaffiliated,F$1)</f>
        <v>-0.66981586556948924</v>
      </c>
      <c r="G7" s="27">
        <f>VLOOKUP($C7,unaffiliated,G$1)</f>
        <v>-0.5928910014815123</v>
      </c>
      <c r="H7" s="27">
        <f>VLOOKUP($C7,unaffiliated,H$1)</f>
        <v>-0.71273328848819861</v>
      </c>
      <c r="I7" s="27">
        <f>VLOOKUP($C7,unaffiliated,I$1)</f>
        <v>-0.72629237849867134</v>
      </c>
      <c r="J7" s="28">
        <f>VLOOKUP($C7,unaffiliated,J$1)</f>
        <v>-0.61891007111752683</v>
      </c>
      <c r="K7" s="2" t="s">
        <v>74</v>
      </c>
    </row>
    <row r="9" spans="1:21" x14ac:dyDescent="0.3">
      <c r="A9" s="29" t="s">
        <v>53</v>
      </c>
      <c r="B9" s="12" t="s">
        <v>35</v>
      </c>
      <c r="C9" s="13">
        <f>_xlfn.STDEV.P(C12:C35)</f>
        <v>12764.795849585578</v>
      </c>
      <c r="D9" s="13">
        <f t="shared" ref="D9:H9" si="1">_xlfn.STDEV.P(D12:D35)</f>
        <v>6000.7785322452582</v>
      </c>
      <c r="E9" s="13">
        <f t="shared" si="1"/>
        <v>1759.5983028805183</v>
      </c>
      <c r="F9" s="13">
        <f t="shared" si="1"/>
        <v>706.3184430945829</v>
      </c>
      <c r="G9" s="13">
        <f t="shared" si="1"/>
        <v>33782.136588093381</v>
      </c>
      <c r="H9" s="14">
        <f t="shared" si="1"/>
        <v>5.1730488779238859E-2</v>
      </c>
    </row>
    <row r="10" spans="1:21" x14ac:dyDescent="0.3">
      <c r="A10" s="30">
        <f>SUM(T12:T35)</f>
        <v>46.565252392792388</v>
      </c>
      <c r="B10" s="15" t="s">
        <v>34</v>
      </c>
      <c r="C10" s="16">
        <f>AVERAGE(C12:C35)</f>
        <v>11130.458333333334</v>
      </c>
      <c r="D10" s="16">
        <f t="shared" ref="D10:G10" si="2">AVERAGE(D12:D35)</f>
        <v>4461.416666666667</v>
      </c>
      <c r="E10" s="16">
        <f t="shared" si="2"/>
        <v>1107.25</v>
      </c>
      <c r="F10" s="16">
        <f t="shared" si="2"/>
        <v>557.41666666666663</v>
      </c>
      <c r="G10" s="16">
        <f>AVERAGE(G12:G35)</f>
        <v>28117.708333333332</v>
      </c>
      <c r="H10" s="17">
        <f>AVERAGE(H12:H35)</f>
        <v>0.61046431501750009</v>
      </c>
      <c r="I10" s="2">
        <v>9</v>
      </c>
      <c r="J10" s="2">
        <f>I10+1</f>
        <v>10</v>
      </c>
      <c r="K10" s="2">
        <f t="shared" ref="K10:N10" si="3">J10+1</f>
        <v>11</v>
      </c>
      <c r="L10" s="2">
        <f t="shared" si="3"/>
        <v>12</v>
      </c>
      <c r="M10" s="2">
        <f t="shared" si="3"/>
        <v>13</v>
      </c>
      <c r="N10" s="2">
        <f t="shared" si="3"/>
        <v>14</v>
      </c>
    </row>
    <row r="11" spans="1:21" ht="11.5" customHeight="1" x14ac:dyDescent="0.3">
      <c r="A11" s="10" t="s">
        <v>36</v>
      </c>
      <c r="B11" s="1" t="s">
        <v>0</v>
      </c>
      <c r="C11" s="1" t="s">
        <v>1</v>
      </c>
      <c r="D11" s="1" t="s">
        <v>32</v>
      </c>
      <c r="E11" s="1" t="s">
        <v>30</v>
      </c>
      <c r="F11" s="1" t="s">
        <v>31</v>
      </c>
      <c r="G11" s="1" t="s">
        <v>2</v>
      </c>
      <c r="H11" s="1" t="s">
        <v>3</v>
      </c>
      <c r="I11" s="19" t="s">
        <v>37</v>
      </c>
      <c r="J11" s="19" t="s">
        <v>38</v>
      </c>
      <c r="K11" s="19" t="s">
        <v>39</v>
      </c>
      <c r="L11" s="19" t="s">
        <v>40</v>
      </c>
      <c r="M11" s="19" t="s">
        <v>41</v>
      </c>
      <c r="N11" s="19" t="s">
        <v>42</v>
      </c>
      <c r="O11" s="10" t="s">
        <v>47</v>
      </c>
      <c r="P11" s="10" t="s">
        <v>48</v>
      </c>
      <c r="Q11" s="10" t="s">
        <v>49</v>
      </c>
      <c r="R11" s="10" t="s">
        <v>50</v>
      </c>
      <c r="S11" s="10" t="s">
        <v>51</v>
      </c>
      <c r="T11" s="19" t="s">
        <v>52</v>
      </c>
      <c r="U11" s="19" t="s">
        <v>43</v>
      </c>
    </row>
    <row r="12" spans="1:21" ht="11.5" customHeight="1" x14ac:dyDescent="0.3">
      <c r="A12" s="2">
        <v>1</v>
      </c>
      <c r="B12" s="3" t="s">
        <v>4</v>
      </c>
      <c r="C12" s="4">
        <v>3033</v>
      </c>
      <c r="D12" s="4">
        <v>419</v>
      </c>
      <c r="E12" s="4">
        <v>148</v>
      </c>
      <c r="F12" s="4">
        <v>231</v>
      </c>
      <c r="G12" s="4">
        <v>6830</v>
      </c>
      <c r="H12" s="5">
        <v>0.56090775988287001</v>
      </c>
      <c r="I12" s="32">
        <f>STANDARDIZE(C12,$C$10,$C$9)</f>
        <v>-0.63435862419971456</v>
      </c>
      <c r="J12" s="20">
        <f>STANDARDIZE(D12,$D$10,$D$9)</f>
        <v>-0.67364870157175283</v>
      </c>
      <c r="K12" s="20">
        <f>STANDARDIZE(E12,$E$10,$E$9)</f>
        <v>-0.5451528331379254</v>
      </c>
      <c r="L12" s="20">
        <f>STANDARDIZE(F12,$F$10,$F$9)</f>
        <v>-0.46213810478534578</v>
      </c>
      <c r="M12" s="20">
        <f>STANDARDIZE(G12,$G$10,$G$9)</f>
        <v>-0.63014689073385166</v>
      </c>
      <c r="N12" s="20">
        <f>STANDARDIZE(H12,$H$10,$H$9)</f>
        <v>-0.95797577606726103</v>
      </c>
      <c r="O12" s="2">
        <f>SUMXMY2($D$3:$I$3,I12:N12)</f>
        <v>15.020101580452668</v>
      </c>
      <c r="P12" s="2">
        <f>SUMXMY2($D$4:$I$4,I12:N12)</f>
        <v>86.097085171494953</v>
      </c>
      <c r="Q12" s="2">
        <f>SUMXMY2($D$5:$I$5,I12:N12)</f>
        <v>0.69767385864896025</v>
      </c>
      <c r="R12" s="2">
        <f>SUMXMY2($D$6:$I$6,I12:N12)</f>
        <v>3.913885773099544</v>
      </c>
      <c r="S12" s="2">
        <f>SUMXMY2($D$7:$I$7,I12:N12)</f>
        <v>9.9513441844386208E-2</v>
      </c>
      <c r="T12" s="20">
        <f>MIN(O12:S12)</f>
        <v>9.9513441844386208E-2</v>
      </c>
      <c r="U12" s="20">
        <f>MATCH(T12,O12:S12,0)</f>
        <v>5</v>
      </c>
    </row>
    <row r="13" spans="1:21" ht="11.5" customHeight="1" x14ac:dyDescent="0.3">
      <c r="A13" s="2">
        <f>A12+1</f>
        <v>2</v>
      </c>
      <c r="B13" s="3" t="s">
        <v>5</v>
      </c>
      <c r="C13" s="4">
        <v>32422</v>
      </c>
      <c r="D13" s="4">
        <v>11793</v>
      </c>
      <c r="E13" s="4">
        <v>3200</v>
      </c>
      <c r="F13" s="4">
        <v>1548</v>
      </c>
      <c r="G13" s="4">
        <v>79071</v>
      </c>
      <c r="H13" s="5">
        <v>0.61922828850020895</v>
      </c>
      <c r="I13" s="32">
        <f>STANDARDIZE(C13,$C$10,$C$9)</f>
        <v>1.6679892038663442</v>
      </c>
      <c r="J13" s="20">
        <f t="shared" ref="J13:J35" si="4">STANDARDIZE(D13,$D$10,$D$9)</f>
        <v>1.2217720240693735</v>
      </c>
      <c r="K13" s="20">
        <f t="shared" ref="K13:K35" si="5">STANDARDIZE(E13,$E$10,$E$9)</f>
        <v>1.1893339500123987</v>
      </c>
      <c r="L13" s="20">
        <f t="shared" ref="L13:L35" si="6">STANDARDIZE(F13,$F$10,$F$9)</f>
        <v>1.4024599570036778</v>
      </c>
      <c r="M13" s="20">
        <f t="shared" ref="M13:M35" si="7">STANDARDIZE(G13,$G$10,$G$9)</f>
        <v>1.5082909730648983</v>
      </c>
      <c r="N13" s="20">
        <f t="shared" ref="N13:N35" si="8">STANDARDIZE(H13,$H$10,$H$9)</f>
        <v>0.16941601924755298</v>
      </c>
      <c r="O13" s="2">
        <f>SUMXMY2($D$3:$I$3,I13:N13)</f>
        <v>1.6425768377308432</v>
      </c>
      <c r="P13" s="2">
        <f t="shared" ref="P13:P35" si="9">SUMXMY2($D$4:$I$4,I13:N13)</f>
        <v>30.159268197129833</v>
      </c>
      <c r="Q13" s="2">
        <f t="shared" ref="Q13:Q35" si="10">SUMXMY2($D$5:$I$5,I13:N13)</f>
        <v>11.238491800848768</v>
      </c>
      <c r="R13" s="2">
        <f t="shared" ref="R13:R35" si="11">SUMXMY2($D$6:$I$6,I13:N13)</f>
        <v>5.6762882648960966</v>
      </c>
      <c r="S13" s="2">
        <f t="shared" ref="S13:S35" si="12">SUMXMY2($D$7:$I$7,I13:N13)</f>
        <v>17.074862507945976</v>
      </c>
      <c r="T13" s="20">
        <f t="shared" ref="T13:T35" si="13">MIN(O13:S13)</f>
        <v>1.6425768377308432</v>
      </c>
      <c r="U13" s="20">
        <f t="shared" ref="U13:U35" si="14">MATCH(T13,O13:S13,0)</f>
        <v>1</v>
      </c>
    </row>
    <row r="14" spans="1:21" ht="11.5" customHeight="1" x14ac:dyDescent="0.3">
      <c r="A14" s="2">
        <f t="shared" ref="A14:A35" si="15">A13+1</f>
        <v>3</v>
      </c>
      <c r="B14" s="3" t="s">
        <v>6</v>
      </c>
      <c r="C14" s="4">
        <v>14936</v>
      </c>
      <c r="D14" s="4">
        <v>4538</v>
      </c>
      <c r="E14" s="4">
        <v>1511</v>
      </c>
      <c r="F14" s="4">
        <v>1490</v>
      </c>
      <c r="G14" s="4">
        <v>45351</v>
      </c>
      <c r="H14" s="5">
        <v>0.49557892879980597</v>
      </c>
      <c r="I14" s="32">
        <f t="shared" ref="I13:I35" si="16">STANDARDIZE(C14,$C$10,$C$9)</f>
        <v>0.29812789107709992</v>
      </c>
      <c r="J14" s="20">
        <f t="shared" si="4"/>
        <v>1.2762232920580477E-2</v>
      </c>
      <c r="K14" s="20">
        <f t="shared" si="5"/>
        <v>0.22945577938956205</v>
      </c>
      <c r="L14" s="20">
        <f t="shared" si="6"/>
        <v>1.320344021101048</v>
      </c>
      <c r="M14" s="20">
        <f t="shared" si="7"/>
        <v>0.51013030575279228</v>
      </c>
      <c r="N14" s="20">
        <f t="shared" si="8"/>
        <v>-2.2208447847452271</v>
      </c>
      <c r="O14" s="2">
        <f t="shared" ref="O13:O35" si="17">SUMXMY2($D$3:$I$3,I14:N14)</f>
        <v>13.625761036023711</v>
      </c>
      <c r="P14" s="2">
        <f t="shared" si="9"/>
        <v>67.594839216979594</v>
      </c>
      <c r="Q14" s="2">
        <f t="shared" si="10"/>
        <v>7.4566711856184584</v>
      </c>
      <c r="R14" s="2">
        <f t="shared" si="11"/>
        <v>8.0313280885429883</v>
      </c>
      <c r="S14" s="2">
        <f t="shared" si="12"/>
        <v>8.7854199881262076</v>
      </c>
      <c r="T14" s="20">
        <f t="shared" si="13"/>
        <v>7.4566711856184584</v>
      </c>
      <c r="U14" s="20">
        <f t="shared" si="14"/>
        <v>3</v>
      </c>
    </row>
    <row r="15" spans="1:21" ht="11.5" customHeight="1" x14ac:dyDescent="0.3">
      <c r="A15" s="2">
        <f t="shared" si="15"/>
        <v>4</v>
      </c>
      <c r="B15" s="3" t="s">
        <v>7</v>
      </c>
      <c r="C15" s="4">
        <v>34138</v>
      </c>
      <c r="D15" s="4">
        <v>13171</v>
      </c>
      <c r="E15" s="4">
        <v>2752</v>
      </c>
      <c r="F15" s="4">
        <v>1782</v>
      </c>
      <c r="G15" s="4">
        <v>87703</v>
      </c>
      <c r="H15" s="5">
        <v>0.59112003010159297</v>
      </c>
      <c r="I15" s="32">
        <f t="shared" si="16"/>
        <v>1.8024214360947752</v>
      </c>
      <c r="J15" s="20">
        <f t="shared" si="4"/>
        <v>1.4514088941180345</v>
      </c>
      <c r="K15" s="20">
        <f t="shared" si="5"/>
        <v>0.93473038551326859</v>
      </c>
      <c r="L15" s="20">
        <f t="shared" si="6"/>
        <v>1.7337552846108393</v>
      </c>
      <c r="M15" s="20">
        <f t="shared" si="7"/>
        <v>1.7638106314349487</v>
      </c>
      <c r="N15" s="20">
        <f t="shared" si="8"/>
        <v>-0.37394359443343617</v>
      </c>
      <c r="O15" s="2">
        <f t="shared" si="17"/>
        <v>3.7578455441338132</v>
      </c>
      <c r="P15" s="2">
        <f t="shared" si="9"/>
        <v>31.958357559538371</v>
      </c>
      <c r="Q15" s="2">
        <f t="shared" si="10"/>
        <v>13.341189000638202</v>
      </c>
      <c r="R15" s="2">
        <f t="shared" si="11"/>
        <v>7.7730864642462958</v>
      </c>
      <c r="S15" s="2">
        <f t="shared" si="12"/>
        <v>19.106958091159413</v>
      </c>
      <c r="T15" s="20">
        <f t="shared" si="13"/>
        <v>3.7578455441338132</v>
      </c>
      <c r="U15" s="20">
        <f t="shared" si="14"/>
        <v>1</v>
      </c>
    </row>
    <row r="16" spans="1:21" ht="11.5" customHeight="1" x14ac:dyDescent="0.3">
      <c r="A16" s="2">
        <f t="shared" si="15"/>
        <v>5</v>
      </c>
      <c r="B16" s="3" t="s">
        <v>8</v>
      </c>
      <c r="C16" s="4">
        <v>5762</v>
      </c>
      <c r="D16" s="4">
        <v>1710</v>
      </c>
      <c r="E16" s="4">
        <v>449</v>
      </c>
      <c r="F16" s="4">
        <v>206</v>
      </c>
      <c r="G16" s="4">
        <v>12462</v>
      </c>
      <c r="H16" s="5">
        <v>0.65214251324024997</v>
      </c>
      <c r="I16" s="32">
        <f t="shared" si="16"/>
        <v>-0.42056750429797324</v>
      </c>
      <c r="J16" s="20">
        <f t="shared" si="4"/>
        <v>-0.45850995031426262</v>
      </c>
      <c r="K16" s="20">
        <f>STANDARDIZE(E16,$E$10,$E$9)</f>
        <v>-0.37409106324007235</v>
      </c>
      <c r="L16" s="20">
        <f t="shared" si="6"/>
        <v>-0.4975329047433758</v>
      </c>
      <c r="M16" s="20">
        <f t="shared" si="7"/>
        <v>-0.4634315621958392</v>
      </c>
      <c r="N16" s="20">
        <f t="shared" si="8"/>
        <v>0.80567957516528821</v>
      </c>
      <c r="O16" s="2">
        <f t="shared" si="17"/>
        <v>9.3307312507555888</v>
      </c>
      <c r="P16" s="2">
        <f t="shared" si="9"/>
        <v>70.059827319484327</v>
      </c>
      <c r="Q16" s="2">
        <f t="shared" si="10"/>
        <v>1.3524059002292306</v>
      </c>
      <c r="R16" s="2">
        <f t="shared" si="11"/>
        <v>2.0251493864062335</v>
      </c>
      <c r="S16" s="2">
        <f t="shared" si="12"/>
        <v>2.592663407383883</v>
      </c>
      <c r="T16" s="20">
        <f t="shared" si="13"/>
        <v>1.3524059002292306</v>
      </c>
      <c r="U16" s="20">
        <f t="shared" si="14"/>
        <v>3</v>
      </c>
    </row>
    <row r="17" spans="1:21" ht="11.5" customHeight="1" x14ac:dyDescent="0.3">
      <c r="A17" s="2">
        <f t="shared" si="15"/>
        <v>6</v>
      </c>
      <c r="B17" s="3" t="s">
        <v>9</v>
      </c>
      <c r="C17" s="4">
        <v>1512</v>
      </c>
      <c r="D17" s="4">
        <v>442</v>
      </c>
      <c r="E17" s="4">
        <v>64</v>
      </c>
      <c r="F17" s="4">
        <v>54</v>
      </c>
      <c r="G17" s="4">
        <v>3582</v>
      </c>
      <c r="H17" s="5">
        <v>0.57844779452819695</v>
      </c>
      <c r="I17" s="32">
        <f t="shared" si="16"/>
        <v>-0.75351446640218744</v>
      </c>
      <c r="J17" s="20">
        <f t="shared" si="4"/>
        <v>-0.66981586556948924</v>
      </c>
      <c r="K17" s="20">
        <f t="shared" si="5"/>
        <v>-0.5928910014815123</v>
      </c>
      <c r="L17" s="20">
        <f>STANDARDIZE(F17,$F$10,$F$9)</f>
        <v>-0.71273328848819861</v>
      </c>
      <c r="M17" s="20">
        <f t="shared" si="7"/>
        <v>-0.72629237849867134</v>
      </c>
      <c r="N17" s="20">
        <f t="shared" si="8"/>
        <v>-0.61891007111752683</v>
      </c>
      <c r="O17" s="2">
        <f t="shared" si="17"/>
        <v>14.994778527428149</v>
      </c>
      <c r="P17" s="2">
        <f t="shared" si="9"/>
        <v>86.727131118722156</v>
      </c>
      <c r="Q17" s="2">
        <f>SUMXMY2($D$5:$I$5,I17:N17)</f>
        <v>0.59659214651414283</v>
      </c>
      <c r="R17" s="2">
        <f t="shared" si="11"/>
        <v>3.7484137831647373</v>
      </c>
      <c r="S17" s="2">
        <f t="shared" si="12"/>
        <v>3.8999873111708758E-2</v>
      </c>
      <c r="T17" s="20">
        <f t="shared" si="13"/>
        <v>3.8999873111708758E-2</v>
      </c>
      <c r="U17" s="20">
        <f t="shared" si="14"/>
        <v>5</v>
      </c>
    </row>
    <row r="18" spans="1:21" ht="11.5" customHeight="1" x14ac:dyDescent="0.3">
      <c r="A18" s="2">
        <f t="shared" si="15"/>
        <v>7</v>
      </c>
      <c r="B18" s="3" t="s">
        <v>10</v>
      </c>
      <c r="C18" s="4">
        <v>11379</v>
      </c>
      <c r="D18" s="4">
        <v>2657</v>
      </c>
      <c r="E18" s="4">
        <v>627</v>
      </c>
      <c r="F18" s="4">
        <v>217</v>
      </c>
      <c r="G18" s="4">
        <v>22462</v>
      </c>
      <c r="H18" s="5">
        <v>0.66245214139435504</v>
      </c>
      <c r="I18" s="32">
        <f t="shared" si="16"/>
        <v>1.9470868911290518E-2</v>
      </c>
      <c r="J18" s="20">
        <f t="shared" si="4"/>
        <v>-0.30069709404714928</v>
      </c>
      <c r="K18" s="20">
        <f t="shared" si="5"/>
        <v>-0.27293161127390014</v>
      </c>
      <c r="L18" s="20">
        <f t="shared" si="6"/>
        <v>-0.48195919276184257</v>
      </c>
      <c r="M18" s="20">
        <f t="shared" si="7"/>
        <v>-0.16741712942237952</v>
      </c>
      <c r="N18" s="20">
        <f t="shared" si="8"/>
        <v>1.0049745827593914</v>
      </c>
      <c r="O18" s="2">
        <f t="shared" si="17"/>
        <v>7.440952993910237</v>
      </c>
      <c r="P18" s="2">
        <f t="shared" si="9"/>
        <v>65.03412225633754</v>
      </c>
      <c r="Q18" s="2">
        <f t="shared" si="10"/>
        <v>1.8042788968368846</v>
      </c>
      <c r="R18" s="2">
        <f t="shared" si="11"/>
        <v>1.7253680788128043</v>
      </c>
      <c r="S18" s="2">
        <f t="shared" si="12"/>
        <v>3.6695215546821283</v>
      </c>
      <c r="T18" s="20">
        <f t="shared" si="13"/>
        <v>1.7253680788128043</v>
      </c>
      <c r="U18" s="20">
        <f t="shared" si="14"/>
        <v>4</v>
      </c>
    </row>
    <row r="19" spans="1:21" ht="11.5" customHeight="1" x14ac:dyDescent="0.3">
      <c r="A19" s="2">
        <f t="shared" si="15"/>
        <v>8</v>
      </c>
      <c r="B19" s="3" t="s">
        <v>11</v>
      </c>
      <c r="C19" s="4">
        <v>5943</v>
      </c>
      <c r="D19" s="4">
        <v>1535</v>
      </c>
      <c r="E19" s="4">
        <v>322</v>
      </c>
      <c r="F19" s="4">
        <v>169</v>
      </c>
      <c r="G19" s="4">
        <v>13717</v>
      </c>
      <c r="H19" s="5">
        <v>0.58095793540861695</v>
      </c>
      <c r="I19" s="32">
        <f t="shared" si="16"/>
        <v>-0.40638788073541732</v>
      </c>
      <c r="J19" s="20">
        <f t="shared" si="4"/>
        <v>-0.4876728329401811</v>
      </c>
      <c r="K19" s="20">
        <f t="shared" si="5"/>
        <v>-0.44626662728335259</v>
      </c>
      <c r="L19" s="20">
        <f t="shared" si="6"/>
        <v>-0.54991720868126026</v>
      </c>
      <c r="M19" s="20">
        <f t="shared" si="7"/>
        <v>-0.42628175088276998</v>
      </c>
      <c r="N19" s="20">
        <f t="shared" si="8"/>
        <v>-0.57038663861852035</v>
      </c>
      <c r="O19" s="2">
        <f t="shared" si="17"/>
        <v>12.138709635959845</v>
      </c>
      <c r="P19" s="2">
        <f t="shared" si="9"/>
        <v>80.033042241537956</v>
      </c>
      <c r="Q19" s="2">
        <f t="shared" si="10"/>
        <v>0.15716319274924404</v>
      </c>
      <c r="R19" s="2">
        <f t="shared" si="11"/>
        <v>2.5113088294944217</v>
      </c>
      <c r="S19" s="2">
        <f t="shared" si="12"/>
        <v>0.22885386601179025</v>
      </c>
      <c r="T19" s="20">
        <f t="shared" si="13"/>
        <v>0.15716319274924404</v>
      </c>
      <c r="U19" s="20">
        <f>MATCH(T19,O19:S19,0)</f>
        <v>3</v>
      </c>
    </row>
    <row r="20" spans="1:21" ht="11.5" customHeight="1" x14ac:dyDescent="0.3">
      <c r="A20" s="2">
        <f t="shared" si="15"/>
        <v>9</v>
      </c>
      <c r="B20" s="3" t="s">
        <v>12</v>
      </c>
      <c r="C20" s="4">
        <v>6660</v>
      </c>
      <c r="D20" s="4">
        <v>2717</v>
      </c>
      <c r="E20" s="4">
        <v>465</v>
      </c>
      <c r="F20" s="4">
        <v>358</v>
      </c>
      <c r="G20" s="4">
        <v>17065</v>
      </c>
      <c r="H20" s="5">
        <v>0.59771462056841496</v>
      </c>
      <c r="I20" s="32">
        <f t="shared" si="16"/>
        <v>-0.35021776971689461</v>
      </c>
      <c r="J20" s="20">
        <f>STANDARDIZE(D20,$D$10,$D$9)</f>
        <v>-0.29069839143254866</v>
      </c>
      <c r="K20" s="20">
        <f t="shared" si="5"/>
        <v>-0.36499807879367485</v>
      </c>
      <c r="L20" s="20">
        <f t="shared" si="6"/>
        <v>-0.28233252099855305</v>
      </c>
      <c r="M20" s="20">
        <f t="shared" si="7"/>
        <v>-0.32717611879021569</v>
      </c>
      <c r="N20" s="20">
        <f t="shared" si="8"/>
        <v>-0.24646383109764866</v>
      </c>
      <c r="O20" s="2">
        <f t="shared" si="17"/>
        <v>9.54625249140161</v>
      </c>
      <c r="P20" s="2">
        <f t="shared" si="9"/>
        <v>72.378191266773385</v>
      </c>
      <c r="Q20" s="2">
        <f t="shared" si="10"/>
        <v>2.4422016026362906E-2</v>
      </c>
      <c r="R20" s="2">
        <f t="shared" si="11"/>
        <v>1.3183733741001247</v>
      </c>
      <c r="S20" s="2">
        <f t="shared" si="12"/>
        <v>0.78244893819158734</v>
      </c>
      <c r="T20" s="20">
        <f t="shared" si="13"/>
        <v>2.4422016026362906E-2</v>
      </c>
      <c r="U20" s="20">
        <f t="shared" si="14"/>
        <v>3</v>
      </c>
    </row>
    <row r="21" spans="1:21" ht="11.5" customHeight="1" x14ac:dyDescent="0.3">
      <c r="A21" s="2">
        <f t="shared" si="15"/>
        <v>10</v>
      </c>
      <c r="B21" s="3" t="s">
        <v>13</v>
      </c>
      <c r="C21" s="4">
        <v>1186</v>
      </c>
      <c r="D21" s="4">
        <v>328</v>
      </c>
      <c r="E21" s="4">
        <v>69</v>
      </c>
      <c r="F21" s="4">
        <v>41</v>
      </c>
      <c r="G21" s="4">
        <v>2880</v>
      </c>
      <c r="H21" s="5">
        <v>0.56388888888888899</v>
      </c>
      <c r="I21" s="32">
        <f t="shared" si="16"/>
        <v>-0.77905345690712247</v>
      </c>
      <c r="J21" s="20">
        <f t="shared" si="4"/>
        <v>-0.6888134005372305</v>
      </c>
      <c r="K21" s="20">
        <f t="shared" si="5"/>
        <v>-0.59004944384201308</v>
      </c>
      <c r="L21" s="20">
        <f t="shared" si="6"/>
        <v>-0.73113858446637425</v>
      </c>
      <c r="M21" s="20">
        <f t="shared" si="7"/>
        <v>-0.74707259167936824</v>
      </c>
      <c r="N21" s="20">
        <f t="shared" si="8"/>
        <v>-0.90034769103715373</v>
      </c>
      <c r="O21" s="2">
        <f t="shared" si="17"/>
        <v>16.207044617948814</v>
      </c>
      <c r="P21" s="2">
        <f>SUMXMY2($D$4:$I$4,I21:N21)</f>
        <v>89.507358943208985</v>
      </c>
      <c r="Q21" s="2">
        <f t="shared" si="10"/>
        <v>0.88282590821197116</v>
      </c>
      <c r="R21" s="2">
        <f t="shared" si="11"/>
        <v>4.408493441672749</v>
      </c>
      <c r="S21" s="2">
        <f t="shared" si="12"/>
        <v>6.1135743726947231E-2</v>
      </c>
      <c r="T21" s="20">
        <f t="shared" si="13"/>
        <v>6.1135743726947231E-2</v>
      </c>
      <c r="U21" s="20">
        <f t="shared" si="14"/>
        <v>5</v>
      </c>
    </row>
    <row r="22" spans="1:21" ht="11.5" customHeight="1" x14ac:dyDescent="0.3">
      <c r="A22" s="2">
        <f t="shared" si="15"/>
        <v>11</v>
      </c>
      <c r="B22" s="3" t="s">
        <v>14</v>
      </c>
      <c r="C22" s="4">
        <v>17301</v>
      </c>
      <c r="D22" s="4">
        <v>5224</v>
      </c>
      <c r="E22" s="4">
        <v>1269</v>
      </c>
      <c r="F22" s="4">
        <v>556</v>
      </c>
      <c r="G22" s="4">
        <v>36035</v>
      </c>
      <c r="H22" s="5">
        <v>0.67573192729290998</v>
      </c>
      <c r="I22" s="32">
        <f t="shared" si="16"/>
        <v>0.48340308293038614</v>
      </c>
      <c r="J22" s="20">
        <f t="shared" si="4"/>
        <v>0.12708073281418103</v>
      </c>
      <c r="K22" s="20">
        <f t="shared" si="5"/>
        <v>9.192438963779978E-2</v>
      </c>
      <c r="L22" s="20">
        <f t="shared" si="6"/>
        <v>-2.005705330954983E-3</v>
      </c>
      <c r="M22" s="20">
        <f t="shared" si="7"/>
        <v>0.23436326018103729</v>
      </c>
      <c r="N22" s="20">
        <f t="shared" si="8"/>
        <v>1.2616855903670472</v>
      </c>
      <c r="O22" s="2">
        <f t="shared" si="17"/>
        <v>3.7960072320729155</v>
      </c>
      <c r="P22" s="2">
        <f t="shared" si="9"/>
        <v>51.707470221426334</v>
      </c>
      <c r="Q22" s="2">
        <f t="shared" si="10"/>
        <v>3.2974335774194392</v>
      </c>
      <c r="R22" s="2">
        <f t="shared" si="11"/>
        <v>1.2482859063547329</v>
      </c>
      <c r="S22" s="2">
        <f t="shared" si="12"/>
        <v>6.5538898316897596</v>
      </c>
      <c r="T22" s="20">
        <f t="shared" si="13"/>
        <v>1.2482859063547329</v>
      </c>
      <c r="U22" s="20">
        <f t="shared" si="14"/>
        <v>4</v>
      </c>
    </row>
    <row r="23" spans="1:21" ht="11.5" customHeight="1" x14ac:dyDescent="0.3">
      <c r="A23" s="2">
        <f t="shared" si="15"/>
        <v>12</v>
      </c>
      <c r="B23" s="3" t="s">
        <v>15</v>
      </c>
      <c r="C23" s="4">
        <v>867</v>
      </c>
      <c r="D23" s="4">
        <v>264</v>
      </c>
      <c r="E23" s="4">
        <v>69</v>
      </c>
      <c r="F23" s="4">
        <v>39</v>
      </c>
      <c r="G23" s="4">
        <v>2369</v>
      </c>
      <c r="H23" s="5">
        <v>0.52300548754748799</v>
      </c>
      <c r="I23" s="32">
        <f t="shared" si="16"/>
        <v>-0.80404406418035645</v>
      </c>
      <c r="J23" s="20">
        <f t="shared" si="4"/>
        <v>-0.69947868332613783</v>
      </c>
      <c r="K23" s="20">
        <f t="shared" si="5"/>
        <v>-0.59004944384201308</v>
      </c>
      <c r="L23" s="20">
        <f t="shared" si="6"/>
        <v>-0.73397016846301666</v>
      </c>
      <c r="M23" s="20">
        <f t="shared" si="7"/>
        <v>-0.76219892919409205</v>
      </c>
      <c r="N23" s="20">
        <f t="shared" si="8"/>
        <v>-1.690663079624954</v>
      </c>
      <c r="O23" s="2">
        <f t="shared" si="17"/>
        <v>20.023834753145547</v>
      </c>
      <c r="P23" s="2">
        <f t="shared" si="9"/>
        <v>97.095955287372959</v>
      </c>
      <c r="Q23" s="2">
        <f t="shared" si="10"/>
        <v>2.4371031033896173</v>
      </c>
      <c r="R23" s="2">
        <f t="shared" si="11"/>
        <v>6.8792069308679231</v>
      </c>
      <c r="S23" s="2">
        <f t="shared" si="12"/>
        <v>0.96164357804528522</v>
      </c>
      <c r="T23" s="20">
        <f t="shared" si="13"/>
        <v>0.96164357804528522</v>
      </c>
      <c r="U23" s="20">
        <f t="shared" si="14"/>
        <v>5</v>
      </c>
    </row>
    <row r="24" spans="1:21" ht="11.5" customHeight="1" x14ac:dyDescent="0.3">
      <c r="A24" s="2">
        <f t="shared" si="15"/>
        <v>13</v>
      </c>
      <c r="B24" s="3" t="s">
        <v>16</v>
      </c>
      <c r="C24" s="4">
        <v>13776</v>
      </c>
      <c r="D24" s="4">
        <v>6151</v>
      </c>
      <c r="E24" s="4">
        <v>868</v>
      </c>
      <c r="F24" s="4">
        <v>471</v>
      </c>
      <c r="G24" s="4">
        <v>32287</v>
      </c>
      <c r="H24" s="5">
        <v>0.65865518629789099</v>
      </c>
      <c r="I24" s="32">
        <f t="shared" si="16"/>
        <v>0.20725295553806733</v>
      </c>
      <c r="J24" s="20">
        <f t="shared" si="4"/>
        <v>0.28156068820976077</v>
      </c>
      <c r="K24" s="20">
        <f t="shared" si="5"/>
        <v>-0.1359685330500377</v>
      </c>
      <c r="L24" s="20">
        <f t="shared" si="6"/>
        <v>-0.12234802518825719</v>
      </c>
      <c r="M24" s="20">
        <f t="shared" si="7"/>
        <v>0.1234170507775446</v>
      </c>
      <c r="N24" s="20">
        <f t="shared" si="8"/>
        <v>0.93157579635573595</v>
      </c>
      <c r="O24" s="2">
        <f t="shared" si="17"/>
        <v>4.6015775550072346</v>
      </c>
      <c r="P24" s="2">
        <f t="shared" si="9"/>
        <v>55.554364932243338</v>
      </c>
      <c r="Q24" s="2">
        <f t="shared" si="10"/>
        <v>2.2310534963700546</v>
      </c>
      <c r="R24" s="2">
        <f>SUMXMY2($D$6:$I$6,I24:N24)</f>
        <v>0.65768412468265869</v>
      </c>
      <c r="S24" s="2">
        <f t="shared" si="12"/>
        <v>5.0254585177212983</v>
      </c>
      <c r="T24" s="20">
        <f t="shared" si="13"/>
        <v>0.65768412468265869</v>
      </c>
      <c r="U24" s="20">
        <f t="shared" si="14"/>
        <v>4</v>
      </c>
    </row>
    <row r="25" spans="1:21" ht="11.5" customHeight="1" x14ac:dyDescent="0.3">
      <c r="A25" s="2">
        <f t="shared" si="15"/>
        <v>14</v>
      </c>
      <c r="B25" s="3" t="s">
        <v>17</v>
      </c>
      <c r="C25" s="4">
        <v>18414</v>
      </c>
      <c r="D25" s="4">
        <v>10087</v>
      </c>
      <c r="E25" s="4">
        <v>1934</v>
      </c>
      <c r="F25" s="4">
        <v>721</v>
      </c>
      <c r="G25" s="4">
        <v>44060</v>
      </c>
      <c r="H25" s="5">
        <v>0.70712664548343196</v>
      </c>
      <c r="I25" s="32">
        <f t="shared" si="16"/>
        <v>0.57059601677085448</v>
      </c>
      <c r="J25" s="20">
        <f t="shared" si="4"/>
        <v>0.93747557972756212</v>
      </c>
      <c r="K25" s="20">
        <f t="shared" si="5"/>
        <v>0.46985155569119613</v>
      </c>
      <c r="L25" s="20">
        <f t="shared" si="6"/>
        <v>0.23159997439204341</v>
      </c>
      <c r="M25" s="20">
        <f t="shared" si="7"/>
        <v>0.47191484248173865</v>
      </c>
      <c r="N25" s="20">
        <f>STANDARDIZE(H25,$H$10,$H$9)</f>
        <v>1.868575626231578</v>
      </c>
      <c r="O25" s="2">
        <f t="shared" si="17"/>
        <v>2.6850195859208243</v>
      </c>
      <c r="P25" s="2">
        <f t="shared" si="9"/>
        <v>39.390551901101553</v>
      </c>
      <c r="Q25" s="2">
        <f t="shared" si="10"/>
        <v>7.9827344324216263</v>
      </c>
      <c r="R25" s="2">
        <f t="shared" si="11"/>
        <v>3.2384336813314376</v>
      </c>
      <c r="S25" s="2">
        <f t="shared" si="12"/>
        <v>12.974805692673112</v>
      </c>
      <c r="T25" s="20">
        <f t="shared" si="13"/>
        <v>2.6850195859208243</v>
      </c>
      <c r="U25" s="20">
        <f t="shared" si="14"/>
        <v>1</v>
      </c>
    </row>
    <row r="26" spans="1:21" ht="11.5" customHeight="1" x14ac:dyDescent="0.3">
      <c r="A26" s="2">
        <f t="shared" si="15"/>
        <v>15</v>
      </c>
      <c r="B26" s="3" t="s">
        <v>18</v>
      </c>
      <c r="C26" s="4">
        <v>817</v>
      </c>
      <c r="D26" s="4">
        <v>417</v>
      </c>
      <c r="E26" s="4">
        <v>73</v>
      </c>
      <c r="F26" s="4">
        <v>35</v>
      </c>
      <c r="G26" s="4">
        <v>1973</v>
      </c>
      <c r="H26" s="5">
        <v>0.68018246325392795</v>
      </c>
      <c r="I26" s="32">
        <f t="shared" si="16"/>
        <v>-0.80796108726393545</v>
      </c>
      <c r="J26" s="20">
        <f t="shared" si="4"/>
        <v>-0.67398199165890615</v>
      </c>
      <c r="K26" s="20">
        <f t="shared" si="5"/>
        <v>-0.58777619773041379</v>
      </c>
      <c r="L26" s="20">
        <f t="shared" si="6"/>
        <v>-0.73963333645630147</v>
      </c>
      <c r="M26" s="20">
        <f>STANDARDIZE(G26,$G$10,$G$9)</f>
        <v>-0.773921100731921</v>
      </c>
      <c r="N26" s="20">
        <f t="shared" si="8"/>
        <v>1.3477187222017519</v>
      </c>
      <c r="O26" s="2">
        <f t="shared" si="17"/>
        <v>12.602784990330198</v>
      </c>
      <c r="P26" s="2">
        <f t="shared" si="9"/>
        <v>75.537934697206055</v>
      </c>
      <c r="Q26" s="2">
        <f t="shared" si="10"/>
        <v>3.3803621307941896</v>
      </c>
      <c r="R26" s="2">
        <f t="shared" si="11"/>
        <v>4.377462656324882</v>
      </c>
      <c r="S26" s="2">
        <f>SUMXMY2($D$7:$I$7,I26:N26)</f>
        <v>4.3398552287075436</v>
      </c>
      <c r="T26" s="20">
        <f t="shared" si="13"/>
        <v>3.3803621307941896</v>
      </c>
      <c r="U26" s="20">
        <f t="shared" si="14"/>
        <v>3</v>
      </c>
    </row>
    <row r="27" spans="1:21" ht="11.5" customHeight="1" x14ac:dyDescent="0.3">
      <c r="A27" s="2">
        <f t="shared" si="15"/>
        <v>16</v>
      </c>
      <c r="B27" s="3" t="s">
        <v>19</v>
      </c>
      <c r="C27" s="4">
        <v>53100</v>
      </c>
      <c r="D27" s="4">
        <v>26347</v>
      </c>
      <c r="E27" s="4">
        <v>8405</v>
      </c>
      <c r="F27" s="4">
        <v>2650</v>
      </c>
      <c r="G27" s="4">
        <v>141731</v>
      </c>
      <c r="H27" s="5">
        <v>0.63854767129280099</v>
      </c>
      <c r="I27" s="32">
        <f t="shared" si="16"/>
        <v>3.2879132703112717</v>
      </c>
      <c r="J27" s="20">
        <f t="shared" si="4"/>
        <v>3.6471239882843332</v>
      </c>
      <c r="K27" s="20">
        <f t="shared" si="5"/>
        <v>4.1473954527310877</v>
      </c>
      <c r="L27" s="20">
        <f t="shared" si="6"/>
        <v>2.9626627391536431</v>
      </c>
      <c r="M27" s="20">
        <f t="shared" si="7"/>
        <v>3.3631174088233968</v>
      </c>
      <c r="N27" s="20">
        <f t="shared" si="8"/>
        <v>0.54287823173578187</v>
      </c>
      <c r="O27" s="2">
        <f t="shared" si="17"/>
        <v>26.704227811320589</v>
      </c>
      <c r="P27" s="2">
        <f t="shared" si="9"/>
        <v>9.897008439107136</v>
      </c>
      <c r="Q27" s="2">
        <f t="shared" si="10"/>
        <v>60.7950443828734</v>
      </c>
      <c r="R27" s="2">
        <f t="shared" si="11"/>
        <v>45.832434146624401</v>
      </c>
      <c r="S27" s="2">
        <f t="shared" si="12"/>
        <v>73.436459041231913</v>
      </c>
      <c r="T27" s="20">
        <f t="shared" si="13"/>
        <v>9.897008439107136</v>
      </c>
      <c r="U27" s="20">
        <f t="shared" si="14"/>
        <v>2</v>
      </c>
    </row>
    <row r="28" spans="1:21" ht="11.5" customHeight="1" x14ac:dyDescent="0.3">
      <c r="A28" s="2">
        <f t="shared" si="15"/>
        <v>17</v>
      </c>
      <c r="B28" s="3" t="s">
        <v>20</v>
      </c>
      <c r="C28" s="4">
        <v>20118</v>
      </c>
      <c r="D28" s="4">
        <v>10729</v>
      </c>
      <c r="E28" s="4">
        <v>2267</v>
      </c>
      <c r="F28" s="4">
        <v>1740</v>
      </c>
      <c r="G28" s="4">
        <v>63551</v>
      </c>
      <c r="H28" s="5">
        <v>0.54844140926185303</v>
      </c>
      <c r="I28" s="32">
        <f t="shared" si="16"/>
        <v>0.70408816345922642</v>
      </c>
      <c r="J28" s="20">
        <f t="shared" si="4"/>
        <v>1.0444616977037888</v>
      </c>
      <c r="K28" s="20">
        <f t="shared" si="5"/>
        <v>0.65909929448184423</v>
      </c>
      <c r="L28" s="20">
        <f t="shared" si="6"/>
        <v>1.6742920206813487</v>
      </c>
      <c r="M28" s="20">
        <f t="shared" si="7"/>
        <v>1.048876573400489</v>
      </c>
      <c r="N28" s="20">
        <f t="shared" si="8"/>
        <v>-1.19896229900961</v>
      </c>
      <c r="O28" s="2">
        <f t="shared" si="17"/>
        <v>6.7388986739749317</v>
      </c>
      <c r="P28" s="2">
        <f t="shared" si="9"/>
        <v>44.552755863874495</v>
      </c>
      <c r="Q28" s="2">
        <f t="shared" si="10"/>
        <v>9.5380793678622684</v>
      </c>
      <c r="R28" s="2">
        <f t="shared" si="11"/>
        <v>6.2604935613257258</v>
      </c>
      <c r="S28" s="2">
        <f t="shared" si="12"/>
        <v>13.465538804550322</v>
      </c>
      <c r="T28" s="20">
        <f t="shared" si="13"/>
        <v>6.2604935613257258</v>
      </c>
      <c r="U28" s="20">
        <f t="shared" si="14"/>
        <v>4</v>
      </c>
    </row>
    <row r="29" spans="1:21" ht="11.5" customHeight="1" x14ac:dyDescent="0.3">
      <c r="A29" s="2">
        <f t="shared" si="15"/>
        <v>18</v>
      </c>
      <c r="B29" s="3" t="s">
        <v>21</v>
      </c>
      <c r="C29" s="4">
        <v>2413</v>
      </c>
      <c r="D29" s="4">
        <v>1399</v>
      </c>
      <c r="E29" s="4">
        <v>224</v>
      </c>
      <c r="F29" s="4">
        <v>81</v>
      </c>
      <c r="G29" s="4">
        <v>6236</v>
      </c>
      <c r="H29" s="5">
        <v>0.66019884541372698</v>
      </c>
      <c r="I29" s="32">
        <f t="shared" si="16"/>
        <v>-0.68292971043609407</v>
      </c>
      <c r="J29" s="20">
        <f t="shared" si="4"/>
        <v>-0.51033655886660922</v>
      </c>
      <c r="K29" s="20">
        <f t="shared" si="5"/>
        <v>-0.5019611570175373</v>
      </c>
      <c r="L29" s="20">
        <f t="shared" si="6"/>
        <v>-0.67450690453352613</v>
      </c>
      <c r="M29" s="20">
        <f t="shared" si="7"/>
        <v>-0.64773014804059514</v>
      </c>
      <c r="N29" s="20">
        <f t="shared" si="8"/>
        <v>0.96141620869793487</v>
      </c>
      <c r="O29" s="2">
        <f t="shared" si="17"/>
        <v>11.044192813282926</v>
      </c>
      <c r="P29" s="2">
        <f t="shared" si="9"/>
        <v>73.69545710539532</v>
      </c>
      <c r="Q29" s="2">
        <f t="shared" si="10"/>
        <v>1.9600513082815347</v>
      </c>
      <c r="R29" s="2">
        <f t="shared" si="11"/>
        <v>2.9161951493868039</v>
      </c>
      <c r="S29" s="2">
        <f t="shared" si="12"/>
        <v>2.9465575370926542</v>
      </c>
      <c r="T29" s="20">
        <f t="shared" si="13"/>
        <v>1.9600513082815347</v>
      </c>
      <c r="U29" s="20">
        <f t="shared" si="14"/>
        <v>3</v>
      </c>
    </row>
    <row r="30" spans="1:21" ht="11.5" customHeight="1" x14ac:dyDescent="0.3">
      <c r="A30" s="2">
        <f t="shared" si="15"/>
        <v>19</v>
      </c>
      <c r="B30" s="3" t="s">
        <v>22</v>
      </c>
      <c r="C30" s="4">
        <v>5748</v>
      </c>
      <c r="D30" s="4">
        <v>1921</v>
      </c>
      <c r="E30" s="4">
        <v>539</v>
      </c>
      <c r="F30" s="4">
        <v>263</v>
      </c>
      <c r="G30" s="4">
        <v>13607</v>
      </c>
      <c r="H30" s="5">
        <v>0.62254721834350002</v>
      </c>
      <c r="I30" s="32">
        <f t="shared" si="16"/>
        <v>-0.42166427076137536</v>
      </c>
      <c r="J30" s="20">
        <f t="shared" si="4"/>
        <v>-0.4233478461195837</v>
      </c>
      <c r="K30" s="20">
        <f t="shared" si="5"/>
        <v>-0.3229430257290864</v>
      </c>
      <c r="L30" s="20">
        <f t="shared" si="6"/>
        <v>-0.41683276083906728</v>
      </c>
      <c r="M30" s="20">
        <f t="shared" si="7"/>
        <v>-0.42953790964327804</v>
      </c>
      <c r="N30" s="20">
        <f t="shared" si="8"/>
        <v>0.23357411868973471</v>
      </c>
      <c r="O30" s="2">
        <f t="shared" si="17"/>
        <v>9.3893558894157145</v>
      </c>
      <c r="P30" s="2">
        <f t="shared" si="9"/>
        <v>71.668136802157719</v>
      </c>
      <c r="Q30" s="2">
        <f t="shared" si="10"/>
        <v>0.3451848140581929</v>
      </c>
      <c r="R30" s="2">
        <f t="shared" si="11"/>
        <v>1.4663368772161811</v>
      </c>
      <c r="S30" s="2">
        <f t="shared" si="12"/>
        <v>1.2618705832897543</v>
      </c>
      <c r="T30" s="20">
        <f t="shared" si="13"/>
        <v>0.3451848140581929</v>
      </c>
      <c r="U30" s="20">
        <f t="shared" si="14"/>
        <v>3</v>
      </c>
    </row>
    <row r="31" spans="1:21" ht="11.5" customHeight="1" x14ac:dyDescent="0.3">
      <c r="A31" s="2">
        <f t="shared" si="15"/>
        <v>20</v>
      </c>
      <c r="B31" s="3" t="s">
        <v>23</v>
      </c>
      <c r="C31" s="4">
        <v>697</v>
      </c>
      <c r="D31" s="4">
        <v>223</v>
      </c>
      <c r="E31" s="4">
        <v>22</v>
      </c>
      <c r="F31" s="4">
        <v>81</v>
      </c>
      <c r="G31" s="4">
        <v>1695</v>
      </c>
      <c r="H31" s="5">
        <v>0.60353982300885001</v>
      </c>
      <c r="I31" s="32">
        <f t="shared" si="16"/>
        <v>-0.817361942664525</v>
      </c>
      <c r="J31" s="20">
        <f t="shared" si="4"/>
        <v>-0.70631113011278157</v>
      </c>
      <c r="K31" s="20">
        <f t="shared" si="5"/>
        <v>-0.61676008565330576</v>
      </c>
      <c r="L31" s="20">
        <f t="shared" si="6"/>
        <v>-0.67450690453352613</v>
      </c>
      <c r="M31" s="20">
        <f t="shared" si="7"/>
        <v>-0.78215030196302315</v>
      </c>
      <c r="N31" s="20">
        <f t="shared" si="8"/>
        <v>-0.13385707678503728</v>
      </c>
      <c r="O31" s="2">
        <f t="shared" si="17"/>
        <v>13.960357246620422</v>
      </c>
      <c r="P31" s="2">
        <f t="shared" si="9"/>
        <v>83.637733565829791</v>
      </c>
      <c r="Q31" s="2">
        <f t="shared" si="10"/>
        <v>0.61610448913705418</v>
      </c>
      <c r="R31" s="2">
        <f t="shared" si="11"/>
        <v>3.3003478088300597</v>
      </c>
      <c r="S31" s="2">
        <f t="shared" si="12"/>
        <v>0.36750253484664963</v>
      </c>
      <c r="T31" s="20">
        <f t="shared" si="13"/>
        <v>0.36750253484664963</v>
      </c>
      <c r="U31" s="20">
        <f t="shared" si="14"/>
        <v>5</v>
      </c>
    </row>
    <row r="32" spans="1:21" ht="11.5" customHeight="1" x14ac:dyDescent="0.3">
      <c r="A32" s="2">
        <f t="shared" si="15"/>
        <v>21</v>
      </c>
      <c r="B32" s="3" t="s">
        <v>24</v>
      </c>
      <c r="C32" s="4">
        <v>1563</v>
      </c>
      <c r="D32" s="4">
        <v>1196</v>
      </c>
      <c r="E32" s="4">
        <v>231</v>
      </c>
      <c r="F32" s="4">
        <v>35</v>
      </c>
      <c r="G32" s="4">
        <v>4721</v>
      </c>
      <c r="H32" s="5">
        <v>0.64075407752594804</v>
      </c>
      <c r="I32" s="32">
        <f t="shared" si="16"/>
        <v>-0.7495191028569369</v>
      </c>
      <c r="J32" s="20">
        <f t="shared" si="4"/>
        <v>-0.54416550271267472</v>
      </c>
      <c r="K32" s="20">
        <f t="shared" si="5"/>
        <v>-0.49798297632223837</v>
      </c>
      <c r="L32" s="20">
        <f t="shared" si="6"/>
        <v>-0.73963333645630147</v>
      </c>
      <c r="M32" s="20">
        <f t="shared" si="7"/>
        <v>-0.69257633460577428</v>
      </c>
      <c r="N32" s="20">
        <f t="shared" si="8"/>
        <v>0.58553018197276774</v>
      </c>
      <c r="O32" s="2">
        <f t="shared" si="17"/>
        <v>11.710481450102659</v>
      </c>
      <c r="P32" s="2">
        <f t="shared" si="9"/>
        <v>76.825553346138349</v>
      </c>
      <c r="Q32" s="2">
        <f t="shared" si="10"/>
        <v>1.2222669766064822</v>
      </c>
      <c r="R32" s="2">
        <f t="shared" si="11"/>
        <v>2.7382960914843504</v>
      </c>
      <c r="S32" s="2">
        <f t="shared" si="12"/>
        <v>1.8161715762504449</v>
      </c>
      <c r="T32" s="20">
        <f t="shared" si="13"/>
        <v>1.2222669766064822</v>
      </c>
      <c r="U32" s="20">
        <f t="shared" si="14"/>
        <v>3</v>
      </c>
    </row>
    <row r="33" spans="1:21" ht="11.5" customHeight="1" x14ac:dyDescent="0.3">
      <c r="A33" s="2">
        <f t="shared" si="15"/>
        <v>22</v>
      </c>
      <c r="B33" s="3" t="s">
        <v>25</v>
      </c>
      <c r="C33" s="4">
        <v>8169</v>
      </c>
      <c r="D33" s="4">
        <v>1585</v>
      </c>
      <c r="E33" s="4">
        <v>463</v>
      </c>
      <c r="F33" s="4">
        <v>315</v>
      </c>
      <c r="G33" s="4">
        <v>18329</v>
      </c>
      <c r="H33" s="5">
        <v>0.57460854383763404</v>
      </c>
      <c r="I33" s="32">
        <f t="shared" si="16"/>
        <v>-0.23200201305448068</v>
      </c>
      <c r="J33" s="20">
        <f t="shared" si="4"/>
        <v>-0.47934058076134722</v>
      </c>
      <c r="K33" s="20">
        <f t="shared" si="5"/>
        <v>-0.36613470184947455</v>
      </c>
      <c r="L33" s="20">
        <f t="shared" si="6"/>
        <v>-0.34321157692636478</v>
      </c>
      <c r="M33" s="20">
        <f t="shared" si="7"/>
        <v>-0.28975989448765038</v>
      </c>
      <c r="N33" s="20">
        <f t="shared" si="8"/>
        <v>-0.69312647195122079</v>
      </c>
      <c r="O33" s="2">
        <f t="shared" si="17"/>
        <v>11.286987413516842</v>
      </c>
      <c r="P33" s="2">
        <f t="shared" si="9"/>
        <v>77.495365795308629</v>
      </c>
      <c r="Q33" s="2">
        <f t="shared" si="10"/>
        <v>0.15681281578056544</v>
      </c>
      <c r="R33" s="2">
        <f t="shared" si="11"/>
        <v>2.302519812954765</v>
      </c>
      <c r="S33" s="2">
        <f t="shared" si="12"/>
        <v>0.40973985320138573</v>
      </c>
      <c r="T33" s="20">
        <f t="shared" si="13"/>
        <v>0.15681281578056544</v>
      </c>
      <c r="U33" s="20">
        <f t="shared" si="14"/>
        <v>3</v>
      </c>
    </row>
    <row r="34" spans="1:21" ht="11.5" customHeight="1" x14ac:dyDescent="0.3">
      <c r="A34" s="2">
        <f t="shared" si="15"/>
        <v>23</v>
      </c>
      <c r="B34" s="3" t="s">
        <v>26</v>
      </c>
      <c r="C34" s="4">
        <v>4184</v>
      </c>
      <c r="D34" s="4">
        <v>1315</v>
      </c>
      <c r="E34" s="4">
        <v>335</v>
      </c>
      <c r="F34" s="4">
        <v>194</v>
      </c>
      <c r="G34" s="4">
        <v>10387</v>
      </c>
      <c r="H34" s="5">
        <v>0.58034081062867005</v>
      </c>
      <c r="I34" s="32">
        <f t="shared" si="16"/>
        <v>-0.54418875281572621</v>
      </c>
      <c r="J34" s="20">
        <f t="shared" si="4"/>
        <v>-0.52433474252705004</v>
      </c>
      <c r="K34" s="20">
        <f t="shared" si="5"/>
        <v>-0.43887857742065461</v>
      </c>
      <c r="L34" s="20">
        <f t="shared" si="6"/>
        <v>-0.5145224087232303</v>
      </c>
      <c r="M34" s="20">
        <f t="shared" si="7"/>
        <v>-0.5248545569963321</v>
      </c>
      <c r="N34" s="20">
        <f t="shared" si="8"/>
        <v>-0.58231625294287959</v>
      </c>
      <c r="O34" s="2">
        <f t="shared" si="17"/>
        <v>12.583744816817529</v>
      </c>
      <c r="P34" s="2">
        <f t="shared" si="9"/>
        <v>80.691353695627967</v>
      </c>
      <c r="Q34" s="2">
        <f t="shared" si="10"/>
        <v>0.198545038980872</v>
      </c>
      <c r="R34" s="2">
        <f t="shared" si="11"/>
        <v>2.6439595337856385</v>
      </c>
      <c r="S34" s="2">
        <f t="shared" si="12"/>
        <v>0.16802455570098554</v>
      </c>
      <c r="T34" s="20">
        <f t="shared" si="13"/>
        <v>0.16802455570098554</v>
      </c>
      <c r="U34" s="20">
        <f t="shared" si="14"/>
        <v>5</v>
      </c>
    </row>
    <row r="35" spans="1:21" ht="11.5" customHeight="1" x14ac:dyDescent="0.3">
      <c r="A35" s="2">
        <f t="shared" si="15"/>
        <v>24</v>
      </c>
      <c r="B35" s="3" t="s">
        <v>27</v>
      </c>
      <c r="C35" s="4">
        <v>2993</v>
      </c>
      <c r="D35" s="4">
        <v>906</v>
      </c>
      <c r="E35" s="4">
        <v>268</v>
      </c>
      <c r="F35" s="4">
        <v>101</v>
      </c>
      <c r="G35" s="4">
        <v>6721</v>
      </c>
      <c r="H35" s="5">
        <v>0.63502454991816704</v>
      </c>
      <c r="I35" s="32">
        <f t="shared" si="16"/>
        <v>-0.63749224266657778</v>
      </c>
      <c r="J35" s="20">
        <f t="shared" si="4"/>
        <v>-0.59249256534991102</v>
      </c>
      <c r="K35" s="20">
        <f t="shared" si="5"/>
        <v>-0.47695544978994414</v>
      </c>
      <c r="L35" s="20">
        <f t="shared" si="6"/>
        <v>-0.64619106456710207</v>
      </c>
      <c r="M35" s="20">
        <f t="shared" si="7"/>
        <v>-0.63337344805108242</v>
      </c>
      <c r="N35" s="20">
        <f t="shared" si="8"/>
        <v>0.47477291400586519</v>
      </c>
      <c r="O35" s="2">
        <f t="shared" si="17"/>
        <v>11.354529571743699</v>
      </c>
      <c r="P35" s="2">
        <f t="shared" si="9"/>
        <v>76.318062540232035</v>
      </c>
      <c r="Q35" s="2">
        <f t="shared" si="10"/>
        <v>0.93881024730361373</v>
      </c>
      <c r="R35" s="2">
        <f t="shared" si="11"/>
        <v>2.5236476078192354</v>
      </c>
      <c r="S35" s="2">
        <f t="shared" si="12"/>
        <v>1.5148199104512883</v>
      </c>
      <c r="T35" s="20">
        <f t="shared" si="13"/>
        <v>0.93881024730361373</v>
      </c>
      <c r="U35" s="20">
        <f t="shared" si="14"/>
        <v>3</v>
      </c>
    </row>
    <row r="37" spans="1:21" ht="11.5" customHeight="1" x14ac:dyDescent="0.3">
      <c r="A37" s="2">
        <f>A35+1</f>
        <v>25</v>
      </c>
      <c r="B37" s="1" t="s">
        <v>28</v>
      </c>
      <c r="C37" s="6">
        <v>267131</v>
      </c>
      <c r="D37" s="6">
        <v>107074</v>
      </c>
      <c r="E37" s="6">
        <v>26574</v>
      </c>
      <c r="F37" s="6">
        <v>13378</v>
      </c>
      <c r="G37" s="6">
        <v>674825</v>
      </c>
      <c r="H37" s="7">
        <v>0.61372503982514004</v>
      </c>
      <c r="I37"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F6BB1-F9AA-456C-BB97-9BC0AF5A2674}">
  <dimension ref="A1:AD32"/>
  <sheetViews>
    <sheetView topLeftCell="V5" workbookViewId="0">
      <selection activeCell="AA1" activeCellId="1" sqref="A1:A25 AA1:AD25"/>
    </sheetView>
  </sheetViews>
  <sheetFormatPr defaultRowHeight="14.5" x14ac:dyDescent="0.35"/>
  <cols>
    <col min="1" max="1" width="15.36328125" bestFit="1" customWidth="1"/>
    <col min="6" max="6" width="2.6328125" customWidth="1"/>
    <col min="7" max="7" width="15.453125" customWidth="1"/>
    <col min="8" max="8" width="12.1796875" customWidth="1"/>
    <col min="9" max="9" width="14.08984375" customWidth="1"/>
    <col min="10" max="10" width="11.81640625" customWidth="1"/>
    <col min="11" max="11" width="2.1796875" customWidth="1"/>
    <col min="12" max="12" width="11" customWidth="1"/>
    <col min="13" max="13" width="10.08984375" customWidth="1"/>
    <col min="14" max="14" width="11.90625" customWidth="1"/>
    <col min="15" max="15" width="11.26953125" customWidth="1"/>
    <col min="16" max="16" width="2.7265625" customWidth="1"/>
    <col min="17" max="17" width="11.08984375" customWidth="1"/>
    <col min="18" max="18" width="10.7265625" customWidth="1"/>
    <col min="19" max="19" width="12" customWidth="1"/>
    <col min="20" max="20" width="12.453125" customWidth="1"/>
    <col min="21" max="21" width="2.1796875" customWidth="1"/>
    <col min="22" max="22" width="18" customWidth="1"/>
    <col min="23" max="23" width="16.453125" customWidth="1"/>
    <col min="24" max="24" width="16.36328125" customWidth="1"/>
    <col min="25" max="25" width="15.54296875" customWidth="1"/>
    <col min="26" max="26" width="2.6328125" customWidth="1"/>
    <col min="27" max="27" width="14.6328125" customWidth="1"/>
    <col min="28" max="28" width="10.36328125" customWidth="1"/>
    <col min="29" max="29" width="11.81640625" customWidth="1"/>
    <col min="30" max="30" width="11.08984375" customWidth="1"/>
  </cols>
  <sheetData>
    <row r="1" spans="1:30" ht="13" customHeight="1" x14ac:dyDescent="0.35">
      <c r="A1" s="33" t="s">
        <v>33</v>
      </c>
      <c r="B1" s="35" t="s">
        <v>84</v>
      </c>
      <c r="C1" s="38" t="s">
        <v>80</v>
      </c>
      <c r="D1" s="44" t="s">
        <v>81</v>
      </c>
      <c r="E1" s="47" t="s">
        <v>82</v>
      </c>
      <c r="F1" s="1"/>
      <c r="G1" s="35" t="s">
        <v>83</v>
      </c>
      <c r="H1" s="38" t="s">
        <v>85</v>
      </c>
      <c r="I1" s="44" t="s">
        <v>86</v>
      </c>
      <c r="J1" s="47" t="s">
        <v>87</v>
      </c>
      <c r="K1" s="1"/>
      <c r="L1" s="35" t="s">
        <v>88</v>
      </c>
      <c r="M1" s="38" t="s">
        <v>89</v>
      </c>
      <c r="N1" s="44" t="s">
        <v>90</v>
      </c>
      <c r="O1" s="47" t="s">
        <v>91</v>
      </c>
      <c r="P1" s="1"/>
      <c r="Q1" s="35" t="s">
        <v>92</v>
      </c>
      <c r="R1" s="38" t="s">
        <v>93</v>
      </c>
      <c r="S1" s="44" t="s">
        <v>94</v>
      </c>
      <c r="T1" s="47" t="s">
        <v>95</v>
      </c>
      <c r="U1" s="1"/>
      <c r="V1" s="35" t="s">
        <v>96</v>
      </c>
      <c r="W1" s="38" t="s">
        <v>97</v>
      </c>
      <c r="X1" s="44" t="s">
        <v>98</v>
      </c>
      <c r="Y1" s="47" t="s">
        <v>99</v>
      </c>
      <c r="Z1" s="1"/>
      <c r="AA1" s="35" t="s">
        <v>100</v>
      </c>
      <c r="AB1" s="38" t="s">
        <v>101</v>
      </c>
      <c r="AC1" s="44" t="s">
        <v>102</v>
      </c>
      <c r="AD1" s="47" t="s">
        <v>103</v>
      </c>
    </row>
    <row r="2" spans="1:30" x14ac:dyDescent="0.35">
      <c r="A2" s="34" t="s">
        <v>4</v>
      </c>
      <c r="B2" s="36">
        <v>24532</v>
      </c>
      <c r="C2" s="39">
        <v>7677</v>
      </c>
      <c r="D2" s="45">
        <v>13517</v>
      </c>
      <c r="E2" s="48">
        <v>3033</v>
      </c>
      <c r="F2" s="4"/>
      <c r="G2" s="36">
        <v>3718</v>
      </c>
      <c r="H2" s="39">
        <v>1435</v>
      </c>
      <c r="I2" s="45">
        <v>1815</v>
      </c>
      <c r="J2" s="48">
        <v>419</v>
      </c>
      <c r="K2" s="4"/>
      <c r="L2" s="36">
        <v>1540</v>
      </c>
      <c r="M2" s="39">
        <v>625</v>
      </c>
      <c r="N2" s="45">
        <v>733</v>
      </c>
      <c r="O2" s="48">
        <v>148</v>
      </c>
      <c r="P2" s="4"/>
      <c r="Q2" s="36">
        <v>1191</v>
      </c>
      <c r="R2" s="39">
        <v>605</v>
      </c>
      <c r="S2" s="45">
        <v>330</v>
      </c>
      <c r="T2" s="48">
        <v>231</v>
      </c>
      <c r="U2" s="4"/>
      <c r="V2" s="36">
        <v>43051</v>
      </c>
      <c r="W2" s="39">
        <v>14477</v>
      </c>
      <c r="X2" s="45">
        <v>21060</v>
      </c>
      <c r="Y2" s="48">
        <v>6830</v>
      </c>
      <c r="Z2" s="4"/>
      <c r="AA2" s="42">
        <v>0.71963485168753305</v>
      </c>
      <c r="AB2" s="40">
        <v>0.71437452510879296</v>
      </c>
      <c r="AC2" s="46">
        <v>0.77849002849002802</v>
      </c>
      <c r="AD2" s="49">
        <v>0.56090775988287001</v>
      </c>
    </row>
    <row r="3" spans="1:30" x14ac:dyDescent="0.35">
      <c r="A3" s="34" t="s">
        <v>5</v>
      </c>
      <c r="B3" s="36">
        <v>172759</v>
      </c>
      <c r="C3" s="39">
        <v>68027</v>
      </c>
      <c r="D3" s="45">
        <v>70646</v>
      </c>
      <c r="E3" s="48">
        <v>32422</v>
      </c>
      <c r="F3" s="4"/>
      <c r="G3" s="36">
        <v>76391</v>
      </c>
      <c r="H3" s="39">
        <v>38527</v>
      </c>
      <c r="I3" s="45">
        <v>25550</v>
      </c>
      <c r="J3" s="48">
        <v>11793</v>
      </c>
      <c r="K3" s="4"/>
      <c r="L3" s="36">
        <v>16420</v>
      </c>
      <c r="M3" s="39">
        <v>7486</v>
      </c>
      <c r="N3" s="45">
        <v>5417</v>
      </c>
      <c r="O3" s="48">
        <v>3200</v>
      </c>
      <c r="P3" s="4"/>
      <c r="Q3" s="36">
        <v>6964</v>
      </c>
      <c r="R3" s="39">
        <v>3241</v>
      </c>
      <c r="S3" s="45">
        <v>2052</v>
      </c>
      <c r="T3" s="48">
        <v>1548</v>
      </c>
      <c r="U3" s="4"/>
      <c r="V3" s="36">
        <v>377502</v>
      </c>
      <c r="W3" s="39">
        <v>158739</v>
      </c>
      <c r="X3" s="45">
        <v>135542</v>
      </c>
      <c r="Y3" s="48">
        <v>79071</v>
      </c>
      <c r="Z3" s="4"/>
      <c r="AA3" s="42">
        <v>0.72194054601035196</v>
      </c>
      <c r="AB3" s="40">
        <v>0.73882914721649995</v>
      </c>
      <c r="AC3" s="46">
        <v>0.76481828510719896</v>
      </c>
      <c r="AD3" s="49">
        <v>0.61922828850020895</v>
      </c>
    </row>
    <row r="4" spans="1:30" x14ac:dyDescent="0.35">
      <c r="A4" s="34" t="s">
        <v>6</v>
      </c>
      <c r="B4" s="36">
        <v>149168</v>
      </c>
      <c r="C4" s="39">
        <v>119203</v>
      </c>
      <c r="D4" s="45">
        <v>13598</v>
      </c>
      <c r="E4" s="48">
        <v>14936</v>
      </c>
      <c r="F4" s="4"/>
      <c r="G4" s="36">
        <v>67599</v>
      </c>
      <c r="H4" s="39">
        <v>59562</v>
      </c>
      <c r="I4" s="45">
        <v>3054</v>
      </c>
      <c r="J4" s="48">
        <v>4538</v>
      </c>
      <c r="K4" s="4"/>
      <c r="L4" s="36">
        <v>12292</v>
      </c>
      <c r="M4" s="39">
        <v>9412</v>
      </c>
      <c r="N4" s="45">
        <v>1202</v>
      </c>
      <c r="O4" s="48">
        <v>1511</v>
      </c>
      <c r="P4" s="4"/>
      <c r="Q4" s="36">
        <v>13491</v>
      </c>
      <c r="R4" s="39">
        <v>10910</v>
      </c>
      <c r="S4" s="45">
        <v>885</v>
      </c>
      <c r="T4" s="48">
        <v>1490</v>
      </c>
      <c r="U4" s="4"/>
      <c r="V4" s="36">
        <v>390616</v>
      </c>
      <c r="W4" s="39">
        <v>308854</v>
      </c>
      <c r="X4" s="45">
        <v>32337</v>
      </c>
      <c r="Y4" s="48">
        <v>45351</v>
      </c>
      <c r="Z4" s="4"/>
      <c r="AA4" s="42">
        <v>0.620942306510742</v>
      </c>
      <c r="AB4" s="40">
        <v>0.64459906622546603</v>
      </c>
      <c r="AC4" s="46">
        <v>0.579490985558339</v>
      </c>
      <c r="AD4" s="49">
        <v>0.49557892879980597</v>
      </c>
    </row>
    <row r="5" spans="1:30" x14ac:dyDescent="0.35">
      <c r="A5" s="34" t="s">
        <v>7</v>
      </c>
      <c r="B5" s="36">
        <v>235536</v>
      </c>
      <c r="C5" s="39">
        <v>124002</v>
      </c>
      <c r="D5" s="45">
        <v>73988</v>
      </c>
      <c r="E5" s="48">
        <v>34138</v>
      </c>
      <c r="F5" s="4"/>
      <c r="G5" s="36">
        <v>126701</v>
      </c>
      <c r="H5" s="39">
        <v>83525</v>
      </c>
      <c r="I5" s="45">
        <v>28522</v>
      </c>
      <c r="J5" s="48">
        <v>13171</v>
      </c>
      <c r="K5" s="4"/>
      <c r="L5" s="36">
        <v>21475</v>
      </c>
      <c r="M5" s="39">
        <v>12488</v>
      </c>
      <c r="N5" s="45">
        <v>5575</v>
      </c>
      <c r="O5" s="48">
        <v>2752</v>
      </c>
      <c r="P5" s="4"/>
      <c r="Q5" s="36">
        <v>10829</v>
      </c>
      <c r="R5" s="39">
        <v>6705</v>
      </c>
      <c r="S5" s="45">
        <v>2156</v>
      </c>
      <c r="T5" s="48">
        <v>1782</v>
      </c>
      <c r="U5" s="4"/>
      <c r="V5" s="36">
        <v>546886</v>
      </c>
      <c r="W5" s="39">
        <v>307392</v>
      </c>
      <c r="X5" s="45">
        <v>143003</v>
      </c>
      <c r="Y5" s="48">
        <v>87703</v>
      </c>
      <c r="Z5" s="4"/>
      <c r="AA5" s="42">
        <v>0.72143188891286303</v>
      </c>
      <c r="AB5" s="40">
        <v>0.73755985842182004</v>
      </c>
      <c r="AC5" s="46">
        <v>0.77089991119067403</v>
      </c>
      <c r="AD5" s="49">
        <v>0.59112003010159297</v>
      </c>
    </row>
    <row r="6" spans="1:30" x14ac:dyDescent="0.35">
      <c r="A6" s="34" t="s">
        <v>8</v>
      </c>
      <c r="B6" s="36">
        <v>31769</v>
      </c>
      <c r="C6" s="39">
        <v>11126</v>
      </c>
      <c r="D6" s="45">
        <v>14473</v>
      </c>
      <c r="E6" s="48">
        <v>5762</v>
      </c>
      <c r="F6" s="4"/>
      <c r="G6" s="36">
        <v>12465</v>
      </c>
      <c r="H6" s="39">
        <v>5457</v>
      </c>
      <c r="I6" s="45">
        <v>5147</v>
      </c>
      <c r="J6" s="48">
        <v>1710</v>
      </c>
      <c r="K6" s="4"/>
      <c r="L6" s="36">
        <v>2642</v>
      </c>
      <c r="M6" s="39">
        <v>1045</v>
      </c>
      <c r="N6" s="45">
        <v>1079</v>
      </c>
      <c r="O6" s="48">
        <v>449</v>
      </c>
      <c r="P6" s="4"/>
      <c r="Q6" s="36">
        <v>927</v>
      </c>
      <c r="R6" s="39">
        <v>318</v>
      </c>
      <c r="S6" s="45">
        <v>384</v>
      </c>
      <c r="T6" s="48">
        <v>206</v>
      </c>
      <c r="U6" s="4"/>
      <c r="V6" s="36">
        <v>62700</v>
      </c>
      <c r="W6" s="39">
        <v>23487</v>
      </c>
      <c r="X6" s="45">
        <v>25817</v>
      </c>
      <c r="Y6" s="48">
        <v>12462</v>
      </c>
      <c r="Z6" s="4"/>
      <c r="AA6" s="42">
        <v>0.76240829346092498</v>
      </c>
      <c r="AB6" s="40">
        <v>0.764082258270533</v>
      </c>
      <c r="AC6" s="46">
        <v>0.81663245148545505</v>
      </c>
      <c r="AD6" s="49">
        <v>0.65214251324024997</v>
      </c>
    </row>
    <row r="7" spans="1:30" x14ac:dyDescent="0.35">
      <c r="A7" s="34" t="s">
        <v>9</v>
      </c>
      <c r="B7" s="36">
        <v>9764</v>
      </c>
      <c r="C7" s="39">
        <v>3135</v>
      </c>
      <c r="D7" s="45">
        <v>4982</v>
      </c>
      <c r="E7" s="48">
        <v>1512</v>
      </c>
      <c r="F7" s="4"/>
      <c r="G7" s="36">
        <v>3695</v>
      </c>
      <c r="H7" s="39">
        <v>1434</v>
      </c>
      <c r="I7" s="45">
        <v>1796</v>
      </c>
      <c r="J7" s="48">
        <v>442</v>
      </c>
      <c r="K7" s="4"/>
      <c r="L7" s="36">
        <v>486</v>
      </c>
      <c r="M7" s="39">
        <v>188</v>
      </c>
      <c r="N7" s="45">
        <v>224</v>
      </c>
      <c r="O7" s="48">
        <v>64</v>
      </c>
      <c r="P7" s="4"/>
      <c r="Q7" s="36">
        <v>275</v>
      </c>
      <c r="R7" s="39">
        <v>99</v>
      </c>
      <c r="S7" s="45">
        <v>114</v>
      </c>
      <c r="T7" s="48">
        <v>54</v>
      </c>
      <c r="U7" s="4"/>
      <c r="V7" s="36">
        <v>19498</v>
      </c>
      <c r="W7" s="39">
        <v>6844</v>
      </c>
      <c r="X7" s="45">
        <v>8803</v>
      </c>
      <c r="Y7" s="48">
        <v>3582</v>
      </c>
      <c r="Z7" s="4"/>
      <c r="AA7" s="42">
        <v>0.72930556980203098</v>
      </c>
      <c r="AB7" s="40">
        <v>0.70952659263588502</v>
      </c>
      <c r="AC7" s="46">
        <v>0.80836078609564899</v>
      </c>
      <c r="AD7" s="49">
        <v>0.57844779452819695</v>
      </c>
    </row>
    <row r="8" spans="1:30" x14ac:dyDescent="0.35">
      <c r="A8" s="34" t="s">
        <v>10</v>
      </c>
      <c r="B8" s="36">
        <v>67347</v>
      </c>
      <c r="C8" s="39">
        <v>16433</v>
      </c>
      <c r="D8" s="45">
        <v>38651</v>
      </c>
      <c r="E8" s="48">
        <v>11379</v>
      </c>
      <c r="F8" s="4"/>
      <c r="G8" s="36">
        <v>19553</v>
      </c>
      <c r="H8" s="39">
        <v>6374</v>
      </c>
      <c r="I8" s="45">
        <v>10313</v>
      </c>
      <c r="J8" s="48">
        <v>2657</v>
      </c>
      <c r="K8" s="4"/>
      <c r="L8" s="36">
        <v>4499</v>
      </c>
      <c r="M8" s="39">
        <v>1766</v>
      </c>
      <c r="N8" s="45">
        <v>1961</v>
      </c>
      <c r="O8" s="48">
        <v>627</v>
      </c>
      <c r="P8" s="4"/>
      <c r="Q8" s="36">
        <v>1114</v>
      </c>
      <c r="R8" s="39">
        <v>366</v>
      </c>
      <c r="S8" s="45">
        <v>505</v>
      </c>
      <c r="T8" s="48">
        <v>217</v>
      </c>
      <c r="U8" s="4"/>
      <c r="V8" s="36">
        <v>119143</v>
      </c>
      <c r="W8" s="39">
        <v>32290</v>
      </c>
      <c r="X8" s="45">
        <v>62535</v>
      </c>
      <c r="Y8" s="48">
        <v>22462</v>
      </c>
      <c r="Z8" s="4"/>
      <c r="AA8" s="42">
        <v>0.77648707855266397</v>
      </c>
      <c r="AB8" s="40">
        <v>0.77234437906472597</v>
      </c>
      <c r="AC8" s="46">
        <v>0.82241944511073795</v>
      </c>
      <c r="AD8" s="49">
        <v>0.66245214139435504</v>
      </c>
    </row>
    <row r="9" spans="1:30" x14ac:dyDescent="0.35">
      <c r="A9" s="34" t="s">
        <v>11</v>
      </c>
      <c r="B9" s="36">
        <v>32046</v>
      </c>
      <c r="C9" s="39">
        <v>10194</v>
      </c>
      <c r="D9" s="45">
        <v>15432</v>
      </c>
      <c r="E9" s="48">
        <v>5943</v>
      </c>
      <c r="F9" s="4"/>
      <c r="G9" s="36">
        <v>10827</v>
      </c>
      <c r="H9" s="39">
        <v>4058</v>
      </c>
      <c r="I9" s="45">
        <v>5062</v>
      </c>
      <c r="J9" s="48">
        <v>1535</v>
      </c>
      <c r="K9" s="4"/>
      <c r="L9" s="36">
        <v>1941</v>
      </c>
      <c r="M9" s="39">
        <v>791</v>
      </c>
      <c r="N9" s="45">
        <v>793</v>
      </c>
      <c r="O9" s="48">
        <v>322</v>
      </c>
      <c r="P9" s="4"/>
      <c r="Q9" s="36">
        <v>774</v>
      </c>
      <c r="R9" s="39">
        <v>252</v>
      </c>
      <c r="S9" s="45">
        <v>336</v>
      </c>
      <c r="T9" s="48">
        <v>169</v>
      </c>
      <c r="U9" s="4"/>
      <c r="V9" s="36">
        <v>64896</v>
      </c>
      <c r="W9" s="39">
        <v>22476</v>
      </c>
      <c r="X9" s="45">
        <v>27579</v>
      </c>
      <c r="Y9" s="48">
        <v>13717</v>
      </c>
      <c r="Z9" s="4"/>
      <c r="AA9" s="42">
        <v>0.70247781065088799</v>
      </c>
      <c r="AB9" s="40">
        <v>0.68050364833600296</v>
      </c>
      <c r="AC9" s="46">
        <v>0.78403858007904603</v>
      </c>
      <c r="AD9" s="49">
        <v>0.58095793540861695</v>
      </c>
    </row>
    <row r="10" spans="1:30" x14ac:dyDescent="0.35">
      <c r="A10" s="34" t="s">
        <v>12</v>
      </c>
      <c r="B10" s="36">
        <v>47474</v>
      </c>
      <c r="C10" s="39">
        <v>27143</v>
      </c>
      <c r="D10" s="45">
        <v>13285</v>
      </c>
      <c r="E10" s="48">
        <v>6660</v>
      </c>
      <c r="F10" s="4"/>
      <c r="G10" s="36">
        <v>25892</v>
      </c>
      <c r="H10" s="39">
        <v>17749</v>
      </c>
      <c r="I10" s="45">
        <v>5261</v>
      </c>
      <c r="J10" s="48">
        <v>2717</v>
      </c>
      <c r="K10" s="4"/>
      <c r="L10" s="36">
        <v>3378</v>
      </c>
      <c r="M10" s="39">
        <v>1947</v>
      </c>
      <c r="N10" s="45">
        <v>920</v>
      </c>
      <c r="O10" s="48">
        <v>465</v>
      </c>
      <c r="P10" s="4"/>
      <c r="Q10" s="36">
        <v>2098</v>
      </c>
      <c r="R10" s="39">
        <v>1364</v>
      </c>
      <c r="S10" s="45">
        <v>348</v>
      </c>
      <c r="T10" s="48">
        <v>358</v>
      </c>
      <c r="U10" s="4"/>
      <c r="V10" s="36">
        <v>108334</v>
      </c>
      <c r="W10" s="39">
        <v>64092</v>
      </c>
      <c r="X10" s="45">
        <v>26123</v>
      </c>
      <c r="Y10" s="48">
        <v>17065</v>
      </c>
      <c r="Z10" s="4"/>
      <c r="AA10" s="42">
        <v>0.72776782912105198</v>
      </c>
      <c r="AB10" s="40">
        <v>0.75209074455470304</v>
      </c>
      <c r="AC10" s="46">
        <v>0.75848868812923498</v>
      </c>
      <c r="AD10" s="49">
        <v>0.59771462056841496</v>
      </c>
    </row>
    <row r="11" spans="1:30" x14ac:dyDescent="0.35">
      <c r="A11" s="34" t="s">
        <v>13</v>
      </c>
      <c r="B11" s="36">
        <v>10471</v>
      </c>
      <c r="C11" s="39">
        <v>4497</v>
      </c>
      <c r="D11" s="45">
        <v>4671</v>
      </c>
      <c r="E11" s="48">
        <v>1186</v>
      </c>
      <c r="F11" s="4"/>
      <c r="G11" s="36">
        <v>3701</v>
      </c>
      <c r="H11" s="39">
        <v>1922</v>
      </c>
      <c r="I11" s="45">
        <v>1424</v>
      </c>
      <c r="J11" s="48">
        <v>328</v>
      </c>
      <c r="K11" s="4"/>
      <c r="L11" s="36">
        <v>889</v>
      </c>
      <c r="M11" s="39">
        <v>495</v>
      </c>
      <c r="N11" s="45">
        <v>315</v>
      </c>
      <c r="O11" s="48">
        <v>69</v>
      </c>
      <c r="P11" s="4"/>
      <c r="Q11" s="36">
        <v>256</v>
      </c>
      <c r="R11" s="39">
        <v>143</v>
      </c>
      <c r="S11" s="45">
        <v>69</v>
      </c>
      <c r="T11" s="48">
        <v>41</v>
      </c>
      <c r="U11" s="4"/>
      <c r="V11" s="36">
        <v>21223</v>
      </c>
      <c r="W11" s="39">
        <v>10240</v>
      </c>
      <c r="X11" s="45">
        <v>7860</v>
      </c>
      <c r="Y11" s="48">
        <v>2880</v>
      </c>
      <c r="Z11" s="4"/>
      <c r="AA11" s="42">
        <v>0.72171700513593695</v>
      </c>
      <c r="AB11" s="40">
        <v>0.68916015625000004</v>
      </c>
      <c r="AC11" s="46">
        <v>0.82430025445292598</v>
      </c>
      <c r="AD11" s="49">
        <v>0.56388888888888899</v>
      </c>
    </row>
    <row r="12" spans="1:30" x14ac:dyDescent="0.35">
      <c r="A12" s="34" t="s">
        <v>14</v>
      </c>
      <c r="B12" s="36">
        <v>87506</v>
      </c>
      <c r="C12" s="39">
        <v>29601</v>
      </c>
      <c r="D12" s="45">
        <v>39755</v>
      </c>
      <c r="E12" s="48">
        <v>17301</v>
      </c>
      <c r="F12" s="4"/>
      <c r="G12" s="36">
        <v>30334</v>
      </c>
      <c r="H12" s="39">
        <v>14338</v>
      </c>
      <c r="I12" s="45">
        <v>10550</v>
      </c>
      <c r="J12" s="48">
        <v>5224</v>
      </c>
      <c r="K12" s="4"/>
      <c r="L12" s="36">
        <v>6543</v>
      </c>
      <c r="M12" s="39">
        <v>2956</v>
      </c>
      <c r="N12" s="45">
        <v>2234</v>
      </c>
      <c r="O12" s="48">
        <v>1269</v>
      </c>
      <c r="P12" s="4"/>
      <c r="Q12" s="36">
        <v>2429</v>
      </c>
      <c r="R12" s="39">
        <v>1034</v>
      </c>
      <c r="S12" s="45">
        <v>793</v>
      </c>
      <c r="T12" s="48">
        <v>556</v>
      </c>
      <c r="U12" s="4"/>
      <c r="V12" s="36">
        <v>164464</v>
      </c>
      <c r="W12" s="39">
        <v>60747</v>
      </c>
      <c r="X12" s="45">
        <v>65905</v>
      </c>
      <c r="Y12" s="48">
        <v>36035</v>
      </c>
      <c r="Z12" s="4"/>
      <c r="AA12" s="42">
        <v>0.77106236015176599</v>
      </c>
      <c r="AB12" s="40">
        <v>0.78899369516190099</v>
      </c>
      <c r="AC12" s="46">
        <v>0.80922540019725397</v>
      </c>
      <c r="AD12" s="49">
        <v>0.67573192729290998</v>
      </c>
    </row>
    <row r="13" spans="1:30" x14ac:dyDescent="0.35">
      <c r="A13" s="34" t="s">
        <v>15</v>
      </c>
      <c r="B13" s="36">
        <v>9694</v>
      </c>
      <c r="C13" s="39">
        <v>1955</v>
      </c>
      <c r="D13" s="45">
        <v>6759</v>
      </c>
      <c r="E13" s="48">
        <v>867</v>
      </c>
      <c r="F13" s="4"/>
      <c r="G13" s="36">
        <v>3431</v>
      </c>
      <c r="H13" s="39">
        <v>812</v>
      </c>
      <c r="I13" s="45">
        <v>2310</v>
      </c>
      <c r="J13" s="48">
        <v>264</v>
      </c>
      <c r="K13" s="4"/>
      <c r="L13" s="36">
        <v>780</v>
      </c>
      <c r="M13" s="39">
        <v>217</v>
      </c>
      <c r="N13" s="45">
        <v>480</v>
      </c>
      <c r="O13" s="48">
        <v>69</v>
      </c>
      <c r="P13" s="4"/>
      <c r="Q13" s="36">
        <v>243</v>
      </c>
      <c r="R13" s="39">
        <v>74</v>
      </c>
      <c r="S13" s="45">
        <v>126</v>
      </c>
      <c r="T13" s="48">
        <v>39</v>
      </c>
      <c r="U13" s="4"/>
      <c r="V13" s="36">
        <v>19544</v>
      </c>
      <c r="W13" s="39">
        <v>4425</v>
      </c>
      <c r="X13" s="45">
        <v>12466</v>
      </c>
      <c r="Y13" s="48">
        <v>2369</v>
      </c>
      <c r="Z13" s="4"/>
      <c r="AA13" s="42">
        <v>0.72390503479328705</v>
      </c>
      <c r="AB13" s="40">
        <v>0.69107344632768397</v>
      </c>
      <c r="AC13" s="46">
        <v>0.77611102197978499</v>
      </c>
      <c r="AD13" s="49">
        <v>0.52300548754748799</v>
      </c>
    </row>
    <row r="14" spans="1:30" x14ac:dyDescent="0.35">
      <c r="A14" s="34" t="s">
        <v>16</v>
      </c>
      <c r="B14" s="36">
        <v>82007</v>
      </c>
      <c r="C14" s="39">
        <v>27091</v>
      </c>
      <c r="D14" s="45">
        <v>40054</v>
      </c>
      <c r="E14" s="48">
        <v>13776</v>
      </c>
      <c r="F14" s="4"/>
      <c r="G14" s="36">
        <v>44364</v>
      </c>
      <c r="H14" s="39">
        <v>18221</v>
      </c>
      <c r="I14" s="45">
        <v>19496</v>
      </c>
      <c r="J14" s="48">
        <v>6151</v>
      </c>
      <c r="K14" s="4"/>
      <c r="L14" s="36">
        <v>5632</v>
      </c>
      <c r="M14" s="39">
        <v>2214</v>
      </c>
      <c r="N14" s="45">
        <v>2352</v>
      </c>
      <c r="O14" s="48">
        <v>868</v>
      </c>
      <c r="P14" s="4"/>
      <c r="Q14" s="36">
        <v>2340</v>
      </c>
      <c r="R14" s="39">
        <v>927</v>
      </c>
      <c r="S14" s="45">
        <v>886</v>
      </c>
      <c r="T14" s="48">
        <v>471</v>
      </c>
      <c r="U14" s="4"/>
      <c r="V14" s="36">
        <v>174334</v>
      </c>
      <c r="W14" s="39">
        <v>63984</v>
      </c>
      <c r="X14" s="45">
        <v>75417</v>
      </c>
      <c r="Y14" s="48">
        <v>32287</v>
      </c>
      <c r="Z14" s="4"/>
      <c r="AA14" s="42">
        <v>0.77060699576674696</v>
      </c>
      <c r="AB14" s="40">
        <v>0.75726744186046502</v>
      </c>
      <c r="AC14" s="46">
        <v>0.83254438654414797</v>
      </c>
      <c r="AD14" s="49">
        <v>0.65865518629789099</v>
      </c>
    </row>
    <row r="15" spans="1:30" x14ac:dyDescent="0.35">
      <c r="A15" s="34" t="s">
        <v>17</v>
      </c>
      <c r="B15" s="36">
        <v>91273</v>
      </c>
      <c r="C15" s="39">
        <v>41602</v>
      </c>
      <c r="D15" s="45">
        <v>29939</v>
      </c>
      <c r="E15" s="48">
        <v>18414</v>
      </c>
      <c r="F15" s="4"/>
      <c r="G15" s="36">
        <v>59146</v>
      </c>
      <c r="H15" s="39">
        <v>35295</v>
      </c>
      <c r="I15" s="45">
        <v>12996</v>
      </c>
      <c r="J15" s="48">
        <v>10087</v>
      </c>
      <c r="K15" s="4"/>
      <c r="L15" s="36">
        <v>10088</v>
      </c>
      <c r="M15" s="39">
        <v>5489</v>
      </c>
      <c r="N15" s="45">
        <v>2345</v>
      </c>
      <c r="O15" s="48">
        <v>1934</v>
      </c>
      <c r="P15" s="4"/>
      <c r="Q15" s="36">
        <v>3161</v>
      </c>
      <c r="R15" s="39">
        <v>1774</v>
      </c>
      <c r="S15" s="45">
        <v>589</v>
      </c>
      <c r="T15" s="48">
        <v>721</v>
      </c>
      <c r="U15" s="4"/>
      <c r="V15" s="36">
        <v>207245</v>
      </c>
      <c r="W15" s="39">
        <v>102742</v>
      </c>
      <c r="X15" s="45">
        <v>56959</v>
      </c>
      <c r="Y15" s="48">
        <v>44060</v>
      </c>
      <c r="Z15" s="4"/>
      <c r="AA15" s="42">
        <v>0.78973195975777499</v>
      </c>
      <c r="AB15" s="40">
        <v>0.81913920305230603</v>
      </c>
      <c r="AC15" s="46">
        <v>0.80529854807844203</v>
      </c>
      <c r="AD15" s="49">
        <v>0.70712664548343196</v>
      </c>
    </row>
    <row r="16" spans="1:30" x14ac:dyDescent="0.35">
      <c r="A16" s="34" t="s">
        <v>18</v>
      </c>
      <c r="B16" s="36">
        <v>5995</v>
      </c>
      <c r="C16" s="39">
        <v>2572</v>
      </c>
      <c r="D16" s="45">
        <v>2535</v>
      </c>
      <c r="E16" s="48">
        <v>817</v>
      </c>
      <c r="F16" s="4"/>
      <c r="G16" s="36">
        <v>3368</v>
      </c>
      <c r="H16" s="39">
        <v>1806</v>
      </c>
      <c r="I16" s="45">
        <v>1101</v>
      </c>
      <c r="J16" s="48">
        <v>417</v>
      </c>
      <c r="K16" s="4"/>
      <c r="L16" s="36">
        <v>574</v>
      </c>
      <c r="M16" s="39">
        <v>281</v>
      </c>
      <c r="N16" s="45">
        <v>209</v>
      </c>
      <c r="O16" s="48">
        <v>73</v>
      </c>
      <c r="P16" s="4"/>
      <c r="Q16" s="36">
        <v>223</v>
      </c>
      <c r="R16" s="39">
        <v>110</v>
      </c>
      <c r="S16" s="45">
        <v>75</v>
      </c>
      <c r="T16" s="48">
        <v>35</v>
      </c>
      <c r="U16" s="4"/>
      <c r="V16" s="36">
        <v>12952</v>
      </c>
      <c r="W16" s="39">
        <v>6085</v>
      </c>
      <c r="X16" s="45">
        <v>4700</v>
      </c>
      <c r="Y16" s="48">
        <v>1973</v>
      </c>
      <c r="Z16" s="4"/>
      <c r="AA16" s="42">
        <v>0.78443483631871502</v>
      </c>
      <c r="AB16" s="40">
        <v>0.78373048479868501</v>
      </c>
      <c r="AC16" s="46">
        <v>0.83404255319148901</v>
      </c>
      <c r="AD16" s="49">
        <v>0.68018246325392795</v>
      </c>
    </row>
    <row r="17" spans="1:30" x14ac:dyDescent="0.35">
      <c r="A17" s="34" t="s">
        <v>19</v>
      </c>
      <c r="B17" s="36">
        <v>258299</v>
      </c>
      <c r="C17" s="39">
        <v>145951</v>
      </c>
      <c r="D17" s="45">
        <v>56396</v>
      </c>
      <c r="E17" s="48">
        <v>53100</v>
      </c>
      <c r="F17" s="4"/>
      <c r="G17" s="36">
        <v>160992</v>
      </c>
      <c r="H17" s="39">
        <v>111432</v>
      </c>
      <c r="I17" s="45">
        <v>21972</v>
      </c>
      <c r="J17" s="48">
        <v>26347</v>
      </c>
      <c r="K17" s="4"/>
      <c r="L17" s="36">
        <v>51381</v>
      </c>
      <c r="M17" s="39">
        <v>32595</v>
      </c>
      <c r="N17" s="45">
        <v>8606</v>
      </c>
      <c r="O17" s="48">
        <v>8405</v>
      </c>
      <c r="P17" s="4"/>
      <c r="Q17" s="36">
        <v>12757</v>
      </c>
      <c r="R17" s="39">
        <v>8064</v>
      </c>
      <c r="S17" s="45">
        <v>1804</v>
      </c>
      <c r="T17" s="48">
        <v>2650</v>
      </c>
      <c r="U17" s="4"/>
      <c r="V17" s="36">
        <v>656674</v>
      </c>
      <c r="W17" s="39">
        <v>384194</v>
      </c>
      <c r="X17" s="45">
        <v>121644</v>
      </c>
      <c r="Y17" s="48">
        <v>141731</v>
      </c>
      <c r="Z17" s="4"/>
      <c r="AA17" s="42">
        <v>0.73617807313826999</v>
      </c>
      <c r="AB17" s="40">
        <v>0.77575912169372796</v>
      </c>
      <c r="AC17" s="46">
        <v>0.72981815790339</v>
      </c>
      <c r="AD17" s="49">
        <v>0.63854767129280099</v>
      </c>
    </row>
    <row r="18" spans="1:30" x14ac:dyDescent="0.35">
      <c r="A18" s="34" t="s">
        <v>20</v>
      </c>
      <c r="B18" s="36">
        <v>198116</v>
      </c>
      <c r="C18" s="39">
        <v>158626</v>
      </c>
      <c r="D18" s="45">
        <v>16092</v>
      </c>
      <c r="E18" s="48">
        <v>20118</v>
      </c>
      <c r="F18" s="4"/>
      <c r="G18" s="36">
        <v>158912</v>
      </c>
      <c r="H18" s="39">
        <v>138257</v>
      </c>
      <c r="I18" s="45">
        <v>7974</v>
      </c>
      <c r="J18" s="48">
        <v>10729</v>
      </c>
      <c r="K18" s="4"/>
      <c r="L18" s="36">
        <v>23034</v>
      </c>
      <c r="M18" s="39">
        <v>17836</v>
      </c>
      <c r="N18" s="45">
        <v>2280</v>
      </c>
      <c r="O18" s="48">
        <v>2267</v>
      </c>
      <c r="P18" s="4"/>
      <c r="Q18" s="36">
        <v>14200</v>
      </c>
      <c r="R18" s="39">
        <v>11258</v>
      </c>
      <c r="S18" s="45">
        <v>888</v>
      </c>
      <c r="T18" s="48">
        <v>1740</v>
      </c>
      <c r="U18" s="4"/>
      <c r="V18" s="36">
        <v>575809</v>
      </c>
      <c r="W18" s="39">
        <v>454428</v>
      </c>
      <c r="X18" s="45">
        <v>43135</v>
      </c>
      <c r="Y18" s="48">
        <v>63551</v>
      </c>
      <c r="Z18" s="4"/>
      <c r="AA18" s="42">
        <v>0.68470968671903398</v>
      </c>
      <c r="AB18" s="40">
        <v>0.71733475930180401</v>
      </c>
      <c r="AC18" s="46">
        <v>0.631366639619798</v>
      </c>
      <c r="AD18" s="49">
        <v>0.54844140926185303</v>
      </c>
    </row>
    <row r="19" spans="1:30" x14ac:dyDescent="0.35">
      <c r="A19" s="34" t="s">
        <v>21</v>
      </c>
      <c r="B19" s="36">
        <v>14339</v>
      </c>
      <c r="C19" s="39">
        <v>3908</v>
      </c>
      <c r="D19" s="45">
        <v>7840</v>
      </c>
      <c r="E19" s="48">
        <v>2413</v>
      </c>
      <c r="F19" s="4"/>
      <c r="G19" s="36">
        <v>10711</v>
      </c>
      <c r="H19" s="39">
        <v>3648</v>
      </c>
      <c r="I19" s="45">
        <v>5546</v>
      </c>
      <c r="J19" s="48">
        <v>1399</v>
      </c>
      <c r="K19" s="4"/>
      <c r="L19" s="36">
        <v>1283</v>
      </c>
      <c r="M19" s="39">
        <v>478</v>
      </c>
      <c r="N19" s="45">
        <v>558</v>
      </c>
      <c r="O19" s="48">
        <v>224</v>
      </c>
      <c r="P19" s="4"/>
      <c r="Q19" s="36">
        <v>389</v>
      </c>
      <c r="R19" s="39">
        <v>102</v>
      </c>
      <c r="S19" s="45">
        <v>196</v>
      </c>
      <c r="T19" s="48">
        <v>81</v>
      </c>
      <c r="U19" s="4"/>
      <c r="V19" s="36">
        <v>34795</v>
      </c>
      <c r="W19" s="39">
        <v>10803</v>
      </c>
      <c r="X19" s="45">
        <v>17289</v>
      </c>
      <c r="Y19" s="48">
        <v>6236</v>
      </c>
      <c r="Z19" s="4"/>
      <c r="AA19" s="42">
        <v>0.767983905733582</v>
      </c>
      <c r="AB19" s="40">
        <v>0.753124132185504</v>
      </c>
      <c r="AC19" s="46">
        <v>0.81786106773092704</v>
      </c>
      <c r="AD19" s="49">
        <v>0.66019884541372698</v>
      </c>
    </row>
    <row r="20" spans="1:30" x14ac:dyDescent="0.35">
      <c r="A20" s="34" t="s">
        <v>22</v>
      </c>
      <c r="B20" s="36">
        <v>33058</v>
      </c>
      <c r="C20" s="39">
        <v>11641</v>
      </c>
      <c r="D20" s="45">
        <v>15241</v>
      </c>
      <c r="E20" s="48">
        <v>5748</v>
      </c>
      <c r="F20" s="4"/>
      <c r="G20" s="36">
        <v>13014</v>
      </c>
      <c r="H20" s="39">
        <v>5120</v>
      </c>
      <c r="I20" s="45">
        <v>5829</v>
      </c>
      <c r="J20" s="48">
        <v>1921</v>
      </c>
      <c r="K20" s="4"/>
      <c r="L20" s="36">
        <v>3006</v>
      </c>
      <c r="M20" s="39">
        <v>1212</v>
      </c>
      <c r="N20" s="45">
        <v>1200</v>
      </c>
      <c r="O20" s="48">
        <v>539</v>
      </c>
      <c r="P20" s="4"/>
      <c r="Q20" s="36">
        <v>1153</v>
      </c>
      <c r="R20" s="39">
        <v>440</v>
      </c>
      <c r="S20" s="45">
        <v>416</v>
      </c>
      <c r="T20" s="48">
        <v>263</v>
      </c>
      <c r="U20" s="4"/>
      <c r="V20" s="36">
        <v>69372</v>
      </c>
      <c r="W20" s="39">
        <v>25690</v>
      </c>
      <c r="X20" s="45">
        <v>29054</v>
      </c>
      <c r="Y20" s="48">
        <v>13607</v>
      </c>
      <c r="Z20" s="4"/>
      <c r="AA20" s="42">
        <v>0.72408176209421704</v>
      </c>
      <c r="AB20" s="40">
        <v>0.716738030362009</v>
      </c>
      <c r="AC20" s="46">
        <v>0.78082191780821897</v>
      </c>
      <c r="AD20" s="49">
        <v>0.62254721834350002</v>
      </c>
    </row>
    <row r="21" spans="1:30" x14ac:dyDescent="0.35">
      <c r="A21" s="34" t="s">
        <v>23</v>
      </c>
      <c r="B21" s="36">
        <v>6314</v>
      </c>
      <c r="C21" s="39">
        <v>2673</v>
      </c>
      <c r="D21" s="45">
        <v>2892</v>
      </c>
      <c r="E21" s="48">
        <v>697</v>
      </c>
      <c r="F21" s="4"/>
      <c r="G21" s="36">
        <v>2521</v>
      </c>
      <c r="H21" s="39">
        <v>1262</v>
      </c>
      <c r="I21" s="45">
        <v>1006</v>
      </c>
      <c r="J21" s="48">
        <v>223</v>
      </c>
      <c r="K21" s="4"/>
      <c r="L21" s="36">
        <v>421</v>
      </c>
      <c r="M21" s="39">
        <v>204</v>
      </c>
      <c r="N21" s="45">
        <v>188</v>
      </c>
      <c r="O21" s="48">
        <v>22</v>
      </c>
      <c r="P21" s="4"/>
      <c r="Q21" s="36">
        <v>696</v>
      </c>
      <c r="R21" s="39">
        <v>551</v>
      </c>
      <c r="S21" s="45">
        <v>61</v>
      </c>
      <c r="T21" s="48">
        <v>81</v>
      </c>
      <c r="U21" s="4"/>
      <c r="V21" s="36">
        <v>12948</v>
      </c>
      <c r="W21" s="39">
        <v>6049</v>
      </c>
      <c r="X21" s="45">
        <v>5071</v>
      </c>
      <c r="Y21" s="48">
        <v>1695</v>
      </c>
      <c r="Z21" s="4"/>
      <c r="AA21" s="42">
        <v>0.76861291319122604</v>
      </c>
      <c r="AB21" s="40">
        <v>0.775334766077038</v>
      </c>
      <c r="AC21" s="46">
        <v>0.81778741865509796</v>
      </c>
      <c r="AD21" s="49">
        <v>0.60353982300885001</v>
      </c>
    </row>
    <row r="22" spans="1:30" x14ac:dyDescent="0.35">
      <c r="A22" s="34" t="s">
        <v>24</v>
      </c>
      <c r="B22" s="36">
        <v>9919</v>
      </c>
      <c r="C22" s="39">
        <v>3274</v>
      </c>
      <c r="D22" s="45">
        <v>4946</v>
      </c>
      <c r="E22" s="48">
        <v>1563</v>
      </c>
      <c r="F22" s="4"/>
      <c r="G22" s="36">
        <v>9228</v>
      </c>
      <c r="H22" s="39">
        <v>3848</v>
      </c>
      <c r="I22" s="45">
        <v>4096</v>
      </c>
      <c r="J22" s="48">
        <v>1196</v>
      </c>
      <c r="K22" s="4"/>
      <c r="L22" s="36">
        <v>1357</v>
      </c>
      <c r="M22" s="39">
        <v>561</v>
      </c>
      <c r="N22" s="45">
        <v>544</v>
      </c>
      <c r="O22" s="48">
        <v>231</v>
      </c>
      <c r="P22" s="4"/>
      <c r="Q22" s="36">
        <v>209</v>
      </c>
      <c r="R22" s="39">
        <v>86</v>
      </c>
      <c r="S22" s="45">
        <v>80</v>
      </c>
      <c r="T22" s="48">
        <v>35</v>
      </c>
      <c r="U22" s="4"/>
      <c r="V22" s="36">
        <v>26747</v>
      </c>
      <c r="W22" s="39">
        <v>10030</v>
      </c>
      <c r="X22" s="45">
        <v>11625</v>
      </c>
      <c r="Y22" s="48">
        <v>4721</v>
      </c>
      <c r="Z22" s="4"/>
      <c r="AA22" s="42">
        <v>0.77440460612405104</v>
      </c>
      <c r="AB22" s="40">
        <v>0.77457627118644101</v>
      </c>
      <c r="AC22" s="46">
        <v>0.83148387096774201</v>
      </c>
      <c r="AD22" s="49">
        <v>0.64075407752594804</v>
      </c>
    </row>
    <row r="23" spans="1:30" x14ac:dyDescent="0.35">
      <c r="A23" s="34" t="s">
        <v>25</v>
      </c>
      <c r="B23" s="36">
        <v>50177</v>
      </c>
      <c r="C23" s="39">
        <v>15888</v>
      </c>
      <c r="D23" s="45">
        <v>25562</v>
      </c>
      <c r="E23" s="48">
        <v>8169</v>
      </c>
      <c r="F23" s="4"/>
      <c r="G23" s="36">
        <v>11796</v>
      </c>
      <c r="H23" s="39">
        <v>4726</v>
      </c>
      <c r="I23" s="45">
        <v>5366</v>
      </c>
      <c r="J23" s="48">
        <v>1585</v>
      </c>
      <c r="K23" s="4"/>
      <c r="L23" s="36">
        <v>3233</v>
      </c>
      <c r="M23" s="39">
        <v>1280</v>
      </c>
      <c r="N23" s="45">
        <v>1394</v>
      </c>
      <c r="O23" s="48">
        <v>463</v>
      </c>
      <c r="P23" s="4"/>
      <c r="Q23" s="36">
        <v>1356</v>
      </c>
      <c r="R23" s="39">
        <v>530</v>
      </c>
      <c r="S23" s="45">
        <v>485</v>
      </c>
      <c r="T23" s="48">
        <v>315</v>
      </c>
      <c r="U23" s="4"/>
      <c r="V23" s="36">
        <v>93666</v>
      </c>
      <c r="W23" s="39">
        <v>32162</v>
      </c>
      <c r="X23" s="45">
        <v>41912</v>
      </c>
      <c r="Y23" s="48">
        <v>18329</v>
      </c>
      <c r="Z23" s="4"/>
      <c r="AA23" s="42">
        <v>0.71063139239425199</v>
      </c>
      <c r="AB23" s="40">
        <v>0.69722032211927099</v>
      </c>
      <c r="AC23" s="46">
        <v>0.78275911433479695</v>
      </c>
      <c r="AD23" s="49">
        <v>0.57460854383763404</v>
      </c>
    </row>
    <row r="24" spans="1:30" x14ac:dyDescent="0.35">
      <c r="A24" s="34" t="s">
        <v>26</v>
      </c>
      <c r="B24" s="36">
        <v>28295</v>
      </c>
      <c r="C24" s="39">
        <v>11199</v>
      </c>
      <c r="D24" s="45">
        <v>12518</v>
      </c>
      <c r="E24" s="48">
        <v>4184</v>
      </c>
      <c r="F24" s="4"/>
      <c r="G24" s="36">
        <v>11141</v>
      </c>
      <c r="H24" s="39">
        <v>5433</v>
      </c>
      <c r="I24" s="45">
        <v>4264</v>
      </c>
      <c r="J24" s="48">
        <v>1315</v>
      </c>
      <c r="K24" s="4"/>
      <c r="L24" s="36">
        <v>2421</v>
      </c>
      <c r="M24" s="39">
        <v>1171</v>
      </c>
      <c r="N24" s="45">
        <v>878</v>
      </c>
      <c r="O24" s="48">
        <v>335</v>
      </c>
      <c r="P24" s="4"/>
      <c r="Q24" s="36">
        <v>1073</v>
      </c>
      <c r="R24" s="39">
        <v>560</v>
      </c>
      <c r="S24" s="45">
        <v>297</v>
      </c>
      <c r="T24" s="48">
        <v>194</v>
      </c>
      <c r="U24" s="4"/>
      <c r="V24" s="36">
        <v>59712</v>
      </c>
      <c r="W24" s="39">
        <v>26134</v>
      </c>
      <c r="X24" s="45">
        <v>22255</v>
      </c>
      <c r="Y24" s="48">
        <v>10387</v>
      </c>
      <c r="Z24" s="4"/>
      <c r="AA24" s="42">
        <v>0.71895096463022501</v>
      </c>
      <c r="AB24" s="40">
        <v>0.70264789163541697</v>
      </c>
      <c r="AC24" s="46">
        <v>0.80687485958211602</v>
      </c>
      <c r="AD24" s="49">
        <v>0.58034081062867005</v>
      </c>
    </row>
    <row r="25" spans="1:30" x14ac:dyDescent="0.35">
      <c r="A25" s="34" t="s">
        <v>27</v>
      </c>
      <c r="B25" s="36">
        <v>18615</v>
      </c>
      <c r="C25" s="39">
        <v>6584</v>
      </c>
      <c r="D25" s="45">
        <v>8772</v>
      </c>
      <c r="E25" s="48">
        <v>2993</v>
      </c>
      <c r="F25" s="4"/>
      <c r="G25" s="36">
        <v>7343</v>
      </c>
      <c r="H25" s="39">
        <v>2950</v>
      </c>
      <c r="I25" s="45">
        <v>3376</v>
      </c>
      <c r="J25" s="48">
        <v>906</v>
      </c>
      <c r="K25" s="4"/>
      <c r="L25" s="36">
        <v>2031</v>
      </c>
      <c r="M25" s="39">
        <v>867</v>
      </c>
      <c r="N25" s="45">
        <v>864</v>
      </c>
      <c r="O25" s="48">
        <v>268</v>
      </c>
      <c r="P25" s="4"/>
      <c r="Q25" s="36">
        <v>512</v>
      </c>
      <c r="R25" s="39">
        <v>187</v>
      </c>
      <c r="S25" s="45">
        <v>212</v>
      </c>
      <c r="T25" s="48">
        <v>101</v>
      </c>
      <c r="U25" s="4"/>
      <c r="V25" s="36">
        <v>37979</v>
      </c>
      <c r="W25" s="39">
        <v>14431</v>
      </c>
      <c r="X25" s="45">
        <v>16216</v>
      </c>
      <c r="Y25" s="48">
        <v>6721</v>
      </c>
      <c r="Z25" s="4"/>
      <c r="AA25" s="42">
        <v>0.75044103320255895</v>
      </c>
      <c r="AB25" s="40">
        <v>0.73369828840690199</v>
      </c>
      <c r="AC25" s="46">
        <v>0.81549087321164304</v>
      </c>
      <c r="AD25" s="49">
        <v>0.63502454991816704</v>
      </c>
    </row>
    <row r="28" spans="1:30" x14ac:dyDescent="0.35">
      <c r="A28" s="33" t="s">
        <v>79</v>
      </c>
    </row>
    <row r="29" spans="1:30" x14ac:dyDescent="0.35">
      <c r="A29" s="37" t="s">
        <v>75</v>
      </c>
    </row>
    <row r="30" spans="1:30" x14ac:dyDescent="0.35">
      <c r="A30" s="41" t="s">
        <v>76</v>
      </c>
    </row>
    <row r="31" spans="1:30" x14ac:dyDescent="0.35">
      <c r="A31" s="43" t="s">
        <v>77</v>
      </c>
    </row>
    <row r="32" spans="1:30" x14ac:dyDescent="0.35">
      <c r="A32" s="50" t="s">
        <v>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8DEFD-3F22-48DA-8DFA-EFE01CFB5170}">
  <dimension ref="A1"/>
  <sheetViews>
    <sheetView zoomScale="55" zoomScaleNormal="55" workbookViewId="0">
      <selection activeCell="Z17" sqref="Z17"/>
    </sheetView>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7236C-0E12-477E-8941-2BC4B84E68C5}">
  <dimension ref="A1"/>
  <sheetViews>
    <sheetView zoomScale="70" zoomScaleNormal="70" workbookViewId="0">
      <selection activeCell="R9" sqref="R9"/>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1E0A-F49E-44FC-B30C-AEF428FE2D57}">
  <dimension ref="A1"/>
  <sheetViews>
    <sheetView zoomScale="70" zoomScaleNormal="70" workbookViewId="0">
      <selection activeCell="T7" sqref="T7"/>
    </sheetView>
  </sheetViews>
  <sheetFormatPr defaultRowHeight="14.5" x14ac:dyDescent="0.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1A585-C658-46AE-9680-EEAA787C8EDA}">
  <dimension ref="A1"/>
  <sheetViews>
    <sheetView zoomScale="70" zoomScaleNormal="70" workbookViewId="0">
      <selection activeCell="Z14" sqref="Z14"/>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Statewide</vt:lpstr>
      <vt:lpstr>Democrat</vt:lpstr>
      <vt:lpstr>Republican</vt:lpstr>
      <vt:lpstr>Unaffiliated</vt:lpstr>
      <vt:lpstr>chart data</vt:lpstr>
      <vt:lpstr>chart_polls</vt:lpstr>
      <vt:lpstr>chart_early voting</vt:lpstr>
      <vt:lpstr>chart_absentee</vt:lpstr>
      <vt:lpstr>chart_provisional</vt:lpstr>
      <vt:lpstr>chart_eligible</vt:lpstr>
      <vt:lpstr>chart_turnout</vt:lpstr>
      <vt:lpstr>democrat</vt:lpstr>
      <vt:lpstr>democrat2</vt:lpstr>
      <vt:lpstr>republican</vt:lpstr>
      <vt:lpstr>statewide</vt:lpstr>
      <vt:lpstr>unaffiliated</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Vivian S</cp:lastModifiedBy>
  <dcterms:created xsi:type="dcterms:W3CDTF">2020-10-17T23:32:54Z</dcterms:created>
  <dcterms:modified xsi:type="dcterms:W3CDTF">2020-10-18T02:46:18Z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