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S:\SILA-Commun\Projets\Trilogue\0-Monitor_Control\Dashboard\"/>
    </mc:Choice>
  </mc:AlternateContent>
  <bookViews>
    <workbookView xWindow="12585" yWindow="45" windowWidth="12630" windowHeight="12930" firstSheet="5" activeTab="12"/>
  </bookViews>
  <sheets>
    <sheet name="Guide" sheetId="30" r:id="rId1"/>
    <sheet name="Header" sheetId="23" r:id="rId2"/>
    <sheet name="Overview" sheetId="24" r:id="rId3"/>
    <sheet name="Milestones" sheetId="36" r:id="rId4"/>
    <sheet name="Contracts" sheetId="34" r:id="rId5"/>
    <sheet name="Deliverables" sheetId="33" r:id="rId6"/>
    <sheet name="Work T&amp;M" sheetId="26" r:id="rId7"/>
    <sheet name="Cost FP" sheetId="35" r:id="rId8"/>
    <sheet name="Decisions" sheetId="29" r:id="rId9"/>
    <sheet name="Change Requests" sheetId="27" r:id="rId10"/>
    <sheet name="Risks" sheetId="25" r:id="rId11"/>
    <sheet name="Incidents " sheetId="32" r:id="rId12"/>
    <sheet name="Actions" sheetId="31" r:id="rId13"/>
    <sheet name="DB" sheetId="28" r:id="rId14"/>
    <sheet name="DB2" sheetId="37" r:id="rId15"/>
  </sheets>
  <definedNames>
    <definedName name="_xlnm._FilterDatabase" localSheetId="12" hidden="1">Actions!$B$7:$O$210</definedName>
    <definedName name="_xlnm._FilterDatabase" localSheetId="9" hidden="1">'Change Requests'!$B$7:$K$108</definedName>
    <definedName name="_xlnm._FilterDatabase" localSheetId="8" hidden="1">Decisions!$B$7:$L$7</definedName>
    <definedName name="_xlnm._FilterDatabase" localSheetId="5" hidden="1">Deliverables!$B$7:$R$57</definedName>
    <definedName name="_xlnm._FilterDatabase" localSheetId="11" hidden="1">'Incidents '!$B$7:$R$209</definedName>
    <definedName name="_xlnm._FilterDatabase" localSheetId="3" hidden="1">Milestones!$B$5:$B$20</definedName>
    <definedName name="_xlnm._FilterDatabase" localSheetId="2" hidden="1">Overview!$B$7:$R$90</definedName>
    <definedName name="_xlnm._FilterDatabase" localSheetId="10" hidden="1">Risks!$B$7:$R$152</definedName>
    <definedName name="ActionPriority">OFFSET(DB!$P$6,0,0,COUNTA(DB!$P$6:$P$56),1)</definedName>
    <definedName name="ActionStatus">OFFSET(DB!$Q$6,0,0,COUNTA(DB!$Q$6:$Q$56),1)</definedName>
    <definedName name="ActionType">DB!$T$6:$T$7</definedName>
    <definedName name="ActualCostFP">'Cost FP'!$O$6:$O$50</definedName>
    <definedName name="ActualCostTM">'Work T&amp;M'!$O$6:$O$80</definedName>
    <definedName name="AmberLimit">DB!$R$7</definedName>
    <definedName name="Author">Header!$D$30</definedName>
    <definedName name="BaselineFP">'Cost FP'!$S$6:$S$50</definedName>
    <definedName name="BaselineTM">'Work T&amp;M'!$F$6:$F$80</definedName>
    <definedName name="ContractsFP">'Cost FP'!$U$6:$U$50</definedName>
    <definedName name="ContractsScopes">OFFSET(DB!$AE$6,0,0,COUNTA(DB!$AE$6:$AE$56),1)</definedName>
    <definedName name="ContractStatus">OFFSET(DB!$AD$6,0,0,COUNTA(DB!$AD$6:$AD$56),1)</definedName>
    <definedName name="ContractsTM">'Work T&amp;M'!$T$6:$T$80</definedName>
    <definedName name="ContractTitles">Contracts!$C$5:$C$26</definedName>
    <definedName name="ContractType">OFFSET(DB!$AC$6,0,0,COUNTA(DB!$AC$6:$AC$56),1)</definedName>
    <definedName name="CoutHoraireMoyen">DB!$AG$6</definedName>
    <definedName name="CpiTolerance">DB!$B$6</definedName>
    <definedName name="_xlnm.Criteria" localSheetId="12">Actions!$H$4:$H$5</definedName>
    <definedName name="_xlnm.Criteria" localSheetId="9">'Change Requests'!$J$4:$J$5</definedName>
    <definedName name="_xlnm.Criteria" localSheetId="8">Decisions!$H$4:$H$5</definedName>
    <definedName name="_xlnm.Criteria" localSheetId="5">Deliverables!$N$4:$N$5</definedName>
    <definedName name="_xlnm.Criteria" localSheetId="11">'Incidents '!#REF!</definedName>
    <definedName name="_xlnm.Criteria" localSheetId="2">Overview!$J$4:$J$5</definedName>
    <definedName name="_xlnm.Criteria" localSheetId="10">Risks!$M$4:$M$5</definedName>
    <definedName name="DecisionsID">OFFSET(Decisions!$B$8,0,0,COUNTA(Decisions!$B$8:$B$108),1)</definedName>
    <definedName name="DeID">OFFSET('Change Requests'!$B$8,0,0,COUNTA('Change Requests'!$B$8:$B$108),1)</definedName>
    <definedName name="Deliverables2Contract">Deliverables!$E$8:$E$57</definedName>
    <definedName name="Deliverables2Phases">Deliverables!$F$8:$F$57</definedName>
    <definedName name="DeliverablesList">Deliverables!$C$8:$C$57</definedName>
    <definedName name="DeliverablesStatus">Deliverables!$G$8:$G$57</definedName>
    <definedName name="DeliverableStatus">DB!$AH$6:$AH$8</definedName>
    <definedName name="DeliveryImpact">'DB2'!$B$2:$B$7</definedName>
    <definedName name="DeliveryStatus">'DB2'!$A$2:$A$3</definedName>
    <definedName name="DeStatus">OFFSET(DB!$D$6,0,0,COUNTA(DB!$D$6:$D$56),1)</definedName>
    <definedName name="DeType">OFFSET(DB!$C$6,0,0,COUNTA(DB!$C$6:$C$56),1)</definedName>
    <definedName name="DocDateInit">Header!$H$28</definedName>
    <definedName name="DocDateLastRevised">Header!$H$30</definedName>
    <definedName name="DocVersion">Header!$D$28</definedName>
    <definedName name="EstimateAtCompletionTM">'Work T&amp;M'!$K$6:$K$80</definedName>
    <definedName name="_xlnm.Extract" localSheetId="12">Actions!$W$7:$AJ$7</definedName>
    <definedName name="_xlnm.Extract" localSheetId="9">'Change Requests'!$T$7:$AC$7</definedName>
    <definedName name="_xlnm.Extract" localSheetId="8">Decisions!$V$7:$AH$7</definedName>
    <definedName name="_xlnm.Extract" localSheetId="5">Deliverables!$T$7:$AJ$7</definedName>
    <definedName name="_xlnm.Extract" localSheetId="11">'Incidents '!$AB$7:$AN$7</definedName>
    <definedName name="_xlnm.Extract" localSheetId="2">Overview!$AD$7:$AT$7</definedName>
    <definedName name="_xlnm.Extract" localSheetId="10">Risks!$AB$7:$AT$7</definedName>
    <definedName name="GeneralComments">Header!$C$33</definedName>
    <definedName name="Milestones">Milestones!$B$6:$B$20</definedName>
    <definedName name="MilestonesFP">'Cost FP'!$T$6:$T$50</definedName>
    <definedName name="MilestonesTM">'Work T&amp;M'!$S$6:$S$80</definedName>
    <definedName name="MilestonesUsed">OFFSET(Milestones,,,COUNTA(Milestones),1)</definedName>
    <definedName name="MilestonesUsedBudgetProgress">OFFSET(Milestones,,10,COUNTA(Milestones),1)</definedName>
    <definedName name="MilestonesUsedProjectProgress">OFFSET(Milestones,,7,COUNTA(Milestones),1)</definedName>
    <definedName name="NbRisksHigh">Risks!$T$8</definedName>
    <definedName name="NbRisksLow">Risks!#REF!</definedName>
    <definedName name="NbRisksMedium">Risks!$T$9</definedName>
    <definedName name="_xlnm.Print_Area" localSheetId="12">Actions!$A$1:$P$211</definedName>
    <definedName name="_xlnm.Print_Area" localSheetId="9">'Change Requests'!$A$1:$L$109</definedName>
    <definedName name="_xlnm.Print_Area" localSheetId="4">Contracts!$B$2:$N$27</definedName>
    <definedName name="_xlnm.Print_Area" localSheetId="7">'Cost FP'!$B$2:$U$50</definedName>
    <definedName name="_xlnm.Print_Area" localSheetId="8">Decisions!$A$1:$M$109</definedName>
    <definedName name="_xlnm.Print_Area" localSheetId="5">Deliverables!$B$2:$L$57</definedName>
    <definedName name="_xlnm.Print_Area" localSheetId="11">'Incidents '!$A$1:$S$210</definedName>
    <definedName name="_xlnm.Print_Area" localSheetId="3">Milestones!$B$2:$T$21</definedName>
    <definedName name="_xlnm.Print_Area" localSheetId="2">Overview!$A$1:$Y$139</definedName>
    <definedName name="_xlnm.Print_Area" localSheetId="10">Risks!$B$2:$R$86</definedName>
    <definedName name="_xlnm.Print_Area" localSheetId="6">'Work T&amp;M'!$B$2:$L$85</definedName>
    <definedName name="_xlnm.Print_Titles" localSheetId="12">Actions!$B:$E,Actions!$1:$7</definedName>
    <definedName name="_xlnm.Print_Titles" localSheetId="9">'Change Requests'!$7:$7</definedName>
    <definedName name="_xlnm.Print_Titles" localSheetId="7">'Cost FP'!$4:$4</definedName>
    <definedName name="_xlnm.Print_Titles" localSheetId="8">Decisions!$B:$D,Decisions!$1:$7</definedName>
    <definedName name="_xlnm.Print_Titles" localSheetId="11">'Incidents '!$B:$E,'Incidents '!$1:$7</definedName>
    <definedName name="_xlnm.Print_Titles" localSheetId="3">Milestones!#REF!</definedName>
    <definedName name="_xlnm.Print_Titles" localSheetId="10">Risks!$B:$D,Risks!$1:$7</definedName>
    <definedName name="_xlnm.Print_Titles" localSheetId="6">'Work T&amp;M'!$4:$4</definedName>
    <definedName name="ProfilesList">OFFSET(DB!$AF$6,0,0,COUNTA(DB!$AF$6:$AF$60),1)</definedName>
    <definedName name="ProjectCode">Header!$C$11</definedName>
    <definedName name="ProjectName">Header!$C$13</definedName>
    <definedName name="ProjectPhase">OFFSET(DB!$Y$6,0,0,COUNTA(DB!$Y$6:$Y$56),1)</definedName>
    <definedName name="RedLimit">DB!$R$8</definedName>
    <definedName name="RevisedBaselineFP">'Cost FP'!$N$6:$N$50</definedName>
    <definedName name="RevisedBaselineTM">'Work T&amp;M'!$H$6:$H$80</definedName>
    <definedName name="RiskCategory">OFFSET(DB!$E$6,0,0,COUNTA(DB!$E$6:$E$56),1)</definedName>
    <definedName name="RiskDelay">OFFSET(DB!$L$6,0,0,COUNTA(DB!$L$6:$L$56),1)</definedName>
    <definedName name="RiskExposureAmberHigh">DB!$N$7</definedName>
    <definedName name="RiskExposureAmberLow">DB!$M$7</definedName>
    <definedName name="RiskExposureGreenHigh">DB!$N$6</definedName>
    <definedName name="RiskExposureGreenLow">DB!$M$6</definedName>
    <definedName name="RiskExposureRedHigh">DB!$N$8</definedName>
    <definedName name="RiskExposureRedLow">DB!$M$8</definedName>
    <definedName name="RiskID">OFFSET(Risks!$B$8,0,0,COUNTA(Risks!$B$8:$B$152),1)</definedName>
    <definedName name="RiskImpact">OFFSET(DB!$J$6,0,0,COUNTA(DB!$J$6:$J$56),1)</definedName>
    <definedName name="RiskImpactRating">OFFSET(DB!$J$6,0,0,COUNTA(DB!$J$6:$J$56),2)</definedName>
    <definedName name="RiskProbability">OFFSET(DB!$H$6,0,0,COUNTA(DB!$H$6:$H$56),1)</definedName>
    <definedName name="RiskProbabilityRating">OFFSET(DB!$H$6,0,0,COUNTA(DB!$H$6:$H$56),2)</definedName>
    <definedName name="RiskStrategy">OFFSET(DB!$F$6,0,0,COUNTA(DB!$F$6:$F$56),1)</definedName>
    <definedName name="RiskTrend">OFFSET(DB!$G$6,0,0,COUNTA(DB!$G$6:$G$56),1)</definedName>
  </definedNames>
  <calcPr calcId="152511"/>
</workbook>
</file>

<file path=xl/calcChain.xml><?xml version="1.0" encoding="utf-8"?>
<calcChain xmlns="http://schemas.openxmlformats.org/spreadsheetml/2006/main">
  <c r="M60" i="25" l="1"/>
  <c r="N60" i="25"/>
  <c r="M61" i="25"/>
  <c r="N61" i="25"/>
  <c r="M62" i="25"/>
  <c r="N62" i="25"/>
  <c r="M63" i="25"/>
  <c r="N63" i="25"/>
  <c r="N102" i="25" l="1"/>
  <c r="M102" i="25"/>
  <c r="N99" i="25"/>
  <c r="M99" i="25"/>
  <c r="N98" i="25"/>
  <c r="M98" i="25"/>
  <c r="N97" i="25"/>
  <c r="M97" i="25"/>
  <c r="N94" i="25"/>
  <c r="M94" i="25"/>
  <c r="N93" i="25"/>
  <c r="M93" i="25"/>
  <c r="N92" i="25"/>
  <c r="M92" i="25"/>
  <c r="N91" i="25"/>
  <c r="M91" i="25"/>
  <c r="N88" i="25"/>
  <c r="M88" i="25"/>
  <c r="N87" i="25"/>
  <c r="M87" i="25"/>
  <c r="I99" i="31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5" i="25"/>
  <c r="Q86" i="25"/>
  <c r="O60" i="25"/>
  <c r="P60" i="25"/>
  <c r="O61" i="25"/>
  <c r="P61" i="25"/>
  <c r="O62" i="25"/>
  <c r="P62" i="25"/>
  <c r="O63" i="25"/>
  <c r="P63" i="25"/>
  <c r="O64" i="25"/>
  <c r="M64" i="25" s="1"/>
  <c r="P64" i="25"/>
  <c r="O65" i="25"/>
  <c r="M65" i="25" s="1"/>
  <c r="P65" i="25"/>
  <c r="O66" i="25"/>
  <c r="P66" i="25"/>
  <c r="O67" i="25"/>
  <c r="P67" i="25"/>
  <c r="O68" i="25"/>
  <c r="P68" i="25"/>
  <c r="O69" i="25"/>
  <c r="N69" i="25"/>
  <c r="P69" i="25"/>
  <c r="O70" i="25"/>
  <c r="P70" i="25"/>
  <c r="O71" i="25"/>
  <c r="P71" i="25"/>
  <c r="O72" i="25"/>
  <c r="P72" i="25"/>
  <c r="O73" i="25"/>
  <c r="M73" i="25"/>
  <c r="P73" i="25"/>
  <c r="O74" i="25"/>
  <c r="P74" i="25"/>
  <c r="O75" i="25"/>
  <c r="P75" i="25"/>
  <c r="O76" i="25"/>
  <c r="P76" i="25"/>
  <c r="O77" i="25"/>
  <c r="M77" i="25" s="1"/>
  <c r="P77" i="25"/>
  <c r="O78" i="25"/>
  <c r="N78" i="25" s="1"/>
  <c r="P78" i="25"/>
  <c r="O79" i="25"/>
  <c r="P79" i="25"/>
  <c r="O80" i="25"/>
  <c r="P80" i="25"/>
  <c r="O81" i="25"/>
  <c r="P81" i="25"/>
  <c r="O82" i="25"/>
  <c r="P82" i="25"/>
  <c r="O83" i="25"/>
  <c r="P83" i="25"/>
  <c r="O85" i="25"/>
  <c r="M86" i="25"/>
  <c r="P85" i="25"/>
  <c r="M103" i="25" s="1"/>
  <c r="O86" i="25"/>
  <c r="P86" i="25"/>
  <c r="P57" i="25"/>
  <c r="O57" i="25"/>
  <c r="M57" i="25"/>
  <c r="P58" i="25"/>
  <c r="O58" i="25"/>
  <c r="M58" i="25"/>
  <c r="P59" i="25"/>
  <c r="O59" i="25"/>
  <c r="M152" i="25"/>
  <c r="O52" i="25"/>
  <c r="P52" i="25"/>
  <c r="O53" i="25"/>
  <c r="O54" i="25"/>
  <c r="O55" i="25"/>
  <c r="O56" i="25"/>
  <c r="P56" i="25"/>
  <c r="P53" i="25"/>
  <c r="P54" i="25"/>
  <c r="P55" i="25"/>
  <c r="Q52" i="25"/>
  <c r="Q53" i="25"/>
  <c r="Q54" i="25"/>
  <c r="Q55" i="25"/>
  <c r="Q56" i="25"/>
  <c r="Q57" i="25"/>
  <c r="Q58" i="25"/>
  <c r="Q59" i="25"/>
  <c r="N59" i="25" s="1"/>
  <c r="Q14" i="25"/>
  <c r="O14" i="25"/>
  <c r="Q16" i="25"/>
  <c r="O16" i="25"/>
  <c r="Q17" i="25"/>
  <c r="O17" i="25"/>
  <c r="Q18" i="25"/>
  <c r="O18" i="25"/>
  <c r="Q19" i="25"/>
  <c r="O19" i="25"/>
  <c r="Q20" i="25"/>
  <c r="O20" i="25"/>
  <c r="P20" i="25"/>
  <c r="Q21" i="25"/>
  <c r="O21" i="25"/>
  <c r="Q22" i="25"/>
  <c r="O22" i="25"/>
  <c r="Q23" i="25"/>
  <c r="O23" i="25"/>
  <c r="Q24" i="25"/>
  <c r="O24" i="25"/>
  <c r="Q25" i="25"/>
  <c r="O25" i="25"/>
  <c r="Q26" i="25"/>
  <c r="O26" i="25"/>
  <c r="N26" i="25"/>
  <c r="N27" i="25"/>
  <c r="N28" i="25"/>
  <c r="Q29" i="25"/>
  <c r="O29" i="25"/>
  <c r="N30" i="25"/>
  <c r="Q31" i="25"/>
  <c r="O31" i="25"/>
  <c r="Q32" i="25"/>
  <c r="O32" i="25"/>
  <c r="N33" i="25"/>
  <c r="Q34" i="25"/>
  <c r="O34" i="25"/>
  <c r="Q35" i="25"/>
  <c r="O35" i="25"/>
  <c r="N36" i="25"/>
  <c r="Q37" i="25"/>
  <c r="O37" i="25"/>
  <c r="Q38" i="25"/>
  <c r="O38" i="25"/>
  <c r="N38" i="25"/>
  <c r="Q39" i="25"/>
  <c r="O39" i="25"/>
  <c r="N39" i="25"/>
  <c r="Q40" i="25"/>
  <c r="O40" i="25"/>
  <c r="N40" i="25"/>
  <c r="Q41" i="25"/>
  <c r="O41" i="25"/>
  <c r="Q42" i="25"/>
  <c r="O42" i="25"/>
  <c r="N42" i="25"/>
  <c r="Q43" i="25"/>
  <c r="O43" i="25"/>
  <c r="Q44" i="25"/>
  <c r="O44" i="25"/>
  <c r="N44" i="25"/>
  <c r="N45" i="25"/>
  <c r="N46" i="25"/>
  <c r="Q47" i="25"/>
  <c r="O47" i="25"/>
  <c r="P47" i="25"/>
  <c r="N47" i="25"/>
  <c r="Q48" i="25"/>
  <c r="O48" i="25"/>
  <c r="N48" i="25"/>
  <c r="Q49" i="25"/>
  <c r="O49" i="25"/>
  <c r="Q50" i="25"/>
  <c r="O50" i="25"/>
  <c r="P50" i="25"/>
  <c r="N50" i="25"/>
  <c r="Q51" i="25"/>
  <c r="O51" i="25"/>
  <c r="P51" i="25"/>
  <c r="N51" i="25"/>
  <c r="N52" i="25"/>
  <c r="N56" i="25"/>
  <c r="N57" i="25"/>
  <c r="N58" i="25"/>
  <c r="N70" i="25"/>
  <c r="N152" i="25"/>
  <c r="L59" i="32"/>
  <c r="M59" i="32"/>
  <c r="L60" i="32"/>
  <c r="M60" i="32"/>
  <c r="L61" i="32"/>
  <c r="M61" i="32"/>
  <c r="L62" i="32"/>
  <c r="M62" i="32"/>
  <c r="L63" i="32"/>
  <c r="M63" i="32"/>
  <c r="L64" i="32"/>
  <c r="M64" i="32"/>
  <c r="L65" i="32"/>
  <c r="M65" i="32"/>
  <c r="L66" i="32"/>
  <c r="M66" i="32"/>
  <c r="L67" i="32"/>
  <c r="M67" i="32"/>
  <c r="L68" i="32"/>
  <c r="M68" i="32"/>
  <c r="L69" i="32"/>
  <c r="M69" i="32"/>
  <c r="L70" i="32"/>
  <c r="M70" i="32"/>
  <c r="L71" i="32"/>
  <c r="M71" i="32"/>
  <c r="L72" i="32"/>
  <c r="M72" i="32"/>
  <c r="L73" i="32"/>
  <c r="M73" i="32"/>
  <c r="L74" i="32"/>
  <c r="M74" i="32"/>
  <c r="L75" i="32"/>
  <c r="M75" i="32"/>
  <c r="L76" i="32"/>
  <c r="M76" i="32"/>
  <c r="L77" i="32"/>
  <c r="M77" i="32"/>
  <c r="L78" i="32"/>
  <c r="M78" i="32"/>
  <c r="L79" i="32"/>
  <c r="M79" i="32"/>
  <c r="L80" i="32"/>
  <c r="M80" i="32"/>
  <c r="L81" i="32"/>
  <c r="M81" i="32"/>
  <c r="L82" i="32"/>
  <c r="M82" i="32"/>
  <c r="L83" i="32"/>
  <c r="M83" i="32"/>
  <c r="L84" i="32"/>
  <c r="M84" i="32"/>
  <c r="L85" i="32"/>
  <c r="M85" i="32"/>
  <c r="L86" i="32"/>
  <c r="M86" i="32"/>
  <c r="L87" i="32"/>
  <c r="M87" i="32"/>
  <c r="L88" i="32"/>
  <c r="M88" i="32"/>
  <c r="L89" i="32"/>
  <c r="M89" i="32"/>
  <c r="L90" i="32"/>
  <c r="M90" i="32"/>
  <c r="L91" i="32"/>
  <c r="M91" i="32"/>
  <c r="L92" i="32"/>
  <c r="M92" i="32"/>
  <c r="L93" i="32"/>
  <c r="M93" i="32"/>
  <c r="L94" i="32"/>
  <c r="M94" i="32"/>
  <c r="L95" i="32"/>
  <c r="M95" i="32"/>
  <c r="L96" i="32"/>
  <c r="M96" i="32"/>
  <c r="L97" i="32"/>
  <c r="M97" i="32"/>
  <c r="L98" i="32"/>
  <c r="M98" i="32"/>
  <c r="L99" i="32"/>
  <c r="M99" i="32"/>
  <c r="L100" i="32"/>
  <c r="M100" i="32"/>
  <c r="L101" i="32"/>
  <c r="M101" i="32"/>
  <c r="L102" i="32"/>
  <c r="M102" i="32"/>
  <c r="L103" i="32"/>
  <c r="M103" i="32"/>
  <c r="L104" i="32"/>
  <c r="M104" i="32"/>
  <c r="L105" i="32"/>
  <c r="M105" i="32"/>
  <c r="L106" i="32"/>
  <c r="M106" i="32"/>
  <c r="L107" i="32"/>
  <c r="M107" i="32"/>
  <c r="L108" i="32"/>
  <c r="M108" i="32"/>
  <c r="L109" i="32"/>
  <c r="M109" i="32"/>
  <c r="L110" i="32"/>
  <c r="M110" i="32"/>
  <c r="L111" i="32"/>
  <c r="M111" i="32"/>
  <c r="L112" i="32"/>
  <c r="M112" i="32"/>
  <c r="L113" i="32"/>
  <c r="M113" i="32"/>
  <c r="L114" i="32"/>
  <c r="M114" i="32"/>
  <c r="L115" i="32"/>
  <c r="M115" i="32"/>
  <c r="L116" i="32"/>
  <c r="M116" i="32"/>
  <c r="L117" i="32"/>
  <c r="M117" i="32"/>
  <c r="L118" i="32"/>
  <c r="M118" i="32"/>
  <c r="L119" i="32"/>
  <c r="M119" i="32"/>
  <c r="L120" i="32"/>
  <c r="M120" i="32"/>
  <c r="L121" i="32"/>
  <c r="M121" i="32"/>
  <c r="L122" i="32"/>
  <c r="M122" i="32"/>
  <c r="L123" i="32"/>
  <c r="M123" i="32"/>
  <c r="L124" i="32"/>
  <c r="M124" i="32"/>
  <c r="L125" i="32"/>
  <c r="M125" i="32"/>
  <c r="L126" i="32"/>
  <c r="M126" i="32"/>
  <c r="L127" i="32"/>
  <c r="M127" i="32"/>
  <c r="L128" i="32"/>
  <c r="M128" i="32"/>
  <c r="L129" i="32"/>
  <c r="M129" i="32"/>
  <c r="L130" i="32"/>
  <c r="M130" i="32"/>
  <c r="L131" i="32"/>
  <c r="M131" i="32"/>
  <c r="L132" i="32"/>
  <c r="M132" i="32"/>
  <c r="L133" i="32"/>
  <c r="M133" i="32"/>
  <c r="L134" i="32"/>
  <c r="M134" i="32"/>
  <c r="L135" i="32"/>
  <c r="M135" i="32"/>
  <c r="L136" i="32"/>
  <c r="M136" i="32"/>
  <c r="L137" i="32"/>
  <c r="M137" i="32"/>
  <c r="L138" i="32"/>
  <c r="M138" i="32"/>
  <c r="L139" i="32"/>
  <c r="M139" i="32"/>
  <c r="L140" i="32"/>
  <c r="M140" i="32"/>
  <c r="L141" i="32"/>
  <c r="M141" i="32"/>
  <c r="L142" i="32"/>
  <c r="M142" i="32"/>
  <c r="L143" i="32"/>
  <c r="M143" i="32"/>
  <c r="L144" i="32"/>
  <c r="M144" i="32"/>
  <c r="L145" i="32"/>
  <c r="M145" i="32"/>
  <c r="L146" i="32"/>
  <c r="M146" i="32"/>
  <c r="L147" i="32"/>
  <c r="M147" i="32"/>
  <c r="L148" i="32"/>
  <c r="M148" i="32"/>
  <c r="L149" i="32"/>
  <c r="M149" i="32"/>
  <c r="L150" i="32"/>
  <c r="M150" i="32"/>
  <c r="L151" i="32"/>
  <c r="M151" i="32"/>
  <c r="L152" i="32"/>
  <c r="M152" i="32"/>
  <c r="L153" i="32"/>
  <c r="M153" i="32"/>
  <c r="L154" i="32"/>
  <c r="M154" i="32"/>
  <c r="L155" i="32"/>
  <c r="M155" i="32"/>
  <c r="L156" i="32"/>
  <c r="M156" i="32"/>
  <c r="L157" i="32"/>
  <c r="M157" i="32"/>
  <c r="L158" i="32"/>
  <c r="M158" i="32"/>
  <c r="L159" i="32"/>
  <c r="M159" i="32"/>
  <c r="L160" i="32"/>
  <c r="M160" i="32"/>
  <c r="L161" i="32"/>
  <c r="M161" i="32"/>
  <c r="L162" i="32"/>
  <c r="M162" i="32"/>
  <c r="L163" i="32"/>
  <c r="M163" i="32"/>
  <c r="L164" i="32"/>
  <c r="M164" i="32"/>
  <c r="L165" i="32"/>
  <c r="M165" i="32"/>
  <c r="L166" i="32"/>
  <c r="M166" i="32"/>
  <c r="L167" i="32"/>
  <c r="M167" i="32"/>
  <c r="L168" i="32"/>
  <c r="M168" i="32"/>
  <c r="L169" i="32"/>
  <c r="M169" i="32"/>
  <c r="L170" i="32"/>
  <c r="M170" i="32"/>
  <c r="L171" i="32"/>
  <c r="M171" i="32"/>
  <c r="L172" i="32"/>
  <c r="M172" i="32"/>
  <c r="L173" i="32"/>
  <c r="M173" i="32"/>
  <c r="L174" i="32"/>
  <c r="M174" i="32"/>
  <c r="L175" i="32"/>
  <c r="M175" i="32"/>
  <c r="L176" i="32"/>
  <c r="M176" i="32"/>
  <c r="L177" i="32"/>
  <c r="M177" i="32"/>
  <c r="L178" i="32"/>
  <c r="M178" i="32"/>
  <c r="L179" i="32"/>
  <c r="M179" i="32"/>
  <c r="L180" i="32"/>
  <c r="M180" i="32"/>
  <c r="L181" i="32"/>
  <c r="M181" i="32"/>
  <c r="L182" i="32"/>
  <c r="M182" i="32"/>
  <c r="L183" i="32"/>
  <c r="M183" i="32"/>
  <c r="L184" i="32"/>
  <c r="M184" i="32"/>
  <c r="L185" i="32"/>
  <c r="M185" i="32"/>
  <c r="L186" i="32"/>
  <c r="M186" i="32"/>
  <c r="L187" i="32"/>
  <c r="M187" i="32"/>
  <c r="L188" i="32"/>
  <c r="M188" i="32"/>
  <c r="L189" i="32"/>
  <c r="M189" i="32"/>
  <c r="L190" i="32"/>
  <c r="M190" i="32"/>
  <c r="L191" i="32"/>
  <c r="M191" i="32"/>
  <c r="L192" i="32"/>
  <c r="M192" i="32"/>
  <c r="L193" i="32"/>
  <c r="M193" i="32"/>
  <c r="L194" i="32"/>
  <c r="M194" i="32"/>
  <c r="L195" i="32"/>
  <c r="M195" i="32"/>
  <c r="L196" i="32"/>
  <c r="M196" i="32"/>
  <c r="L197" i="32"/>
  <c r="M197" i="32"/>
  <c r="L198" i="32"/>
  <c r="M198" i="32"/>
  <c r="L199" i="32"/>
  <c r="M199" i="32"/>
  <c r="L200" i="32"/>
  <c r="M200" i="32"/>
  <c r="L201" i="32"/>
  <c r="M201" i="32"/>
  <c r="L202" i="32"/>
  <c r="M202" i="32"/>
  <c r="L203" i="32"/>
  <c r="M203" i="32"/>
  <c r="L204" i="32"/>
  <c r="M204" i="32"/>
  <c r="L205" i="32"/>
  <c r="M205" i="32"/>
  <c r="L206" i="32"/>
  <c r="M206" i="32"/>
  <c r="L207" i="32"/>
  <c r="M207" i="32"/>
  <c r="L208" i="32"/>
  <c r="M208" i="32"/>
  <c r="L209" i="32"/>
  <c r="M209" i="32"/>
  <c r="O9" i="32"/>
  <c r="O10" i="32"/>
  <c r="O11" i="32"/>
  <c r="O12" i="32"/>
  <c r="O13" i="32"/>
  <c r="O14" i="32"/>
  <c r="O15" i="32"/>
  <c r="O16" i="32"/>
  <c r="O17" i="32"/>
  <c r="O18" i="32"/>
  <c r="O19" i="32"/>
  <c r="O20" i="32"/>
  <c r="M20" i="32"/>
  <c r="O21" i="32"/>
  <c r="O22" i="32"/>
  <c r="O23" i="32"/>
  <c r="O24" i="32"/>
  <c r="M24" i="32" s="1"/>
  <c r="O25" i="32"/>
  <c r="O26" i="32"/>
  <c r="O27" i="32"/>
  <c r="M27" i="32"/>
  <c r="O28" i="32"/>
  <c r="M28" i="32"/>
  <c r="O29" i="32"/>
  <c r="M29" i="32"/>
  <c r="O30" i="32"/>
  <c r="M30" i="32"/>
  <c r="O31" i="32"/>
  <c r="O32" i="32"/>
  <c r="M32" i="32" s="1"/>
  <c r="O33" i="32"/>
  <c r="O34" i="32"/>
  <c r="O35" i="32"/>
  <c r="M35" i="32"/>
  <c r="O36" i="32"/>
  <c r="M36" i="32" s="1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N54" i="32"/>
  <c r="N55" i="32"/>
  <c r="N56" i="32"/>
  <c r="N57" i="32"/>
  <c r="N58" i="32"/>
  <c r="N9" i="32"/>
  <c r="P9" i="32" s="1"/>
  <c r="N10" i="32"/>
  <c r="P10" i="32" s="1"/>
  <c r="N11" i="32"/>
  <c r="P11" i="32" s="1"/>
  <c r="N12" i="32"/>
  <c r="P12" i="32" s="1"/>
  <c r="N13" i="32"/>
  <c r="P13" i="32" s="1"/>
  <c r="N14" i="32"/>
  <c r="P14" i="32" s="1"/>
  <c r="N15" i="32"/>
  <c r="P15" i="32" s="1"/>
  <c r="N16" i="32"/>
  <c r="P16" i="32" s="1"/>
  <c r="N17" i="32"/>
  <c r="P17" i="32" s="1"/>
  <c r="N18" i="32"/>
  <c r="P18" i="32" s="1"/>
  <c r="N19" i="32"/>
  <c r="P19" i="32" s="1"/>
  <c r="N20" i="32"/>
  <c r="L20" i="32" s="1"/>
  <c r="N21" i="32"/>
  <c r="P21" i="32" s="1"/>
  <c r="N22" i="32"/>
  <c r="P22" i="32" s="1"/>
  <c r="N23" i="32"/>
  <c r="P23" i="32" s="1"/>
  <c r="N24" i="32"/>
  <c r="P24" i="32" s="1"/>
  <c r="L24" i="32"/>
  <c r="N25" i="32"/>
  <c r="P25" i="32" s="1"/>
  <c r="N26" i="32"/>
  <c r="P26" i="32" s="1"/>
  <c r="L26" i="32"/>
  <c r="N27" i="32"/>
  <c r="P27" i="32" s="1"/>
  <c r="N28" i="32"/>
  <c r="P28" i="32" s="1"/>
  <c r="L28" i="32"/>
  <c r="N29" i="32"/>
  <c r="P29" i="32" s="1"/>
  <c r="N30" i="32"/>
  <c r="P30" i="32" s="1"/>
  <c r="N31" i="32"/>
  <c r="P31" i="32" s="1"/>
  <c r="N32" i="32"/>
  <c r="P32" i="32" s="1"/>
  <c r="N33" i="32"/>
  <c r="P33" i="32" s="1"/>
  <c r="N34" i="32"/>
  <c r="P34" i="32" s="1"/>
  <c r="N35" i="32"/>
  <c r="P35" i="32" s="1"/>
  <c r="N36" i="32"/>
  <c r="P36" i="32" s="1"/>
  <c r="N37" i="32"/>
  <c r="P37" i="32" s="1"/>
  <c r="N38" i="32"/>
  <c r="P38" i="32" s="1"/>
  <c r="N39" i="32"/>
  <c r="P39" i="32" s="1"/>
  <c r="N40" i="32"/>
  <c r="P40" i="32" s="1"/>
  <c r="N41" i="32"/>
  <c r="P41" i="32" s="1"/>
  <c r="N42" i="32"/>
  <c r="P42" i="32" s="1"/>
  <c r="N43" i="32"/>
  <c r="P43" i="32" s="1"/>
  <c r="N44" i="32"/>
  <c r="P44" i="32" s="1"/>
  <c r="N45" i="32"/>
  <c r="P45" i="32" s="1"/>
  <c r="N46" i="32"/>
  <c r="P46" i="32" s="1"/>
  <c r="N47" i="32"/>
  <c r="P47" i="32" s="1"/>
  <c r="N48" i="32"/>
  <c r="P48" i="32" s="1"/>
  <c r="N49" i="32"/>
  <c r="P49" i="32" s="1"/>
  <c r="N50" i="32"/>
  <c r="P50" i="32" s="1"/>
  <c r="N51" i="32"/>
  <c r="P51" i="32" s="1"/>
  <c r="N52" i="32"/>
  <c r="N53" i="32"/>
  <c r="P53" i="32" s="1"/>
  <c r="M9" i="32"/>
  <c r="M10" i="32"/>
  <c r="M11" i="32"/>
  <c r="M12" i="32"/>
  <c r="M13" i="32"/>
  <c r="M14" i="32"/>
  <c r="M15" i="32"/>
  <c r="M16" i="32"/>
  <c r="M17" i="32"/>
  <c r="M18" i="32"/>
  <c r="M19" i="32"/>
  <c r="M21" i="32"/>
  <c r="M22" i="32"/>
  <c r="M23" i="32"/>
  <c r="M25" i="32"/>
  <c r="M26" i="32"/>
  <c r="M31" i="32"/>
  <c r="M33" i="32"/>
  <c r="M34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L9" i="32"/>
  <c r="L11" i="32"/>
  <c r="L13" i="32"/>
  <c r="L14" i="32"/>
  <c r="L15" i="32"/>
  <c r="L16" i="32"/>
  <c r="L17" i="32"/>
  <c r="L18" i="32"/>
  <c r="L19" i="32"/>
  <c r="L21" i="32"/>
  <c r="L22" i="32"/>
  <c r="L23" i="32"/>
  <c r="L25" i="32"/>
  <c r="L31" i="32"/>
  <c r="L33" i="32"/>
  <c r="L34" i="32"/>
  <c r="L35" i="32"/>
  <c r="L37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O8" i="32"/>
  <c r="M8" i="32" s="1"/>
  <c r="N8" i="32"/>
  <c r="P8" i="32" s="1"/>
  <c r="P58" i="32"/>
  <c r="P57" i="32"/>
  <c r="P56" i="32"/>
  <c r="P55" i="32"/>
  <c r="P52" i="32"/>
  <c r="M5" i="32"/>
  <c r="L5" i="32"/>
  <c r="M4" i="32"/>
  <c r="L4" i="32"/>
  <c r="Q9" i="25"/>
  <c r="O9" i="25"/>
  <c r="P9" i="25"/>
  <c r="Q10" i="25"/>
  <c r="O10" i="25"/>
  <c r="P10" i="25"/>
  <c r="Q11" i="25"/>
  <c r="O11" i="25"/>
  <c r="P11" i="25"/>
  <c r="Q27" i="25"/>
  <c r="O27" i="25"/>
  <c r="Q28" i="25"/>
  <c r="O28" i="25"/>
  <c r="Q30" i="25"/>
  <c r="O30" i="25"/>
  <c r="Q33" i="25"/>
  <c r="O33" i="25"/>
  <c r="P33" i="25"/>
  <c r="Q36" i="25"/>
  <c r="O36" i="25"/>
  <c r="P36" i="25"/>
  <c r="Q45" i="25"/>
  <c r="O45" i="25"/>
  <c r="Q46" i="25"/>
  <c r="O46" i="25"/>
  <c r="P14" i="25"/>
  <c r="P16" i="25"/>
  <c r="P17" i="25"/>
  <c r="P18" i="25"/>
  <c r="P19" i="25"/>
  <c r="P21" i="25"/>
  <c r="P22" i="25"/>
  <c r="P23" i="25"/>
  <c r="P24" i="25"/>
  <c r="P25" i="25"/>
  <c r="P26" i="25"/>
  <c r="M26" i="25"/>
  <c r="P27" i="25"/>
  <c r="R27" i="25" s="1"/>
  <c r="M27" i="25"/>
  <c r="P28" i="25"/>
  <c r="M28" i="25"/>
  <c r="P29" i="25"/>
  <c r="M29" i="25" s="1"/>
  <c r="P30" i="25"/>
  <c r="M30" i="25"/>
  <c r="P31" i="25"/>
  <c r="P32" i="25"/>
  <c r="M33" i="25"/>
  <c r="P34" i="25"/>
  <c r="P35" i="25"/>
  <c r="M36" i="25"/>
  <c r="P37" i="25"/>
  <c r="P38" i="25"/>
  <c r="M38" i="25"/>
  <c r="P39" i="25"/>
  <c r="M39" i="25"/>
  <c r="P40" i="25"/>
  <c r="M40" i="25"/>
  <c r="P41" i="25"/>
  <c r="P42" i="25"/>
  <c r="M42" i="25"/>
  <c r="P43" i="25"/>
  <c r="P44" i="25"/>
  <c r="M44" i="25"/>
  <c r="P45" i="25"/>
  <c r="M45" i="25"/>
  <c r="P46" i="25"/>
  <c r="M46" i="25"/>
  <c r="M47" i="25"/>
  <c r="P48" i="25"/>
  <c r="M48" i="25"/>
  <c r="P49" i="25"/>
  <c r="M49" i="25"/>
  <c r="M50" i="25"/>
  <c r="M51" i="25"/>
  <c r="M52" i="25"/>
  <c r="M56" i="25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I55" i="31"/>
  <c r="I56" i="31"/>
  <c r="I57" i="31"/>
  <c r="I58" i="31"/>
  <c r="I59" i="31"/>
  <c r="I60" i="31"/>
  <c r="I61" i="31"/>
  <c r="I62" i="3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I93" i="31"/>
  <c r="I94" i="31"/>
  <c r="I95" i="31"/>
  <c r="I96" i="31"/>
  <c r="I97" i="31"/>
  <c r="I98" i="31"/>
  <c r="I100" i="31"/>
  <c r="I101" i="31"/>
  <c r="I102" i="31"/>
  <c r="I103" i="31"/>
  <c r="I104" i="31"/>
  <c r="I105" i="31"/>
  <c r="I106" i="31"/>
  <c r="I107" i="31"/>
  <c r="I108" i="31"/>
  <c r="I109" i="31"/>
  <c r="I110" i="31"/>
  <c r="I111" i="31"/>
  <c r="I112" i="31"/>
  <c r="I113" i="31"/>
  <c r="I114" i="31"/>
  <c r="I115" i="31"/>
  <c r="I116" i="31"/>
  <c r="I117" i="31"/>
  <c r="I118" i="31"/>
  <c r="I119" i="31"/>
  <c r="I120" i="31"/>
  <c r="I121" i="31"/>
  <c r="I122" i="31"/>
  <c r="I123" i="31"/>
  <c r="I124" i="31"/>
  <c r="I125" i="31"/>
  <c r="I126" i="31"/>
  <c r="I127" i="31"/>
  <c r="I128" i="31"/>
  <c r="I129" i="31"/>
  <c r="I130" i="31"/>
  <c r="I131" i="31"/>
  <c r="I132" i="31"/>
  <c r="I133" i="31"/>
  <c r="I134" i="31"/>
  <c r="I135" i="31"/>
  <c r="I136" i="31"/>
  <c r="I137" i="31"/>
  <c r="I138" i="31"/>
  <c r="I139" i="31"/>
  <c r="I140" i="31"/>
  <c r="I141" i="31"/>
  <c r="I142" i="31"/>
  <c r="I143" i="31"/>
  <c r="I144" i="31"/>
  <c r="I145" i="31"/>
  <c r="I146" i="31"/>
  <c r="I147" i="31"/>
  <c r="I148" i="31"/>
  <c r="I149" i="31"/>
  <c r="I150" i="31"/>
  <c r="I151" i="31"/>
  <c r="I152" i="31"/>
  <c r="I153" i="31"/>
  <c r="I154" i="31"/>
  <c r="I155" i="31"/>
  <c r="I156" i="31"/>
  <c r="I157" i="31"/>
  <c r="I158" i="31"/>
  <c r="I159" i="31"/>
  <c r="I160" i="31"/>
  <c r="I161" i="31"/>
  <c r="I162" i="31"/>
  <c r="I163" i="31"/>
  <c r="I164" i="31"/>
  <c r="I165" i="31"/>
  <c r="I166" i="31"/>
  <c r="I167" i="31"/>
  <c r="I168" i="31"/>
  <c r="I169" i="31"/>
  <c r="I170" i="31"/>
  <c r="I171" i="31"/>
  <c r="I172" i="31"/>
  <c r="I173" i="31"/>
  <c r="I174" i="31"/>
  <c r="I175" i="31"/>
  <c r="I176" i="31"/>
  <c r="I177" i="31"/>
  <c r="I178" i="31"/>
  <c r="I179" i="31"/>
  <c r="I180" i="31"/>
  <c r="I181" i="31"/>
  <c r="I182" i="31"/>
  <c r="I183" i="31"/>
  <c r="I184" i="31"/>
  <c r="I185" i="31"/>
  <c r="I186" i="31"/>
  <c r="I187" i="31"/>
  <c r="I188" i="31"/>
  <c r="I189" i="31"/>
  <c r="I190" i="31"/>
  <c r="I191" i="31"/>
  <c r="I192" i="31"/>
  <c r="I193" i="31"/>
  <c r="I194" i="31"/>
  <c r="I195" i="31"/>
  <c r="I196" i="31"/>
  <c r="I197" i="31"/>
  <c r="I198" i="31"/>
  <c r="I199" i="31"/>
  <c r="I200" i="31"/>
  <c r="I201" i="31"/>
  <c r="I202" i="31"/>
  <c r="I203" i="31"/>
  <c r="I204" i="31"/>
  <c r="I205" i="31"/>
  <c r="I206" i="31"/>
  <c r="I207" i="31"/>
  <c r="I208" i="31"/>
  <c r="I209" i="31"/>
  <c r="I210" i="31"/>
  <c r="Q12" i="25"/>
  <c r="Q13" i="25"/>
  <c r="Q15" i="25"/>
  <c r="Q8" i="25"/>
  <c r="P8" i="25"/>
  <c r="P12" i="25"/>
  <c r="P13" i="25"/>
  <c r="P15" i="25"/>
  <c r="O8" i="25"/>
  <c r="N5" i="25"/>
  <c r="N4" i="25"/>
  <c r="W111" i="24"/>
  <c r="T111" i="24"/>
  <c r="M111" i="24"/>
  <c r="L111" i="24"/>
  <c r="W110" i="24"/>
  <c r="T110" i="24"/>
  <c r="M110" i="24"/>
  <c r="L110" i="24"/>
  <c r="W109" i="24"/>
  <c r="T109" i="24"/>
  <c r="M109" i="24"/>
  <c r="L109" i="24"/>
  <c r="W108" i="24"/>
  <c r="T108" i="24"/>
  <c r="M108" i="24"/>
  <c r="L108" i="24"/>
  <c r="W107" i="24"/>
  <c r="T107" i="24"/>
  <c r="M107" i="24"/>
  <c r="L107" i="24"/>
  <c r="W106" i="24"/>
  <c r="T106" i="24"/>
  <c r="M106" i="24"/>
  <c r="L106" i="24"/>
  <c r="W105" i="24"/>
  <c r="T105" i="24"/>
  <c r="M105" i="24"/>
  <c r="L105" i="24"/>
  <c r="W104" i="24"/>
  <c r="T104" i="24"/>
  <c r="M104" i="24"/>
  <c r="L104" i="24"/>
  <c r="W103" i="24"/>
  <c r="T103" i="24"/>
  <c r="M103" i="24"/>
  <c r="L103" i="24"/>
  <c r="R87" i="31"/>
  <c r="S87" i="31" s="1"/>
  <c r="R86" i="31"/>
  <c r="S86" i="31" s="1"/>
  <c r="R85" i="31"/>
  <c r="S85" i="31" s="1"/>
  <c r="R84" i="31"/>
  <c r="S84" i="31" s="1"/>
  <c r="R83" i="31"/>
  <c r="S83" i="31" s="1"/>
  <c r="R82" i="31"/>
  <c r="S82" i="31" s="1"/>
  <c r="R81" i="31"/>
  <c r="S81" i="31" s="1"/>
  <c r="R80" i="31"/>
  <c r="S80" i="31" s="1"/>
  <c r="R79" i="31"/>
  <c r="S79" i="31" s="1"/>
  <c r="R78" i="31"/>
  <c r="S78" i="31" s="1"/>
  <c r="R77" i="31"/>
  <c r="S77" i="31" s="1"/>
  <c r="R76" i="31"/>
  <c r="S76" i="31" s="1"/>
  <c r="R75" i="31"/>
  <c r="S75" i="31" s="1"/>
  <c r="R74" i="31"/>
  <c r="S74" i="31" s="1"/>
  <c r="R73" i="31"/>
  <c r="S73" i="31" s="1"/>
  <c r="R72" i="31"/>
  <c r="S72" i="31" s="1"/>
  <c r="R71" i="31"/>
  <c r="S71" i="31" s="1"/>
  <c r="R70" i="31"/>
  <c r="S70" i="31" s="1"/>
  <c r="R69" i="31"/>
  <c r="S69" i="31" s="1"/>
  <c r="R68" i="31"/>
  <c r="S68" i="31" s="1"/>
  <c r="R67" i="31"/>
  <c r="S67" i="31" s="1"/>
  <c r="R66" i="31"/>
  <c r="S66" i="31" s="1"/>
  <c r="R65" i="31"/>
  <c r="S65" i="31" s="1"/>
  <c r="R64" i="31"/>
  <c r="S64" i="31" s="1"/>
  <c r="R63" i="31"/>
  <c r="S63" i="31" s="1"/>
  <c r="R62" i="31"/>
  <c r="S62" i="31" s="1"/>
  <c r="R61" i="31"/>
  <c r="S61" i="31" s="1"/>
  <c r="R60" i="31"/>
  <c r="S60" i="31" s="1"/>
  <c r="R59" i="31"/>
  <c r="S59" i="31" s="1"/>
  <c r="R58" i="31"/>
  <c r="S58" i="31" s="1"/>
  <c r="R57" i="31"/>
  <c r="S57" i="31" s="1"/>
  <c r="R56" i="31"/>
  <c r="S56" i="31" s="1"/>
  <c r="R55" i="31"/>
  <c r="S55" i="31" s="1"/>
  <c r="R54" i="31"/>
  <c r="S54" i="31" s="1"/>
  <c r="R53" i="31"/>
  <c r="S53" i="31" s="1"/>
  <c r="R52" i="31"/>
  <c r="S52" i="31" s="1"/>
  <c r="R51" i="31"/>
  <c r="S51" i="31" s="1"/>
  <c r="R50" i="31"/>
  <c r="S50" i="31" s="1"/>
  <c r="R49" i="31"/>
  <c r="S49" i="31" s="1"/>
  <c r="R48" i="31"/>
  <c r="S48" i="31" s="1"/>
  <c r="R47" i="31"/>
  <c r="S47" i="31" s="1"/>
  <c r="R46" i="31"/>
  <c r="S46" i="31" s="1"/>
  <c r="R45" i="31"/>
  <c r="S45" i="31" s="1"/>
  <c r="R44" i="31"/>
  <c r="S44" i="31" s="1"/>
  <c r="R43" i="31"/>
  <c r="S43" i="31" s="1"/>
  <c r="R42" i="31"/>
  <c r="S42" i="31" s="1"/>
  <c r="R41" i="31"/>
  <c r="S41" i="31" s="1"/>
  <c r="R40" i="31"/>
  <c r="S40" i="31" s="1"/>
  <c r="R39" i="31"/>
  <c r="S39" i="31" s="1"/>
  <c r="R38" i="31"/>
  <c r="S38" i="31" s="1"/>
  <c r="R37" i="31"/>
  <c r="S37" i="31" s="1"/>
  <c r="R36" i="31"/>
  <c r="S36" i="31" s="1"/>
  <c r="R35" i="31"/>
  <c r="S35" i="31" s="1"/>
  <c r="R34" i="31"/>
  <c r="S34" i="31" s="1"/>
  <c r="R33" i="31"/>
  <c r="S33" i="31" s="1"/>
  <c r="R32" i="31"/>
  <c r="S32" i="31" s="1"/>
  <c r="R31" i="31"/>
  <c r="S31" i="31" s="1"/>
  <c r="R30" i="31"/>
  <c r="S30" i="31" s="1"/>
  <c r="R29" i="31"/>
  <c r="S29" i="31" s="1"/>
  <c r="R28" i="31"/>
  <c r="S28" i="31" s="1"/>
  <c r="R27" i="31"/>
  <c r="S27" i="31" s="1"/>
  <c r="R26" i="31"/>
  <c r="S26" i="31" s="1"/>
  <c r="R25" i="31"/>
  <c r="S25" i="31" s="1"/>
  <c r="R24" i="31"/>
  <c r="S24" i="31" s="1"/>
  <c r="R23" i="31"/>
  <c r="S23" i="31" s="1"/>
  <c r="R22" i="31"/>
  <c r="S22" i="31" s="1"/>
  <c r="R21" i="31"/>
  <c r="S21" i="31" s="1"/>
  <c r="R20" i="31"/>
  <c r="S20" i="31" s="1"/>
  <c r="R19" i="31"/>
  <c r="S19" i="31" s="1"/>
  <c r="R18" i="31"/>
  <c r="S18" i="31" s="1"/>
  <c r="R17" i="31"/>
  <c r="S17" i="31" s="1"/>
  <c r="R16" i="31"/>
  <c r="S16" i="31" s="1"/>
  <c r="R15" i="31"/>
  <c r="S15" i="31" s="1"/>
  <c r="R14" i="31"/>
  <c r="S14" i="31" s="1"/>
  <c r="T13" i="31"/>
  <c r="R13" i="31"/>
  <c r="S13" i="31" s="1"/>
  <c r="R12" i="31"/>
  <c r="S12" i="31" s="1"/>
  <c r="T12" i="31"/>
  <c r="J95" i="24"/>
  <c r="J94" i="24"/>
  <c r="J93" i="24"/>
  <c r="J92" i="24"/>
  <c r="J91" i="24"/>
  <c r="J90" i="24"/>
  <c r="J89" i="24"/>
  <c r="J88" i="24"/>
  <c r="J87" i="24"/>
  <c r="J86" i="24"/>
  <c r="C50" i="35"/>
  <c r="P50" i="35" s="1"/>
  <c r="C49" i="35"/>
  <c r="P49" i="35" s="1"/>
  <c r="C48" i="35"/>
  <c r="P48" i="35" s="1"/>
  <c r="C47" i="35"/>
  <c r="P47" i="35" s="1"/>
  <c r="C46" i="35"/>
  <c r="P46" i="35" s="1"/>
  <c r="C45" i="35"/>
  <c r="P45" i="35" s="1"/>
  <c r="C44" i="35"/>
  <c r="P44" i="35" s="1"/>
  <c r="C43" i="35"/>
  <c r="P43" i="35" s="1"/>
  <c r="C42" i="35"/>
  <c r="P42" i="35" s="1"/>
  <c r="C41" i="35"/>
  <c r="P41" i="35" s="1"/>
  <c r="C40" i="35"/>
  <c r="P40" i="35" s="1"/>
  <c r="C39" i="35"/>
  <c r="P39" i="35" s="1"/>
  <c r="C38" i="35"/>
  <c r="P38" i="35" s="1"/>
  <c r="C37" i="35"/>
  <c r="P37" i="35" s="1"/>
  <c r="C36" i="35"/>
  <c r="P36" i="35" s="1"/>
  <c r="C35" i="35"/>
  <c r="P35" i="35" s="1"/>
  <c r="C34" i="35"/>
  <c r="P34" i="35" s="1"/>
  <c r="C33" i="35"/>
  <c r="P33" i="35" s="1"/>
  <c r="C32" i="35"/>
  <c r="P32" i="35" s="1"/>
  <c r="C31" i="35"/>
  <c r="P31" i="35" s="1"/>
  <c r="C30" i="35"/>
  <c r="P30" i="35" s="1"/>
  <c r="C29" i="35"/>
  <c r="P29" i="35" s="1"/>
  <c r="C28" i="35"/>
  <c r="P28" i="35" s="1"/>
  <c r="C27" i="35"/>
  <c r="P27" i="35" s="1"/>
  <c r="C26" i="35"/>
  <c r="P26" i="35" s="1"/>
  <c r="C25" i="35"/>
  <c r="P25" i="35" s="1"/>
  <c r="C24" i="35"/>
  <c r="P24" i="35" s="1"/>
  <c r="C23" i="35"/>
  <c r="P23" i="35" s="1"/>
  <c r="C22" i="35"/>
  <c r="P22" i="35" s="1"/>
  <c r="C21" i="35"/>
  <c r="P21" i="35" s="1"/>
  <c r="C20" i="35"/>
  <c r="P20" i="35" s="1"/>
  <c r="C19" i="35"/>
  <c r="P19" i="35" s="1"/>
  <c r="C18" i="35"/>
  <c r="P18" i="35" s="1"/>
  <c r="C17" i="35"/>
  <c r="P17" i="35" s="1"/>
  <c r="C16" i="35"/>
  <c r="P16" i="35" s="1"/>
  <c r="C15" i="35"/>
  <c r="P15" i="35" s="1"/>
  <c r="C14" i="35"/>
  <c r="P14" i="35" s="1"/>
  <c r="C13" i="35"/>
  <c r="P13" i="35" s="1"/>
  <c r="C12" i="35"/>
  <c r="P12" i="35" s="1"/>
  <c r="C11" i="35"/>
  <c r="P11" i="35" s="1"/>
  <c r="C10" i="35"/>
  <c r="P10" i="35" s="1"/>
  <c r="C9" i="35"/>
  <c r="P9" i="35" s="1"/>
  <c r="C8" i="35"/>
  <c r="P8" i="35" s="1"/>
  <c r="C7" i="35"/>
  <c r="P7" i="35" s="1"/>
  <c r="C6" i="35"/>
  <c r="P6" i="35" s="1"/>
  <c r="G108" i="29"/>
  <c r="G107" i="29"/>
  <c r="G106" i="29"/>
  <c r="G105" i="29"/>
  <c r="G104" i="29"/>
  <c r="G103" i="29"/>
  <c r="G102" i="29"/>
  <c r="G101" i="29"/>
  <c r="G100" i="29"/>
  <c r="G99" i="29"/>
  <c r="G98" i="29"/>
  <c r="G97" i="29"/>
  <c r="G96" i="29"/>
  <c r="G95" i="29"/>
  <c r="G94" i="29"/>
  <c r="G93" i="29"/>
  <c r="G92" i="29"/>
  <c r="G91" i="29"/>
  <c r="G90" i="29"/>
  <c r="G89" i="29"/>
  <c r="G88" i="29"/>
  <c r="G87" i="29"/>
  <c r="G86" i="29"/>
  <c r="G85" i="29"/>
  <c r="G84" i="29"/>
  <c r="G83" i="29"/>
  <c r="G82" i="29"/>
  <c r="G81" i="29"/>
  <c r="G80" i="29"/>
  <c r="G79" i="29"/>
  <c r="G78" i="29"/>
  <c r="G77" i="29"/>
  <c r="G76" i="29"/>
  <c r="G75" i="29"/>
  <c r="G74" i="29"/>
  <c r="G73" i="29"/>
  <c r="G72" i="29"/>
  <c r="G71" i="29"/>
  <c r="G70" i="29"/>
  <c r="G69" i="29"/>
  <c r="G68" i="29"/>
  <c r="G67" i="29"/>
  <c r="G66" i="29"/>
  <c r="G65" i="29"/>
  <c r="G64" i="29"/>
  <c r="G63" i="29"/>
  <c r="G62" i="29"/>
  <c r="G61" i="29"/>
  <c r="G60" i="29"/>
  <c r="G59" i="29"/>
  <c r="G58" i="29"/>
  <c r="G57" i="29"/>
  <c r="G56" i="29"/>
  <c r="G55" i="29"/>
  <c r="G54" i="29"/>
  <c r="G53" i="29"/>
  <c r="G52" i="29"/>
  <c r="G51" i="29"/>
  <c r="G50" i="29"/>
  <c r="G49" i="29"/>
  <c r="G48" i="29"/>
  <c r="G47" i="29"/>
  <c r="G46" i="29"/>
  <c r="G45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G25" i="29"/>
  <c r="G24" i="29"/>
  <c r="G22" i="29"/>
  <c r="G21" i="29"/>
  <c r="G20" i="29"/>
  <c r="G19" i="29"/>
  <c r="G18" i="29"/>
  <c r="G17" i="29"/>
  <c r="H5" i="29"/>
  <c r="H4" i="29"/>
  <c r="J4" i="27"/>
  <c r="M4" i="25"/>
  <c r="H4" i="31"/>
  <c r="J4" i="31"/>
  <c r="H5" i="35"/>
  <c r="I5" i="35"/>
  <c r="O5" i="35" s="1"/>
  <c r="J5" i="26"/>
  <c r="D5" i="35"/>
  <c r="E5" i="35"/>
  <c r="F5" i="35" s="1"/>
  <c r="L35" i="35" s="1"/>
  <c r="F7" i="35"/>
  <c r="F6" i="35"/>
  <c r="N6" i="35" s="1"/>
  <c r="B92" i="24"/>
  <c r="B89" i="24"/>
  <c r="B86" i="24"/>
  <c r="B79" i="24"/>
  <c r="G2" i="23"/>
  <c r="X128" i="24"/>
  <c r="V128" i="24"/>
  <c r="R128" i="24"/>
  <c r="K128" i="24"/>
  <c r="J128" i="24"/>
  <c r="X127" i="24"/>
  <c r="V127" i="24"/>
  <c r="R127" i="24"/>
  <c r="K127" i="24"/>
  <c r="J127" i="24"/>
  <c r="X126" i="24"/>
  <c r="V126" i="24"/>
  <c r="R126" i="24"/>
  <c r="K126" i="24"/>
  <c r="J126" i="24"/>
  <c r="X125" i="24"/>
  <c r="V125" i="24"/>
  <c r="R125" i="24"/>
  <c r="K125" i="24"/>
  <c r="J125" i="24"/>
  <c r="X124" i="24"/>
  <c r="V124" i="24"/>
  <c r="R124" i="24"/>
  <c r="K124" i="24"/>
  <c r="J124" i="24"/>
  <c r="X123" i="24"/>
  <c r="V123" i="24"/>
  <c r="R123" i="24"/>
  <c r="K123" i="24"/>
  <c r="J123" i="24"/>
  <c r="X122" i="24"/>
  <c r="V122" i="24"/>
  <c r="R122" i="24"/>
  <c r="K122" i="24"/>
  <c r="J122" i="24"/>
  <c r="X121" i="24"/>
  <c r="V121" i="24"/>
  <c r="R121" i="24"/>
  <c r="K121" i="24"/>
  <c r="J121" i="24"/>
  <c r="X120" i="24"/>
  <c r="V120" i="24"/>
  <c r="R120" i="24"/>
  <c r="K120" i="24"/>
  <c r="J120" i="24"/>
  <c r="R119" i="24"/>
  <c r="K119" i="24"/>
  <c r="J119" i="24"/>
  <c r="R53" i="33"/>
  <c r="P53" i="33"/>
  <c r="Q53" i="33" s="1"/>
  <c r="O53" i="33"/>
  <c r="N53" i="33"/>
  <c r="M53" i="33"/>
  <c r="K53" i="33"/>
  <c r="R52" i="33"/>
  <c r="P52" i="33"/>
  <c r="Q52" i="33" s="1"/>
  <c r="O52" i="33"/>
  <c r="N52" i="33"/>
  <c r="M52" i="33"/>
  <c r="K52" i="33"/>
  <c r="R57" i="33"/>
  <c r="P57" i="33"/>
  <c r="Q57" i="33" s="1"/>
  <c r="O57" i="33"/>
  <c r="N57" i="33"/>
  <c r="M57" i="33"/>
  <c r="K57" i="33"/>
  <c r="R56" i="33"/>
  <c r="P56" i="33"/>
  <c r="Q56" i="33"/>
  <c r="O56" i="33"/>
  <c r="N56" i="33"/>
  <c r="M56" i="33"/>
  <c r="K56" i="33"/>
  <c r="R44" i="33"/>
  <c r="P44" i="33"/>
  <c r="Q44" i="33" s="1"/>
  <c r="O44" i="33"/>
  <c r="N44" i="33"/>
  <c r="M44" i="33"/>
  <c r="K44" i="33"/>
  <c r="R43" i="33"/>
  <c r="P43" i="33"/>
  <c r="Q43" i="33" s="1"/>
  <c r="O43" i="33"/>
  <c r="N43" i="33"/>
  <c r="M43" i="33"/>
  <c r="K43" i="33"/>
  <c r="R42" i="33"/>
  <c r="P42" i="33"/>
  <c r="Q42" i="33" s="1"/>
  <c r="O42" i="33"/>
  <c r="N42" i="33"/>
  <c r="M42" i="33"/>
  <c r="K42" i="33"/>
  <c r="R41" i="33"/>
  <c r="P41" i="33"/>
  <c r="Q41" i="33"/>
  <c r="O41" i="33"/>
  <c r="N41" i="33"/>
  <c r="M41" i="33"/>
  <c r="K41" i="33"/>
  <c r="R40" i="33"/>
  <c r="P40" i="33"/>
  <c r="Q40" i="33" s="1"/>
  <c r="O40" i="33"/>
  <c r="N40" i="33"/>
  <c r="M40" i="33"/>
  <c r="K40" i="33"/>
  <c r="R39" i="33"/>
  <c r="P39" i="33"/>
  <c r="Q39" i="33" s="1"/>
  <c r="O39" i="33"/>
  <c r="N39" i="33"/>
  <c r="M39" i="33"/>
  <c r="K39" i="33"/>
  <c r="R38" i="33"/>
  <c r="P38" i="33"/>
  <c r="Q38" i="33"/>
  <c r="O38" i="33"/>
  <c r="N38" i="33"/>
  <c r="M38" i="33"/>
  <c r="K38" i="33"/>
  <c r="R37" i="33"/>
  <c r="P37" i="33"/>
  <c r="Q37" i="33" s="1"/>
  <c r="O37" i="33"/>
  <c r="N37" i="33"/>
  <c r="M37" i="33"/>
  <c r="K37" i="33"/>
  <c r="R36" i="33"/>
  <c r="P36" i="33"/>
  <c r="Q36" i="33" s="1"/>
  <c r="O36" i="33"/>
  <c r="N36" i="33"/>
  <c r="M36" i="33"/>
  <c r="K36" i="33"/>
  <c r="R35" i="33"/>
  <c r="P35" i="33"/>
  <c r="Q35" i="33" s="1"/>
  <c r="O35" i="33"/>
  <c r="N35" i="33"/>
  <c r="M35" i="33"/>
  <c r="K35" i="33"/>
  <c r="S80" i="26"/>
  <c r="S79" i="26"/>
  <c r="S78" i="26"/>
  <c r="S77" i="26"/>
  <c r="S76" i="26"/>
  <c r="S75" i="26"/>
  <c r="S74" i="26"/>
  <c r="S73" i="26"/>
  <c r="S72" i="26"/>
  <c r="S71" i="26"/>
  <c r="S70" i="26"/>
  <c r="S69" i="26"/>
  <c r="S68" i="26"/>
  <c r="S67" i="26"/>
  <c r="S66" i="26"/>
  <c r="S65" i="26"/>
  <c r="S64" i="26"/>
  <c r="S63" i="26"/>
  <c r="S62" i="26"/>
  <c r="S61" i="26"/>
  <c r="S60" i="26"/>
  <c r="S59" i="26"/>
  <c r="S58" i="26"/>
  <c r="S57" i="26"/>
  <c r="S56" i="26"/>
  <c r="S55" i="26"/>
  <c r="S54" i="26"/>
  <c r="S53" i="26"/>
  <c r="S52" i="26"/>
  <c r="S51" i="26"/>
  <c r="S50" i="26"/>
  <c r="S49" i="26"/>
  <c r="S48" i="26"/>
  <c r="S47" i="26"/>
  <c r="S46" i="26"/>
  <c r="S45" i="26"/>
  <c r="S44" i="26"/>
  <c r="S43" i="26"/>
  <c r="S42" i="26"/>
  <c r="S41" i="26"/>
  <c r="S40" i="26"/>
  <c r="S39" i="26"/>
  <c r="S38" i="26"/>
  <c r="S37" i="26"/>
  <c r="S36" i="26"/>
  <c r="S35" i="26"/>
  <c r="S34" i="26"/>
  <c r="S33" i="26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N7" i="36" s="1"/>
  <c r="T50" i="35"/>
  <c r="T49" i="35"/>
  <c r="T48" i="35"/>
  <c r="T47" i="35"/>
  <c r="T46" i="35"/>
  <c r="T45" i="35"/>
  <c r="T44" i="35"/>
  <c r="T43" i="35"/>
  <c r="T42" i="35"/>
  <c r="T41" i="35"/>
  <c r="T40" i="35"/>
  <c r="T39" i="35"/>
  <c r="T38" i="35"/>
  <c r="T37" i="35"/>
  <c r="T36" i="35"/>
  <c r="T35" i="35"/>
  <c r="T34" i="35"/>
  <c r="T33" i="35"/>
  <c r="T32" i="35"/>
  <c r="T31" i="35"/>
  <c r="T30" i="35"/>
  <c r="T29" i="35"/>
  <c r="T28" i="35"/>
  <c r="T27" i="35"/>
  <c r="T26" i="35"/>
  <c r="T25" i="35"/>
  <c r="T24" i="35"/>
  <c r="T23" i="35"/>
  <c r="T22" i="35"/>
  <c r="T21" i="35"/>
  <c r="T20" i="35"/>
  <c r="T19" i="35"/>
  <c r="T18" i="35"/>
  <c r="T17" i="35"/>
  <c r="T16" i="35"/>
  <c r="T15" i="35"/>
  <c r="T14" i="35"/>
  <c r="T13" i="35"/>
  <c r="T12" i="35"/>
  <c r="T11" i="35"/>
  <c r="T10" i="35"/>
  <c r="T9" i="35"/>
  <c r="T8" i="35"/>
  <c r="T7" i="35"/>
  <c r="T6" i="35"/>
  <c r="O14" i="36" s="1"/>
  <c r="H6" i="26"/>
  <c r="H7" i="26"/>
  <c r="H8" i="26"/>
  <c r="H11" i="26"/>
  <c r="H10" i="26"/>
  <c r="H9" i="26"/>
  <c r="N7" i="35"/>
  <c r="F8" i="35"/>
  <c r="N8" i="35" s="1"/>
  <c r="K6" i="26"/>
  <c r="K7" i="26"/>
  <c r="K8" i="26"/>
  <c r="K9" i="26"/>
  <c r="K10" i="26"/>
  <c r="K11" i="26"/>
  <c r="E19" i="36"/>
  <c r="U33" i="35"/>
  <c r="S33" i="35"/>
  <c r="O33" i="35"/>
  <c r="Q33" i="35"/>
  <c r="F33" i="35"/>
  <c r="K33" i="35"/>
  <c r="U32" i="35"/>
  <c r="S32" i="35"/>
  <c r="O32" i="35"/>
  <c r="Q32" i="35"/>
  <c r="F32" i="35"/>
  <c r="K32" i="35"/>
  <c r="U31" i="35"/>
  <c r="S31" i="35"/>
  <c r="O31" i="35"/>
  <c r="Q31" i="35"/>
  <c r="F31" i="35"/>
  <c r="K31" i="35"/>
  <c r="U30" i="35"/>
  <c r="S30" i="35"/>
  <c r="O30" i="35"/>
  <c r="Q30" i="35"/>
  <c r="F30" i="35"/>
  <c r="K30" i="35"/>
  <c r="U29" i="35"/>
  <c r="S29" i="35"/>
  <c r="O29" i="35"/>
  <c r="Q29" i="35"/>
  <c r="F29" i="35"/>
  <c r="K29" i="35"/>
  <c r="U28" i="35"/>
  <c r="S28" i="35"/>
  <c r="O28" i="35"/>
  <c r="Q28" i="35"/>
  <c r="F28" i="35"/>
  <c r="K28" i="35"/>
  <c r="U27" i="35"/>
  <c r="S27" i="35"/>
  <c r="O27" i="35"/>
  <c r="Q27" i="35"/>
  <c r="F27" i="35"/>
  <c r="K27" i="35"/>
  <c r="U26" i="35"/>
  <c r="S26" i="35"/>
  <c r="O26" i="35"/>
  <c r="Q26" i="35"/>
  <c r="F26" i="35"/>
  <c r="K26" i="35"/>
  <c r="U25" i="35"/>
  <c r="S25" i="35"/>
  <c r="O25" i="35"/>
  <c r="Q25" i="35"/>
  <c r="F25" i="35"/>
  <c r="K25" i="35"/>
  <c r="U24" i="35"/>
  <c r="S24" i="35"/>
  <c r="O24" i="35"/>
  <c r="Q24" i="35"/>
  <c r="F24" i="35"/>
  <c r="K24" i="35"/>
  <c r="U42" i="35"/>
  <c r="S42" i="35"/>
  <c r="O42" i="35"/>
  <c r="Q42" i="35"/>
  <c r="F42" i="35"/>
  <c r="K42" i="35"/>
  <c r="U41" i="35"/>
  <c r="S41" i="35"/>
  <c r="O41" i="35"/>
  <c r="Q41" i="35"/>
  <c r="F41" i="35"/>
  <c r="K41" i="35"/>
  <c r="U40" i="35"/>
  <c r="S40" i="35"/>
  <c r="O40" i="35"/>
  <c r="Q40" i="35"/>
  <c r="F40" i="35"/>
  <c r="K40" i="35"/>
  <c r="U39" i="35"/>
  <c r="S39" i="35"/>
  <c r="O39" i="35"/>
  <c r="Q39" i="35"/>
  <c r="F39" i="35"/>
  <c r="K39" i="35"/>
  <c r="U38" i="35"/>
  <c r="S38" i="35"/>
  <c r="O38" i="35"/>
  <c r="Q38" i="35"/>
  <c r="F38" i="35"/>
  <c r="K38" i="35"/>
  <c r="U37" i="35"/>
  <c r="S37" i="35"/>
  <c r="O37" i="35"/>
  <c r="Q37" i="35"/>
  <c r="F37" i="35"/>
  <c r="K37" i="35"/>
  <c r="U36" i="35"/>
  <c r="S36" i="35"/>
  <c r="O36" i="35"/>
  <c r="Q36" i="35"/>
  <c r="F36" i="35"/>
  <c r="K36" i="35"/>
  <c r="U35" i="35"/>
  <c r="S35" i="35"/>
  <c r="O35" i="35"/>
  <c r="Q35" i="35"/>
  <c r="F35" i="35"/>
  <c r="K35" i="35"/>
  <c r="U34" i="35"/>
  <c r="S34" i="35"/>
  <c r="O34" i="35"/>
  <c r="Q34" i="35"/>
  <c r="F34" i="35"/>
  <c r="K34" i="35"/>
  <c r="U23" i="35"/>
  <c r="S23" i="35"/>
  <c r="O23" i="35"/>
  <c r="Q23" i="35"/>
  <c r="F23" i="35"/>
  <c r="K23" i="35"/>
  <c r="T72" i="26"/>
  <c r="O72" i="26"/>
  <c r="Q72" i="26" s="1"/>
  <c r="P72" i="26"/>
  <c r="H72" i="26"/>
  <c r="K72" i="26"/>
  <c r="T71" i="26"/>
  <c r="O71" i="26"/>
  <c r="Q71" i="26" s="1"/>
  <c r="P71" i="26"/>
  <c r="H71" i="26"/>
  <c r="K71" i="26"/>
  <c r="T70" i="26"/>
  <c r="O70" i="26"/>
  <c r="Q70" i="26" s="1"/>
  <c r="P70" i="26"/>
  <c r="H70" i="26"/>
  <c r="K70" i="26"/>
  <c r="T69" i="26"/>
  <c r="O69" i="26"/>
  <c r="Q69" i="26" s="1"/>
  <c r="P69" i="26"/>
  <c r="H69" i="26"/>
  <c r="K69" i="26"/>
  <c r="T68" i="26"/>
  <c r="O68" i="26"/>
  <c r="Q68" i="26" s="1"/>
  <c r="P68" i="26"/>
  <c r="H68" i="26"/>
  <c r="K68" i="26"/>
  <c r="T67" i="26"/>
  <c r="O67" i="26"/>
  <c r="Q67" i="26" s="1"/>
  <c r="P67" i="26"/>
  <c r="H67" i="26"/>
  <c r="K67" i="26"/>
  <c r="T66" i="26"/>
  <c r="O66" i="26"/>
  <c r="Q66" i="26" s="1"/>
  <c r="P66" i="26"/>
  <c r="H66" i="26"/>
  <c r="K66" i="26"/>
  <c r="T65" i="26"/>
  <c r="O65" i="26"/>
  <c r="Q65" i="26" s="1"/>
  <c r="P65" i="26"/>
  <c r="H65" i="26"/>
  <c r="K65" i="26"/>
  <c r="T64" i="26"/>
  <c r="O64" i="26"/>
  <c r="Q64" i="26" s="1"/>
  <c r="P64" i="26"/>
  <c r="H64" i="26"/>
  <c r="K64" i="26"/>
  <c r="T63" i="26"/>
  <c r="O63" i="26"/>
  <c r="Q63" i="26" s="1"/>
  <c r="P63" i="26"/>
  <c r="H63" i="26"/>
  <c r="K63" i="26"/>
  <c r="T62" i="26"/>
  <c r="O62" i="26"/>
  <c r="Q62" i="26" s="1"/>
  <c r="P62" i="26"/>
  <c r="H62" i="26"/>
  <c r="K62" i="26"/>
  <c r="T61" i="26"/>
  <c r="O61" i="26"/>
  <c r="Q61" i="26" s="1"/>
  <c r="P61" i="26"/>
  <c r="H61" i="26"/>
  <c r="K61" i="26"/>
  <c r="T60" i="26"/>
  <c r="O60" i="26"/>
  <c r="Q60" i="26" s="1"/>
  <c r="P60" i="26"/>
  <c r="H60" i="26"/>
  <c r="N60" i="26" s="1"/>
  <c r="K60" i="26"/>
  <c r="T59" i="26"/>
  <c r="O59" i="26"/>
  <c r="Q59" i="26" s="1"/>
  <c r="P59" i="26"/>
  <c r="H59" i="26"/>
  <c r="N59" i="26"/>
  <c r="K59" i="26"/>
  <c r="T58" i="26"/>
  <c r="O58" i="26"/>
  <c r="Q58" i="26"/>
  <c r="P58" i="26"/>
  <c r="H58" i="26"/>
  <c r="N58" i="26" s="1"/>
  <c r="K58" i="26"/>
  <c r="T57" i="26"/>
  <c r="O57" i="26"/>
  <c r="Q57" i="26" s="1"/>
  <c r="P57" i="26"/>
  <c r="H57" i="26"/>
  <c r="N57" i="26"/>
  <c r="K57" i="26"/>
  <c r="T56" i="26"/>
  <c r="O56" i="26"/>
  <c r="Q56" i="26"/>
  <c r="P56" i="26"/>
  <c r="H56" i="26"/>
  <c r="N56" i="26" s="1"/>
  <c r="K56" i="26"/>
  <c r="T55" i="26"/>
  <c r="O55" i="26"/>
  <c r="Q55" i="26" s="1"/>
  <c r="P55" i="26"/>
  <c r="H55" i="26"/>
  <c r="N55" i="26"/>
  <c r="K55" i="26"/>
  <c r="T54" i="26"/>
  <c r="O54" i="26"/>
  <c r="Q54" i="26"/>
  <c r="P54" i="26"/>
  <c r="H54" i="26"/>
  <c r="N54" i="26" s="1"/>
  <c r="K54" i="26"/>
  <c r="T53" i="26"/>
  <c r="O53" i="26"/>
  <c r="Q53" i="26" s="1"/>
  <c r="P53" i="26"/>
  <c r="H53" i="26"/>
  <c r="N53" i="26"/>
  <c r="K53" i="26"/>
  <c r="T52" i="26"/>
  <c r="O52" i="26"/>
  <c r="Q52" i="26"/>
  <c r="P52" i="26"/>
  <c r="H52" i="26"/>
  <c r="N52" i="26" s="1"/>
  <c r="K52" i="26"/>
  <c r="T51" i="26"/>
  <c r="O51" i="26"/>
  <c r="Q51" i="26" s="1"/>
  <c r="P51" i="26"/>
  <c r="H51" i="26"/>
  <c r="N51" i="26"/>
  <c r="K51" i="26"/>
  <c r="T50" i="26"/>
  <c r="O50" i="26"/>
  <c r="Q50" i="26"/>
  <c r="P50" i="26"/>
  <c r="H50" i="26"/>
  <c r="N50" i="26" s="1"/>
  <c r="K50" i="26"/>
  <c r="T49" i="26"/>
  <c r="O49" i="26"/>
  <c r="Q49" i="26" s="1"/>
  <c r="P49" i="26"/>
  <c r="H49" i="26"/>
  <c r="N49" i="26"/>
  <c r="K49" i="26"/>
  <c r="T48" i="26"/>
  <c r="O48" i="26"/>
  <c r="Q48" i="26"/>
  <c r="P48" i="26"/>
  <c r="H48" i="26"/>
  <c r="N48" i="26" s="1"/>
  <c r="K48" i="26"/>
  <c r="T47" i="26"/>
  <c r="O47" i="26"/>
  <c r="Q47" i="26" s="1"/>
  <c r="P47" i="26"/>
  <c r="H47" i="26"/>
  <c r="N47" i="26"/>
  <c r="K47" i="26"/>
  <c r="T46" i="26"/>
  <c r="O46" i="26"/>
  <c r="Q46" i="26"/>
  <c r="P46" i="26"/>
  <c r="H46" i="26"/>
  <c r="N46" i="26" s="1"/>
  <c r="K46" i="26"/>
  <c r="T45" i="26"/>
  <c r="O45" i="26"/>
  <c r="Q45" i="26" s="1"/>
  <c r="P45" i="26"/>
  <c r="H45" i="26"/>
  <c r="N45" i="26"/>
  <c r="K45" i="26"/>
  <c r="T44" i="26"/>
  <c r="O44" i="26"/>
  <c r="Q44" i="26"/>
  <c r="P44" i="26"/>
  <c r="H44" i="26"/>
  <c r="N44" i="26" s="1"/>
  <c r="K44" i="26"/>
  <c r="T43" i="26"/>
  <c r="O43" i="26"/>
  <c r="Q43" i="26" s="1"/>
  <c r="P43" i="26"/>
  <c r="H43" i="26"/>
  <c r="N43" i="26"/>
  <c r="K43" i="26"/>
  <c r="T33" i="26"/>
  <c r="O33" i="26"/>
  <c r="Q33" i="26"/>
  <c r="P33" i="26"/>
  <c r="H33" i="26"/>
  <c r="N33" i="26" s="1"/>
  <c r="K33" i="26"/>
  <c r="T32" i="26"/>
  <c r="O32" i="26"/>
  <c r="Q32" i="26" s="1"/>
  <c r="P32" i="26"/>
  <c r="H32" i="26"/>
  <c r="N32" i="26"/>
  <c r="K32" i="26"/>
  <c r="T31" i="26"/>
  <c r="O31" i="26"/>
  <c r="Q31" i="26"/>
  <c r="P31" i="26"/>
  <c r="H31" i="26"/>
  <c r="N31" i="26" s="1"/>
  <c r="K31" i="26"/>
  <c r="T30" i="26"/>
  <c r="O30" i="26"/>
  <c r="Q30" i="26" s="1"/>
  <c r="P30" i="26"/>
  <c r="H30" i="26"/>
  <c r="N30" i="26"/>
  <c r="K30" i="26"/>
  <c r="T29" i="26"/>
  <c r="O29" i="26"/>
  <c r="Q29" i="26"/>
  <c r="P29" i="26"/>
  <c r="H29" i="26"/>
  <c r="N29" i="26" s="1"/>
  <c r="K29" i="26"/>
  <c r="T28" i="26"/>
  <c r="O28" i="26"/>
  <c r="Q28" i="26" s="1"/>
  <c r="P28" i="26"/>
  <c r="H28" i="26"/>
  <c r="N28" i="26"/>
  <c r="K28" i="26"/>
  <c r="T27" i="26"/>
  <c r="O27" i="26"/>
  <c r="Q27" i="26"/>
  <c r="P27" i="26"/>
  <c r="H27" i="26"/>
  <c r="N27" i="26" s="1"/>
  <c r="K27" i="26"/>
  <c r="T26" i="26"/>
  <c r="O26" i="26"/>
  <c r="Q26" i="26" s="1"/>
  <c r="P26" i="26"/>
  <c r="H26" i="26"/>
  <c r="N26" i="26"/>
  <c r="K26" i="26"/>
  <c r="T25" i="26"/>
  <c r="O25" i="26"/>
  <c r="Q25" i="26"/>
  <c r="P25" i="26"/>
  <c r="H25" i="26"/>
  <c r="N25" i="26" s="1"/>
  <c r="K25" i="26"/>
  <c r="T24" i="26"/>
  <c r="O24" i="26"/>
  <c r="Q24" i="26" s="1"/>
  <c r="P24" i="26"/>
  <c r="H24" i="26"/>
  <c r="N24" i="26"/>
  <c r="K24" i="26"/>
  <c r="T42" i="26"/>
  <c r="O42" i="26"/>
  <c r="Q42" i="26"/>
  <c r="P42" i="26"/>
  <c r="H42" i="26"/>
  <c r="N42" i="26" s="1"/>
  <c r="K42" i="26"/>
  <c r="T41" i="26"/>
  <c r="O41" i="26"/>
  <c r="Q41" i="26" s="1"/>
  <c r="P41" i="26"/>
  <c r="H41" i="26"/>
  <c r="N41" i="26"/>
  <c r="K41" i="26"/>
  <c r="T40" i="26"/>
  <c r="O40" i="26"/>
  <c r="Q40" i="26"/>
  <c r="P40" i="26"/>
  <c r="H40" i="26"/>
  <c r="N40" i="26" s="1"/>
  <c r="K40" i="26"/>
  <c r="T39" i="26"/>
  <c r="O39" i="26"/>
  <c r="Q39" i="26" s="1"/>
  <c r="P39" i="26"/>
  <c r="H39" i="26"/>
  <c r="N39" i="26"/>
  <c r="K39" i="26"/>
  <c r="T38" i="26"/>
  <c r="O38" i="26"/>
  <c r="Q38" i="26"/>
  <c r="P38" i="26"/>
  <c r="H38" i="26"/>
  <c r="N38" i="26" s="1"/>
  <c r="K38" i="26"/>
  <c r="T37" i="26"/>
  <c r="O37" i="26"/>
  <c r="Q37" i="26" s="1"/>
  <c r="P37" i="26"/>
  <c r="H37" i="26"/>
  <c r="N37" i="26"/>
  <c r="K37" i="26"/>
  <c r="T36" i="26"/>
  <c r="O36" i="26"/>
  <c r="Q36" i="26"/>
  <c r="P36" i="26"/>
  <c r="H36" i="26"/>
  <c r="N36" i="26" s="1"/>
  <c r="K36" i="26"/>
  <c r="T35" i="26"/>
  <c r="O35" i="26"/>
  <c r="Q35" i="26" s="1"/>
  <c r="P35" i="26"/>
  <c r="H35" i="26"/>
  <c r="N35" i="26"/>
  <c r="K35" i="26"/>
  <c r="T34" i="26"/>
  <c r="O34" i="26"/>
  <c r="Q34" i="26"/>
  <c r="P34" i="26"/>
  <c r="H34" i="26"/>
  <c r="N34" i="26" s="1"/>
  <c r="K34" i="26"/>
  <c r="T23" i="26"/>
  <c r="O23" i="26"/>
  <c r="Q23" i="26" s="1"/>
  <c r="P23" i="26"/>
  <c r="H23" i="26"/>
  <c r="N23" i="26"/>
  <c r="K23" i="26"/>
  <c r="S7" i="35"/>
  <c r="S8" i="35"/>
  <c r="O19" i="36"/>
  <c r="O12" i="36"/>
  <c r="S6" i="35"/>
  <c r="N9" i="36"/>
  <c r="O7" i="35"/>
  <c r="O8" i="35"/>
  <c r="D20" i="36"/>
  <c r="D13" i="36"/>
  <c r="O6" i="35"/>
  <c r="O9" i="26"/>
  <c r="O10" i="26"/>
  <c r="O11" i="26"/>
  <c r="O6" i="26"/>
  <c r="O7" i="26"/>
  <c r="O8" i="26"/>
  <c r="H30" i="23"/>
  <c r="E134" i="24" s="1"/>
  <c r="U50" i="35"/>
  <c r="U49" i="35"/>
  <c r="U48" i="35"/>
  <c r="U47" i="35"/>
  <c r="U46" i="35"/>
  <c r="U45" i="35"/>
  <c r="U44" i="35"/>
  <c r="U4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T9" i="26"/>
  <c r="T80" i="26"/>
  <c r="T79" i="26"/>
  <c r="T78" i="26"/>
  <c r="T77" i="26"/>
  <c r="T76" i="26"/>
  <c r="T75" i="26"/>
  <c r="T74" i="26"/>
  <c r="T7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8" i="26"/>
  <c r="T7" i="26"/>
  <c r="T6" i="26"/>
  <c r="P11" i="33"/>
  <c r="P12" i="33"/>
  <c r="P10" i="33"/>
  <c r="Q10" i="33" s="1"/>
  <c r="P8" i="33"/>
  <c r="P9" i="33"/>
  <c r="P13" i="33"/>
  <c r="P14" i="33"/>
  <c r="Q14" i="33" s="1"/>
  <c r="P15" i="33"/>
  <c r="P16" i="33"/>
  <c r="Q16" i="33"/>
  <c r="P17" i="33"/>
  <c r="P18" i="33"/>
  <c r="Q18" i="33" s="1"/>
  <c r="P19" i="33"/>
  <c r="P20" i="33"/>
  <c r="Q20" i="33" s="1"/>
  <c r="P21" i="33"/>
  <c r="P22" i="33"/>
  <c r="Q22" i="33" s="1"/>
  <c r="P23" i="33"/>
  <c r="P24" i="33"/>
  <c r="Q24" i="33"/>
  <c r="P25" i="33"/>
  <c r="P26" i="33"/>
  <c r="Q26" i="33" s="1"/>
  <c r="P27" i="33"/>
  <c r="P28" i="33"/>
  <c r="P29" i="33"/>
  <c r="P30" i="33"/>
  <c r="P31" i="33"/>
  <c r="P32" i="33"/>
  <c r="P33" i="33"/>
  <c r="P34" i="33"/>
  <c r="P45" i="33"/>
  <c r="P46" i="33"/>
  <c r="P47" i="33"/>
  <c r="P48" i="33"/>
  <c r="P49" i="33"/>
  <c r="P50" i="33"/>
  <c r="P51" i="33"/>
  <c r="P54" i="33"/>
  <c r="P55" i="33"/>
  <c r="M11" i="33"/>
  <c r="M12" i="33"/>
  <c r="M10" i="33"/>
  <c r="M8" i="33"/>
  <c r="M9" i="33"/>
  <c r="M13" i="33"/>
  <c r="M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45" i="33"/>
  <c r="M46" i="33"/>
  <c r="M47" i="33"/>
  <c r="M48" i="33"/>
  <c r="M49" i="33"/>
  <c r="M50" i="33"/>
  <c r="M51" i="33"/>
  <c r="M54" i="33"/>
  <c r="M55" i="33"/>
  <c r="F9" i="35"/>
  <c r="F10" i="35"/>
  <c r="N10" i="35"/>
  <c r="F11" i="35"/>
  <c r="F12" i="35"/>
  <c r="N12" i="35" s="1"/>
  <c r="F13" i="35"/>
  <c r="F14" i="35"/>
  <c r="N14" i="35" s="1"/>
  <c r="F15" i="35"/>
  <c r="F16" i="35"/>
  <c r="N16" i="35" s="1"/>
  <c r="F17" i="35"/>
  <c r="N17" i="35" s="1"/>
  <c r="F18" i="35"/>
  <c r="N18" i="35" s="1"/>
  <c r="F19" i="35"/>
  <c r="N19" i="35" s="1"/>
  <c r="F20" i="35"/>
  <c r="N20" i="35" s="1"/>
  <c r="F21" i="35"/>
  <c r="N21" i="35" s="1"/>
  <c r="F22" i="35"/>
  <c r="N22" i="35" s="1"/>
  <c r="F43" i="35"/>
  <c r="N43" i="35" s="1"/>
  <c r="F44" i="35"/>
  <c r="N44" i="35" s="1"/>
  <c r="F45" i="35"/>
  <c r="N45" i="35" s="1"/>
  <c r="F46" i="35"/>
  <c r="N46" i="35" s="1"/>
  <c r="F47" i="35"/>
  <c r="N47" i="35" s="1"/>
  <c r="F48" i="35"/>
  <c r="N48" i="35" s="1"/>
  <c r="F49" i="35"/>
  <c r="N49" i="35" s="1"/>
  <c r="F50" i="35"/>
  <c r="N50" i="35" s="1"/>
  <c r="S9" i="35"/>
  <c r="S10" i="35"/>
  <c r="S11" i="35"/>
  <c r="S12" i="35"/>
  <c r="S13" i="35"/>
  <c r="S14" i="35"/>
  <c r="S15" i="35"/>
  <c r="S16" i="35"/>
  <c r="S17" i="35"/>
  <c r="S18" i="35"/>
  <c r="S19" i="35"/>
  <c r="S20" i="35"/>
  <c r="S21" i="35"/>
  <c r="S22" i="35"/>
  <c r="S43" i="35"/>
  <c r="S44" i="35"/>
  <c r="S45" i="35"/>
  <c r="S46" i="35"/>
  <c r="S47" i="35"/>
  <c r="S48" i="35"/>
  <c r="S49" i="35"/>
  <c r="S50" i="35"/>
  <c r="O50" i="35"/>
  <c r="Q50" i="35" s="1"/>
  <c r="O49" i="35"/>
  <c r="O48" i="35"/>
  <c r="Q48" i="35" s="1"/>
  <c r="O47" i="35"/>
  <c r="O46" i="35"/>
  <c r="Q46" i="35" s="1"/>
  <c r="O45" i="35"/>
  <c r="O44" i="35"/>
  <c r="Q44" i="35"/>
  <c r="O43" i="35"/>
  <c r="O22" i="35"/>
  <c r="Q22" i="35" s="1"/>
  <c r="O21" i="35"/>
  <c r="O20" i="35"/>
  <c r="Q20" i="35" s="1"/>
  <c r="O19" i="35"/>
  <c r="O18" i="35"/>
  <c r="Q18" i="35" s="1"/>
  <c r="O17" i="35"/>
  <c r="O16" i="35"/>
  <c r="Q16" i="35"/>
  <c r="O15" i="35"/>
  <c r="O14" i="35"/>
  <c r="Q14" i="35" s="1"/>
  <c r="O13" i="35"/>
  <c r="O12" i="35"/>
  <c r="Q12" i="35" s="1"/>
  <c r="O11" i="35"/>
  <c r="O10" i="35"/>
  <c r="Q10" i="35" s="1"/>
  <c r="O9" i="35"/>
  <c r="X119" i="24"/>
  <c r="V119" i="24"/>
  <c r="O61" i="33"/>
  <c r="N5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8" i="33"/>
  <c r="R29" i="33"/>
  <c r="R30" i="33"/>
  <c r="R31" i="33"/>
  <c r="R32" i="33"/>
  <c r="R33" i="33"/>
  <c r="R34" i="33"/>
  <c r="R45" i="33"/>
  <c r="R46" i="33"/>
  <c r="R47" i="33"/>
  <c r="R48" i="33"/>
  <c r="R49" i="33"/>
  <c r="R50" i="33"/>
  <c r="R51" i="33"/>
  <c r="R54" i="33"/>
  <c r="R55" i="33"/>
  <c r="N8" i="33"/>
  <c r="O8" i="33"/>
  <c r="N9" i="33"/>
  <c r="O9" i="33"/>
  <c r="N10" i="33"/>
  <c r="O10" i="33"/>
  <c r="N11" i="33"/>
  <c r="O11" i="33"/>
  <c r="N12" i="33"/>
  <c r="O12" i="33"/>
  <c r="N13" i="33"/>
  <c r="O13" i="33"/>
  <c r="N14" i="33"/>
  <c r="O14" i="33"/>
  <c r="N15" i="33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33" i="33"/>
  <c r="O34" i="33"/>
  <c r="O45" i="33"/>
  <c r="O46" i="33"/>
  <c r="O47" i="33"/>
  <c r="O48" i="33"/>
  <c r="O49" i="33"/>
  <c r="O50" i="33"/>
  <c r="O51" i="33"/>
  <c r="O54" i="33"/>
  <c r="O55" i="33"/>
  <c r="Q8" i="33"/>
  <c r="Q9" i="33"/>
  <c r="Q11" i="33"/>
  <c r="Q12" i="33"/>
  <c r="Q13" i="33"/>
  <c r="Q15" i="33"/>
  <c r="Q17" i="33"/>
  <c r="Q19" i="33"/>
  <c r="Q21" i="33"/>
  <c r="Q23" i="33"/>
  <c r="Q25" i="33"/>
  <c r="Q27" i="33"/>
  <c r="Q28" i="33"/>
  <c r="Q29" i="33"/>
  <c r="Q30" i="33"/>
  <c r="Q31" i="33"/>
  <c r="Q32" i="33"/>
  <c r="Q33" i="33"/>
  <c r="Q34" i="33"/>
  <c r="Q45" i="33"/>
  <c r="Q46" i="33"/>
  <c r="Q47" i="33"/>
  <c r="Q48" i="33"/>
  <c r="Q49" i="33"/>
  <c r="Q50" i="33"/>
  <c r="Q51" i="33"/>
  <c r="Q54" i="33"/>
  <c r="Q55" i="33"/>
  <c r="N55" i="33"/>
  <c r="N54" i="33"/>
  <c r="N51" i="33"/>
  <c r="N50" i="33"/>
  <c r="N49" i="33"/>
  <c r="N48" i="33"/>
  <c r="N47" i="33"/>
  <c r="N46" i="33"/>
  <c r="N45" i="33"/>
  <c r="N34" i="33"/>
  <c r="N33" i="33"/>
  <c r="N32" i="33"/>
  <c r="N31" i="33"/>
  <c r="N30" i="33"/>
  <c r="N29" i="33"/>
  <c r="N28" i="33"/>
  <c r="N27" i="33"/>
  <c r="N26" i="33"/>
  <c r="N25" i="33"/>
  <c r="N24" i="33"/>
  <c r="N23" i="33"/>
  <c r="N22" i="33"/>
  <c r="N21" i="33"/>
  <c r="N20" i="33"/>
  <c r="N19" i="33"/>
  <c r="N18" i="33"/>
  <c r="N17" i="33"/>
  <c r="N16" i="33"/>
  <c r="O62" i="33"/>
  <c r="O64" i="33"/>
  <c r="O63" i="33"/>
  <c r="I5" i="26"/>
  <c r="P5" i="26" s="1"/>
  <c r="K34" i="33"/>
  <c r="K33" i="33"/>
  <c r="K32" i="33"/>
  <c r="K31" i="33"/>
  <c r="K30" i="33"/>
  <c r="K29" i="33"/>
  <c r="K28" i="33"/>
  <c r="K27" i="33"/>
  <c r="K26" i="33"/>
  <c r="K25" i="33"/>
  <c r="K24" i="33"/>
  <c r="K23" i="33"/>
  <c r="L72" i="24"/>
  <c r="L71" i="24"/>
  <c r="L70" i="24"/>
  <c r="L69" i="24"/>
  <c r="L68" i="24"/>
  <c r="L67" i="24"/>
  <c r="L66" i="24"/>
  <c r="L65" i="24"/>
  <c r="L64" i="24"/>
  <c r="W102" i="24"/>
  <c r="M102" i="24"/>
  <c r="H9" i="34"/>
  <c r="I9" i="34"/>
  <c r="J9" i="34" s="1"/>
  <c r="H10" i="34"/>
  <c r="I10" i="34"/>
  <c r="J10" i="34" s="1"/>
  <c r="H11" i="34"/>
  <c r="I11" i="34"/>
  <c r="J11" i="34" s="1"/>
  <c r="H12" i="34"/>
  <c r="I12" i="34"/>
  <c r="J12" i="34" s="1"/>
  <c r="H13" i="34"/>
  <c r="I13" i="34"/>
  <c r="H14" i="34"/>
  <c r="I14" i="34"/>
  <c r="J14" i="34"/>
  <c r="H15" i="34"/>
  <c r="I15" i="34"/>
  <c r="J15" i="34" s="1"/>
  <c r="H16" i="34"/>
  <c r="I16" i="34"/>
  <c r="J16" i="34" s="1"/>
  <c r="H17" i="34"/>
  <c r="I17" i="34"/>
  <c r="J17" i="34" s="1"/>
  <c r="H18" i="34"/>
  <c r="I18" i="34"/>
  <c r="J18" i="34"/>
  <c r="H19" i="34"/>
  <c r="I19" i="34"/>
  <c r="J19" i="34" s="1"/>
  <c r="H20" i="34"/>
  <c r="I20" i="34"/>
  <c r="J20" i="34" s="1"/>
  <c r="H21" i="34"/>
  <c r="I21" i="34"/>
  <c r="J21" i="34" s="1"/>
  <c r="H22" i="34"/>
  <c r="I22" i="34"/>
  <c r="J22" i="34" s="1"/>
  <c r="H23" i="34"/>
  <c r="I23" i="34"/>
  <c r="J23" i="34" s="1"/>
  <c r="H24" i="34"/>
  <c r="I24" i="34"/>
  <c r="J24" i="34" s="1"/>
  <c r="H25" i="34"/>
  <c r="I25" i="34"/>
  <c r="H26" i="34"/>
  <c r="I26" i="34"/>
  <c r="J26" i="34"/>
  <c r="F5" i="26"/>
  <c r="G5" i="26"/>
  <c r="H5" i="26" s="1"/>
  <c r="Q49" i="35"/>
  <c r="Q47" i="35"/>
  <c r="Q45" i="35"/>
  <c r="Q43" i="35"/>
  <c r="Q21" i="35"/>
  <c r="Q19" i="35"/>
  <c r="Q17" i="35"/>
  <c r="Q15" i="35"/>
  <c r="Q13" i="35"/>
  <c r="Q11" i="35"/>
  <c r="Q9" i="35"/>
  <c r="Q8" i="35"/>
  <c r="Q7" i="35"/>
  <c r="J8" i="35"/>
  <c r="J7" i="35"/>
  <c r="J6" i="35"/>
  <c r="Q6" i="35"/>
  <c r="Q5" i="35"/>
  <c r="N6" i="26"/>
  <c r="K5" i="35"/>
  <c r="K6" i="35"/>
  <c r="K50" i="35"/>
  <c r="K49" i="35"/>
  <c r="K48" i="35"/>
  <c r="K47" i="35"/>
  <c r="K46" i="35"/>
  <c r="K45" i="35"/>
  <c r="K44" i="35"/>
  <c r="K43" i="35"/>
  <c r="K22" i="35"/>
  <c r="K21" i="35"/>
  <c r="K20" i="35"/>
  <c r="K19" i="35"/>
  <c r="K18" i="35"/>
  <c r="K17" i="35"/>
  <c r="K16" i="35"/>
  <c r="K15" i="35"/>
  <c r="K14" i="35"/>
  <c r="K13" i="35"/>
  <c r="K12" i="35"/>
  <c r="K11" i="35"/>
  <c r="K10" i="35"/>
  <c r="K9" i="35"/>
  <c r="K8" i="35"/>
  <c r="K7" i="35"/>
  <c r="J50" i="35"/>
  <c r="J49" i="35"/>
  <c r="J48" i="35"/>
  <c r="J47" i="35"/>
  <c r="J46" i="35"/>
  <c r="J45" i="35"/>
  <c r="J44" i="35"/>
  <c r="J43" i="35"/>
  <c r="J22" i="35"/>
  <c r="J21" i="35"/>
  <c r="J20" i="35"/>
  <c r="J19" i="35"/>
  <c r="J18" i="35"/>
  <c r="J17" i="35"/>
  <c r="J16" i="35"/>
  <c r="J14" i="35"/>
  <c r="J12" i="35"/>
  <c r="J10" i="35"/>
  <c r="K55" i="33"/>
  <c r="K54" i="33"/>
  <c r="K51" i="33"/>
  <c r="K50" i="33"/>
  <c r="K49" i="33"/>
  <c r="K48" i="33"/>
  <c r="K47" i="33"/>
  <c r="K46" i="33"/>
  <c r="K45" i="33"/>
  <c r="K22" i="33"/>
  <c r="K21" i="33"/>
  <c r="K20" i="33"/>
  <c r="K19" i="33"/>
  <c r="K18" i="33"/>
  <c r="K17" i="33"/>
  <c r="K16" i="33"/>
  <c r="K15" i="33"/>
  <c r="K14" i="33"/>
  <c r="K13" i="33"/>
  <c r="K12" i="33"/>
  <c r="K11" i="33"/>
  <c r="K10" i="33"/>
  <c r="K9" i="33"/>
  <c r="K8" i="33"/>
  <c r="H15" i="26"/>
  <c r="I6" i="27"/>
  <c r="H82" i="26" s="1"/>
  <c r="T102" i="24"/>
  <c r="L102" i="24"/>
  <c r="J5" i="31"/>
  <c r="H5" i="31"/>
  <c r="T8" i="31"/>
  <c r="U8" i="31" s="1"/>
  <c r="S88" i="31"/>
  <c r="O12" i="25"/>
  <c r="O13" i="25"/>
  <c r="O15" i="25"/>
  <c r="M72" i="24"/>
  <c r="V6" i="28"/>
  <c r="J83" i="24"/>
  <c r="P10" i="26"/>
  <c r="P9" i="26"/>
  <c r="P8" i="26"/>
  <c r="P7" i="26"/>
  <c r="P6" i="26"/>
  <c r="H20" i="26"/>
  <c r="H19" i="26"/>
  <c r="H18" i="26"/>
  <c r="H17" i="26"/>
  <c r="H16" i="26"/>
  <c r="H14" i="26"/>
  <c r="H13" i="26"/>
  <c r="H12" i="26"/>
  <c r="H21" i="26"/>
  <c r="K21" i="26"/>
  <c r="L21" i="26"/>
  <c r="K22" i="26"/>
  <c r="H22" i="26"/>
  <c r="L22" i="26" s="1"/>
  <c r="K73" i="26"/>
  <c r="H73" i="26"/>
  <c r="L73" i="26" s="1"/>
  <c r="K74" i="26"/>
  <c r="H74" i="26"/>
  <c r="K75" i="26"/>
  <c r="H75" i="26"/>
  <c r="L75" i="26"/>
  <c r="K76" i="26"/>
  <c r="H76" i="26"/>
  <c r="L76" i="26" s="1"/>
  <c r="K77" i="26"/>
  <c r="H77" i="26"/>
  <c r="L77" i="26" s="1"/>
  <c r="K78" i="26"/>
  <c r="H78" i="26"/>
  <c r="K79" i="26"/>
  <c r="H79" i="26"/>
  <c r="L79" i="26"/>
  <c r="K80" i="26"/>
  <c r="H80" i="26"/>
  <c r="L80" i="26" s="1"/>
  <c r="H92" i="24"/>
  <c r="S65" i="24"/>
  <c r="S66" i="24"/>
  <c r="S67" i="24"/>
  <c r="S68" i="24"/>
  <c r="S69" i="24"/>
  <c r="S70" i="24"/>
  <c r="S71" i="24"/>
  <c r="S72" i="24"/>
  <c r="W65" i="24"/>
  <c r="W66" i="24"/>
  <c r="W67" i="24"/>
  <c r="W68" i="24"/>
  <c r="W69" i="24"/>
  <c r="W70" i="24"/>
  <c r="W71" i="24"/>
  <c r="W72" i="24"/>
  <c r="W64" i="24"/>
  <c r="S64" i="24"/>
  <c r="M65" i="24"/>
  <c r="M66" i="24"/>
  <c r="M67" i="24"/>
  <c r="M68" i="24"/>
  <c r="M69" i="24"/>
  <c r="M70" i="24"/>
  <c r="M71" i="24"/>
  <c r="M64" i="24"/>
  <c r="J5" i="27"/>
  <c r="X87" i="24"/>
  <c r="X88" i="24"/>
  <c r="X89" i="24"/>
  <c r="X90" i="24"/>
  <c r="X91" i="24"/>
  <c r="X92" i="24"/>
  <c r="X93" i="24"/>
  <c r="X94" i="24"/>
  <c r="X95" i="24"/>
  <c r="Y7" i="25"/>
  <c r="X7" i="25"/>
  <c r="W7" i="25"/>
  <c r="Z7" i="25"/>
  <c r="V7" i="25"/>
  <c r="M5" i="25"/>
  <c r="K87" i="24"/>
  <c r="S87" i="24"/>
  <c r="U87" i="24"/>
  <c r="W87" i="24"/>
  <c r="K88" i="24"/>
  <c r="S88" i="24"/>
  <c r="U88" i="24"/>
  <c r="W88" i="24"/>
  <c r="K89" i="24"/>
  <c r="S89" i="24"/>
  <c r="U89" i="24"/>
  <c r="W89" i="24"/>
  <c r="K90" i="24"/>
  <c r="S90" i="24"/>
  <c r="U90" i="24"/>
  <c r="W90" i="24"/>
  <c r="K91" i="24"/>
  <c r="S91" i="24"/>
  <c r="U91" i="24"/>
  <c r="W91" i="24"/>
  <c r="K92" i="24"/>
  <c r="S92" i="24"/>
  <c r="U92" i="24"/>
  <c r="W92" i="24"/>
  <c r="K93" i="24"/>
  <c r="S93" i="24"/>
  <c r="U93" i="24"/>
  <c r="W93" i="24"/>
  <c r="K94" i="24"/>
  <c r="S94" i="24"/>
  <c r="U94" i="24"/>
  <c r="W94" i="24"/>
  <c r="K95" i="24"/>
  <c r="S95" i="24"/>
  <c r="U95" i="24"/>
  <c r="W95" i="24"/>
  <c r="X86" i="24"/>
  <c r="W86" i="24"/>
  <c r="U86" i="24"/>
  <c r="S86" i="24"/>
  <c r="K86" i="24"/>
  <c r="J6" i="27"/>
  <c r="X60" i="24" s="1"/>
  <c r="Q8" i="27"/>
  <c r="R8" i="27" s="1"/>
  <c r="O8" i="27"/>
  <c r="P8" i="27" s="1"/>
  <c r="X59" i="24"/>
  <c r="O59" i="24"/>
  <c r="O24" i="27"/>
  <c r="P24" i="27" s="1"/>
  <c r="Q24" i="27"/>
  <c r="R24" i="27" s="1"/>
  <c r="O25" i="27"/>
  <c r="P25" i="27" s="1"/>
  <c r="Q25" i="27"/>
  <c r="R25" i="27" s="1"/>
  <c r="O26" i="27"/>
  <c r="P26" i="27" s="1"/>
  <c r="Q26" i="27"/>
  <c r="R26" i="27" s="1"/>
  <c r="O27" i="27"/>
  <c r="P27" i="27" s="1"/>
  <c r="Q27" i="27"/>
  <c r="R27" i="27" s="1"/>
  <c r="O28" i="27"/>
  <c r="P28" i="27" s="1"/>
  <c r="Q28" i="27"/>
  <c r="R28" i="27" s="1"/>
  <c r="O29" i="27"/>
  <c r="P29" i="27" s="1"/>
  <c r="Q29" i="27"/>
  <c r="R29" i="27" s="1"/>
  <c r="O30" i="27"/>
  <c r="P30" i="27" s="1"/>
  <c r="Q30" i="27"/>
  <c r="R30" i="27" s="1"/>
  <c r="O31" i="27"/>
  <c r="P31" i="27" s="1"/>
  <c r="Q31" i="27"/>
  <c r="R31" i="27" s="1"/>
  <c r="O32" i="27"/>
  <c r="P32" i="27" s="1"/>
  <c r="Q32" i="27"/>
  <c r="R32" i="27" s="1"/>
  <c r="O33" i="27"/>
  <c r="P33" i="27" s="1"/>
  <c r="Q33" i="27"/>
  <c r="R33" i="27" s="1"/>
  <c r="O34" i="27"/>
  <c r="P34" i="27" s="1"/>
  <c r="Q34" i="27"/>
  <c r="R34" i="27" s="1"/>
  <c r="O35" i="27"/>
  <c r="P35" i="27" s="1"/>
  <c r="Q35" i="27"/>
  <c r="R35" i="27" s="1"/>
  <c r="O36" i="27"/>
  <c r="P36" i="27" s="1"/>
  <c r="Q36" i="27"/>
  <c r="R36" i="27" s="1"/>
  <c r="O37" i="27"/>
  <c r="P37" i="27" s="1"/>
  <c r="Q37" i="27"/>
  <c r="R37" i="27" s="1"/>
  <c r="O38" i="27"/>
  <c r="P38" i="27" s="1"/>
  <c r="Q38" i="27"/>
  <c r="R38" i="27" s="1"/>
  <c r="O39" i="27"/>
  <c r="P39" i="27" s="1"/>
  <c r="Q39" i="27"/>
  <c r="R39" i="27" s="1"/>
  <c r="O9" i="27"/>
  <c r="P9" i="27" s="1"/>
  <c r="Q9" i="27"/>
  <c r="R9" i="27" s="1"/>
  <c r="O10" i="27"/>
  <c r="P10" i="27" s="1"/>
  <c r="Q10" i="27"/>
  <c r="R10" i="27" s="1"/>
  <c r="O11" i="27"/>
  <c r="P11" i="27" s="1"/>
  <c r="Q11" i="27"/>
  <c r="R11" i="27" s="1"/>
  <c r="O12" i="27"/>
  <c r="P12" i="27" s="1"/>
  <c r="Q12" i="27"/>
  <c r="R12" i="27" s="1"/>
  <c r="O13" i="27"/>
  <c r="P13" i="27" s="1"/>
  <c r="Q13" i="27"/>
  <c r="R13" i="27" s="1"/>
  <c r="O14" i="27"/>
  <c r="P14" i="27" s="1"/>
  <c r="Q14" i="27"/>
  <c r="R14" i="27" s="1"/>
  <c r="O15" i="27"/>
  <c r="P15" i="27" s="1"/>
  <c r="Q15" i="27"/>
  <c r="R15" i="27" s="1"/>
  <c r="O16" i="27"/>
  <c r="P16" i="27" s="1"/>
  <c r="Q16" i="27"/>
  <c r="R16" i="27" s="1"/>
  <c r="O17" i="27"/>
  <c r="P17" i="27" s="1"/>
  <c r="Q17" i="27"/>
  <c r="R17" i="27" s="1"/>
  <c r="O18" i="27"/>
  <c r="P18" i="27" s="1"/>
  <c r="Q18" i="27"/>
  <c r="R18" i="27" s="1"/>
  <c r="O19" i="27"/>
  <c r="P19" i="27" s="1"/>
  <c r="Q19" i="27"/>
  <c r="R19" i="27" s="1"/>
  <c r="O20" i="27"/>
  <c r="P20" i="27" s="1"/>
  <c r="Q20" i="27"/>
  <c r="R20" i="27" s="1"/>
  <c r="O21" i="27"/>
  <c r="P21" i="27"/>
  <c r="Q21" i="27"/>
  <c r="R21" i="27"/>
  <c r="O22" i="27"/>
  <c r="P22" i="27"/>
  <c r="Q22" i="27"/>
  <c r="R22" i="27"/>
  <c r="O23" i="27"/>
  <c r="P23" i="27"/>
  <c r="Q23" i="27"/>
  <c r="R23" i="27"/>
  <c r="S10" i="24"/>
  <c r="S8" i="24"/>
  <c r="S6" i="24"/>
  <c r="R10" i="24"/>
  <c r="R8" i="24"/>
  <c r="R6" i="24"/>
  <c r="Q7" i="26"/>
  <c r="Q8" i="26"/>
  <c r="Q9" i="26"/>
  <c r="Q10" i="26"/>
  <c r="Q11" i="26"/>
  <c r="O12" i="26"/>
  <c r="Q12" i="26" s="1"/>
  <c r="O13" i="26"/>
  <c r="Q13" i="26" s="1"/>
  <c r="O14" i="26"/>
  <c r="Q14" i="26" s="1"/>
  <c r="O15" i="26"/>
  <c r="Q15" i="26" s="1"/>
  <c r="O16" i="26"/>
  <c r="Q16" i="26" s="1"/>
  <c r="O17" i="26"/>
  <c r="Q17" i="26" s="1"/>
  <c r="O18" i="26"/>
  <c r="Q18" i="26" s="1"/>
  <c r="O19" i="26"/>
  <c r="Q19" i="26" s="1"/>
  <c r="O20" i="26"/>
  <c r="P20" i="26"/>
  <c r="Q20" i="26"/>
  <c r="O21" i="26"/>
  <c r="Q21" i="26"/>
  <c r="O22" i="26"/>
  <c r="Q22" i="26"/>
  <c r="O73" i="26"/>
  <c r="Q73" i="26"/>
  <c r="O74" i="26"/>
  <c r="Q74" i="26"/>
  <c r="O75" i="26"/>
  <c r="Q75" i="26"/>
  <c r="O76" i="26"/>
  <c r="Q76" i="26"/>
  <c r="O77" i="26"/>
  <c r="Q77" i="26"/>
  <c r="O78" i="26"/>
  <c r="Q78" i="26"/>
  <c r="O79" i="26"/>
  <c r="Q79" i="26"/>
  <c r="O80" i="26"/>
  <c r="Q80" i="26"/>
  <c r="D8" i="24"/>
  <c r="D6" i="24"/>
  <c r="Q6" i="26"/>
  <c r="N8" i="26"/>
  <c r="N10" i="26"/>
  <c r="P11" i="26"/>
  <c r="N12" i="26"/>
  <c r="P12" i="26"/>
  <c r="P13" i="26"/>
  <c r="N14" i="26"/>
  <c r="P14" i="26"/>
  <c r="P15" i="26"/>
  <c r="P16" i="26"/>
  <c r="N17" i="26"/>
  <c r="P17" i="26"/>
  <c r="P18" i="26"/>
  <c r="N19" i="26"/>
  <c r="P19" i="26"/>
  <c r="N21" i="26"/>
  <c r="P21" i="26"/>
  <c r="N22" i="26"/>
  <c r="P22" i="26"/>
  <c r="N73" i="26"/>
  <c r="P73" i="26"/>
  <c r="N74" i="26"/>
  <c r="P74" i="26"/>
  <c r="N75" i="26"/>
  <c r="P75" i="26"/>
  <c r="N76" i="26"/>
  <c r="P76" i="26"/>
  <c r="N77" i="26"/>
  <c r="P77" i="26"/>
  <c r="N78" i="26"/>
  <c r="P78" i="26"/>
  <c r="N79" i="26"/>
  <c r="P79" i="26"/>
  <c r="N80" i="26"/>
  <c r="P80" i="26"/>
  <c r="L6" i="26"/>
  <c r="L8" i="26"/>
  <c r="L10" i="26"/>
  <c r="K12" i="26"/>
  <c r="L12" i="26" s="1"/>
  <c r="K13" i="26"/>
  <c r="K14" i="26"/>
  <c r="L14" i="26" s="1"/>
  <c r="K15" i="26"/>
  <c r="K16" i="26"/>
  <c r="K17" i="26"/>
  <c r="L17" i="26" s="1"/>
  <c r="K18" i="26"/>
  <c r="K19" i="26"/>
  <c r="L19" i="26" s="1"/>
  <c r="K20" i="26"/>
  <c r="B5" i="23"/>
  <c r="I6" i="34"/>
  <c r="H6" i="34"/>
  <c r="J6" i="34"/>
  <c r="I7" i="34"/>
  <c r="H7" i="34"/>
  <c r="J7" i="34" s="1"/>
  <c r="I8" i="34"/>
  <c r="H8" i="34"/>
  <c r="J8" i="34" s="1"/>
  <c r="H5" i="34"/>
  <c r="H27" i="34" s="1"/>
  <c r="I5" i="34"/>
  <c r="I27" i="34" s="1"/>
  <c r="K5" i="26"/>
  <c r="G40" i="35"/>
  <c r="G38" i="35"/>
  <c r="G36" i="35"/>
  <c r="G34" i="35"/>
  <c r="G32" i="35"/>
  <c r="G30" i="35"/>
  <c r="G28" i="35"/>
  <c r="G26" i="35"/>
  <c r="G24" i="35"/>
  <c r="G22" i="35"/>
  <c r="G20" i="35"/>
  <c r="G18" i="35"/>
  <c r="G16" i="35"/>
  <c r="G14" i="35"/>
  <c r="G12" i="35"/>
  <c r="G10" i="35"/>
  <c r="G8" i="35"/>
  <c r="L50" i="35"/>
  <c r="L48" i="35"/>
  <c r="L46" i="35"/>
  <c r="L44" i="35"/>
  <c r="L42" i="35"/>
  <c r="L40" i="35"/>
  <c r="L38" i="35"/>
  <c r="L36" i="35"/>
  <c r="L34" i="35"/>
  <c r="L32" i="35"/>
  <c r="L30" i="35"/>
  <c r="L28" i="35"/>
  <c r="L26" i="35"/>
  <c r="L24" i="35"/>
  <c r="L22" i="35"/>
  <c r="L20" i="35"/>
  <c r="L18" i="35"/>
  <c r="L16" i="35"/>
  <c r="L14" i="35"/>
  <c r="L12" i="35"/>
  <c r="L10" i="35"/>
  <c r="L8" i="35"/>
  <c r="L5" i="26"/>
  <c r="U19" i="24" s="1"/>
  <c r="M70" i="25"/>
  <c r="M71" i="25"/>
  <c r="N71" i="25"/>
  <c r="O5" i="26"/>
  <c r="Q59" i="33"/>
  <c r="L23" i="26"/>
  <c r="L34" i="26"/>
  <c r="L35" i="26"/>
  <c r="L36" i="26"/>
  <c r="L37" i="26"/>
  <c r="L38" i="26"/>
  <c r="L39" i="26"/>
  <c r="L40" i="26"/>
  <c r="L41" i="26"/>
  <c r="L42" i="26"/>
  <c r="L24" i="26"/>
  <c r="L25" i="26"/>
  <c r="L26" i="26"/>
  <c r="L27" i="26"/>
  <c r="L28" i="26"/>
  <c r="L29" i="26"/>
  <c r="L30" i="26"/>
  <c r="L31" i="26"/>
  <c r="L32" i="26"/>
  <c r="L33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N61" i="26"/>
  <c r="L61" i="26"/>
  <c r="N62" i="26"/>
  <c r="L62" i="26"/>
  <c r="N63" i="26"/>
  <c r="L63" i="26"/>
  <c r="N64" i="26"/>
  <c r="L64" i="26"/>
  <c r="N65" i="26"/>
  <c r="L65" i="26"/>
  <c r="N66" i="26"/>
  <c r="L66" i="26"/>
  <c r="N67" i="26"/>
  <c r="L67" i="26"/>
  <c r="N68" i="26"/>
  <c r="L68" i="26"/>
  <c r="N69" i="26"/>
  <c r="L69" i="26"/>
  <c r="N70" i="26"/>
  <c r="L70" i="26"/>
  <c r="N71" i="26"/>
  <c r="L71" i="26"/>
  <c r="N72" i="26"/>
  <c r="L72" i="26"/>
  <c r="N23" i="35"/>
  <c r="J23" i="35"/>
  <c r="N35" i="35"/>
  <c r="J35" i="35"/>
  <c r="N37" i="35"/>
  <c r="J37" i="35"/>
  <c r="N39" i="35"/>
  <c r="J39" i="35"/>
  <c r="N41" i="35"/>
  <c r="J41" i="35"/>
  <c r="N24" i="35"/>
  <c r="J24" i="35"/>
  <c r="N26" i="35"/>
  <c r="J26" i="35"/>
  <c r="N28" i="35"/>
  <c r="J28" i="35"/>
  <c r="N30" i="35"/>
  <c r="J30" i="35"/>
  <c r="N32" i="35"/>
  <c r="J32" i="35"/>
  <c r="F19" i="36"/>
  <c r="T19" i="36" s="1"/>
  <c r="E17" i="36"/>
  <c r="C17" i="36"/>
  <c r="N17" i="36"/>
  <c r="C15" i="36"/>
  <c r="C6" i="36"/>
  <c r="C7" i="36"/>
  <c r="C10" i="36"/>
  <c r="C12" i="36"/>
  <c r="C14" i="36"/>
  <c r="C19" i="36"/>
  <c r="R19" i="36"/>
  <c r="E15" i="36"/>
  <c r="E6" i="36"/>
  <c r="E7" i="36"/>
  <c r="E11" i="36"/>
  <c r="E13" i="36"/>
  <c r="E18" i="36"/>
  <c r="E20" i="36"/>
  <c r="D16" i="36"/>
  <c r="N16" i="36"/>
  <c r="D17" i="36"/>
  <c r="C16" i="36"/>
  <c r="C8" i="36"/>
  <c r="C9" i="36"/>
  <c r="C13" i="36"/>
  <c r="C20" i="36"/>
  <c r="R20" i="36" s="1"/>
  <c r="E10" i="36"/>
  <c r="E14" i="36"/>
  <c r="N34" i="35"/>
  <c r="J34" i="35"/>
  <c r="N36" i="35"/>
  <c r="J36" i="35"/>
  <c r="N38" i="35"/>
  <c r="J38" i="35"/>
  <c r="N40" i="35"/>
  <c r="J40" i="35"/>
  <c r="N42" i="35"/>
  <c r="J42" i="35"/>
  <c r="N25" i="35"/>
  <c r="J25" i="35"/>
  <c r="G17" i="36"/>
  <c r="S17" i="36" s="1"/>
  <c r="F17" i="36"/>
  <c r="F16" i="36"/>
  <c r="F7" i="36"/>
  <c r="F8" i="36"/>
  <c r="F10" i="36"/>
  <c r="F11" i="36"/>
  <c r="T11" i="36" s="1"/>
  <c r="F13" i="36"/>
  <c r="T13" i="36" s="1"/>
  <c r="F18" i="36"/>
  <c r="T18" i="36" s="1"/>
  <c r="F20" i="36"/>
  <c r="T20" i="36" s="1"/>
  <c r="G15" i="36"/>
  <c r="O15" i="36"/>
  <c r="O17" i="36"/>
  <c r="F6" i="36"/>
  <c r="R6" i="36" s="1"/>
  <c r="F9" i="36"/>
  <c r="F14" i="36"/>
  <c r="T14" i="36" s="1"/>
  <c r="N27" i="35"/>
  <c r="J27" i="35"/>
  <c r="N29" i="35"/>
  <c r="J29" i="35"/>
  <c r="N31" i="35"/>
  <c r="J31" i="35"/>
  <c r="N33" i="35"/>
  <c r="J33" i="35"/>
  <c r="L5" i="35"/>
  <c r="L9" i="35"/>
  <c r="L13" i="35"/>
  <c r="L17" i="35"/>
  <c r="L21" i="35"/>
  <c r="L25" i="35"/>
  <c r="L29" i="35"/>
  <c r="L33" i="35"/>
  <c r="L37" i="35"/>
  <c r="L41" i="35"/>
  <c r="L45" i="35"/>
  <c r="L49" i="35"/>
  <c r="G9" i="35"/>
  <c r="G13" i="35"/>
  <c r="G17" i="35"/>
  <c r="G21" i="35"/>
  <c r="G25" i="35"/>
  <c r="G29" i="35"/>
  <c r="G33" i="35"/>
  <c r="G37" i="35"/>
  <c r="G41" i="35"/>
  <c r="G43" i="35"/>
  <c r="G45" i="35"/>
  <c r="G47" i="35"/>
  <c r="G49" i="35"/>
  <c r="G5" i="35"/>
  <c r="G6" i="35"/>
  <c r="P5" i="35"/>
  <c r="U26" i="24" s="1"/>
  <c r="T10" i="36"/>
  <c r="R8" i="36"/>
  <c r="T6" i="36"/>
  <c r="R7" i="36"/>
  <c r="R17" i="36"/>
  <c r="R9" i="36"/>
  <c r="R10" i="36"/>
  <c r="T17" i="36"/>
  <c r="U24" i="24"/>
  <c r="U28" i="24" s="1"/>
  <c r="Q5" i="26"/>
  <c r="N73" i="25"/>
  <c r="N49" i="25"/>
  <c r="M68" i="25"/>
  <c r="N68" i="25"/>
  <c r="M69" i="25"/>
  <c r="M53" i="25"/>
  <c r="M79" i="25"/>
  <c r="N76" i="25"/>
  <c r="N74" i="25"/>
  <c r="N79" i="25"/>
  <c r="N53" i="25"/>
  <c r="M76" i="25"/>
  <c r="M74" i="25"/>
  <c r="J5" i="34"/>
  <c r="P59" i="33"/>
  <c r="G6" i="36"/>
  <c r="D8" i="36"/>
  <c r="G10" i="36"/>
  <c r="D11" i="36"/>
  <c r="D18" i="36"/>
  <c r="S5" i="35"/>
  <c r="G23" i="35"/>
  <c r="N13" i="26"/>
  <c r="L13" i="26"/>
  <c r="N16" i="26"/>
  <c r="L16" i="26"/>
  <c r="N18" i="26"/>
  <c r="L18" i="26"/>
  <c r="N20" i="26"/>
  <c r="L20" i="26"/>
  <c r="N15" i="26"/>
  <c r="L15" i="26"/>
  <c r="N15" i="35"/>
  <c r="J15" i="35"/>
  <c r="N13" i="35"/>
  <c r="J13" i="35"/>
  <c r="N11" i="35"/>
  <c r="J11" i="35"/>
  <c r="N9" i="35"/>
  <c r="N5" i="35" s="1"/>
  <c r="U17" i="24" s="1"/>
  <c r="J9" i="35"/>
  <c r="N9" i="26"/>
  <c r="L9" i="26"/>
  <c r="N11" i="26"/>
  <c r="L11" i="26"/>
  <c r="N7" i="26"/>
  <c r="L7" i="26"/>
  <c r="F12" i="36"/>
  <c r="G16" i="36"/>
  <c r="S16" i="36"/>
  <c r="O16" i="36"/>
  <c r="Q16" i="36"/>
  <c r="O10" i="36"/>
  <c r="O9" i="36"/>
  <c r="Q9" i="36" s="1"/>
  <c r="O8" i="36"/>
  <c r="O7" i="36"/>
  <c r="Q7" i="36" s="1"/>
  <c r="O6" i="36"/>
  <c r="G20" i="36"/>
  <c r="S20" i="36" s="1"/>
  <c r="G19" i="36"/>
  <c r="G18" i="36"/>
  <c r="G14" i="36"/>
  <c r="G13" i="36"/>
  <c r="S13" i="36"/>
  <c r="G12" i="36"/>
  <c r="G11" i="36"/>
  <c r="G8" i="36"/>
  <c r="G7" i="36"/>
  <c r="O20" i="36"/>
  <c r="O18" i="36"/>
  <c r="O13" i="36"/>
  <c r="O11" i="36"/>
  <c r="G9" i="36"/>
  <c r="C11" i="36"/>
  <c r="E12" i="36"/>
  <c r="T12" i="36"/>
  <c r="D15" i="36"/>
  <c r="S15" i="36"/>
  <c r="C18" i="36"/>
  <c r="R18" i="36"/>
  <c r="E16" i="36"/>
  <c r="T16" i="36" s="1"/>
  <c r="E8" i="36"/>
  <c r="E9" i="36"/>
  <c r="T9" i="36"/>
  <c r="N20" i="36"/>
  <c r="Q20" i="36" s="1"/>
  <c r="N19" i="36"/>
  <c r="Q19" i="36" s="1"/>
  <c r="N18" i="36"/>
  <c r="N14" i="36"/>
  <c r="Q14" i="36" s="1"/>
  <c r="N13" i="36"/>
  <c r="Q13" i="36" s="1"/>
  <c r="N12" i="36"/>
  <c r="Q12" i="36" s="1"/>
  <c r="N11" i="36"/>
  <c r="D10" i="36"/>
  <c r="S10" i="36"/>
  <c r="D7" i="36"/>
  <c r="S7" i="36" s="1"/>
  <c r="D6" i="36"/>
  <c r="N15" i="36"/>
  <c r="Q15" i="36" s="1"/>
  <c r="N10" i="36"/>
  <c r="Q10" i="36" s="1"/>
  <c r="N8" i="36"/>
  <c r="Q8" i="36" s="1"/>
  <c r="N6" i="36"/>
  <c r="D19" i="36"/>
  <c r="S19" i="36"/>
  <c r="D14" i="36"/>
  <c r="S14" i="36" s="1"/>
  <c r="D12" i="36"/>
  <c r="S12" i="36" s="1"/>
  <c r="D9" i="36"/>
  <c r="S9" i="36" s="1"/>
  <c r="L7" i="35"/>
  <c r="L15" i="35"/>
  <c r="L23" i="35"/>
  <c r="L31" i="35"/>
  <c r="L39" i="35"/>
  <c r="L47" i="35"/>
  <c r="G11" i="35"/>
  <c r="G19" i="35"/>
  <c r="G27" i="35"/>
  <c r="G35" i="35"/>
  <c r="G42" i="35"/>
  <c r="G46" i="35"/>
  <c r="G50" i="35"/>
  <c r="L11" i="35"/>
  <c r="L27" i="35"/>
  <c r="L43" i="35"/>
  <c r="G15" i="35"/>
  <c r="G31" i="35"/>
  <c r="G44" i="35"/>
  <c r="L19" i="35"/>
  <c r="L6" i="35"/>
  <c r="G7" i="35"/>
  <c r="G39" i="35"/>
  <c r="J5" i="35"/>
  <c r="S6" i="36"/>
  <c r="Q11" i="36"/>
  <c r="Q18" i="36"/>
  <c r="T8" i="36"/>
  <c r="E21" i="36"/>
  <c r="O21" i="36"/>
  <c r="S11" i="36"/>
  <c r="S8" i="36"/>
  <c r="J63" i="33"/>
  <c r="R12" i="36"/>
  <c r="N21" i="36"/>
  <c r="Q6" i="36"/>
  <c r="C21" i="36"/>
  <c r="R11" i="36"/>
  <c r="S18" i="36"/>
  <c r="G21" i="36"/>
  <c r="J15" i="36"/>
  <c r="J16" i="36"/>
  <c r="J14" i="36"/>
  <c r="J10" i="36"/>
  <c r="J6" i="36"/>
  <c r="J18" i="36"/>
  <c r="J11" i="36"/>
  <c r="J7" i="36"/>
  <c r="J17" i="36"/>
  <c r="J19" i="36"/>
  <c r="J12" i="36"/>
  <c r="J8" i="36"/>
  <c r="J20" i="36"/>
  <c r="J13" i="36"/>
  <c r="J9" i="36"/>
  <c r="L29" i="32"/>
  <c r="N86" i="25"/>
  <c r="M21" i="25"/>
  <c r="L27" i="32"/>
  <c r="M83" i="25"/>
  <c r="M81" i="25"/>
  <c r="N21" i="25"/>
  <c r="N83" i="25"/>
  <c r="N81" i="25"/>
  <c r="L32" i="32"/>
  <c r="L30" i="32"/>
  <c r="R86" i="25"/>
  <c r="R16" i="36" l="1"/>
  <c r="T7" i="36"/>
  <c r="Q17" i="36"/>
  <c r="L78" i="26"/>
  <c r="L74" i="26"/>
  <c r="J21" i="36"/>
  <c r="S21" i="36"/>
  <c r="R14" i="36"/>
  <c r="R13" i="36"/>
  <c r="J25" i="34"/>
  <c r="J13" i="34"/>
  <c r="J27" i="34" s="1"/>
  <c r="R59" i="33"/>
  <c r="M59" i="33"/>
  <c r="L60" i="26"/>
  <c r="F15" i="36"/>
  <c r="N18" i="25"/>
  <c r="R56" i="25"/>
  <c r="L12" i="32"/>
  <c r="L10" i="32"/>
  <c r="M19" i="25"/>
  <c r="M17" i="25"/>
  <c r="M20" i="25"/>
  <c r="N20" i="25"/>
  <c r="M18" i="25"/>
  <c r="M16" i="25"/>
  <c r="N17" i="25"/>
  <c r="L8" i="32"/>
  <c r="R15" i="25"/>
  <c r="N15" i="25"/>
  <c r="M15" i="25"/>
  <c r="M13" i="25"/>
  <c r="N13" i="25"/>
  <c r="N12" i="25"/>
  <c r="M12" i="25"/>
  <c r="M14" i="25"/>
  <c r="N14" i="25"/>
  <c r="M11" i="25"/>
  <c r="N11" i="25"/>
  <c r="M10" i="25"/>
  <c r="N10" i="25"/>
  <c r="N8" i="25"/>
  <c r="M9" i="25"/>
  <c r="N9" i="25"/>
  <c r="M8" i="25"/>
  <c r="R39" i="25"/>
  <c r="L36" i="32"/>
  <c r="R44" i="25"/>
  <c r="R40" i="25"/>
  <c r="M32" i="25"/>
  <c r="R26" i="25"/>
  <c r="M24" i="25"/>
  <c r="R22" i="25"/>
  <c r="N29" i="25"/>
  <c r="N25" i="25"/>
  <c r="N24" i="25"/>
  <c r="M66" i="25"/>
  <c r="N64" i="25"/>
  <c r="M22" i="25"/>
  <c r="R48" i="25"/>
  <c r="R42" i="25"/>
  <c r="R35" i="25"/>
  <c r="R8" i="25"/>
  <c r="T79" i="24"/>
  <c r="R32" i="25"/>
  <c r="U13" i="31"/>
  <c r="R51" i="25"/>
  <c r="N35" i="25"/>
  <c r="R20" i="25"/>
  <c r="M54" i="25"/>
  <c r="R19" i="25"/>
  <c r="P20" i="32"/>
  <c r="R33" i="25"/>
  <c r="R47" i="25"/>
  <c r="R38" i="25"/>
  <c r="R24" i="25"/>
  <c r="R17" i="25"/>
  <c r="R16" i="25"/>
  <c r="N55" i="25"/>
  <c r="R52" i="25"/>
  <c r="M78" i="25"/>
  <c r="N77" i="25"/>
  <c r="N75" i="25"/>
  <c r="T2" i="24"/>
  <c r="H2" i="23"/>
  <c r="R13" i="25"/>
  <c r="S8" i="31"/>
  <c r="R49" i="25"/>
  <c r="M43" i="25"/>
  <c r="M37" i="25"/>
  <c r="R31" i="25"/>
  <c r="M25" i="25"/>
  <c r="M23" i="25"/>
  <c r="R21" i="25"/>
  <c r="R18" i="25"/>
  <c r="R14" i="25"/>
  <c r="N43" i="25"/>
  <c r="N41" i="25"/>
  <c r="N37" i="25"/>
  <c r="N32" i="25"/>
  <c r="N31" i="25"/>
  <c r="N23" i="25"/>
  <c r="N22" i="25"/>
  <c r="N19" i="25"/>
  <c r="N16" i="25"/>
  <c r="R55" i="25"/>
  <c r="R54" i="25"/>
  <c r="M59" i="25"/>
  <c r="M80" i="25"/>
  <c r="M75" i="25"/>
  <c r="N67" i="25"/>
  <c r="R45" i="25"/>
  <c r="N80" i="25"/>
  <c r="N72" i="25"/>
  <c r="M41" i="25"/>
  <c r="N65" i="25"/>
  <c r="M67" i="25"/>
  <c r="R43" i="25"/>
  <c r="L38" i="32"/>
  <c r="R28" i="25"/>
  <c r="N54" i="25"/>
  <c r="O59" i="33"/>
  <c r="Q66" i="33" s="1"/>
  <c r="N59" i="33"/>
  <c r="R12" i="25"/>
  <c r="U12" i="31"/>
  <c r="R30" i="25"/>
  <c r="R41" i="25"/>
  <c r="R34" i="25"/>
  <c r="R29" i="25"/>
  <c r="N82" i="25"/>
  <c r="N66" i="25"/>
  <c r="M34" i="25"/>
  <c r="M35" i="25"/>
  <c r="M55" i="25"/>
  <c r="N34" i="25"/>
  <c r="R25" i="25"/>
  <c r="M31" i="25"/>
  <c r="R23" i="25"/>
  <c r="R37" i="25"/>
  <c r="N103" i="25"/>
  <c r="M82" i="25"/>
  <c r="Q21" i="36"/>
  <c r="D21" i="36"/>
  <c r="H84" i="26"/>
  <c r="G3" i="26" s="1"/>
  <c r="H83" i="26"/>
  <c r="N5" i="26"/>
  <c r="U22" i="24" s="1"/>
  <c r="G48" i="35"/>
  <c r="R36" i="25"/>
  <c r="R11" i="25"/>
  <c r="R10" i="25"/>
  <c r="R9" i="25"/>
  <c r="R50" i="25"/>
  <c r="M72" i="25"/>
  <c r="R46" i="25"/>
  <c r="T15" i="36" l="1"/>
  <c r="T21" i="36" s="1"/>
  <c r="F21" i="36"/>
  <c r="J64" i="33"/>
  <c r="J62" i="33"/>
  <c r="R15" i="36"/>
  <c r="R21" i="36" s="1"/>
  <c r="T8" i="25"/>
  <c r="H86" i="24" s="1"/>
  <c r="V8" i="25"/>
  <c r="Z8" i="25"/>
  <c r="V9" i="25"/>
  <c r="Y11" i="25"/>
  <c r="X10" i="25"/>
  <c r="Z10" i="25"/>
  <c r="X8" i="25"/>
  <c r="V11" i="25"/>
  <c r="Z9" i="25"/>
  <c r="W11" i="25"/>
  <c r="W8" i="25"/>
  <c r="Y9" i="25"/>
  <c r="Z11" i="25"/>
  <c r="Y10" i="25"/>
  <c r="V10" i="25"/>
  <c r="X11" i="25"/>
  <c r="W10" i="25"/>
  <c r="Y8" i="25"/>
  <c r="W9" i="25"/>
  <c r="X9" i="25"/>
  <c r="K9" i="36" l="1"/>
  <c r="K10" i="36"/>
  <c r="K17" i="36"/>
  <c r="K8" i="36"/>
  <c r="K13" i="36"/>
  <c r="K14" i="36"/>
  <c r="K12" i="36"/>
  <c r="K19" i="36"/>
  <c r="L14" i="36"/>
  <c r="L20" i="36"/>
  <c r="L8" i="36"/>
  <c r="L11" i="36"/>
  <c r="L10" i="36"/>
  <c r="L13" i="36"/>
  <c r="L17" i="36"/>
  <c r="L18" i="36"/>
  <c r="I8" i="36"/>
  <c r="I10" i="36"/>
  <c r="I12" i="36"/>
  <c r="I14" i="36"/>
  <c r="K20" i="36"/>
  <c r="K15" i="36"/>
  <c r="K7" i="36"/>
  <c r="K16" i="36"/>
  <c r="K6" i="36"/>
  <c r="K11" i="36"/>
  <c r="K18" i="36"/>
  <c r="L6" i="36"/>
  <c r="L9" i="36"/>
  <c r="L19" i="36"/>
  <c r="L7" i="36"/>
  <c r="L21" i="36"/>
  <c r="L16" i="36"/>
  <c r="L12" i="36"/>
  <c r="L15" i="36"/>
  <c r="I21" i="36"/>
  <c r="I7" i="36"/>
  <c r="I9" i="36"/>
  <c r="I11" i="36"/>
  <c r="I6" i="36"/>
  <c r="I20" i="36"/>
  <c r="I18" i="36"/>
  <c r="I13" i="36"/>
  <c r="I19" i="36"/>
  <c r="I17" i="36"/>
  <c r="I16" i="36"/>
  <c r="I15" i="36"/>
  <c r="T9" i="25"/>
  <c r="H89" i="24" s="1"/>
  <c r="K21" i="36" l="1"/>
</calcChain>
</file>

<file path=xl/comments1.xml><?xml version="1.0" encoding="utf-8"?>
<comments xmlns="http://schemas.openxmlformats.org/spreadsheetml/2006/main">
  <authors>
    <author>Patrick Lezy</author>
  </authors>
  <commentList>
    <comment ref="I5" authorId="0" shapeId="0">
      <text>
        <r>
          <rPr>
            <sz val="8"/>
            <color indexed="81"/>
            <rFont val="Tahoma"/>
            <family val="2"/>
          </rPr>
          <t>Project Progress : ActualCost vs Total Estimated Cost at Completion</t>
        </r>
      </text>
    </comment>
    <comment ref="J5" authorId="0" shapeId="0">
      <text>
        <r>
          <rPr>
            <sz val="8"/>
            <color indexed="81"/>
            <rFont val="Tahoma"/>
            <family val="2"/>
          </rPr>
          <t xml:space="preserve">T&amp;M Budget Progress : T&amp;M Actual Cost vs T&amp;M Revised Budget
</t>
        </r>
      </text>
    </comment>
    <comment ref="K5" authorId="0" shapeId="0">
      <text>
        <r>
          <rPr>
            <sz val="8"/>
            <color indexed="81"/>
            <rFont val="Tahoma"/>
            <family val="2"/>
          </rPr>
          <t>FP Budget Progress : FP Actual Cost vs FP Revised Budget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Overall Budget Progress : T&amp;M + FP Actual Cost vs T&amp;M + FP Revised Budget</t>
        </r>
      </text>
    </comment>
  </commentList>
</comments>
</file>

<file path=xl/comments2.xml><?xml version="1.0" encoding="utf-8"?>
<comments xmlns="http://schemas.openxmlformats.org/spreadsheetml/2006/main">
  <authors>
    <author>emazzone</author>
  </authors>
  <commentList>
    <comment ref="F4" authorId="0" shapeId="0">
      <text>
        <r>
          <rPr>
            <sz val="8"/>
            <color indexed="81"/>
            <rFont val="Tahoma"/>
            <family val="2"/>
          </rPr>
          <t xml:space="preserve">initial estimation
</t>
        </r>
        <r>
          <rPr>
            <i/>
            <sz val="8"/>
            <color indexed="81"/>
            <rFont val="Tahoma"/>
            <family val="2"/>
          </rPr>
          <t>(in man/days)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Workload of accepted Change Requests.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 xml:space="preserve"> (in man/days)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 xml:space="preserve">Revised estimation .
</t>
        </r>
        <r>
          <rPr>
            <i/>
            <sz val="8"/>
            <color indexed="81"/>
            <rFont val="Tahoma"/>
            <family val="2"/>
          </rPr>
          <t xml:space="preserve">(in man/days)
</t>
        </r>
        <r>
          <rPr>
            <b/>
            <sz val="8"/>
            <color indexed="81"/>
            <rFont val="Tahoma"/>
            <family val="2"/>
          </rPr>
          <t>Revised = baseline + CR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Actual costs
(in man/days)</t>
        </r>
      </text>
    </comment>
    <comment ref="J4" authorId="0" shapeId="0">
      <text>
        <r>
          <rPr>
            <b/>
            <sz val="8"/>
            <color indexed="81"/>
            <rFont val="Tahoma"/>
            <family val="2"/>
          </rPr>
          <t>Estimate To Complete:</t>
        </r>
        <r>
          <rPr>
            <sz val="8"/>
            <color indexed="81"/>
            <rFont val="Tahoma"/>
            <family val="2"/>
          </rPr>
          <t xml:space="preserve"> 
Workload really needed to finalize the task. </t>
        </r>
        <r>
          <rPr>
            <i/>
            <sz val="8"/>
            <color indexed="81"/>
            <rFont val="Tahoma"/>
            <family val="2"/>
          </rPr>
          <t>(in man/days)</t>
        </r>
      </text>
    </comment>
    <comment ref="K4" authorId="0" shapeId="0">
      <text>
        <r>
          <rPr>
            <b/>
            <sz val="8"/>
            <color indexed="81"/>
            <rFont val="Tahoma"/>
            <family val="2"/>
          </rPr>
          <t>Estimate At Completion:</t>
        </r>
        <r>
          <rPr>
            <sz val="8"/>
            <color indexed="81"/>
            <rFont val="Tahoma"/>
            <family val="2"/>
          </rPr>
          <t xml:space="preserve"> 
Final cost of the task taking into account the ETC (in man/days)
</t>
        </r>
        <r>
          <rPr>
            <b/>
            <sz val="8"/>
            <color indexed="81"/>
            <rFont val="Tahoma"/>
            <family val="2"/>
          </rPr>
          <t>EAC = Actuals + ETC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 xml:space="preserve">Difference between the estimated and needed workload
</t>
        </r>
        <r>
          <rPr>
            <i/>
            <sz val="8"/>
            <color indexed="81"/>
            <rFont val="Tahoma"/>
            <family val="2"/>
          </rPr>
          <t>(in man/days)</t>
        </r>
        <r>
          <rPr>
            <b/>
            <sz val="8"/>
            <color indexed="81"/>
            <rFont val="Tahoma"/>
            <family val="2"/>
          </rPr>
          <t xml:space="preserve">
V = Revised Baseline - EAC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" authorId="0" shapeId="0">
      <text>
        <r>
          <rPr>
            <b/>
            <sz val="8"/>
            <color indexed="81"/>
            <rFont val="Tahoma"/>
            <family val="2"/>
          </rPr>
          <t>Planned Value:</t>
        </r>
        <r>
          <rPr>
            <sz val="8"/>
            <color indexed="81"/>
            <rFont val="Tahoma"/>
            <family val="2"/>
          </rPr>
          <t xml:space="preserve"> 
= revised baseline.Total estimated workload </t>
        </r>
        <r>
          <rPr>
            <i/>
            <sz val="8"/>
            <color indexed="81"/>
            <rFont val="Tahoma"/>
            <family val="2"/>
          </rPr>
          <t>(in man/days))</t>
        </r>
      </text>
    </comment>
    <comment ref="O4" authorId="0" shapeId="0">
      <text>
        <r>
          <rPr>
            <b/>
            <sz val="8"/>
            <color indexed="81"/>
            <rFont val="Tahoma"/>
            <family val="2"/>
          </rPr>
          <t>Actual Cost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i/>
            <sz val="8"/>
            <color indexed="81"/>
            <rFont val="Tahoma"/>
            <family val="2"/>
          </rPr>
          <t>(in man/days)</t>
        </r>
      </text>
    </comment>
    <comment ref="P4" authorId="0" shapeId="0">
      <text>
        <r>
          <rPr>
            <b/>
            <sz val="8"/>
            <color indexed="81"/>
            <rFont val="Tahoma"/>
            <family val="2"/>
          </rPr>
          <t xml:space="preserve">Earned Value: 
</t>
        </r>
        <r>
          <rPr>
            <sz val="8"/>
            <color indexed="81"/>
            <rFont val="Tahoma"/>
            <family val="2"/>
          </rPr>
          <t>(in man/days)</t>
        </r>
        <r>
          <rPr>
            <sz val="8"/>
            <color indexed="81"/>
            <rFont val="Tahoma"/>
            <family val="2"/>
          </rPr>
          <t xml:space="preserve">
If EV &lt; AC, = excess of cost
If EV &gt; AC, = margin</t>
        </r>
      </text>
    </comment>
    <comment ref="Q4" authorId="0" shapeId="0">
      <text>
        <r>
          <rPr>
            <b/>
            <sz val="8"/>
            <color indexed="81"/>
            <rFont val="Tahoma"/>
            <family val="2"/>
          </rPr>
          <t xml:space="preserve">Cost Performance Index: 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CPI = EV/AC
</t>
        </r>
        <r>
          <rPr>
            <sz val="8"/>
            <color indexed="81"/>
            <rFont val="Tahoma"/>
            <family val="2"/>
          </rPr>
          <t>If CPI &lt; 1, = costs &gt; estimations
If CPI &gt; 1, = costs &lt; estimations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emazzone</author>
  </authors>
  <commentList>
    <comment ref="N4" authorId="0" shapeId="0">
      <text>
        <r>
          <rPr>
            <b/>
            <sz val="8"/>
            <color indexed="81"/>
            <rFont val="Tahoma"/>
            <family val="2"/>
          </rPr>
          <t>Planned Value:</t>
        </r>
        <r>
          <rPr>
            <sz val="8"/>
            <color indexed="81"/>
            <rFont val="Tahoma"/>
            <family val="2"/>
          </rPr>
          <t xml:space="preserve"> 
Estimated workload
</t>
        </r>
        <r>
          <rPr>
            <i/>
            <sz val="8"/>
            <color indexed="81"/>
            <rFont val="Tahoma"/>
            <family val="2"/>
          </rPr>
          <t>(in man/days)</t>
        </r>
      </text>
    </comment>
    <comment ref="O4" authorId="0" shapeId="0">
      <text>
        <r>
          <rPr>
            <b/>
            <sz val="8"/>
            <color indexed="81"/>
            <rFont val="Tahoma"/>
            <family val="2"/>
          </rPr>
          <t>Actual Cost: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i/>
            <sz val="8"/>
            <color indexed="81"/>
            <rFont val="Tahoma"/>
            <family val="2"/>
          </rPr>
          <t>(in man/days)</t>
        </r>
      </text>
    </comment>
    <comment ref="P4" authorId="0" shapeId="0">
      <text>
        <r>
          <rPr>
            <b/>
            <sz val="8"/>
            <color indexed="81"/>
            <rFont val="Tahoma"/>
            <family val="2"/>
          </rPr>
          <t xml:space="preserve">Earned Value: 
</t>
        </r>
        <r>
          <rPr>
            <sz val="8"/>
            <color indexed="81"/>
            <rFont val="Tahoma"/>
            <family val="2"/>
          </rPr>
          <t>(in man/days)</t>
        </r>
        <r>
          <rPr>
            <sz val="8"/>
            <color indexed="81"/>
            <rFont val="Tahoma"/>
            <family val="2"/>
          </rPr>
          <t xml:space="preserve">
If EV &lt; AC, = excess of cost
If EV &gt; AC, = margin</t>
        </r>
      </text>
    </comment>
    <comment ref="Q4" authorId="0" shapeId="0">
      <text>
        <r>
          <rPr>
            <b/>
            <sz val="8"/>
            <color indexed="81"/>
            <rFont val="Tahoma"/>
            <family val="2"/>
          </rPr>
          <t>Cost Performance Index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CPI = EV/AC
</t>
        </r>
        <r>
          <rPr>
            <sz val="8"/>
            <color indexed="81"/>
            <rFont val="Tahoma"/>
            <family val="2"/>
          </rPr>
          <t>If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>CPI &lt; 1, = costs &gt; estimations
If CPI &gt; 1, = costs &lt; estimations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kasprzak</author>
    <author>jkasprzak</author>
  </authors>
  <commentList>
    <comment ref="D7" authorId="0" shapeId="0">
      <text>
        <r>
          <rPr>
            <b/>
            <sz val="8"/>
            <color indexed="81"/>
            <rFont val="Tahoma"/>
            <family val="2"/>
          </rPr>
          <t>Description courte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1" shapeId="0">
      <text>
        <r>
          <rPr>
            <b/>
            <sz val="8"/>
            <color indexed="81"/>
            <rFont val="Tahoma"/>
            <family val="2"/>
          </rPr>
          <t>man/days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7" authorId="0" shapeId="0">
      <text>
        <r>
          <rPr>
            <b/>
            <sz val="8"/>
            <color indexed="81"/>
            <rFont val="Tahoma"/>
            <family val="2"/>
          </rPr>
          <t>Description courte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gdemarneffe</author>
    <author>emazzone</author>
  </authors>
  <commentList>
    <comment ref="J7" authorId="0" shapeId="0">
      <text>
        <r>
          <rPr>
            <b/>
            <sz val="8"/>
            <color indexed="81"/>
            <rFont val="Tahoma"/>
            <family val="2"/>
          </rPr>
          <t>Description of the actions undertaken to manage the risk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7" authorId="1" shapeId="0">
      <text>
        <r>
          <rPr>
            <b/>
            <u/>
            <sz val="8"/>
            <color indexed="81"/>
            <rFont val="Tahoma"/>
            <family val="2"/>
          </rPr>
          <t xml:space="preserve">Risk exposure:
</t>
        </r>
        <r>
          <rPr>
            <b/>
            <sz val="8"/>
            <color indexed="81"/>
            <rFont val="Tahoma"/>
            <family val="2"/>
          </rPr>
          <t xml:space="preserve">Low: </t>
        </r>
        <r>
          <rPr>
            <sz val="8"/>
            <color indexed="81"/>
            <rFont val="Tahoma"/>
            <family val="2"/>
          </rPr>
          <t>0,01 - 0,05</t>
        </r>
        <r>
          <rPr>
            <b/>
            <sz val="8"/>
            <color indexed="81"/>
            <rFont val="Tahoma"/>
            <family val="2"/>
          </rPr>
          <t xml:space="preserve">
Moderate: </t>
        </r>
        <r>
          <rPr>
            <sz val="8"/>
            <color indexed="81"/>
            <rFont val="Tahoma"/>
            <family val="2"/>
          </rPr>
          <t>0,06 - 0,16</t>
        </r>
        <r>
          <rPr>
            <b/>
            <sz val="8"/>
            <color indexed="81"/>
            <rFont val="Tahoma"/>
            <family val="2"/>
          </rPr>
          <t xml:space="preserve">
High: </t>
        </r>
        <r>
          <rPr>
            <sz val="8"/>
            <color indexed="81"/>
            <rFont val="Tahoma"/>
            <family val="2"/>
          </rPr>
          <t>0,17 - 0,72
(calculated values)</t>
        </r>
      </text>
    </comment>
    <comment ref="N7" authorId="1" shapeId="0">
      <text>
        <r>
          <rPr>
            <b/>
            <u/>
            <sz val="8"/>
            <color indexed="81"/>
            <rFont val="Tahoma"/>
            <family val="2"/>
          </rPr>
          <t xml:space="preserve">Risk exposure:
</t>
        </r>
        <r>
          <rPr>
            <b/>
            <sz val="8"/>
            <color indexed="81"/>
            <rFont val="Tahoma"/>
            <family val="2"/>
          </rPr>
          <t xml:space="preserve">Low: </t>
        </r>
        <r>
          <rPr>
            <sz val="8"/>
            <color indexed="81"/>
            <rFont val="Tahoma"/>
            <family val="2"/>
          </rPr>
          <t>0,01 - 0,05</t>
        </r>
        <r>
          <rPr>
            <b/>
            <sz val="8"/>
            <color indexed="81"/>
            <rFont val="Tahoma"/>
            <family val="2"/>
          </rPr>
          <t xml:space="preserve">
Moderate: </t>
        </r>
        <r>
          <rPr>
            <sz val="8"/>
            <color indexed="81"/>
            <rFont val="Tahoma"/>
            <family val="2"/>
          </rPr>
          <t>0,06 - 0,16</t>
        </r>
        <r>
          <rPr>
            <b/>
            <sz val="8"/>
            <color indexed="81"/>
            <rFont val="Tahoma"/>
            <family val="2"/>
          </rPr>
          <t xml:space="preserve">
High: </t>
        </r>
        <r>
          <rPr>
            <sz val="8"/>
            <color indexed="81"/>
            <rFont val="Tahoma"/>
            <family val="2"/>
          </rPr>
          <t>0,17 - 0,72
(calculated values)</t>
        </r>
      </text>
    </comment>
  </commentList>
</comments>
</file>

<file path=xl/comments6.xml><?xml version="1.0" encoding="utf-8"?>
<comments xmlns="http://schemas.openxmlformats.org/spreadsheetml/2006/main">
  <authors>
    <author>gdemarneffe</author>
    <author>emazzone</author>
  </authors>
  <commentList>
    <comment ref="J7" authorId="0" shapeId="0">
      <text>
        <r>
          <rPr>
            <b/>
            <sz val="8"/>
            <color indexed="81"/>
            <rFont val="Tahoma"/>
            <family val="2"/>
          </rPr>
          <t>Description of the actions undertaken to manage the risk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" authorId="1" shapeId="0">
      <text>
        <r>
          <rPr>
            <b/>
            <u/>
            <sz val="8"/>
            <color indexed="81"/>
            <rFont val="Tahoma"/>
            <family val="2"/>
          </rPr>
          <t xml:space="preserve">Risk exposure:
</t>
        </r>
        <r>
          <rPr>
            <b/>
            <sz val="8"/>
            <color indexed="81"/>
            <rFont val="Tahoma"/>
            <family val="2"/>
          </rPr>
          <t xml:space="preserve">Low: </t>
        </r>
        <r>
          <rPr>
            <sz val="8"/>
            <color indexed="81"/>
            <rFont val="Tahoma"/>
            <family val="2"/>
          </rPr>
          <t>0,01 - 0,05</t>
        </r>
        <r>
          <rPr>
            <b/>
            <sz val="8"/>
            <color indexed="81"/>
            <rFont val="Tahoma"/>
            <family val="2"/>
          </rPr>
          <t xml:space="preserve">
Moderate: </t>
        </r>
        <r>
          <rPr>
            <sz val="8"/>
            <color indexed="81"/>
            <rFont val="Tahoma"/>
            <family val="2"/>
          </rPr>
          <t>0,06 - 0,16</t>
        </r>
        <r>
          <rPr>
            <b/>
            <sz val="8"/>
            <color indexed="81"/>
            <rFont val="Tahoma"/>
            <family val="2"/>
          </rPr>
          <t xml:space="preserve">
High: </t>
        </r>
        <r>
          <rPr>
            <sz val="8"/>
            <color indexed="81"/>
            <rFont val="Tahoma"/>
            <family val="2"/>
          </rPr>
          <t>0,17 - 0,72
(calculated values)</t>
        </r>
      </text>
    </comment>
    <comment ref="M7" authorId="1" shapeId="0">
      <text>
        <r>
          <rPr>
            <b/>
            <u/>
            <sz val="8"/>
            <color indexed="81"/>
            <rFont val="Tahoma"/>
            <family val="2"/>
          </rPr>
          <t xml:space="preserve">Risk exposure:
</t>
        </r>
        <r>
          <rPr>
            <b/>
            <sz val="8"/>
            <color indexed="81"/>
            <rFont val="Tahoma"/>
            <family val="2"/>
          </rPr>
          <t xml:space="preserve">Low: </t>
        </r>
        <r>
          <rPr>
            <sz val="8"/>
            <color indexed="81"/>
            <rFont val="Tahoma"/>
            <family val="2"/>
          </rPr>
          <t>0,01 - 0,05</t>
        </r>
        <r>
          <rPr>
            <b/>
            <sz val="8"/>
            <color indexed="81"/>
            <rFont val="Tahoma"/>
            <family val="2"/>
          </rPr>
          <t xml:space="preserve">
Moderate: </t>
        </r>
        <r>
          <rPr>
            <sz val="8"/>
            <color indexed="81"/>
            <rFont val="Tahoma"/>
            <family val="2"/>
          </rPr>
          <t>0,06 - 0,16</t>
        </r>
        <r>
          <rPr>
            <b/>
            <sz val="8"/>
            <color indexed="81"/>
            <rFont val="Tahoma"/>
            <family val="2"/>
          </rPr>
          <t xml:space="preserve">
High: </t>
        </r>
        <r>
          <rPr>
            <sz val="8"/>
            <color indexed="81"/>
            <rFont val="Tahoma"/>
            <family val="2"/>
          </rPr>
          <t>0,17 - 0,72
(calculated values)</t>
        </r>
      </text>
    </comment>
  </commentList>
</comments>
</file>

<file path=xl/sharedStrings.xml><?xml version="1.0" encoding="utf-8"?>
<sst xmlns="http://schemas.openxmlformats.org/spreadsheetml/2006/main" count="879" uniqueCount="664">
  <si>
    <t>Version</t>
  </si>
  <si>
    <t>Description</t>
  </si>
  <si>
    <t>AC</t>
  </si>
  <si>
    <t>PV</t>
  </si>
  <si>
    <t>EV</t>
  </si>
  <si>
    <t>Impact</t>
  </si>
  <si>
    <t xml:space="preserve"> </t>
  </si>
  <si>
    <t>Probabilité</t>
  </si>
  <si>
    <t>ID</t>
  </si>
  <si>
    <t>Budget</t>
  </si>
  <si>
    <t>CPI</t>
  </si>
  <si>
    <t>CPI tolerance</t>
  </si>
  <si>
    <t>Catégorie</t>
  </si>
  <si>
    <t>Type</t>
  </si>
  <si>
    <t>Statut</t>
  </si>
  <si>
    <t>Type de DE</t>
  </si>
  <si>
    <t>Statut DE</t>
  </si>
  <si>
    <t>En attente</t>
  </si>
  <si>
    <t>Check</t>
  </si>
  <si>
    <t>ER</t>
  </si>
  <si>
    <t>Stratégie</t>
  </si>
  <si>
    <t>Risques</t>
  </si>
  <si>
    <t>FCT</t>
  </si>
  <si>
    <t>FCT-BES</t>
  </si>
  <si>
    <t>FCT-USE</t>
  </si>
  <si>
    <t>FCT-FRM</t>
  </si>
  <si>
    <t>TEC</t>
  </si>
  <si>
    <t>TEC-EXIG</t>
  </si>
  <si>
    <t>TEC-TCNO</t>
  </si>
  <si>
    <t>TEC-PERF</t>
  </si>
  <si>
    <t>TEC-QUAL</t>
  </si>
  <si>
    <t>EXT</t>
  </si>
  <si>
    <t>EXT-FOUR</t>
  </si>
  <si>
    <t>EXT-REGL</t>
  </si>
  <si>
    <t>ORG-DEPP</t>
  </si>
  <si>
    <t>ORG-BUDG</t>
  </si>
  <si>
    <t>ORG-PRIO</t>
  </si>
  <si>
    <t>MGT-ESTI</t>
  </si>
  <si>
    <t>MGT-PLAN</t>
  </si>
  <si>
    <t>MGT-COMM</t>
  </si>
  <si>
    <t>Tendance</t>
  </si>
  <si>
    <t>Data</t>
  </si>
  <si>
    <t>ProbRating</t>
  </si>
  <si>
    <t>ImpactRating</t>
  </si>
  <si>
    <t>Délais</t>
  </si>
  <si>
    <t>Action</t>
  </si>
  <si>
    <t>Priorité</t>
  </si>
  <si>
    <t>Actions</t>
  </si>
  <si>
    <t>Exposition</t>
  </si>
  <si>
    <t>orange</t>
  </si>
  <si>
    <t>Prob</t>
  </si>
  <si>
    <t>Charge</t>
  </si>
  <si>
    <t>Statistiques</t>
  </si>
  <si>
    <t>(revised) - (baseline)</t>
  </si>
  <si>
    <t>Overview</t>
  </si>
  <si>
    <t>0,90</t>
  </si>
  <si>
    <t>0,70</t>
  </si>
  <si>
    <t>0,30</t>
  </si>
  <si>
    <t>0,10</t>
  </si>
  <si>
    <t>nb  risques elevés:</t>
  </si>
  <si>
    <t>nb  risques modérés:</t>
  </si>
  <si>
    <t>Etat</t>
  </si>
  <si>
    <t>Change Requests (CR)</t>
  </si>
  <si>
    <t>Incident</t>
  </si>
  <si>
    <t>Date</t>
  </si>
  <si>
    <t>En cours</t>
  </si>
  <si>
    <t>Terminé</t>
  </si>
  <si>
    <t>Deadline</t>
  </si>
  <si>
    <t>Phases</t>
  </si>
  <si>
    <t>Projet</t>
  </si>
  <si>
    <t>TEC-ARCH</t>
  </si>
  <si>
    <t>TEC-ENV</t>
  </si>
  <si>
    <t>TEC-TEST</t>
  </si>
  <si>
    <t>EXT-PE</t>
  </si>
  <si>
    <t>ORG-MOA</t>
  </si>
  <si>
    <t>ORG-MOE</t>
  </si>
  <si>
    <t>ORG-DEPL</t>
  </si>
  <si>
    <t>ORG</t>
  </si>
  <si>
    <t>MGT</t>
  </si>
  <si>
    <t>MGT-SUIV</t>
  </si>
  <si>
    <t>Decision</t>
  </si>
  <si>
    <t>Contracts</t>
  </si>
  <si>
    <t>Specific Contract Reference</t>
  </si>
  <si>
    <t>Supplier</t>
  </si>
  <si>
    <t>Contract Type</t>
  </si>
  <si>
    <t>Status</t>
  </si>
  <si>
    <t>Budget Post</t>
  </si>
  <si>
    <t>ITDP Reference</t>
  </si>
  <si>
    <t>Starting Date</t>
  </si>
  <si>
    <t>Ending Date</t>
  </si>
  <si>
    <t>Phase</t>
  </si>
  <si>
    <t>Overall Budget Progress</t>
  </si>
  <si>
    <t>FP Budget Progress</t>
  </si>
  <si>
    <t>Time&amp;Means</t>
  </si>
  <si>
    <t>Fixed Price</t>
  </si>
  <si>
    <t>Profil</t>
  </si>
  <si>
    <t>Consultant</t>
  </si>
  <si>
    <t>Contract</t>
  </si>
  <si>
    <t>Deliverables</t>
  </si>
  <si>
    <t>Delivery Date</t>
  </si>
  <si>
    <t>Acceptance Date</t>
  </si>
  <si>
    <t>Baseline
(Cost in €)</t>
  </si>
  <si>
    <t>Change Requests
(Cost in €)</t>
  </si>
  <si>
    <t>Revised Baseline
(Cost in €)</t>
  </si>
  <si>
    <t>% Revised Budget</t>
  </si>
  <si>
    <t>Accepted and Invoiced (in €)</t>
  </si>
  <si>
    <t>Accepted but not Invoiced (in €)</t>
  </si>
  <si>
    <t>% Budget Progress</t>
  </si>
  <si>
    <t>% Project Budget Progress</t>
  </si>
  <si>
    <t>Profils</t>
  </si>
  <si>
    <t>PM</t>
  </si>
  <si>
    <t>SA</t>
  </si>
  <si>
    <t>Deliverable</t>
  </si>
  <si>
    <t>TOTAL T&amp;M</t>
  </si>
  <si>
    <t>TOTAL FP</t>
  </si>
  <si>
    <t>CoutHrMoyen</t>
  </si>
  <si>
    <t>T&amp;M Revised Budget</t>
  </si>
  <si>
    <t>FP Revised Budget</t>
  </si>
  <si>
    <t>T&amp;M Actual Cost</t>
  </si>
  <si>
    <t>FP Actual Cost</t>
  </si>
  <si>
    <t>T&amp;M EAC</t>
  </si>
  <si>
    <t>Project Progress</t>
  </si>
  <si>
    <t>Scopes</t>
  </si>
  <si>
    <t>Project</t>
  </si>
  <si>
    <t>TOTAL</t>
  </si>
  <si>
    <t>Total :</t>
  </si>
  <si>
    <t>Late Delivery</t>
  </si>
  <si>
    <t>Late Not delivered</t>
  </si>
  <si>
    <t>Delay undelivered</t>
  </si>
  <si>
    <t>Delivery Delay</t>
  </si>
  <si>
    <t>No Deliv. Date</t>
  </si>
  <si>
    <t>Total delay for all deliverables</t>
  </si>
  <si>
    <t>Deliverables / Milestones</t>
  </si>
  <si>
    <t>Infrastructure</t>
  </si>
  <si>
    <t>Delivered</t>
  </si>
  <si>
    <t>Cost (in €)</t>
  </si>
  <si>
    <t>Not Accepted    (in €)</t>
  </si>
  <si>
    <t>T&amp;M Baseline Budget</t>
  </si>
  <si>
    <t>Totals</t>
  </si>
  <si>
    <t>Revised Baseline</t>
  </si>
  <si>
    <t>Baseline</t>
  </si>
  <si>
    <t>EAC</t>
  </si>
  <si>
    <t>Page 1/2</t>
  </si>
  <si>
    <t>Page 2/2</t>
  </si>
  <si>
    <t>CTR</t>
  </si>
  <si>
    <t>Contract Title - Product</t>
  </si>
  <si>
    <t>Milestones</t>
  </si>
  <si>
    <t>Milestone</t>
  </si>
  <si>
    <t>Task</t>
  </si>
  <si>
    <t>Project Dashboard</t>
  </si>
  <si>
    <t>Project info</t>
  </si>
  <si>
    <t>Project code</t>
  </si>
  <si>
    <t>Project name</t>
  </si>
  <si>
    <t>Stakeholders</t>
  </si>
  <si>
    <t>MOA Project owner</t>
  </si>
  <si>
    <t>MOE Project manager</t>
  </si>
  <si>
    <t>Client</t>
  </si>
  <si>
    <t>Key users</t>
  </si>
  <si>
    <t>Document info</t>
  </si>
  <si>
    <t>Author</t>
  </si>
  <si>
    <t>Creation date</t>
  </si>
  <si>
    <t>Revision date</t>
  </si>
  <si>
    <t>Project report</t>
  </si>
  <si>
    <t>Progress</t>
  </si>
  <si>
    <t>Name</t>
  </si>
  <si>
    <t>Risks</t>
  </si>
  <si>
    <t>ON HOLD CHANGE REQUESTS</t>
  </si>
  <si>
    <t>Total workload for CR</t>
  </si>
  <si>
    <t>Total workload for accepted CR</t>
  </si>
  <si>
    <t>Total of CR</t>
  </si>
  <si>
    <t>Percentage of completion</t>
  </si>
  <si>
    <t>Variance (days)</t>
  </si>
  <si>
    <t>Planned value</t>
  </si>
  <si>
    <t>Actual cost</t>
  </si>
  <si>
    <t>Earned value</t>
  </si>
  <si>
    <t>Cost Performance index</t>
  </si>
  <si>
    <t>Actual risks</t>
  </si>
  <si>
    <t>Probability</t>
  </si>
  <si>
    <t>Time</t>
  </si>
  <si>
    <t>Responsible</t>
  </si>
  <si>
    <t>Summary of</t>
  </si>
  <si>
    <t>Code</t>
  </si>
  <si>
    <t>% of completion</t>
  </si>
  <si>
    <t>Estate</t>
  </si>
  <si>
    <t>Risk ID</t>
  </si>
  <si>
    <t>CR ID</t>
  </si>
  <si>
    <t>Closing date</t>
  </si>
  <si>
    <t>Category</t>
  </si>
  <si>
    <t>Decisions</t>
  </si>
  <si>
    <t>Request date</t>
  </si>
  <si>
    <t>Complainant</t>
  </si>
  <si>
    <t>Workload (h)</t>
  </si>
  <si>
    <t>Validation date</t>
  </si>
  <si>
    <t>Trigger</t>
  </si>
  <si>
    <t>Strategy</t>
  </si>
  <si>
    <t>Changes</t>
  </si>
  <si>
    <t>Monitoring date</t>
  </si>
  <si>
    <t>Responsible(s)</t>
  </si>
  <si>
    <t>Answer</t>
  </si>
  <si>
    <t>deadline</t>
  </si>
  <si>
    <t>Priority</t>
  </si>
  <si>
    <t>Assignee</t>
  </si>
  <si>
    <t>risk ID</t>
  </si>
  <si>
    <t>Decision ID</t>
  </si>
  <si>
    <t>Closure date</t>
  </si>
  <si>
    <t>Functional improvement</t>
  </si>
  <si>
    <t>Risk reduction</t>
  </si>
  <si>
    <t>Technical constraints</t>
  </si>
  <si>
    <t>On hold</t>
  </si>
  <si>
    <t>Accepted</t>
  </si>
  <si>
    <t>Refused</t>
  </si>
  <si>
    <t>Acceptance</t>
  </si>
  <si>
    <t>Mitigation</t>
  </si>
  <si>
    <t>Avoidance</t>
  </si>
  <si>
    <t>Retention</t>
  </si>
  <si>
    <t>Transfer</t>
  </si>
  <si>
    <t>Research</t>
  </si>
  <si>
    <t>Waiting</t>
  </si>
  <si>
    <t>Lower</t>
  </si>
  <si>
    <t>Equal</t>
  </si>
  <si>
    <t>Increase</t>
  </si>
  <si>
    <t>Completed</t>
  </si>
  <si>
    <t>Very low</t>
  </si>
  <si>
    <t>Low</t>
  </si>
  <si>
    <t>Moderate</t>
  </si>
  <si>
    <t>High</t>
  </si>
  <si>
    <t>Very high</t>
  </si>
  <si>
    <t>green</t>
  </si>
  <si>
    <t>red</t>
  </si>
  <si>
    <t>Display limit risks</t>
  </si>
  <si>
    <t>Monitor and Control Project</t>
  </si>
  <si>
    <t>Pre-project phase</t>
  </si>
  <si>
    <t>Definition phase</t>
  </si>
  <si>
    <t>Realisation phase</t>
  </si>
  <si>
    <t>Closure phase</t>
  </si>
  <si>
    <t>Started</t>
  </si>
  <si>
    <t>Finished</t>
  </si>
  <si>
    <t>In progress</t>
  </si>
  <si>
    <t>In time</t>
  </si>
  <si>
    <t>Delayed</t>
  </si>
  <si>
    <t>To be delivered</t>
  </si>
  <si>
    <t>Closure milestone</t>
  </si>
  <si>
    <t>AT</t>
  </si>
  <si>
    <t>BA</t>
  </si>
  <si>
    <t>CA</t>
  </si>
  <si>
    <t>CMC</t>
  </si>
  <si>
    <t>CME</t>
  </si>
  <si>
    <t>CO</t>
  </si>
  <si>
    <t>CTO</t>
  </si>
  <si>
    <t>EDI</t>
  </si>
  <si>
    <t>EDB</t>
  </si>
  <si>
    <t>EJ2</t>
  </si>
  <si>
    <t>EMQ</t>
  </si>
  <si>
    <t>EOC</t>
  </si>
  <si>
    <t>EOS</t>
  </si>
  <si>
    <t>EPL</t>
  </si>
  <si>
    <t>ETO</t>
  </si>
  <si>
    <t>EWT</t>
  </si>
  <si>
    <t>IE</t>
  </si>
  <si>
    <t>IT</t>
  </si>
  <si>
    <t>IA</t>
  </si>
  <si>
    <t>ISS</t>
  </si>
  <si>
    <t>LAP</t>
  </si>
  <si>
    <t>LC</t>
  </si>
  <si>
    <t>LCC</t>
  </si>
  <si>
    <t>LSC</t>
  </si>
  <si>
    <t>LTC</t>
  </si>
  <si>
    <t>LTE</t>
  </si>
  <si>
    <t>OA</t>
  </si>
  <si>
    <t>OT</t>
  </si>
  <si>
    <t>PCO</t>
  </si>
  <si>
    <t>PTS</t>
  </si>
  <si>
    <t>SCC</t>
  </si>
  <si>
    <t>SCO</t>
  </si>
  <si>
    <t>SE</t>
  </si>
  <si>
    <t>SEC</t>
  </si>
  <si>
    <t>SES</t>
  </si>
  <si>
    <t>SI</t>
  </si>
  <si>
    <t>SPM</t>
  </si>
  <si>
    <t>STE</t>
  </si>
  <si>
    <t>STS</t>
  </si>
  <si>
    <t>SWE</t>
  </si>
  <si>
    <t>TC</t>
  </si>
  <si>
    <t>TEN</t>
  </si>
  <si>
    <t>TL</t>
  </si>
  <si>
    <t>TLP</t>
  </si>
  <si>
    <t>TPM</t>
  </si>
  <si>
    <t>TRS</t>
  </si>
  <si>
    <t>TS</t>
  </si>
  <si>
    <t>TST</t>
  </si>
  <si>
    <t>USA</t>
  </si>
  <si>
    <t>WCS</t>
  </si>
  <si>
    <t>WD</t>
  </si>
  <si>
    <t>WDE</t>
  </si>
  <si>
    <t>WW</t>
  </si>
  <si>
    <t>Ongoing</t>
  </si>
  <si>
    <t>LATE DELIVERABLES</t>
  </si>
  <si>
    <t>Version 32 of 23/02/2010</t>
  </si>
  <si>
    <t>Work (Days)</t>
  </si>
  <si>
    <t>Change Requests</t>
  </si>
  <si>
    <t>ETC</t>
  </si>
  <si>
    <t>Variance</t>
  </si>
  <si>
    <t>comment</t>
  </si>
  <si>
    <t>Workload</t>
  </si>
  <si>
    <t>Comitted Budget</t>
  </si>
  <si>
    <t>Executed Budget</t>
  </si>
  <si>
    <t>Remaining Budget</t>
  </si>
  <si>
    <t xml:space="preserve">PV </t>
  </si>
  <si>
    <t xml:space="preserve">AC </t>
  </si>
  <si>
    <t xml:space="preserve">EV </t>
  </si>
  <si>
    <t>Click on the picture to open the guide</t>
  </si>
  <si>
    <t>T&amp;M Budget Progress</t>
  </si>
  <si>
    <t>FP Baseline Budget</t>
  </si>
  <si>
    <t>Baseline (days.eq)</t>
  </si>
  <si>
    <t>BLOQUING ACTIONS IN PROGRESS</t>
  </si>
  <si>
    <t>Requester</t>
  </si>
  <si>
    <t>Incidents / Issues</t>
  </si>
  <si>
    <t>Accepted Change requests</t>
  </si>
  <si>
    <t>Blocking</t>
  </si>
  <si>
    <t>AM-List</t>
  </si>
  <si>
    <t>e-Parliament Delivery 2 : Amendment Lists</t>
  </si>
  <si>
    <t>Second delivery of e-Parlament : management of the changes on the amendment chain</t>
  </si>
  <si>
    <t>Olivier Fabbri</t>
  </si>
  <si>
    <t>Gianluigi Alari</t>
  </si>
  <si>
    <t>e-Parliament</t>
  </si>
  <si>
    <t>1.0</t>
  </si>
  <si>
    <t>Planning milestone</t>
  </si>
  <si>
    <t>Realisation milestone</t>
  </si>
  <si>
    <t>Rollout milestone</t>
  </si>
  <si>
    <t>Kick-off milestone</t>
  </si>
  <si>
    <t>Project risk id</t>
  </si>
  <si>
    <t>R1</t>
  </si>
  <si>
    <t>R2</t>
  </si>
  <si>
    <t>R3</t>
  </si>
  <si>
    <t>R4</t>
  </si>
  <si>
    <t>R5</t>
  </si>
  <si>
    <t>R6</t>
  </si>
  <si>
    <t>R7</t>
  </si>
  <si>
    <t>R8</t>
  </si>
  <si>
    <t>Impact on
scope</t>
  </si>
  <si>
    <t>Impact on 
time</t>
  </si>
  <si>
    <t>Open</t>
  </si>
  <si>
    <t>Closed</t>
  </si>
  <si>
    <t>None</t>
  </si>
  <si>
    <t>Very Low</t>
  </si>
  <si>
    <t>Very High</t>
  </si>
  <si>
    <t>DeliveryImpact</t>
  </si>
  <si>
    <t>DeliveryStatus</t>
  </si>
  <si>
    <t>ImpactScopeRating</t>
  </si>
  <si>
    <t>ImpactTimeRating</t>
  </si>
  <si>
    <t>Scope ER</t>
  </si>
  <si>
    <t>Time ER</t>
  </si>
  <si>
    <t>PURE-XML</t>
  </si>
  <si>
    <t>Project 
incident id</t>
  </si>
  <si>
    <t>Project 
action id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</si>
  <si>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</si>
  <si>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</si>
  <si>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</si>
  <si>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</si>
  <si>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</si>
  <si>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</si>
  <si>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</si>
  <si>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</si>
  <si>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</si>
  <si>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</si>
  <si>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</si>
  <si>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</si>
  <si>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</si>
  <si>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</si>
  <si>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</si>
  <si>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</si>
  <si>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</si>
  <si>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</si>
  <si>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</si>
  <si>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</si>
  <si>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</si>
  <si>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</si>
  <si>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</si>
  <si>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</si>
  <si>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</si>
  <si>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</si>
  <si>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</si>
  <si>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</si>
  <si>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I13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</si>
  <si>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</si>
  <si>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</si>
  <si>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</si>
  <si>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</si>
  <si>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</si>
  <si>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</si>
  <si>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</si>
  <si>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</si>
  <si>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</si>
  <si>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</si>
  <si>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</si>
  <si>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</si>
  <si>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</si>
  <si>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</si>
  <si>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</si>
  <si>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</si>
  <si>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</si>
  <si>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</si>
  <si>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</si>
  <si>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</si>
  <si>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</si>
  <si>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</si>
  <si>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</si>
  <si>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</si>
  <si>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</si>
  <si>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</si>
  <si>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</si>
  <si>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</si>
  <si>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</si>
  <si>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</si>
  <si>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</si>
  <si>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</si>
  <si>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</si>
  <si>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</si>
  <si>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</si>
  <si>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Program level</t>
  </si>
  <si>
    <t>Program Level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</si>
  <si>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</si>
  <si>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</si>
  <si>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</si>
  <si>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</si>
  <si>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</si>
  <si>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</si>
  <si>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</si>
  <si>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</si>
  <si>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</si>
  <si>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</si>
  <si>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</si>
  <si>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</si>
  <si>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A100</t>
  </si>
  <si>
    <t>A101</t>
  </si>
  <si>
    <t>A102</t>
  </si>
  <si>
    <t>A103</t>
  </si>
  <si>
    <t>A104</t>
  </si>
  <si>
    <t>A105</t>
  </si>
  <si>
    <t>R84</t>
  </si>
  <si>
    <t>A106</t>
  </si>
  <si>
    <t>A107</t>
  </si>
  <si>
    <t>R85</t>
  </si>
  <si>
    <t>R86</t>
  </si>
  <si>
    <t>A108</t>
  </si>
  <si>
    <t>R87</t>
  </si>
  <si>
    <t>A109</t>
  </si>
  <si>
    <t>A110</t>
  </si>
  <si>
    <t>R88</t>
  </si>
  <si>
    <t>A111</t>
  </si>
  <si>
    <t>A112</t>
  </si>
  <si>
    <t>R89</t>
  </si>
  <si>
    <t>A113</t>
  </si>
  <si>
    <t>R90</t>
  </si>
  <si>
    <t>A114</t>
  </si>
  <si>
    <t>R91</t>
  </si>
  <si>
    <t>A115</t>
  </si>
  <si>
    <t>R92</t>
  </si>
  <si>
    <t>A116</t>
  </si>
  <si>
    <t>R93</t>
  </si>
  <si>
    <t>A117</t>
  </si>
  <si>
    <t>R94</t>
  </si>
  <si>
    <t>A118</t>
  </si>
  <si>
    <t>A119</t>
  </si>
  <si>
    <t>R95</t>
  </si>
  <si>
    <t>A120</t>
  </si>
  <si>
    <t>A121</t>
  </si>
  <si>
    <t>R96</t>
  </si>
  <si>
    <t>R97</t>
  </si>
  <si>
    <t>R98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</si>
  <si>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</si>
  <si>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</si>
  <si>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</si>
  <si>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</si>
  <si>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</si>
  <si>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</si>
  <si>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</si>
  <si>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</si>
  <si>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</si>
  <si>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</si>
  <si>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</si>
  <si>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</si>
  <si>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</si>
  <si>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</si>
  <si>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</si>
  <si>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</si>
  <si>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</si>
  <si>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</si>
  <si>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</si>
  <si>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</si>
  <si>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</si>
  <si>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</si>
  <si>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</si>
  <si>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</si>
  <si>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</si>
  <si>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</si>
  <si>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</si>
  <si>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</si>
  <si>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</si>
  <si>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</si>
  <si>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</si>
  <si>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</si>
  <si>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</si>
  <si>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</si>
  <si>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</si>
  <si>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</si>
  <si>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</si>
  <si>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</si>
  <si>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</si>
  <si>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</si>
  <si>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</si>
  <si>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</si>
  <si>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</si>
  <si>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</si>
  <si>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</si>
  <si>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</si>
  <si>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</si>
  <si>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</si>
  <si>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</si>
  <si>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</si>
  <si>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</si>
  <si>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</si>
  <si>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</si>
  <si>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</si>
  <si>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</si>
  <si>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</si>
  <si>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</si>
  <si>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</si>
  <si>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</si>
  <si>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</si>
  <si>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</si>
  <si>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</si>
  <si>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</si>
  <si>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</si>
  <si>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</si>
  <si>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</si>
  <si>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</si>
  <si>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</si>
  <si>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</si>
  <si>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</si>
  <si>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</si>
  <si>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</si>
  <si>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</si>
  <si>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</si>
  <si>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</si>
  <si>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</si>
  <si>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</si>
  <si>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</si>
  <si>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</si>
  <si>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</si>
  <si>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</si>
  <si>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A063</t>
  </si>
  <si>
    <t>A064</t>
  </si>
  <si>
    <t>A065</t>
  </si>
  <si>
    <t>A066</t>
  </si>
  <si>
    <t>A067</t>
  </si>
  <si>
    <t>A068</t>
  </si>
  <si>
    <t>A069</t>
  </si>
  <si>
    <t>A070</t>
  </si>
  <si>
    <t>A071</t>
  </si>
  <si>
    <t>A072</t>
  </si>
  <si>
    <t>A073</t>
  </si>
  <si>
    <t>A074</t>
  </si>
  <si>
    <t>A075</t>
  </si>
  <si>
    <t>A076</t>
  </si>
  <si>
    <t>A077</t>
  </si>
  <si>
    <t>A078</t>
  </si>
  <si>
    <t>A079</t>
  </si>
  <si>
    <t>A080</t>
  </si>
  <si>
    <t>A081</t>
  </si>
  <si>
    <t>A082</t>
  </si>
  <si>
    <t>A083</t>
  </si>
  <si>
    <t>A084</t>
  </si>
  <si>
    <t>A085</t>
  </si>
  <si>
    <t>A086</t>
  </si>
  <si>
    <t>A087</t>
  </si>
  <si>
    <t>A088</t>
  </si>
  <si>
    <t>A089</t>
  </si>
  <si>
    <t>A090</t>
  </si>
  <si>
    <t>A091</t>
  </si>
  <si>
    <t>A092</t>
  </si>
  <si>
    <t>A093</t>
  </si>
  <si>
    <t>A094</t>
  </si>
  <si>
    <t>A095</t>
  </si>
  <si>
    <t>A096</t>
  </si>
  <si>
    <t>A097</t>
  </si>
  <si>
    <t>A098</t>
  </si>
  <si>
    <t>A099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</si>
  <si>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</si>
  <si>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</si>
  <si>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</si>
  <si>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</si>
  <si>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</si>
  <si>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</si>
  <si>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</si>
  <si>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</si>
  <si>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</si>
  <si>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</si>
  <si>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</si>
  <si>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</si>
  <si>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</si>
  <si>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I014</t>
  </si>
  <si>
    <t>I015</t>
  </si>
  <si>
    <t>I016</t>
  </si>
  <si>
    <t>I017</t>
  </si>
  <si>
    <t>I018</t>
  </si>
  <si>
    <t>I019</t>
  </si>
  <si>
    <t>CR001</t>
  </si>
  <si>
    <t>CR002</t>
  </si>
  <si>
    <t>CR003</t>
  </si>
  <si>
    <t>CR004</t>
  </si>
  <si>
    <t>CR005</t>
  </si>
  <si>
    <t>Collaboration between EP and Council</t>
  </si>
  <si>
    <t>Technology constraints, incompatibility of IT environments and restrictions on IT policies for information exchange and security</t>
  </si>
  <si>
    <t>Security considerations for the exchange of content</t>
  </si>
  <si>
    <t>Availability of committed resources</t>
  </si>
  <si>
    <t>Experience with similar collaboration project between the two institutions</t>
  </si>
  <si>
    <t>Feedback and Comments on the analysis executive summary</t>
  </si>
  <si>
    <t>Contribute with information on organization, resources and financial implications for the shape of the project</t>
  </si>
  <si>
    <t>Evaluation of options after consultation with IT for resources availability and planned meetings with Commission</t>
  </si>
  <si>
    <t>Propose meeting dates for presentation of e-Parliament components and architecture</t>
  </si>
  <si>
    <t>CEU</t>
  </si>
  <si>
    <t>EP</t>
  </si>
  <si>
    <t>20161017.03</t>
  </si>
  <si>
    <t>20161017.04</t>
  </si>
  <si>
    <t>20161017.05</t>
  </si>
  <si>
    <t>20161017.06</t>
  </si>
  <si>
    <t>Depends on the project shape</t>
  </si>
  <si>
    <t>Composition of SC (Coordination meeting of 30/9/2016)</t>
  </si>
  <si>
    <t>Present the SC the project shape options that are agreed as preferred (SC preparation meeting of 17/10)</t>
  </si>
  <si>
    <t>Delivery synchronisation</t>
  </si>
  <si>
    <t>Use combined PMM4EP and SCRUM as long as they can be tightly linked to the contract subtasks (email from OL)</t>
  </si>
  <si>
    <t>Agreement on the SC composition and on a joint presidency (Roland GENSON and Sarah BLAU have been nominated in-absentia) (SC1)</t>
  </si>
  <si>
    <t>Invite an EC Business representative to join the future Steering Committee meetings as an Observer. The Steering Committee should concentrate on the requirements of the two co-legislators (EP &amp; CEU) (SC1)</t>
  </si>
  <si>
    <t>Open collaboration with EC at technical level during the solution design phase (SC1)</t>
  </si>
  <si>
    <t>Reciprocally, representatives of the EP will be invited to participate, at business and technical level, in similar collaboration projects between the CEU and the EC in the context of inter-institutional IT solutions in the legislative domain (SC1)</t>
  </si>
  <si>
    <t>The joint analysis report is approved (SC1)</t>
  </si>
  <si>
    <t>Project shape Option 1.3 was selected as the preferred option because it can lead to the most cost and time efficient solution by re-using the e-Parliament components (SC1)</t>
  </si>
  <si>
    <t>The operational team will work to further assess and refine Option 1.3 and provide the conceptual solution architecture and a draft roadmap for the joint project by the next Steering Committee meeting (SC1)</t>
  </si>
  <si>
    <t>Option 1.5 may be considered as a fallback if Option 1.3 does not prove to be compliant with the CEU IT environment and architecture (SC1)</t>
  </si>
  <si>
    <t>Approval of the note to the Secretary Generals will be following a written procedure (SC1)</t>
  </si>
  <si>
    <t>Next Steering Committee regular meetings will be scheduled bi-monthly (after session weeks) (SC1)</t>
  </si>
  <si>
    <t>Invite an EC Business representative to join the future Steering Committee meetings as an Observer</t>
  </si>
  <si>
    <t>Invite EP to participate in joint CEU/EC Steering Committee meetings on other legislative IT tools</t>
  </si>
  <si>
    <t>EP to contact the EC Business representative to request that an EC Technical representative collaborates with the Operational teams</t>
  </si>
  <si>
    <t>CEU to follow up on the draft note prepared by EP</t>
  </si>
  <si>
    <t>Add the role of the EC and the project shape in the note to the SGs</t>
  </si>
  <si>
    <t>Assessment of compatibility of the EP and CEU technical environments in the scope of the selected project shape Option 1.3 and preparation of the conceptual architecture</t>
  </si>
  <si>
    <t>Prepare the definition of the responsibilities of the two parties, assessment of the financing of the project and the draft roadmap</t>
  </si>
  <si>
    <t>Book the next Steering Committee meeting on 25/01/2017 at 10:00-11:30</t>
  </si>
  <si>
    <t>SC20161115.01</t>
  </si>
  <si>
    <t>SC20161115.02</t>
  </si>
  <si>
    <t>SC20161115.03</t>
  </si>
  <si>
    <t>SC20161115.04</t>
  </si>
  <si>
    <t>SC20161115.05</t>
  </si>
  <si>
    <t>SC20161115.06</t>
  </si>
  <si>
    <t>SC20161115.07</t>
  </si>
  <si>
    <t>SC20161115.08</t>
  </si>
  <si>
    <t>EP &amp; CEU</t>
  </si>
  <si>
    <t>Before the 2nd SC</t>
  </si>
  <si>
    <t>Following action tasks 1 &amp; 2</t>
  </si>
  <si>
    <t>As early as possible in order to finalise it and send it to the SGs by end of 2016</t>
  </si>
  <si>
    <t>Before end of 2016</t>
  </si>
  <si>
    <t>asap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</si>
</sst>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m/yyyy"/>
    <numFmt numFmtId="165" formatCode="0.0"/>
    <numFmt numFmtId="166" formatCode="#,##0.0"/>
    <numFmt numFmtId="167" formatCode="dd/mm/yy;@"/>
    <numFmt numFmtId="168" formatCode="dd/mm/yyyy;@"/>
  </numFmts>
  <fonts count="29"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Geneva"/>
    </font>
    <font>
      <b/>
      <sz val="8"/>
      <name val="Geneva"/>
    </font>
    <font>
      <sz val="8"/>
      <name val="Arial"/>
      <family val="2"/>
    </font>
    <font>
      <i/>
      <sz val="8"/>
      <name val="Geneva"/>
    </font>
    <font>
      <b/>
      <sz val="9"/>
      <color indexed="9"/>
      <name val="Geneva"/>
    </font>
    <font>
      <b/>
      <sz val="12"/>
      <color indexed="9"/>
      <name val="Verdana"/>
      <family val="2"/>
    </font>
    <font>
      <i/>
      <sz val="8"/>
      <color indexed="62"/>
      <name val="Geneva"/>
    </font>
    <font>
      <b/>
      <sz val="8"/>
      <color indexed="10"/>
      <name val="Arial"/>
      <family val="2"/>
    </font>
    <font>
      <b/>
      <u/>
      <sz val="8"/>
      <color indexed="81"/>
      <name val="Tahoma"/>
      <family val="2"/>
    </font>
    <font>
      <b/>
      <sz val="8"/>
      <name val="Arial"/>
      <family val="2"/>
    </font>
    <font>
      <i/>
      <sz val="8"/>
      <name val="Arial"/>
      <family val="2"/>
    </font>
    <font>
      <b/>
      <i/>
      <sz val="8"/>
      <color indexed="62"/>
      <name val="Geneva"/>
    </font>
    <font>
      <sz val="8"/>
      <name val="Arial"/>
      <family val="2"/>
    </font>
    <font>
      <i/>
      <sz val="8"/>
      <color indexed="81"/>
      <name val="Tahoma"/>
      <family val="2"/>
    </font>
    <font>
      <b/>
      <u/>
      <sz val="8"/>
      <name val="Geneva"/>
    </font>
    <font>
      <sz val="8"/>
      <name val="Arial"/>
      <family val="2"/>
    </font>
    <font>
      <b/>
      <u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b/>
      <sz val="12"/>
      <color indexed="12"/>
      <name val="Arial"/>
      <family val="2"/>
    </font>
    <font>
      <sz val="8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24"/>
      <color indexed="18"/>
      <name val="Arial"/>
      <family val="2"/>
    </font>
    <font>
      <sz val="10"/>
      <name val="Arial"/>
      <family val="2"/>
    </font>
    <font>
      <sz val="8"/>
      <color indexed="9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2" borderId="0" applyNumberFormat="0" applyBorder="0" applyAlignment="0"/>
    <xf numFmtId="0" fontId="3" fillId="0" borderId="1" applyNumberFormat="0">
      <alignment vertical="center"/>
    </xf>
    <xf numFmtId="164" fontId="5" fillId="3" borderId="1" applyNumberFormat="0" applyBorder="0" applyAlignment="0">
      <alignment vertical="top"/>
      <protection locked="0"/>
    </xf>
    <xf numFmtId="164" fontId="6" fillId="2" borderId="0" applyNumberFormat="0">
      <alignment horizontal="right" vertical="center"/>
    </xf>
    <xf numFmtId="0" fontId="27" fillId="0" borderId="0"/>
    <xf numFmtId="0" fontId="9" fillId="2" borderId="2" applyNumberFormat="0">
      <alignment horizontal="left" vertical="center"/>
    </xf>
    <xf numFmtId="0" fontId="7" fillId="4" borderId="0" applyNumberFormat="0">
      <alignment vertical="center"/>
    </xf>
    <xf numFmtId="0" fontId="8" fillId="4" borderId="0" applyNumberFormat="0">
      <alignment horizontal="left" vertical="center"/>
    </xf>
  </cellStyleXfs>
  <cellXfs count="521">
    <xf numFmtId="0" fontId="0" fillId="2" borderId="0" xfId="0"/>
    <xf numFmtId="0" fontId="8" fillId="4" borderId="0" xfId="7">
      <alignment horizontal="left" vertical="center"/>
    </xf>
    <xf numFmtId="0" fontId="8" fillId="4" borderId="0" xfId="7" applyAlignment="1">
      <alignment horizontal="right" vertical="center"/>
    </xf>
    <xf numFmtId="0" fontId="6" fillId="2" borderId="0" xfId="3" applyNumberFormat="1">
      <alignment horizontal="right" vertical="center"/>
    </xf>
    <xf numFmtId="0" fontId="0" fillId="2" borderId="0" xfId="0" applyBorder="1"/>
    <xf numFmtId="0" fontId="8" fillId="4" borderId="0" xfId="7" applyFont="1">
      <alignment horizontal="left" vertical="center"/>
    </xf>
    <xf numFmtId="0" fontId="6" fillId="2" borderId="0" xfId="3" applyNumberFormat="1" applyFont="1">
      <alignment horizontal="right" vertical="center"/>
    </xf>
    <xf numFmtId="14" fontId="5" fillId="3" borderId="1" xfId="2" applyNumberFormat="1" applyBorder="1">
      <alignment vertical="top"/>
      <protection locked="0"/>
    </xf>
    <xf numFmtId="0" fontId="5" fillId="3" borderId="1" xfId="2" applyNumberFormat="1" applyFont="1" applyBorder="1" applyAlignment="1">
      <alignment horizontal="left" vertical="top"/>
      <protection locked="0"/>
    </xf>
    <xf numFmtId="0" fontId="9" fillId="2" borderId="2" xfId="5">
      <alignment horizontal="left" vertical="center"/>
    </xf>
    <xf numFmtId="0" fontId="12" fillId="2" borderId="0" xfId="0" applyFont="1"/>
    <xf numFmtId="0" fontId="0" fillId="2" borderId="1" xfId="0" applyBorder="1"/>
    <xf numFmtId="0" fontId="13" fillId="2" borderId="0" xfId="0" applyFont="1"/>
    <xf numFmtId="0" fontId="8" fillId="4" borderId="0" xfId="7" applyAlignment="1">
      <alignment horizontal="left" vertical="center" wrapText="1"/>
    </xf>
    <xf numFmtId="0" fontId="0" fillId="2" borderId="0" xfId="0" applyAlignment="1">
      <alignment wrapText="1"/>
    </xf>
    <xf numFmtId="0" fontId="5" fillId="3" borderId="1" xfId="2" applyNumberFormat="1" applyBorder="1" applyAlignment="1">
      <alignment vertical="top"/>
      <protection locked="0"/>
    </xf>
    <xf numFmtId="0" fontId="5" fillId="3" borderId="1" xfId="2" applyNumberFormat="1" applyBorder="1" applyAlignment="1">
      <alignment vertical="top" wrapText="1"/>
      <protection locked="0"/>
    </xf>
    <xf numFmtId="0" fontId="5" fillId="3" borderId="1" xfId="2" applyNumberFormat="1" applyFont="1" applyBorder="1" applyAlignment="1">
      <alignment vertical="top"/>
      <protection locked="0"/>
    </xf>
    <xf numFmtId="0" fontId="0" fillId="2" borderId="0" xfId="0" applyAlignment="1">
      <alignment horizontal="center"/>
    </xf>
    <xf numFmtId="167" fontId="8" fillId="4" borderId="0" xfId="7" applyNumberFormat="1">
      <alignment horizontal="left" vertical="center"/>
    </xf>
    <xf numFmtId="167" fontId="5" fillId="3" borderId="1" xfId="2" applyNumberFormat="1" applyBorder="1" applyAlignment="1">
      <alignment vertical="top"/>
      <protection locked="0"/>
    </xf>
    <xf numFmtId="167" fontId="0" fillId="2" borderId="0" xfId="0" applyNumberFormat="1"/>
    <xf numFmtId="0" fontId="13" fillId="2" borderId="1" xfId="0" applyFont="1" applyBorder="1" applyAlignment="1">
      <alignment horizontal="center" vertical="center"/>
    </xf>
    <xf numFmtId="0" fontId="13" fillId="2" borderId="0" xfId="0" applyFont="1" applyAlignment="1">
      <alignment horizontal="center" vertical="center"/>
    </xf>
    <xf numFmtId="0" fontId="13" fillId="2" borderId="0" xfId="0" applyFont="1" applyAlignment="1">
      <alignment wrapText="1"/>
    </xf>
    <xf numFmtId="167" fontId="13" fillId="2" borderId="0" xfId="0" applyNumberFormat="1" applyFont="1"/>
    <xf numFmtId="0" fontId="0" fillId="2" borderId="3" xfId="0" applyBorder="1"/>
    <xf numFmtId="0" fontId="12" fillId="2" borderId="4" xfId="0" applyFont="1" applyBorder="1"/>
    <xf numFmtId="0" fontId="12" fillId="2" borderId="5" xfId="0" applyFont="1" applyBorder="1"/>
    <xf numFmtId="0" fontId="12" fillId="2" borderId="6" xfId="0" applyFont="1" applyBorder="1"/>
    <xf numFmtId="0" fontId="0" fillId="2" borderId="7" xfId="0" applyBorder="1"/>
    <xf numFmtId="0" fontId="12" fillId="2" borderId="8" xfId="0" applyFont="1" applyBorder="1"/>
    <xf numFmtId="0" fontId="0" fillId="2" borderId="9" xfId="0" applyBorder="1"/>
    <xf numFmtId="0" fontId="0" fillId="2" borderId="8" xfId="0" applyBorder="1"/>
    <xf numFmtId="0" fontId="0" fillId="2" borderId="10" xfId="0" applyBorder="1"/>
    <xf numFmtId="0" fontId="0" fillId="2" borderId="11" xfId="0" applyBorder="1"/>
    <xf numFmtId="0" fontId="0" fillId="2" borderId="12" xfId="0" applyBorder="1"/>
    <xf numFmtId="0" fontId="0" fillId="2" borderId="13" xfId="0" applyBorder="1"/>
    <xf numFmtId="0" fontId="0" fillId="2" borderId="4" xfId="0" applyBorder="1"/>
    <xf numFmtId="0" fontId="0" fillId="2" borderId="6" xfId="0" applyBorder="1"/>
    <xf numFmtId="0" fontId="0" fillId="2" borderId="5" xfId="0" applyBorder="1"/>
    <xf numFmtId="0" fontId="12" fillId="2" borderId="14" xfId="0" applyFont="1" applyBorder="1" applyAlignment="1">
      <alignment horizontal="center"/>
    </xf>
    <xf numFmtId="0" fontId="0" fillId="2" borderId="15" xfId="0" applyBorder="1"/>
    <xf numFmtId="0" fontId="0" fillId="2" borderId="16" xfId="0" applyBorder="1"/>
    <xf numFmtId="0" fontId="0" fillId="2" borderId="17" xfId="0" applyBorder="1"/>
    <xf numFmtId="0" fontId="0" fillId="2" borderId="0" xfId="0" applyAlignment="1">
      <alignment horizontal="center" vertical="top" wrapText="1"/>
    </xf>
    <xf numFmtId="167" fontId="5" fillId="3" borderId="1" xfId="2" applyNumberFormat="1" applyBorder="1" applyAlignment="1" applyProtection="1">
      <protection locked="0"/>
    </xf>
    <xf numFmtId="0" fontId="0" fillId="2" borderId="18" xfId="0" applyBorder="1"/>
    <xf numFmtId="0" fontId="0" fillId="2" borderId="19" xfId="0" applyBorder="1"/>
    <xf numFmtId="0" fontId="8" fillId="4" borderId="0" xfId="7" applyAlignment="1">
      <alignment horizontal="center" vertical="center"/>
    </xf>
    <xf numFmtId="0" fontId="0" fillId="2" borderId="20" xfId="0" applyBorder="1" applyAlignment="1">
      <alignment horizontal="center"/>
    </xf>
    <xf numFmtId="0" fontId="0" fillId="2" borderId="21" xfId="0" applyBorder="1" applyAlignment="1">
      <alignment horizontal="center"/>
    </xf>
    <xf numFmtId="0" fontId="0" fillId="2" borderId="16" xfId="0" applyBorder="1" applyAlignment="1">
      <alignment horizontal="center"/>
    </xf>
    <xf numFmtId="0" fontId="0" fillId="2" borderId="22" xfId="0" applyBorder="1" applyAlignment="1">
      <alignment horizontal="center"/>
    </xf>
    <xf numFmtId="0" fontId="0" fillId="2" borderId="17" xfId="0" applyBorder="1" applyAlignment="1">
      <alignment horizontal="center"/>
    </xf>
    <xf numFmtId="0" fontId="0" fillId="2" borderId="14" xfId="0" applyBorder="1" applyAlignment="1">
      <alignment horizontal="center"/>
    </xf>
    <xf numFmtId="0" fontId="0" fillId="2" borderId="23" xfId="0" applyBorder="1" applyAlignment="1">
      <alignment horizontal="center"/>
    </xf>
    <xf numFmtId="0" fontId="0" fillId="2" borderId="24" xfId="0" applyBorder="1" applyAlignment="1">
      <alignment horizontal="center"/>
    </xf>
    <xf numFmtId="0" fontId="0" fillId="2" borderId="25" xfId="0" applyBorder="1" applyAlignment="1">
      <alignment horizontal="center"/>
    </xf>
    <xf numFmtId="0" fontId="0" fillId="2" borderId="26" xfId="0" applyBorder="1" applyAlignment="1">
      <alignment horizontal="center"/>
    </xf>
    <xf numFmtId="0" fontId="0" fillId="2" borderId="9" xfId="0" applyBorder="1" applyAlignment="1">
      <alignment horizontal="center"/>
    </xf>
    <xf numFmtId="0" fontId="12" fillId="5" borderId="27" xfId="0" applyFont="1" applyFill="1" applyBorder="1" applyAlignment="1">
      <alignment horizontal="center"/>
    </xf>
    <xf numFmtId="0" fontId="3" fillId="0" borderId="1" xfId="1">
      <alignment vertical="center"/>
    </xf>
    <xf numFmtId="0" fontId="6" fillId="2" borderId="1" xfId="3" applyNumberFormat="1" applyBorder="1" applyAlignment="1">
      <alignment horizontal="center" vertical="center"/>
    </xf>
    <xf numFmtId="0" fontId="14" fillId="2" borderId="2" xfId="5" applyFont="1">
      <alignment horizontal="left" vertical="center"/>
    </xf>
    <xf numFmtId="0" fontId="3" fillId="0" borderId="1" xfId="1" applyAlignment="1">
      <alignment vertical="center"/>
    </xf>
    <xf numFmtId="2" fontId="3" fillId="0" borderId="1" xfId="1" applyNumberFormat="1" applyAlignment="1">
      <alignment vertical="center"/>
    </xf>
    <xf numFmtId="0" fontId="0" fillId="2" borderId="0" xfId="0" applyBorder="1" applyAlignment="1">
      <alignment horizontal="center"/>
    </xf>
    <xf numFmtId="0" fontId="6" fillId="2" borderId="0" xfId="3" applyNumberFormat="1" applyBorder="1" applyAlignment="1">
      <alignment vertical="center" textRotation="90"/>
    </xf>
    <xf numFmtId="0" fontId="5" fillId="3" borderId="1" xfId="2" applyNumberFormat="1" applyFont="1" applyBorder="1" applyAlignment="1" applyProtection="1">
      <protection locked="0"/>
    </xf>
    <xf numFmtId="0" fontId="5" fillId="3" borderId="1" xfId="2" applyNumberFormat="1" applyBorder="1" applyAlignment="1" applyProtection="1">
      <protection locked="0"/>
    </xf>
    <xf numFmtId="0" fontId="5" fillId="3" borderId="1" xfId="2" applyNumberFormat="1" applyFont="1" applyBorder="1" applyAlignment="1" applyProtection="1">
      <alignment wrapText="1"/>
      <protection locked="0"/>
    </xf>
    <xf numFmtId="0" fontId="5" fillId="3" borderId="1" xfId="2" applyNumberFormat="1" applyFont="1" applyBorder="1" applyAlignment="1" applyProtection="1">
      <alignment vertical="top"/>
      <protection locked="0"/>
    </xf>
    <xf numFmtId="0" fontId="5" fillId="3" borderId="1" xfId="2" applyNumberFormat="1" applyBorder="1" applyAlignment="1" applyProtection="1">
      <alignment vertical="top"/>
      <protection locked="0"/>
    </xf>
    <xf numFmtId="0" fontId="5" fillId="3" borderId="1" xfId="2" applyNumberFormat="1" applyFont="1" applyBorder="1" applyAlignment="1" applyProtection="1">
      <alignment vertical="top" wrapText="1"/>
      <protection locked="0"/>
    </xf>
    <xf numFmtId="2" fontId="3" fillId="0" borderId="1" xfId="1" applyNumberFormat="1" applyBorder="1" applyAlignment="1" applyProtection="1">
      <alignment vertical="top"/>
      <protection locked="0"/>
    </xf>
    <xf numFmtId="0" fontId="3" fillId="0" borderId="1" xfId="1" applyBorder="1" applyAlignment="1" applyProtection="1">
      <alignment vertical="top"/>
      <protection locked="0"/>
    </xf>
    <xf numFmtId="0" fontId="5" fillId="3" borderId="1" xfId="2" applyNumberFormat="1" applyAlignment="1" applyProtection="1">
      <alignment vertical="top"/>
      <protection locked="0"/>
    </xf>
    <xf numFmtId="167" fontId="5" fillId="3" borderId="1" xfId="2" applyNumberFormat="1" applyBorder="1" applyAlignment="1" applyProtection="1">
      <alignment vertical="top"/>
      <protection locked="0"/>
    </xf>
    <xf numFmtId="0" fontId="5" fillId="3" borderId="1" xfId="2" applyNumberFormat="1" applyBorder="1" applyAlignment="1" applyProtection="1">
      <alignment horizontal="right" vertical="top"/>
      <protection locked="0"/>
    </xf>
    <xf numFmtId="167" fontId="5" fillId="3" borderId="1" xfId="2" applyNumberFormat="1" applyFont="1" applyBorder="1" applyAlignment="1" applyProtection="1">
      <alignment vertical="top"/>
      <protection locked="0"/>
    </xf>
    <xf numFmtId="0" fontId="13" fillId="2" borderId="0" xfId="0" applyFont="1" applyAlignment="1">
      <alignment horizontal="center"/>
    </xf>
    <xf numFmtId="0" fontId="13" fillId="2" borderId="0" xfId="0" applyFont="1" applyBorder="1" applyAlignment="1"/>
    <xf numFmtId="0" fontId="0" fillId="2" borderId="0" xfId="0" applyProtection="1">
      <protection locked="0"/>
    </xf>
    <xf numFmtId="1" fontId="3" fillId="0" borderId="1" xfId="1" applyNumberFormat="1" applyProtection="1">
      <alignment vertical="center"/>
      <protection locked="0"/>
    </xf>
    <xf numFmtId="0" fontId="13" fillId="2" borderId="0" xfId="0" applyFont="1" applyAlignment="1" applyProtection="1">
      <alignment vertical="center"/>
      <protection locked="0"/>
    </xf>
    <xf numFmtId="0" fontId="0" fillId="2" borderId="0" xfId="0" applyAlignment="1" applyProtection="1">
      <alignment vertical="top"/>
      <protection locked="0"/>
    </xf>
    <xf numFmtId="0" fontId="13" fillId="2" borderId="0" xfId="0" applyFont="1" applyProtection="1">
      <protection locked="0"/>
    </xf>
    <xf numFmtId="0" fontId="4" fillId="0" borderId="1" xfId="1" applyFont="1" applyProtection="1">
      <alignment vertical="center"/>
      <protection hidden="1"/>
    </xf>
    <xf numFmtId="0" fontId="8" fillId="4" borderId="0" xfId="7" applyProtection="1">
      <alignment horizontal="left" vertical="center"/>
    </xf>
    <xf numFmtId="165" fontId="8" fillId="4" borderId="0" xfId="7" applyNumberFormat="1" applyProtection="1">
      <alignment horizontal="left" vertical="center"/>
    </xf>
    <xf numFmtId="0" fontId="0" fillId="2" borderId="0" xfId="0" applyProtection="1"/>
    <xf numFmtId="165" fontId="0" fillId="2" borderId="0" xfId="0" applyNumberFormat="1" applyProtection="1"/>
    <xf numFmtId="0" fontId="13" fillId="2" borderId="0" xfId="0" applyFont="1" applyAlignment="1" applyProtection="1">
      <alignment vertical="top" wrapText="1"/>
    </xf>
    <xf numFmtId="0" fontId="13" fillId="2" borderId="28" xfId="0" applyFont="1" applyBorder="1" applyAlignment="1" applyProtection="1">
      <alignment horizontal="center" vertical="top" wrapText="1"/>
    </xf>
    <xf numFmtId="0" fontId="13" fillId="2" borderId="29" xfId="0" applyFont="1" applyBorder="1" applyAlignment="1" applyProtection="1">
      <alignment horizontal="center" vertical="top" wrapText="1"/>
    </xf>
    <xf numFmtId="165" fontId="13" fillId="2" borderId="30" xfId="0" applyNumberFormat="1" applyFont="1" applyBorder="1" applyAlignment="1" applyProtection="1">
      <alignment horizontal="center" vertical="top" wrapText="1"/>
    </xf>
    <xf numFmtId="3" fontId="4" fillId="6" borderId="31" xfId="1" applyNumberFormat="1" applyFont="1" applyFill="1" applyBorder="1" applyProtection="1">
      <alignment vertical="center"/>
    </xf>
    <xf numFmtId="3" fontId="4" fillId="6" borderId="32" xfId="1" applyNumberFormat="1" applyFont="1" applyFill="1" applyBorder="1" applyProtection="1">
      <alignment vertical="center"/>
    </xf>
    <xf numFmtId="165" fontId="4" fillId="6" borderId="32" xfId="1" applyNumberFormat="1" applyFont="1" applyFill="1" applyBorder="1" applyProtection="1">
      <alignment vertical="center"/>
    </xf>
    <xf numFmtId="0" fontId="0" fillId="2" borderId="0" xfId="0" applyAlignment="1" applyProtection="1">
      <alignment horizontal="left" indent="1"/>
    </xf>
    <xf numFmtId="3" fontId="5" fillId="3" borderId="33" xfId="2" applyNumberFormat="1" applyBorder="1" applyAlignment="1" applyProtection="1">
      <alignment vertical="center"/>
      <protection locked="0"/>
    </xf>
    <xf numFmtId="3" fontId="5" fillId="3" borderId="19" xfId="2" applyNumberFormat="1" applyBorder="1" applyAlignment="1" applyProtection="1">
      <alignment vertical="center"/>
      <protection locked="0"/>
    </xf>
    <xf numFmtId="165" fontId="5" fillId="3" borderId="34" xfId="2" applyNumberFormat="1" applyBorder="1" applyAlignment="1" applyProtection="1">
      <alignment vertical="center"/>
      <protection locked="0"/>
    </xf>
    <xf numFmtId="3" fontId="5" fillId="3" borderId="12" xfId="2" applyNumberFormat="1" applyBorder="1" applyAlignment="1" applyProtection="1">
      <alignment vertical="center"/>
      <protection locked="0"/>
    </xf>
    <xf numFmtId="3" fontId="5" fillId="3" borderId="7" xfId="2" applyNumberFormat="1" applyBorder="1" applyAlignment="1" applyProtection="1">
      <alignment vertical="center"/>
      <protection locked="0"/>
    </xf>
    <xf numFmtId="165" fontId="5" fillId="3" borderId="1" xfId="2" applyNumberFormat="1" applyBorder="1" applyAlignment="1" applyProtection="1">
      <alignment vertical="center"/>
      <protection locked="0"/>
    </xf>
    <xf numFmtId="165" fontId="5" fillId="3" borderId="1" xfId="2" applyNumberFormat="1" applyFont="1" applyBorder="1" applyAlignment="1" applyProtection="1">
      <alignment vertical="center"/>
      <protection locked="0"/>
    </xf>
    <xf numFmtId="3" fontId="5" fillId="3" borderId="4" xfId="2" applyNumberFormat="1" applyBorder="1" applyAlignment="1" applyProtection="1">
      <alignment vertical="center"/>
      <protection locked="0"/>
    </xf>
    <xf numFmtId="3" fontId="5" fillId="3" borderId="18" xfId="2" applyNumberFormat="1" applyBorder="1" applyAlignment="1" applyProtection="1">
      <alignment vertical="center"/>
      <protection locked="0"/>
    </xf>
    <xf numFmtId="165" fontId="5" fillId="3" borderId="5" xfId="2" applyNumberFormat="1" applyBorder="1" applyAlignment="1" applyProtection="1">
      <alignment vertical="center"/>
      <protection locked="0"/>
    </xf>
    <xf numFmtId="0" fontId="13" fillId="2" borderId="35" xfId="0" applyFont="1" applyBorder="1" applyAlignment="1" applyProtection="1"/>
    <xf numFmtId="0" fontId="13" fillId="2" borderId="36" xfId="0" applyFont="1" applyBorder="1" applyAlignment="1" applyProtection="1"/>
    <xf numFmtId="0" fontId="13" fillId="2" borderId="37" xfId="0" applyFont="1" applyBorder="1" applyAlignment="1" applyProtection="1">
      <alignment horizontal="left"/>
    </xf>
    <xf numFmtId="0" fontId="6" fillId="2" borderId="0" xfId="3" applyNumberFormat="1" applyFont="1" applyBorder="1" applyAlignment="1">
      <alignment horizontal="right" vertical="center"/>
    </xf>
    <xf numFmtId="0" fontId="0" fillId="2" borderId="0" xfId="0" applyAlignment="1">
      <alignment horizontal="right"/>
    </xf>
    <xf numFmtId="0" fontId="0" fillId="2" borderId="0" xfId="0" applyBorder="1" applyAlignment="1">
      <alignment horizontal="right"/>
    </xf>
    <xf numFmtId="0" fontId="6" fillId="2" borderId="0" xfId="3" applyNumberFormat="1" applyAlignment="1">
      <alignment horizontal="right" vertical="center"/>
    </xf>
    <xf numFmtId="0" fontId="6" fillId="2" borderId="0" xfId="3" applyNumberFormat="1" applyFont="1" applyAlignment="1">
      <alignment horizontal="right" vertical="center"/>
    </xf>
    <xf numFmtId="14" fontId="5" fillId="6" borderId="1" xfId="2" applyNumberFormat="1" applyFill="1" applyBorder="1" applyAlignment="1" applyProtection="1">
      <alignment horizontal="right" vertical="top"/>
    </xf>
    <xf numFmtId="0" fontId="13" fillId="2" borderId="0" xfId="0" applyFont="1" applyAlignment="1" applyProtection="1">
      <alignment horizontal="center" vertical="center"/>
      <protection locked="0"/>
    </xf>
    <xf numFmtId="166" fontId="5" fillId="3" borderId="7" xfId="2" applyNumberFormat="1" applyBorder="1" applyAlignment="1" applyProtection="1">
      <alignment vertical="center"/>
      <protection locked="0"/>
    </xf>
    <xf numFmtId="0" fontId="17" fillId="2" borderId="0" xfId="3" applyNumberFormat="1" applyFont="1" applyAlignment="1">
      <alignment horizontal="left" vertical="center"/>
    </xf>
    <xf numFmtId="0" fontId="18" fillId="2" borderId="0" xfId="0" applyFont="1"/>
    <xf numFmtId="0" fontId="19" fillId="2" borderId="0" xfId="0" applyFont="1"/>
    <xf numFmtId="0" fontId="20" fillId="2" borderId="0" xfId="0" applyFont="1"/>
    <xf numFmtId="0" fontId="0" fillId="2" borderId="38" xfId="0" applyBorder="1" applyAlignment="1">
      <alignment horizontal="center"/>
    </xf>
    <xf numFmtId="0" fontId="0" fillId="2" borderId="13" xfId="0" applyBorder="1" applyAlignment="1">
      <alignment horizontal="center"/>
    </xf>
    <xf numFmtId="0" fontId="0" fillId="2" borderId="0" xfId="0" applyAlignment="1" applyProtection="1">
      <alignment horizontal="left" vertical="center"/>
    </xf>
    <xf numFmtId="49" fontId="13" fillId="2" borderId="1" xfId="0" applyNumberFormat="1" applyFont="1" applyBorder="1" applyAlignment="1" applyProtection="1">
      <alignment horizontal="center" vertical="top"/>
    </xf>
    <xf numFmtId="2" fontId="3" fillId="0" borderId="1" xfId="1" applyNumberFormat="1" applyBorder="1" applyAlignment="1" applyProtection="1">
      <alignment vertical="top"/>
    </xf>
    <xf numFmtId="0" fontId="13" fillId="2" borderId="30" xfId="0" applyFont="1" applyBorder="1" applyAlignment="1" applyProtection="1">
      <alignment horizontal="center" vertical="top" wrapText="1"/>
    </xf>
    <xf numFmtId="3" fontId="4" fillId="0" borderId="32" xfId="1" applyNumberFormat="1" applyFont="1" applyFill="1" applyBorder="1" applyProtection="1">
      <alignment vertical="center"/>
    </xf>
    <xf numFmtId="3" fontId="4" fillId="6" borderId="39" xfId="1" applyNumberFormat="1" applyFont="1" applyFill="1" applyBorder="1" applyProtection="1">
      <alignment vertical="center"/>
    </xf>
    <xf numFmtId="3" fontId="4" fillId="0" borderId="31" xfId="1" applyNumberFormat="1" applyFont="1" applyBorder="1" applyProtection="1">
      <alignment vertical="center"/>
    </xf>
    <xf numFmtId="3" fontId="4" fillId="0" borderId="32" xfId="1" applyNumberFormat="1" applyFont="1" applyBorder="1" applyProtection="1">
      <alignment vertical="center"/>
    </xf>
    <xf numFmtId="2" fontId="4" fillId="0" borderId="40" xfId="1" applyNumberFormat="1" applyFont="1" applyFill="1" applyBorder="1" applyProtection="1">
      <alignment vertical="center"/>
    </xf>
    <xf numFmtId="3" fontId="5" fillId="0" borderId="1" xfId="2" applyNumberFormat="1" applyFill="1" applyBorder="1" applyAlignment="1" applyProtection="1">
      <alignment vertical="center"/>
    </xf>
    <xf numFmtId="3" fontId="3" fillId="6" borderId="34" xfId="1" applyNumberFormat="1" applyFont="1" applyFill="1" applyBorder="1" applyProtection="1">
      <alignment vertical="center"/>
    </xf>
    <xf numFmtId="3" fontId="3" fillId="6" borderId="38" xfId="1" applyNumberFormat="1" applyFont="1" applyFill="1" applyBorder="1" applyProtection="1">
      <alignment vertical="center"/>
    </xf>
    <xf numFmtId="3" fontId="3" fillId="0" borderId="10" xfId="1" applyNumberFormat="1" applyFont="1" applyBorder="1" applyProtection="1">
      <alignment vertical="center"/>
    </xf>
    <xf numFmtId="3" fontId="3" fillId="0" borderId="3" xfId="1" applyNumberFormat="1" applyFont="1" applyBorder="1" applyProtection="1">
      <alignment vertical="center"/>
    </xf>
    <xf numFmtId="2" fontId="3" fillId="0" borderId="41" xfId="1" applyNumberFormat="1" applyFont="1" applyFill="1" applyBorder="1" applyProtection="1">
      <alignment vertical="center"/>
    </xf>
    <xf numFmtId="0" fontId="12" fillId="2" borderId="0" xfId="0" applyFont="1" applyProtection="1"/>
    <xf numFmtId="166" fontId="5" fillId="3" borderId="5" xfId="2" applyNumberFormat="1" applyBorder="1" applyAlignment="1" applyProtection="1">
      <alignment vertical="center"/>
      <protection locked="0"/>
    </xf>
    <xf numFmtId="0" fontId="0" fillId="2" borderId="0" xfId="0" applyAlignment="1" applyProtection="1">
      <alignment wrapText="1"/>
      <protection locked="0"/>
    </xf>
    <xf numFmtId="167" fontId="0" fillId="2" borderId="0" xfId="0" applyNumberFormat="1" applyProtection="1">
      <protection locked="0"/>
    </xf>
    <xf numFmtId="0" fontId="5" fillId="3" borderId="1" xfId="2" applyNumberFormat="1" applyBorder="1" applyAlignment="1" applyProtection="1">
      <alignment vertical="top" wrapText="1"/>
      <protection locked="0"/>
    </xf>
    <xf numFmtId="0" fontId="0" fillId="2" borderId="0" xfId="0" applyAlignment="1" applyProtection="1">
      <alignment wrapText="1"/>
    </xf>
    <xf numFmtId="167" fontId="0" fillId="2" borderId="0" xfId="0" applyNumberFormat="1" applyProtection="1"/>
    <xf numFmtId="167" fontId="8" fillId="4" borderId="0" xfId="7" applyNumberFormat="1" applyProtection="1">
      <alignment horizontal="left" vertical="center"/>
    </xf>
    <xf numFmtId="0" fontId="5" fillId="3" borderId="1" xfId="2" applyNumberFormat="1" applyBorder="1" applyAlignment="1" applyProtection="1">
      <alignment wrapText="1"/>
      <protection locked="0"/>
    </xf>
    <xf numFmtId="1" fontId="0" fillId="2" borderId="0" xfId="0" applyNumberFormat="1" applyProtection="1"/>
    <xf numFmtId="0" fontId="8" fillId="4" borderId="0" xfId="7" applyFont="1" applyProtection="1">
      <alignment horizontal="left" vertical="center"/>
    </xf>
    <xf numFmtId="1" fontId="8" fillId="4" borderId="0" xfId="7" applyNumberFormat="1" applyProtection="1">
      <alignment horizontal="left" vertical="center"/>
    </xf>
    <xf numFmtId="0" fontId="13" fillId="2" borderId="0" xfId="0" applyFont="1" applyAlignment="1" applyProtection="1">
      <alignment horizontal="center"/>
    </xf>
    <xf numFmtId="0" fontId="13" fillId="2" borderId="1" xfId="0" applyFont="1" applyBorder="1" applyAlignment="1" applyProtection="1">
      <alignment horizontal="center" vertical="top" wrapText="1"/>
    </xf>
    <xf numFmtId="167" fontId="13" fillId="2" borderId="1" xfId="0" applyNumberFormat="1" applyFont="1" applyBorder="1" applyAlignment="1" applyProtection="1">
      <alignment horizontal="center" vertical="top" wrapText="1"/>
    </xf>
    <xf numFmtId="1" fontId="13" fillId="2" borderId="1" xfId="0" applyNumberFormat="1" applyFont="1" applyBorder="1" applyAlignment="1" applyProtection="1">
      <alignment horizontal="center" vertical="top" wrapText="1"/>
    </xf>
    <xf numFmtId="1" fontId="3" fillId="0" borderId="1" xfId="1" applyNumberFormat="1" applyProtection="1">
      <alignment vertical="center"/>
    </xf>
    <xf numFmtId="0" fontId="0" fillId="2" borderId="0" xfId="0" applyFill="1" applyBorder="1"/>
    <xf numFmtId="0" fontId="0" fillId="2" borderId="0" xfId="0" applyFill="1" applyBorder="1" applyProtection="1">
      <protection locked="0"/>
    </xf>
    <xf numFmtId="0" fontId="0" fillId="2" borderId="0" xfId="0" applyFill="1" applyBorder="1" applyAlignment="1">
      <alignment horizontal="center" vertical="top" wrapText="1"/>
    </xf>
    <xf numFmtId="0" fontId="13" fillId="2" borderId="0" xfId="0" applyFont="1" applyFill="1" applyBorder="1" applyAlignment="1" applyProtection="1">
      <alignment horizontal="center" vertical="top" wrapText="1"/>
      <protection locked="0"/>
    </xf>
    <xf numFmtId="167" fontId="13" fillId="2" borderId="0" xfId="0" applyNumberFormat="1" applyFont="1" applyFill="1" applyBorder="1" applyAlignment="1" applyProtection="1">
      <alignment horizontal="center" vertical="top" wrapText="1"/>
      <protection locked="0"/>
    </xf>
    <xf numFmtId="1" fontId="13" fillId="2" borderId="0" xfId="0" applyNumberFormat="1" applyFont="1" applyFill="1" applyBorder="1" applyAlignment="1" applyProtection="1">
      <alignment horizontal="center" vertical="top" wrapText="1"/>
      <protection locked="0"/>
    </xf>
    <xf numFmtId="167" fontId="5" fillId="2" borderId="0" xfId="2" applyNumberFormat="1" applyFill="1" applyBorder="1" applyAlignment="1" applyProtection="1">
      <protection locked="0"/>
    </xf>
    <xf numFmtId="1" fontId="13" fillId="2" borderId="0" xfId="0" applyNumberFormat="1" applyFont="1" applyFill="1" applyBorder="1" applyAlignment="1" applyProtection="1">
      <alignment horizontal="center" vertical="top" wrapText="1"/>
      <protection locked="0" hidden="1"/>
    </xf>
    <xf numFmtId="0" fontId="5" fillId="2" borderId="0" xfId="2" applyNumberFormat="1" applyFont="1" applyFill="1" applyBorder="1" applyAlignment="1" applyProtection="1">
      <protection locked="0"/>
    </xf>
    <xf numFmtId="0" fontId="5" fillId="2" borderId="0" xfId="2" applyNumberFormat="1" applyFont="1" applyFill="1" applyBorder="1" applyAlignment="1" applyProtection="1">
      <alignment wrapText="1"/>
      <protection locked="0"/>
    </xf>
    <xf numFmtId="1" fontId="3" fillId="2" borderId="0" xfId="1" applyNumberFormat="1" applyFill="1" applyBorder="1" applyProtection="1">
      <alignment vertical="center"/>
      <protection locked="0"/>
    </xf>
    <xf numFmtId="0" fontId="5" fillId="2" borderId="0" xfId="2" applyNumberFormat="1" applyFill="1" applyBorder="1" applyAlignment="1" applyProtection="1">
      <protection locked="0"/>
    </xf>
    <xf numFmtId="167" fontId="13" fillId="2" borderId="0" xfId="0" applyNumberFormat="1" applyFont="1" applyFill="1" applyBorder="1" applyAlignment="1" applyProtection="1">
      <alignment horizontal="center" vertical="top" wrapText="1"/>
    </xf>
    <xf numFmtId="0" fontId="0" fillId="2" borderId="0" xfId="0" applyFill="1" applyBorder="1" applyAlignment="1" applyProtection="1">
      <protection locked="0"/>
    </xf>
    <xf numFmtId="0" fontId="13" fillId="2" borderId="0" xfId="0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top"/>
      <protection locked="0"/>
    </xf>
    <xf numFmtId="0" fontId="13" fillId="2" borderId="0" xfId="0" applyFont="1" applyAlignment="1" applyProtection="1">
      <alignment horizontal="center" vertical="center"/>
    </xf>
    <xf numFmtId="0" fontId="13" fillId="2" borderId="1" xfId="0" applyFont="1" applyBorder="1" applyAlignment="1" applyProtection="1">
      <alignment horizontal="center" vertical="top" wrapText="1"/>
      <protection locked="0"/>
    </xf>
    <xf numFmtId="167" fontId="13" fillId="2" borderId="1" xfId="0" applyNumberFormat="1" applyFont="1" applyBorder="1" applyAlignment="1" applyProtection="1">
      <alignment horizontal="center" vertical="top" wrapText="1"/>
      <protection locked="0"/>
    </xf>
    <xf numFmtId="1" fontId="13" fillId="2" borderId="1" xfId="0" applyNumberFormat="1" applyFont="1" applyBorder="1" applyAlignment="1" applyProtection="1">
      <alignment horizontal="center" vertical="top" wrapText="1"/>
      <protection locked="0"/>
    </xf>
    <xf numFmtId="3" fontId="5" fillId="0" borderId="5" xfId="2" applyNumberFormat="1" applyFill="1" applyBorder="1" applyAlignment="1" applyProtection="1">
      <alignment vertical="center"/>
    </xf>
    <xf numFmtId="0" fontId="12" fillId="6" borderId="38" xfId="0" applyFont="1" applyFill="1" applyBorder="1" applyAlignment="1" applyProtection="1"/>
    <xf numFmtId="3" fontId="12" fillId="6" borderId="13" xfId="0" applyNumberFormat="1" applyFont="1" applyFill="1" applyBorder="1" applyAlignment="1" applyProtection="1"/>
    <xf numFmtId="3" fontId="12" fillId="6" borderId="6" xfId="0" applyNumberFormat="1" applyFont="1" applyFill="1" applyBorder="1" applyAlignment="1" applyProtection="1"/>
    <xf numFmtId="0" fontId="13" fillId="2" borderId="21" xfId="0" applyFont="1" applyBorder="1" applyAlignment="1" applyProtection="1">
      <alignment horizontal="left"/>
    </xf>
    <xf numFmtId="0" fontId="13" fillId="2" borderId="22" xfId="0" applyFont="1" applyBorder="1" applyAlignment="1" applyProtection="1"/>
    <xf numFmtId="0" fontId="13" fillId="2" borderId="14" xfId="0" applyFont="1" applyBorder="1" applyAlignment="1" applyProtection="1"/>
    <xf numFmtId="3" fontId="3" fillId="6" borderId="1" xfId="1" applyNumberFormat="1" applyFont="1" applyFill="1" applyBorder="1" applyProtection="1">
      <alignment vertical="center"/>
    </xf>
    <xf numFmtId="3" fontId="3" fillId="6" borderId="13" xfId="1" applyNumberFormat="1" applyFont="1" applyFill="1" applyBorder="1" applyProtection="1">
      <alignment vertical="center"/>
    </xf>
    <xf numFmtId="3" fontId="3" fillId="6" borderId="5" xfId="1" applyNumberFormat="1" applyFont="1" applyFill="1" applyBorder="1" applyProtection="1">
      <alignment vertical="center"/>
    </xf>
    <xf numFmtId="3" fontId="3" fillId="6" borderId="6" xfId="1" applyNumberFormat="1" applyFont="1" applyFill="1" applyBorder="1" applyProtection="1">
      <alignment vertical="center"/>
    </xf>
    <xf numFmtId="3" fontId="3" fillId="0" borderId="12" xfId="1" applyNumberFormat="1" applyFont="1" applyBorder="1" applyProtection="1">
      <alignment vertical="center"/>
    </xf>
    <xf numFmtId="3" fontId="3" fillId="0" borderId="1" xfId="1" applyNumberFormat="1" applyFont="1" applyBorder="1" applyProtection="1">
      <alignment vertical="center"/>
    </xf>
    <xf numFmtId="2" fontId="3" fillId="0" borderId="24" xfId="1" applyNumberFormat="1" applyFont="1" applyFill="1" applyBorder="1" applyProtection="1">
      <alignment vertical="center"/>
    </xf>
    <xf numFmtId="3" fontId="3" fillId="0" borderId="4" xfId="1" applyNumberFormat="1" applyFont="1" applyBorder="1" applyProtection="1">
      <alignment vertical="center"/>
    </xf>
    <xf numFmtId="3" fontId="3" fillId="0" borderId="5" xfId="1" applyNumberFormat="1" applyFont="1" applyBorder="1" applyProtection="1">
      <alignment vertical="center"/>
    </xf>
    <xf numFmtId="2" fontId="3" fillId="0" borderId="25" xfId="1" applyNumberFormat="1" applyFont="1" applyFill="1" applyBorder="1" applyProtection="1">
      <alignment vertical="center"/>
    </xf>
    <xf numFmtId="0" fontId="3" fillId="0" borderId="1" xfId="1" applyBorder="1" applyAlignment="1" applyProtection="1">
      <alignment vertical="top"/>
    </xf>
    <xf numFmtId="0" fontId="0" fillId="2" borderId="0" xfId="0" applyAlignment="1" applyProtection="1">
      <alignment vertical="top"/>
    </xf>
    <xf numFmtId="0" fontId="5" fillId="2" borderId="0" xfId="0" applyFont="1" applyAlignment="1">
      <alignment horizontal="left" vertical="top" wrapText="1"/>
    </xf>
    <xf numFmtId="0" fontId="12" fillId="2" borderId="0" xfId="0" applyFont="1" applyAlignment="1">
      <alignment horizontal="left" vertical="top"/>
    </xf>
    <xf numFmtId="0" fontId="5" fillId="2" borderId="0" xfId="0" applyFont="1" applyAlignment="1">
      <alignment horizontal="left" vertical="top"/>
    </xf>
    <xf numFmtId="0" fontId="5" fillId="2" borderId="0" xfId="0" applyFont="1" applyAlignment="1">
      <alignment horizontal="center" vertical="top" wrapText="1"/>
    </xf>
    <xf numFmtId="0" fontId="8" fillId="4" borderId="0" xfId="7" applyFont="1" applyAlignment="1" applyProtection="1">
      <alignment vertical="center"/>
    </xf>
    <xf numFmtId="167" fontId="5" fillId="2" borderId="0" xfId="0" applyNumberFormat="1" applyFont="1" applyAlignment="1">
      <alignment horizontal="center" vertical="top" wrapText="1"/>
    </xf>
    <xf numFmtId="167" fontId="8" fillId="4" borderId="0" xfId="7" applyNumberFormat="1" applyFont="1" applyAlignment="1" applyProtection="1">
      <alignment vertical="center"/>
    </xf>
    <xf numFmtId="167" fontId="5" fillId="2" borderId="0" xfId="0" applyNumberFormat="1" applyFont="1" applyAlignment="1">
      <alignment horizontal="left" vertical="top" wrapText="1"/>
    </xf>
    <xf numFmtId="0" fontId="0" fillId="2" borderId="42" xfId="0" applyBorder="1"/>
    <xf numFmtId="0" fontId="0" fillId="2" borderId="0" xfId="0" applyFill="1" applyBorder="1" applyProtection="1"/>
    <xf numFmtId="0" fontId="13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top" wrapText="1"/>
    </xf>
    <xf numFmtId="0" fontId="13" fillId="2" borderId="0" xfId="0" applyFont="1" applyFill="1" applyBorder="1" applyAlignment="1" applyProtection="1">
      <alignment horizontal="center" vertical="top" wrapText="1"/>
    </xf>
    <xf numFmtId="1" fontId="13" fillId="2" borderId="0" xfId="0" applyNumberFormat="1" applyFont="1" applyFill="1" applyBorder="1" applyAlignment="1" applyProtection="1">
      <alignment horizontal="center" vertical="top" wrapText="1"/>
    </xf>
    <xf numFmtId="167" fontId="5" fillId="2" borderId="0" xfId="2" applyNumberFormat="1" applyFill="1" applyBorder="1" applyAlignment="1" applyProtection="1"/>
    <xf numFmtId="0" fontId="0" fillId="2" borderId="0" xfId="0" applyAlignment="1" applyProtection="1">
      <alignment horizontal="center" vertical="top" wrapText="1"/>
    </xf>
    <xf numFmtId="0" fontId="5" fillId="2" borderId="0" xfId="2" applyNumberFormat="1" applyFont="1" applyFill="1" applyBorder="1" applyAlignment="1" applyProtection="1"/>
    <xf numFmtId="0" fontId="5" fillId="2" borderId="0" xfId="2" applyNumberFormat="1" applyFont="1" applyFill="1" applyBorder="1" applyAlignment="1" applyProtection="1">
      <alignment wrapText="1"/>
    </xf>
    <xf numFmtId="1" fontId="3" fillId="2" borderId="0" xfId="1" applyNumberFormat="1" applyFill="1" applyBorder="1" applyProtection="1">
      <alignment vertical="center"/>
    </xf>
    <xf numFmtId="0" fontId="5" fillId="2" borderId="0" xfId="2" applyNumberFormat="1" applyFill="1" applyBorder="1" applyAlignment="1" applyProtection="1"/>
    <xf numFmtId="0" fontId="5" fillId="3" borderId="33" xfId="2" applyNumberFormat="1" applyFont="1" applyBorder="1" applyAlignment="1" applyProtection="1">
      <protection locked="0"/>
    </xf>
    <xf numFmtId="0" fontId="5" fillId="3" borderId="12" xfId="2" applyNumberFormat="1" applyFont="1" applyBorder="1" applyAlignment="1" applyProtection="1">
      <protection locked="0"/>
    </xf>
    <xf numFmtId="0" fontId="5" fillId="3" borderId="4" xfId="2" applyNumberFormat="1" applyFont="1" applyBorder="1" applyAlignment="1" applyProtection="1">
      <protection locked="0"/>
    </xf>
    <xf numFmtId="0" fontId="8" fillId="4" borderId="0" xfId="7" applyFont="1" applyAlignment="1" applyProtection="1">
      <alignment horizontal="left" vertical="center"/>
    </xf>
    <xf numFmtId="0" fontId="5" fillId="3" borderId="21" xfId="2" applyNumberFormat="1" applyFont="1" applyFill="1" applyBorder="1" applyAlignment="1" applyProtection="1">
      <protection locked="0"/>
    </xf>
    <xf numFmtId="0" fontId="5" fillId="3" borderId="22" xfId="2" applyNumberFormat="1" applyFont="1" applyFill="1" applyBorder="1" applyAlignment="1" applyProtection="1">
      <alignment horizontal="left"/>
      <protection locked="0"/>
    </xf>
    <xf numFmtId="0" fontId="5" fillId="3" borderId="22" xfId="2" applyNumberFormat="1" applyFont="1" applyFill="1" applyBorder="1" applyAlignment="1" applyProtection="1">
      <protection locked="0"/>
    </xf>
    <xf numFmtId="0" fontId="5" fillId="3" borderId="14" xfId="2" applyNumberFormat="1" applyFont="1" applyFill="1" applyBorder="1" applyAlignment="1" applyProtection="1">
      <alignment horizontal="left"/>
      <protection locked="0"/>
    </xf>
    <xf numFmtId="0" fontId="0" fillId="0" borderId="0" xfId="0" applyFill="1" applyProtection="1"/>
    <xf numFmtId="0" fontId="12" fillId="0" borderId="0" xfId="0" applyFont="1" applyFill="1" applyBorder="1" applyProtection="1"/>
    <xf numFmtId="0" fontId="5" fillId="3" borderId="34" xfId="2" applyNumberFormat="1" applyFont="1" applyFill="1" applyBorder="1" applyAlignment="1" applyProtection="1">
      <protection locked="0"/>
    </xf>
    <xf numFmtId="0" fontId="5" fillId="3" borderId="1" xfId="2" applyNumberFormat="1" applyFont="1" applyFill="1" applyBorder="1" applyAlignment="1" applyProtection="1">
      <alignment horizontal="left"/>
      <protection locked="0"/>
    </xf>
    <xf numFmtId="0" fontId="5" fillId="3" borderId="1" xfId="2" applyNumberFormat="1" applyFont="1" applyFill="1" applyBorder="1" applyAlignment="1" applyProtection="1">
      <protection locked="0"/>
    </xf>
    <xf numFmtId="0" fontId="5" fillId="3" borderId="5" xfId="2" applyNumberFormat="1" applyFont="1" applyFill="1" applyBorder="1" applyAlignment="1" applyProtection="1">
      <alignment horizontal="left"/>
      <protection locked="0"/>
    </xf>
    <xf numFmtId="0" fontId="5" fillId="2" borderId="0" xfId="0" applyFont="1" applyBorder="1" applyAlignment="1">
      <alignment vertical="top" wrapText="1"/>
    </xf>
    <xf numFmtId="167" fontId="5" fillId="2" borderId="0" xfId="0" applyNumberFormat="1" applyFont="1" applyBorder="1" applyAlignment="1">
      <alignment vertical="top" wrapText="1"/>
    </xf>
    <xf numFmtId="0" fontId="13" fillId="2" borderId="1" xfId="0" applyFont="1" applyBorder="1" applyAlignment="1">
      <alignment horizontal="center" vertical="top" wrapText="1"/>
    </xf>
    <xf numFmtId="167" fontId="13" fillId="2" borderId="1" xfId="0" applyNumberFormat="1" applyFont="1" applyBorder="1" applyAlignment="1">
      <alignment horizontal="center" vertical="top" wrapText="1"/>
    </xf>
    <xf numFmtId="0" fontId="5" fillId="3" borderId="1" xfId="2" applyNumberFormat="1" applyFont="1" applyBorder="1" applyAlignment="1" applyProtection="1">
      <alignment horizontal="left"/>
      <protection locked="0"/>
    </xf>
    <xf numFmtId="10" fontId="5" fillId="3" borderId="1" xfId="2" applyNumberFormat="1" applyFont="1" applyBorder="1" applyAlignment="1" applyProtection="1">
      <alignment horizontal="left"/>
      <protection locked="0"/>
    </xf>
    <xf numFmtId="167" fontId="5" fillId="3" borderId="1" xfId="2" applyNumberFormat="1" applyFont="1" applyBorder="1" applyAlignment="1" applyProtection="1">
      <alignment horizontal="left"/>
      <protection locked="0"/>
    </xf>
    <xf numFmtId="0" fontId="0" fillId="2" borderId="0" xfId="0" applyBorder="1" applyProtection="1"/>
    <xf numFmtId="0" fontId="13" fillId="2" borderId="0" xfId="0" applyFont="1" applyBorder="1" applyAlignment="1" applyProtection="1">
      <alignment horizontal="left"/>
    </xf>
    <xf numFmtId="0" fontId="13" fillId="2" borderId="0" xfId="0" applyFont="1" applyBorder="1" applyAlignment="1" applyProtection="1"/>
    <xf numFmtId="0" fontId="8" fillId="2" borderId="0" xfId="7" applyFill="1" applyProtection="1">
      <alignment horizontal="left" vertical="center"/>
    </xf>
    <xf numFmtId="165" fontId="8" fillId="2" borderId="0" xfId="7" applyNumberFormat="1" applyFill="1" applyProtection="1">
      <alignment horizontal="left" vertical="center"/>
    </xf>
    <xf numFmtId="0" fontId="12" fillId="2" borderId="0" xfId="0" applyFont="1" applyFill="1" applyBorder="1" applyAlignment="1" applyProtection="1"/>
    <xf numFmtId="3" fontId="12" fillId="2" borderId="0" xfId="0" applyNumberFormat="1" applyFont="1" applyFill="1" applyBorder="1" applyAlignment="1" applyProtection="1"/>
    <xf numFmtId="9" fontId="5" fillId="0" borderId="3" xfId="2" applyNumberFormat="1" applyFill="1" applyBorder="1" applyAlignment="1" applyProtection="1">
      <alignment vertical="center"/>
    </xf>
    <xf numFmtId="9" fontId="3" fillId="6" borderId="16" xfId="1" applyNumberFormat="1" applyFont="1" applyFill="1" applyBorder="1" applyProtection="1">
      <alignment vertical="center"/>
    </xf>
    <xf numFmtId="9" fontId="3" fillId="6" borderId="17" xfId="1" applyNumberFormat="1" applyFont="1" applyFill="1" applyBorder="1" applyProtection="1">
      <alignment vertical="center"/>
    </xf>
    <xf numFmtId="0" fontId="13" fillId="2" borderId="43" xfId="0" applyFont="1" applyBorder="1" applyAlignment="1" applyProtection="1">
      <alignment horizontal="center" vertical="top" wrapText="1"/>
    </xf>
    <xf numFmtId="0" fontId="5" fillId="2" borderId="44" xfId="0" applyFont="1" applyBorder="1" applyAlignment="1" applyProtection="1">
      <alignment horizontal="center" vertical="top" wrapText="1"/>
    </xf>
    <xf numFmtId="165" fontId="0" fillId="2" borderId="0" xfId="0" applyNumberFormat="1" applyBorder="1" applyProtection="1"/>
    <xf numFmtId="0" fontId="12" fillId="6" borderId="45" xfId="0" applyFont="1" applyFill="1" applyBorder="1" applyAlignment="1" applyProtection="1">
      <alignment horizontal="right"/>
    </xf>
    <xf numFmtId="0" fontId="5" fillId="3" borderId="5" xfId="2" applyNumberFormat="1" applyFont="1" applyBorder="1" applyAlignment="1" applyProtection="1">
      <alignment horizontal="left"/>
      <protection locked="0"/>
    </xf>
    <xf numFmtId="3" fontId="3" fillId="0" borderId="46" xfId="1" applyNumberFormat="1" applyFont="1" applyBorder="1" applyProtection="1">
      <alignment vertical="center"/>
    </xf>
    <xf numFmtId="3" fontId="3" fillId="2" borderId="47" xfId="1" applyNumberFormat="1" applyFont="1" applyFill="1" applyBorder="1" applyProtection="1">
      <alignment vertical="center"/>
    </xf>
    <xf numFmtId="0" fontId="5" fillId="0" borderId="22" xfId="2" applyNumberFormat="1" applyFont="1" applyFill="1" applyBorder="1" applyAlignment="1" applyProtection="1">
      <alignment horizontal="left"/>
    </xf>
    <xf numFmtId="0" fontId="5" fillId="0" borderId="14" xfId="2" applyNumberFormat="1" applyFont="1" applyFill="1" applyBorder="1" applyAlignment="1" applyProtection="1">
      <alignment horizontal="left"/>
    </xf>
    <xf numFmtId="1" fontId="5" fillId="0" borderId="1" xfId="2" applyNumberFormat="1" applyFont="1" applyFill="1" applyBorder="1" applyAlignment="1" applyProtection="1"/>
    <xf numFmtId="0" fontId="5" fillId="3" borderId="3" xfId="2" applyNumberFormat="1" applyFont="1" applyFill="1" applyBorder="1" applyAlignment="1" applyProtection="1">
      <protection locked="0"/>
    </xf>
    <xf numFmtId="9" fontId="5" fillId="0" borderId="1" xfId="2" applyNumberFormat="1" applyFont="1" applyFill="1" applyBorder="1" applyAlignment="1" applyProtection="1"/>
    <xf numFmtId="167" fontId="13" fillId="2" borderId="16" xfId="0" applyNumberFormat="1" applyFont="1" applyBorder="1" applyAlignment="1" applyProtection="1">
      <alignment horizontal="center" vertical="top" wrapText="1"/>
    </xf>
    <xf numFmtId="1" fontId="5" fillId="0" borderId="16" xfId="2" applyNumberFormat="1" applyFont="1" applyFill="1" applyBorder="1" applyAlignment="1" applyProtection="1"/>
    <xf numFmtId="167" fontId="13" fillId="2" borderId="7" xfId="0" applyNumberFormat="1" applyFont="1" applyBorder="1" applyAlignment="1" applyProtection="1">
      <alignment horizontal="center" vertical="top" wrapText="1"/>
    </xf>
    <xf numFmtId="9" fontId="5" fillId="0" borderId="7" xfId="2" applyNumberFormat="1" applyFont="1" applyFill="1" applyBorder="1" applyAlignment="1" applyProtection="1"/>
    <xf numFmtId="167" fontId="13" fillId="2" borderId="48" xfId="0" applyNumberFormat="1" applyFont="1" applyFill="1" applyBorder="1" applyAlignment="1" applyProtection="1">
      <alignment horizontal="center" vertical="top" wrapText="1"/>
    </xf>
    <xf numFmtId="1" fontId="5" fillId="2" borderId="48" xfId="2" applyNumberFormat="1" applyFont="1" applyFill="1" applyBorder="1" applyAlignment="1" applyProtection="1"/>
    <xf numFmtId="0" fontId="13" fillId="2" borderId="1" xfId="0" applyFont="1" applyBorder="1" applyAlignment="1">
      <alignment horizontal="center" vertical="top"/>
    </xf>
    <xf numFmtId="167" fontId="13" fillId="2" borderId="1" xfId="0" applyNumberFormat="1" applyFont="1" applyBorder="1" applyAlignment="1">
      <alignment horizontal="left" vertical="top"/>
    </xf>
    <xf numFmtId="49" fontId="13" fillId="2" borderId="1" xfId="0" applyNumberFormat="1" applyFont="1" applyBorder="1" applyAlignment="1" applyProtection="1">
      <alignment horizontal="center" vertical="top" wrapText="1"/>
    </xf>
    <xf numFmtId="49" fontId="13" fillId="2" borderId="46" xfId="0" applyNumberFormat="1" applyFont="1" applyBorder="1" applyAlignment="1" applyProtection="1">
      <alignment horizontal="center" vertical="top"/>
    </xf>
    <xf numFmtId="0" fontId="5" fillId="3" borderId="1" xfId="2" applyNumberFormat="1" applyFont="1" applyBorder="1" applyAlignment="1" applyProtection="1">
      <alignment horizontal="left"/>
    </xf>
    <xf numFmtId="0" fontId="5" fillId="0" borderId="1" xfId="2" applyNumberFormat="1" applyFont="1" applyFill="1" applyBorder="1" applyAlignment="1" applyProtection="1">
      <alignment horizontal="left"/>
    </xf>
    <xf numFmtId="0" fontId="5" fillId="3" borderId="46" xfId="2" applyNumberFormat="1" applyFont="1" applyBorder="1" applyAlignment="1" applyProtection="1">
      <protection locked="0"/>
    </xf>
    <xf numFmtId="1" fontId="5" fillId="0" borderId="46" xfId="2" applyNumberFormat="1" applyFont="1" applyFill="1" applyBorder="1" applyAlignment="1" applyProtection="1"/>
    <xf numFmtId="9" fontId="5" fillId="0" borderId="46" xfId="2" applyNumberFormat="1" applyFont="1" applyFill="1" applyBorder="1" applyAlignment="1" applyProtection="1"/>
    <xf numFmtId="1" fontId="24" fillId="6" borderId="49" xfId="0" applyNumberFormat="1" applyFont="1" applyFill="1" applyBorder="1" applyProtection="1"/>
    <xf numFmtId="1" fontId="24" fillId="2" borderId="0" xfId="2" applyNumberFormat="1" applyFont="1" applyFill="1" applyBorder="1" applyAlignment="1" applyProtection="1"/>
    <xf numFmtId="1" fontId="5" fillId="0" borderId="50" xfId="2" applyNumberFormat="1" applyFont="1" applyFill="1" applyBorder="1" applyAlignment="1" applyProtection="1"/>
    <xf numFmtId="0" fontId="24" fillId="2" borderId="51" xfId="0" applyFont="1" applyBorder="1" applyAlignment="1" applyProtection="1">
      <alignment horizontal="right"/>
    </xf>
    <xf numFmtId="1" fontId="24" fillId="0" borderId="49" xfId="2" applyNumberFormat="1" applyFont="1" applyFill="1" applyBorder="1" applyAlignment="1" applyProtection="1"/>
    <xf numFmtId="1" fontId="24" fillId="0" borderId="52" xfId="2" applyNumberFormat="1" applyFont="1" applyFill="1" applyBorder="1" applyAlignment="1" applyProtection="1"/>
    <xf numFmtId="9" fontId="24" fillId="0" borderId="49" xfId="2" applyNumberFormat="1" applyFont="1" applyFill="1" applyBorder="1" applyAlignment="1" applyProtection="1"/>
    <xf numFmtId="9" fontId="24" fillId="0" borderId="53" xfId="2" applyNumberFormat="1" applyFont="1" applyFill="1" applyBorder="1" applyAlignment="1" applyProtection="1"/>
    <xf numFmtId="9" fontId="24" fillId="0" borderId="54" xfId="2" applyNumberFormat="1" applyFont="1" applyFill="1" applyBorder="1" applyAlignment="1" applyProtection="1"/>
    <xf numFmtId="1" fontId="5" fillId="6" borderId="1" xfId="2" applyNumberFormat="1" applyFont="1" applyFill="1" applyBorder="1" applyAlignment="1" applyProtection="1"/>
    <xf numFmtId="1" fontId="5" fillId="6" borderId="46" xfId="2" applyNumberFormat="1" applyFont="1" applyFill="1" applyBorder="1" applyAlignment="1" applyProtection="1"/>
    <xf numFmtId="1" fontId="24" fillId="6" borderId="51" xfId="0" applyNumberFormat="1" applyFont="1" applyFill="1" applyBorder="1" applyProtection="1"/>
    <xf numFmtId="1" fontId="25" fillId="6" borderId="54" xfId="0" applyNumberFormat="1" applyFont="1" applyFill="1" applyBorder="1" applyProtection="1"/>
    <xf numFmtId="0" fontId="0" fillId="4" borderId="0" xfId="0" applyFill="1" applyProtection="1"/>
    <xf numFmtId="49" fontId="13" fillId="2" borderId="1" xfId="0" applyNumberFormat="1" applyFont="1" applyBorder="1" applyAlignment="1" applyProtection="1">
      <alignment horizontal="center" vertical="top"/>
      <protection locked="0"/>
    </xf>
    <xf numFmtId="49" fontId="13" fillId="2" borderId="1" xfId="0" applyNumberFormat="1" applyFont="1" applyBorder="1" applyAlignment="1" applyProtection="1">
      <alignment horizontal="center" vertical="top" wrapText="1"/>
      <protection locked="0"/>
    </xf>
    <xf numFmtId="49" fontId="13" fillId="2" borderId="46" xfId="0" applyNumberFormat="1" applyFont="1" applyBorder="1" applyAlignment="1" applyProtection="1">
      <alignment horizontal="center" vertical="top"/>
      <protection locked="0"/>
    </xf>
    <xf numFmtId="0" fontId="13" fillId="2" borderId="0" xfId="0" applyFont="1" applyAlignment="1" applyProtection="1">
      <alignment vertical="center"/>
    </xf>
    <xf numFmtId="14" fontId="5" fillId="3" borderId="1" xfId="2" applyNumberFormat="1" applyBorder="1" applyAlignment="1" applyProtection="1">
      <protection locked="0"/>
    </xf>
    <xf numFmtId="167" fontId="13" fillId="2" borderId="1" xfId="0" applyNumberFormat="1" applyFont="1" applyBorder="1" applyAlignment="1" applyProtection="1">
      <alignment horizontal="center" vertical="top"/>
      <protection locked="0"/>
    </xf>
    <xf numFmtId="0" fontId="13" fillId="2" borderId="1" xfId="0" applyFont="1" applyBorder="1" applyAlignment="1" applyProtection="1">
      <alignment horizontal="center" vertical="top"/>
      <protection locked="0"/>
    </xf>
    <xf numFmtId="167" fontId="13" fillId="2" borderId="1" xfId="0" applyNumberFormat="1" applyFont="1" applyBorder="1" applyAlignment="1" applyProtection="1">
      <alignment horizontal="left" vertical="top"/>
      <protection locked="0"/>
    </xf>
    <xf numFmtId="0" fontId="0" fillId="2" borderId="0" xfId="0" applyAlignment="1" applyProtection="1">
      <alignment horizontal="center" vertical="top" wrapText="1"/>
      <protection locked="0"/>
    </xf>
    <xf numFmtId="1" fontId="0" fillId="2" borderId="0" xfId="0" applyNumberFormat="1"/>
    <xf numFmtId="0" fontId="5" fillId="0" borderId="1" xfId="2" applyNumberFormat="1" applyFont="1" applyFill="1" applyBorder="1" applyAlignment="1" applyProtection="1">
      <alignment horizontal="left"/>
      <protection locked="0"/>
    </xf>
    <xf numFmtId="14" fontId="5" fillId="2" borderId="0" xfId="0" applyNumberFormat="1" applyFont="1" applyBorder="1" applyAlignment="1">
      <alignment vertical="top" wrapText="1"/>
    </xf>
    <xf numFmtId="167" fontId="13" fillId="2" borderId="0" xfId="0" applyNumberFormat="1" applyFont="1" applyBorder="1" applyAlignment="1">
      <alignment horizontal="center" vertical="top" wrapText="1"/>
    </xf>
    <xf numFmtId="0" fontId="13" fillId="2" borderId="0" xfId="0" applyFont="1" applyBorder="1" applyAlignment="1">
      <alignment horizontal="center" vertical="top" wrapText="1"/>
    </xf>
    <xf numFmtId="22" fontId="5" fillId="2" borderId="0" xfId="0" applyNumberFormat="1" applyFont="1" applyAlignment="1">
      <alignment horizontal="left" vertical="top" wrapText="1"/>
    </xf>
    <xf numFmtId="0" fontId="12" fillId="0" borderId="55" xfId="0" applyFont="1" applyFill="1" applyBorder="1" applyProtection="1"/>
    <xf numFmtId="0" fontId="13" fillId="2" borderId="55" xfId="0" applyFont="1" applyBorder="1" applyAlignment="1" applyProtection="1">
      <alignment horizontal="center" vertical="top" wrapText="1"/>
    </xf>
    <xf numFmtId="0" fontId="6" fillId="2" borderId="1" xfId="3" applyNumberFormat="1" applyFont="1" applyBorder="1" applyAlignment="1">
      <alignment horizontal="center" vertical="center"/>
    </xf>
    <xf numFmtId="0" fontId="0" fillId="6" borderId="1" xfId="0" applyFill="1" applyBorder="1" applyAlignment="1"/>
    <xf numFmtId="0" fontId="13" fillId="2" borderId="44" xfId="0" applyFont="1" applyBorder="1" applyAlignment="1" applyProtection="1">
      <alignment horizontal="center" vertical="top" wrapText="1"/>
    </xf>
    <xf numFmtId="3" fontId="3" fillId="0" borderId="27" xfId="1" applyNumberFormat="1" applyFont="1" applyBorder="1" applyProtection="1">
      <alignment vertical="center"/>
    </xf>
    <xf numFmtId="3" fontId="3" fillId="0" borderId="26" xfId="1" applyNumberFormat="1" applyFont="1" applyBorder="1" applyProtection="1">
      <alignment vertical="center"/>
    </xf>
    <xf numFmtId="3" fontId="3" fillId="0" borderId="56" xfId="1" applyNumberFormat="1" applyFont="1" applyBorder="1" applyProtection="1">
      <alignment vertical="center"/>
    </xf>
    <xf numFmtId="3" fontId="4" fillId="0" borderId="57" xfId="1" applyNumberFormat="1" applyFont="1" applyBorder="1" applyProtection="1">
      <alignment vertical="center"/>
    </xf>
    <xf numFmtId="0" fontId="8" fillId="2" borderId="0" xfId="7" applyFont="1" applyFill="1" applyAlignment="1" applyProtection="1">
      <alignment horizontal="left" vertical="center"/>
    </xf>
    <xf numFmtId="1" fontId="0" fillId="2" borderId="0" xfId="0" applyNumberFormat="1" applyProtection="1">
      <protection locked="0"/>
    </xf>
    <xf numFmtId="0" fontId="6" fillId="2" borderId="0" xfId="3" applyNumberFormat="1" applyFont="1" applyAlignment="1">
      <alignment horizontal="right" vertical="top"/>
    </xf>
    <xf numFmtId="0" fontId="0" fillId="4" borderId="0" xfId="0" applyFill="1"/>
    <xf numFmtId="3" fontId="3" fillId="0" borderId="9" xfId="1" applyNumberFormat="1" applyFont="1" applyBorder="1" applyProtection="1">
      <alignment vertical="center"/>
    </xf>
    <xf numFmtId="3" fontId="3" fillId="0" borderId="8" xfId="1" applyNumberFormat="1" applyFont="1" applyBorder="1" applyProtection="1">
      <alignment vertical="center"/>
    </xf>
    <xf numFmtId="0" fontId="5" fillId="6" borderId="27" xfId="2" applyNumberFormat="1" applyFont="1" applyFill="1" applyBorder="1" applyAlignment="1" applyProtection="1">
      <alignment horizontal="left"/>
    </xf>
    <xf numFmtId="0" fontId="5" fillId="6" borderId="9" xfId="2" applyNumberFormat="1" applyFont="1" applyFill="1" applyBorder="1" applyAlignment="1" applyProtection="1">
      <alignment horizontal="left"/>
    </xf>
    <xf numFmtId="0" fontId="5" fillId="6" borderId="8" xfId="2" applyNumberFormat="1" applyFont="1" applyFill="1" applyBorder="1" applyAlignment="1" applyProtection="1">
      <alignment horizontal="left"/>
    </xf>
    <xf numFmtId="0" fontId="13" fillId="2" borderId="57" xfId="0" applyFont="1" applyBorder="1" applyAlignment="1" applyProtection="1">
      <alignment horizontal="center" vertical="top" wrapText="1"/>
    </xf>
    <xf numFmtId="0" fontId="12" fillId="0" borderId="57" xfId="0" applyFont="1" applyFill="1" applyBorder="1" applyProtection="1"/>
    <xf numFmtId="0" fontId="12" fillId="2" borderId="17" xfId="0" applyFont="1" applyBorder="1" applyAlignment="1">
      <alignment horizontal="center"/>
    </xf>
    <xf numFmtId="0" fontId="0" fillId="2" borderId="12" xfId="0" applyBorder="1" applyAlignment="1">
      <alignment horizontal="center"/>
    </xf>
    <xf numFmtId="0" fontId="0" fillId="2" borderId="12" xfId="0" applyBorder="1" applyAlignment="1">
      <alignment horizontal="left"/>
    </xf>
    <xf numFmtId="0" fontId="0" fillId="2" borderId="10" xfId="0" applyBorder="1" applyAlignment="1">
      <alignment horizontal="left"/>
    </xf>
    <xf numFmtId="0" fontId="0" fillId="2" borderId="58" xfId="0" applyBorder="1"/>
    <xf numFmtId="0" fontId="12" fillId="2" borderId="28" xfId="0" applyFont="1" applyBorder="1"/>
    <xf numFmtId="0" fontId="12" fillId="2" borderId="30" xfId="0" applyFont="1" applyBorder="1"/>
    <xf numFmtId="0" fontId="12" fillId="2" borderId="44" xfId="0" applyFont="1" applyBorder="1"/>
    <xf numFmtId="0" fontId="12" fillId="2" borderId="29" xfId="0" applyFont="1" applyBorder="1"/>
    <xf numFmtId="0" fontId="9" fillId="2" borderId="2" xfId="5" applyFont="1">
      <alignment horizontal="left" vertical="center"/>
    </xf>
    <xf numFmtId="0" fontId="6" fillId="2" borderId="0" xfId="3" applyNumberFormat="1" applyFont="1" applyAlignment="1">
      <alignment horizontal="left" vertical="center"/>
    </xf>
    <xf numFmtId="0" fontId="5" fillId="2" borderId="28" xfId="0" applyFont="1" applyBorder="1" applyAlignment="1" applyProtection="1">
      <alignment horizontal="center" vertical="top" wrapText="1"/>
    </xf>
    <xf numFmtId="0" fontId="5" fillId="2" borderId="30" xfId="0" applyFont="1" applyBorder="1" applyAlignment="1" applyProtection="1">
      <alignment horizontal="center" vertical="top" wrapText="1"/>
    </xf>
    <xf numFmtId="0" fontId="13" fillId="2" borderId="1" xfId="0" applyFont="1" applyBorder="1" applyAlignment="1" applyProtection="1">
      <alignment horizontal="center" vertical="center" wrapText="1"/>
    </xf>
    <xf numFmtId="167" fontId="13" fillId="2" borderId="1" xfId="0" applyNumberFormat="1" applyFont="1" applyBorder="1" applyAlignment="1" applyProtection="1">
      <alignment horizontal="center" vertical="center" wrapText="1"/>
    </xf>
    <xf numFmtId="1" fontId="13" fillId="2" borderId="1" xfId="0" applyNumberFormat="1" applyFont="1" applyBorder="1" applyAlignment="1" applyProtection="1">
      <alignment horizontal="center" vertical="center" wrapText="1"/>
    </xf>
    <xf numFmtId="0" fontId="0" fillId="2" borderId="11" xfId="0" applyBorder="1" applyAlignment="1">
      <alignment horizontal="left"/>
    </xf>
    <xf numFmtId="0" fontId="0" fillId="2" borderId="13" xfId="0" applyBorder="1" applyAlignment="1">
      <alignment horizontal="left"/>
    </xf>
    <xf numFmtId="0" fontId="0" fillId="2" borderId="3" xfId="0" applyBorder="1" applyAlignment="1">
      <alignment horizontal="left"/>
    </xf>
    <xf numFmtId="0" fontId="0" fillId="2" borderId="1" xfId="0" applyBorder="1" applyAlignment="1">
      <alignment horizontal="left"/>
    </xf>
    <xf numFmtId="0" fontId="0" fillId="2" borderId="20" xfId="0" applyBorder="1" applyAlignment="1">
      <alignment horizontal="left"/>
    </xf>
    <xf numFmtId="0" fontId="0" fillId="2" borderId="16" xfId="0" applyBorder="1" applyAlignment="1">
      <alignment horizontal="left"/>
    </xf>
    <xf numFmtId="0" fontId="0" fillId="2" borderId="23" xfId="0" applyBorder="1" applyAlignment="1">
      <alignment horizontal="left"/>
    </xf>
    <xf numFmtId="0" fontId="0" fillId="2" borderId="24" xfId="0" applyBorder="1" applyAlignment="1">
      <alignment horizontal="left"/>
    </xf>
    <xf numFmtId="0" fontId="5" fillId="2" borderId="9" xfId="4" applyFont="1" applyFill="1" applyBorder="1" applyAlignment="1" applyProtection="1">
      <alignment horizontal="left" vertical="center"/>
    </xf>
    <xf numFmtId="0" fontId="5" fillId="2" borderId="8" xfId="4" applyFont="1" applyFill="1" applyBorder="1" applyAlignment="1" applyProtection="1">
      <alignment horizontal="left" vertical="center"/>
    </xf>
    <xf numFmtId="0" fontId="12" fillId="2" borderId="0" xfId="0" applyFont="1" applyProtection="1">
      <protection locked="0"/>
    </xf>
    <xf numFmtId="1" fontId="12" fillId="2" borderId="0" xfId="0" applyNumberFormat="1" applyFont="1" applyProtection="1">
      <protection locked="0"/>
    </xf>
    <xf numFmtId="0" fontId="5" fillId="3" borderId="3" xfId="2" applyNumberFormat="1" applyFont="1" applyBorder="1" applyAlignment="1" applyProtection="1">
      <protection locked="0"/>
    </xf>
    <xf numFmtId="0" fontId="5" fillId="0" borderId="59" xfId="2" applyNumberFormat="1" applyFont="1" applyFill="1" applyBorder="1" applyAlignment="1" applyProtection="1"/>
    <xf numFmtId="3" fontId="5" fillId="3" borderId="10" xfId="2" applyNumberFormat="1" applyBorder="1" applyAlignment="1" applyProtection="1">
      <alignment vertical="center"/>
      <protection locked="0"/>
    </xf>
    <xf numFmtId="3" fontId="5" fillId="3" borderId="58" xfId="2" applyNumberFormat="1" applyBorder="1" applyAlignment="1" applyProtection="1">
      <alignment vertical="center"/>
      <protection locked="0"/>
    </xf>
    <xf numFmtId="3" fontId="5" fillId="0" borderId="3" xfId="2" applyNumberFormat="1" applyFill="1" applyBorder="1" applyAlignment="1" applyProtection="1">
      <alignment vertical="center"/>
    </xf>
    <xf numFmtId="165" fontId="5" fillId="3" borderId="3" xfId="2" applyNumberFormat="1" applyBorder="1" applyAlignment="1" applyProtection="1">
      <alignment vertical="center"/>
      <protection locked="0"/>
    </xf>
    <xf numFmtId="3" fontId="3" fillId="6" borderId="3" xfId="1" applyNumberFormat="1" applyFont="1" applyFill="1" applyBorder="1" applyProtection="1">
      <alignment vertical="center"/>
    </xf>
    <xf numFmtId="9" fontId="3" fillId="6" borderId="15" xfId="1" applyNumberFormat="1" applyFont="1" applyFill="1" applyBorder="1" applyProtection="1">
      <alignment vertical="center"/>
    </xf>
    <xf numFmtId="0" fontId="12" fillId="6" borderId="28" xfId="0" applyFont="1" applyFill="1" applyBorder="1" applyAlignment="1" applyProtection="1">
      <alignment horizontal="right"/>
    </xf>
    <xf numFmtId="0" fontId="12" fillId="6" borderId="60" xfId="0" applyFont="1" applyFill="1" applyBorder="1" applyAlignment="1" applyProtection="1">
      <alignment horizontal="right"/>
    </xf>
    <xf numFmtId="3" fontId="4" fillId="6" borderId="28" xfId="1" applyNumberFormat="1" applyFont="1" applyFill="1" applyBorder="1" applyProtection="1">
      <alignment vertical="center"/>
    </xf>
    <xf numFmtId="3" fontId="4" fillId="6" borderId="30" xfId="1" applyNumberFormat="1" applyFont="1" applyFill="1" applyBorder="1" applyProtection="1">
      <alignment vertical="center"/>
    </xf>
    <xf numFmtId="3" fontId="4" fillId="0" borderId="30" xfId="1" applyNumberFormat="1" applyFont="1" applyFill="1" applyBorder="1" applyProtection="1">
      <alignment vertical="center"/>
    </xf>
    <xf numFmtId="9" fontId="4" fillId="0" borderId="30" xfId="1" applyNumberFormat="1" applyFont="1" applyFill="1" applyBorder="1" applyProtection="1">
      <alignment vertical="center"/>
    </xf>
    <xf numFmtId="165" fontId="4" fillId="6" borderId="30" xfId="1" applyNumberFormat="1" applyFont="1" applyFill="1" applyBorder="1" applyProtection="1">
      <alignment vertical="center"/>
    </xf>
    <xf numFmtId="9" fontId="4" fillId="6" borderId="43" xfId="1" applyNumberFormat="1" applyFont="1" applyFill="1" applyBorder="1" applyProtection="1">
      <alignment vertical="center"/>
    </xf>
    <xf numFmtId="9" fontId="12" fillId="0" borderId="44" xfId="2" applyNumberFormat="1" applyFont="1" applyFill="1" applyBorder="1" applyAlignment="1" applyProtection="1">
      <alignment vertical="center"/>
    </xf>
    <xf numFmtId="0" fontId="13" fillId="2" borderId="0" xfId="0" applyFont="1" applyProtection="1"/>
    <xf numFmtId="2" fontId="13" fillId="2" borderId="0" xfId="0" applyNumberFormat="1" applyFont="1" applyAlignment="1" applyProtection="1">
      <alignment vertical="center"/>
    </xf>
    <xf numFmtId="1" fontId="0" fillId="2" borderId="0" xfId="0" applyNumberFormat="1" applyAlignment="1" applyProtection="1">
      <alignment vertical="top"/>
    </xf>
    <xf numFmtId="49" fontId="0" fillId="2" borderId="0" xfId="0" applyNumberFormat="1" applyAlignment="1" applyProtection="1">
      <alignment vertical="top"/>
    </xf>
    <xf numFmtId="14" fontId="8" fillId="4" borderId="0" xfId="7" applyNumberFormat="1" applyAlignment="1">
      <alignment horizontal="right" vertical="center"/>
    </xf>
    <xf numFmtId="0" fontId="28" fillId="4" borderId="0" xfId="7" applyFont="1">
      <alignment horizontal="left" vertical="center"/>
    </xf>
    <xf numFmtId="0" fontId="5" fillId="3" borderId="1" xfId="2" applyNumberFormat="1" applyFont="1" applyBorder="1" applyAlignment="1" applyProtection="1">
      <alignment horizontal="left" vertical="top" wrapText="1"/>
      <protection locked="0"/>
    </xf>
    <xf numFmtId="0" fontId="5" fillId="3" borderId="1" xfId="2" applyNumberFormat="1" applyBorder="1" applyAlignment="1" applyProtection="1">
      <alignment horizontal="left" vertical="top" wrapText="1"/>
      <protection locked="0"/>
    </xf>
    <xf numFmtId="0" fontId="0" fillId="2" borderId="0" xfId="0" applyAlignment="1" applyProtection="1">
      <alignment horizontal="left" wrapText="1"/>
      <protection locked="0"/>
    </xf>
    <xf numFmtId="9" fontId="5" fillId="3" borderId="1" xfId="2" applyNumberFormat="1" applyBorder="1" applyAlignment="1" applyProtection="1">
      <alignment vertical="top"/>
      <protection locked="0"/>
    </xf>
    <xf numFmtId="168" fontId="5" fillId="3" borderId="1" xfId="2" applyNumberFormat="1" applyBorder="1" applyAlignment="1" applyProtection="1">
      <alignment horizontal="left" vertical="top"/>
      <protection locked="0"/>
    </xf>
    <xf numFmtId="0" fontId="0" fillId="2" borderId="0" xfId="0" applyAlignment="1" applyProtection="1">
      <alignment vertical="top" wrapText="1"/>
    </xf>
    <xf numFmtId="167" fontId="0" fillId="2" borderId="0" xfId="0" applyNumberFormat="1" applyAlignment="1" applyProtection="1">
      <alignment vertical="top"/>
    </xf>
    <xf numFmtId="0" fontId="0" fillId="2" borderId="0" xfId="0" applyAlignment="1">
      <alignment vertical="top"/>
    </xf>
    <xf numFmtId="0" fontId="0" fillId="2" borderId="0" xfId="0" applyFill="1" applyBorder="1" applyAlignment="1">
      <alignment vertical="top"/>
    </xf>
    <xf numFmtId="0" fontId="0" fillId="2" borderId="0" xfId="0" applyAlignment="1" applyProtection="1">
      <alignment horizontal="left" vertical="top"/>
    </xf>
    <xf numFmtId="0" fontId="13" fillId="2" borderId="0" xfId="0" applyFont="1" applyFill="1" applyBorder="1" applyAlignment="1">
      <alignment horizontal="center" vertical="top"/>
    </xf>
    <xf numFmtId="167" fontId="5" fillId="2" borderId="0" xfId="2" applyNumberFormat="1" applyFill="1" applyBorder="1" applyAlignment="1" applyProtection="1">
      <alignment vertical="top"/>
      <protection locked="0"/>
    </xf>
    <xf numFmtId="0" fontId="5" fillId="2" borderId="0" xfId="2" applyNumberFormat="1" applyFont="1" applyFill="1" applyBorder="1" applyAlignment="1" applyProtection="1">
      <alignment vertical="top"/>
      <protection locked="0"/>
    </xf>
    <xf numFmtId="0" fontId="5" fillId="2" borderId="0" xfId="2" applyNumberFormat="1" applyFont="1" applyFill="1" applyBorder="1" applyAlignment="1" applyProtection="1">
      <alignment vertical="top" wrapText="1"/>
      <protection locked="0"/>
    </xf>
    <xf numFmtId="1" fontId="3" fillId="2" borderId="0" xfId="1" applyNumberFormat="1" applyFill="1" applyBorder="1" applyAlignment="1" applyProtection="1">
      <alignment vertical="top"/>
      <protection locked="0"/>
    </xf>
    <xf numFmtId="0" fontId="5" fillId="2" borderId="0" xfId="2" applyNumberFormat="1" applyFill="1" applyBorder="1" applyAlignment="1" applyProtection="1">
      <alignment vertical="top"/>
      <protection locked="0"/>
    </xf>
    <xf numFmtId="0" fontId="0" fillId="2" borderId="0" xfId="0" applyAlignment="1" applyProtection="1">
      <alignment horizontal="left" vertical="top" wrapText="1"/>
      <protection locked="0"/>
    </xf>
    <xf numFmtId="0" fontId="0" fillId="2" borderId="0" xfId="0" applyAlignment="1" applyProtection="1">
      <alignment vertical="top" wrapText="1"/>
      <protection locked="0"/>
    </xf>
    <xf numFmtId="168" fontId="0" fillId="2" borderId="0" xfId="0" applyNumberFormat="1" applyAlignment="1" applyProtection="1">
      <alignment horizontal="left" vertical="top"/>
      <protection locked="0"/>
    </xf>
    <xf numFmtId="167" fontId="0" fillId="2" borderId="0" xfId="0" applyNumberFormat="1" applyAlignment="1" applyProtection="1">
      <alignment vertical="top"/>
      <protection locked="0"/>
    </xf>
    <xf numFmtId="167" fontId="0" fillId="2" borderId="0" xfId="0" applyNumberFormat="1" applyAlignment="1" applyProtection="1">
      <alignment horizontal="left" vertical="top"/>
      <protection locked="0"/>
    </xf>
    <xf numFmtId="168" fontId="5" fillId="3" borderId="1" xfId="2" applyNumberFormat="1" applyBorder="1" applyAlignment="1" applyProtection="1">
      <alignment vertical="top"/>
      <protection locked="0"/>
    </xf>
    <xf numFmtId="1" fontId="3" fillId="0" borderId="1" xfId="1" applyNumberFormat="1" applyAlignment="1" applyProtection="1">
      <alignment vertical="top"/>
    </xf>
    <xf numFmtId="14" fontId="5" fillId="3" borderId="1" xfId="2" applyNumberFormat="1" applyFont="1" applyBorder="1" applyAlignment="1" applyProtection="1">
      <alignment vertical="top" wrapText="1"/>
      <protection locked="0"/>
    </xf>
    <xf numFmtId="0" fontId="5" fillId="3" borderId="1" xfId="2" applyNumberFormat="1" applyFont="1" applyBorder="1" applyAlignment="1" applyProtection="1">
      <alignment horizontal="right" vertical="top"/>
      <protection locked="0"/>
    </xf>
    <xf numFmtId="17" fontId="5" fillId="3" borderId="1" xfId="2" applyNumberFormat="1" applyBorder="1" applyAlignment="1" applyProtection="1">
      <alignment vertical="top" wrapText="1"/>
      <protection locked="0"/>
    </xf>
    <xf numFmtId="14" fontId="5" fillId="3" borderId="1" xfId="2" applyNumberFormat="1" applyBorder="1" applyAlignment="1" applyProtection="1">
      <alignment vertical="top" wrapText="1"/>
      <protection locked="0"/>
    </xf>
    <xf numFmtId="0" fontId="5" fillId="3" borderId="0" xfId="2" applyNumberFormat="1" applyBorder="1" applyAlignment="1" applyProtection="1">
      <alignment vertical="top"/>
      <protection locked="0"/>
    </xf>
    <xf numFmtId="0" fontId="0" fillId="3" borderId="1" xfId="2" applyNumberFormat="1" applyFont="1" applyBorder="1" applyAlignment="1" applyProtection="1">
      <alignment vertical="top"/>
      <protection locked="0"/>
    </xf>
    <xf numFmtId="0" fontId="0" fillId="3" borderId="1" xfId="2" applyNumberFormat="1" applyFont="1" applyBorder="1" applyAlignment="1" applyProtection="1">
      <alignment vertical="top" wrapText="1"/>
      <protection locked="0"/>
    </xf>
    <xf numFmtId="0" fontId="0" fillId="3" borderId="1" xfId="2" applyNumberFormat="1" applyFont="1" applyBorder="1" applyAlignment="1" applyProtection="1">
      <alignment horizontal="left" vertical="top" wrapText="1"/>
      <protection locked="0"/>
    </xf>
    <xf numFmtId="2" fontId="3" fillId="0" borderId="1" xfId="1" applyNumberFormat="1">
      <alignment vertical="center"/>
    </xf>
    <xf numFmtId="0" fontId="0" fillId="3" borderId="1" xfId="2" applyNumberFormat="1" applyFont="1" applyAlignment="1" applyProtection="1">
      <alignment vertical="top"/>
      <protection locked="0"/>
    </xf>
    <xf numFmtId="49" fontId="13" fillId="2" borderId="46" xfId="0" applyNumberFormat="1" applyFont="1" applyBorder="1" applyAlignment="1" applyProtection="1">
      <alignment horizontal="center" vertical="top" wrapText="1"/>
    </xf>
    <xf numFmtId="0" fontId="0" fillId="3" borderId="1" xfId="2" applyNumberFormat="1" applyFont="1" applyBorder="1" applyAlignment="1" applyProtection="1">
      <alignment horizontal="right" vertical="top"/>
      <protection locked="0"/>
    </xf>
    <xf numFmtId="0" fontId="0" fillId="3" borderId="1" xfId="2" applyNumberFormat="1" applyFont="1" applyBorder="1" applyAlignment="1" applyProtection="1">
      <protection locked="0"/>
    </xf>
    <xf numFmtId="0" fontId="0" fillId="3" borderId="1" xfId="2" applyNumberFormat="1" applyFont="1" applyBorder="1" applyAlignment="1" applyProtection="1">
      <alignment wrapText="1"/>
      <protection locked="0"/>
    </xf>
    <xf numFmtId="0" fontId="0" fillId="3" borderId="1" xfId="2" applyNumberFormat="1" applyFont="1" applyBorder="1" applyAlignment="1">
      <alignment vertical="top"/>
      <protection locked="0"/>
    </xf>
    <xf numFmtId="0" fontId="0" fillId="3" borderId="1" xfId="2" applyNumberFormat="1" applyFont="1" applyBorder="1" applyAlignment="1">
      <alignment vertical="top" wrapText="1"/>
      <protection locked="0"/>
    </xf>
    <xf numFmtId="0" fontId="22" fillId="2" borderId="0" xfId="0" applyFont="1" applyAlignment="1">
      <alignment horizontal="center"/>
    </xf>
    <xf numFmtId="0" fontId="23" fillId="2" borderId="0" xfId="0" applyFont="1" applyAlignment="1">
      <alignment horizontal="center"/>
    </xf>
    <xf numFmtId="0" fontId="6" fillId="2" borderId="0" xfId="3" applyNumberFormat="1" applyFont="1" applyBorder="1" applyAlignment="1">
      <alignment horizontal="right" vertical="center"/>
    </xf>
    <xf numFmtId="0" fontId="6" fillId="2" borderId="63" xfId="3" applyNumberFormat="1" applyBorder="1" applyAlignment="1">
      <alignment horizontal="right" vertical="center"/>
    </xf>
    <xf numFmtId="0" fontId="5" fillId="3" borderId="16" xfId="2" applyNumberFormat="1" applyFont="1" applyBorder="1" applyAlignment="1">
      <alignment horizontal="left" vertical="top"/>
      <protection locked="0"/>
    </xf>
    <xf numFmtId="0" fontId="5" fillId="3" borderId="7" xfId="2" applyNumberFormat="1" applyBorder="1" applyAlignment="1">
      <alignment horizontal="left" vertical="top"/>
      <protection locked="0"/>
    </xf>
    <xf numFmtId="0" fontId="5" fillId="3" borderId="16" xfId="2" applyNumberFormat="1" applyFont="1" applyBorder="1" applyAlignment="1">
      <alignment vertical="top"/>
      <protection locked="0"/>
    </xf>
    <xf numFmtId="0" fontId="5" fillId="3" borderId="7" xfId="2" applyNumberFormat="1" applyFont="1" applyBorder="1" applyAlignment="1">
      <alignment vertical="top"/>
      <protection locked="0"/>
    </xf>
    <xf numFmtId="14" fontId="8" fillId="4" borderId="0" xfId="7" applyNumberFormat="1" applyAlignment="1">
      <alignment horizontal="right" vertical="center"/>
    </xf>
    <xf numFmtId="0" fontId="26" fillId="2" borderId="0" xfId="0" applyFont="1" applyAlignment="1">
      <alignment horizontal="center" vertical="center" wrapText="1"/>
    </xf>
    <xf numFmtId="0" fontId="5" fillId="3" borderId="16" xfId="2" applyNumberFormat="1" applyFont="1" applyBorder="1" applyAlignment="1">
      <alignment horizontal="left" vertical="center"/>
      <protection locked="0"/>
    </xf>
    <xf numFmtId="0" fontId="5" fillId="3" borderId="7" xfId="2" applyNumberFormat="1" applyBorder="1" applyAlignment="1">
      <alignment horizontal="left" vertical="center"/>
      <protection locked="0"/>
    </xf>
    <xf numFmtId="0" fontId="5" fillId="3" borderId="50" xfId="2" applyNumberFormat="1" applyFont="1" applyBorder="1" applyAlignment="1">
      <alignment horizontal="left" vertical="top"/>
      <protection locked="0"/>
    </xf>
    <xf numFmtId="0" fontId="5" fillId="3" borderId="61" xfId="2" applyNumberFormat="1" applyBorder="1" applyAlignment="1">
      <alignment horizontal="left" vertical="top"/>
      <protection locked="0"/>
    </xf>
    <xf numFmtId="0" fontId="5" fillId="3" borderId="62" xfId="2" applyNumberFormat="1" applyBorder="1" applyAlignment="1">
      <alignment horizontal="left" vertical="top"/>
      <protection locked="0"/>
    </xf>
    <xf numFmtId="0" fontId="5" fillId="3" borderId="15" xfId="2" applyNumberFormat="1" applyBorder="1" applyAlignment="1">
      <alignment horizontal="left" vertical="top"/>
      <protection locked="0"/>
    </xf>
    <xf numFmtId="0" fontId="5" fillId="3" borderId="59" xfId="2" applyNumberFormat="1" applyBorder="1" applyAlignment="1">
      <alignment horizontal="left" vertical="top"/>
      <protection locked="0"/>
    </xf>
    <xf numFmtId="0" fontId="5" fillId="3" borderId="58" xfId="2" applyNumberFormat="1" applyBorder="1" applyAlignment="1">
      <alignment horizontal="left" vertical="top"/>
      <protection locked="0"/>
    </xf>
    <xf numFmtId="0" fontId="5" fillId="3" borderId="22" xfId="2" applyNumberFormat="1" applyBorder="1" applyAlignment="1">
      <alignment horizontal="left" vertical="top"/>
      <protection locked="0"/>
    </xf>
    <xf numFmtId="0" fontId="6" fillId="2" borderId="63" xfId="3" applyNumberFormat="1" applyFont="1" applyBorder="1" applyAlignment="1">
      <alignment horizontal="right" vertical="center"/>
    </xf>
    <xf numFmtId="167" fontId="0" fillId="6" borderId="16" xfId="0" applyNumberFormat="1" applyFill="1" applyBorder="1" applyAlignment="1"/>
    <xf numFmtId="167" fontId="0" fillId="6" borderId="7" xfId="0" applyNumberFormat="1" applyFill="1" applyBorder="1" applyAlignment="1"/>
    <xf numFmtId="0" fontId="0" fillId="6" borderId="16" xfId="0" applyFill="1" applyBorder="1" applyAlignment="1"/>
    <xf numFmtId="0" fontId="0" fillId="6" borderId="22" xfId="0" applyFill="1" applyBorder="1" applyAlignment="1"/>
    <xf numFmtId="0" fontId="0" fillId="6" borderId="7" xfId="0" applyFill="1" applyBorder="1" applyAlignment="1"/>
    <xf numFmtId="0" fontId="14" fillId="2" borderId="2" xfId="5" applyFont="1" applyAlignment="1">
      <alignment horizontal="left" vertical="center"/>
    </xf>
    <xf numFmtId="0" fontId="0" fillId="2" borderId="2" xfId="0" applyBorder="1" applyAlignment="1">
      <alignment horizontal="left" vertical="center"/>
    </xf>
    <xf numFmtId="14" fontId="14" fillId="2" borderId="2" xfId="5" applyNumberFormat="1" applyFont="1" applyAlignment="1">
      <alignment horizontal="left" vertical="center"/>
    </xf>
    <xf numFmtId="0" fontId="3" fillId="0" borderId="16" xfId="1" applyBorder="1">
      <alignment vertical="center"/>
    </xf>
    <xf numFmtId="0" fontId="3" fillId="0" borderId="22" xfId="1" applyBorder="1">
      <alignment vertical="center"/>
    </xf>
    <xf numFmtId="0" fontId="3" fillId="0" borderId="7" xfId="1" applyBorder="1">
      <alignment vertical="center"/>
    </xf>
    <xf numFmtId="0" fontId="3" fillId="0" borderId="1" xfId="1">
      <alignment vertical="center"/>
    </xf>
    <xf numFmtId="168" fontId="3" fillId="0" borderId="1" xfId="1" applyNumberFormat="1" applyFill="1">
      <alignment vertical="center"/>
    </xf>
    <xf numFmtId="0" fontId="6" fillId="2" borderId="16" xfId="3" applyNumberFormat="1" applyFont="1" applyBorder="1" applyAlignment="1">
      <alignment horizontal="center" vertical="center"/>
    </xf>
    <xf numFmtId="0" fontId="6" fillId="2" borderId="7" xfId="3" applyNumberFormat="1" applyFont="1" applyBorder="1" applyAlignment="1">
      <alignment horizontal="center" vertical="center"/>
    </xf>
    <xf numFmtId="0" fontId="6" fillId="2" borderId="22" xfId="3" applyNumberFormat="1" applyBorder="1" applyAlignment="1">
      <alignment horizontal="center" vertical="center"/>
    </xf>
    <xf numFmtId="0" fontId="6" fillId="2" borderId="7" xfId="3" applyNumberFormat="1" applyBorder="1" applyAlignment="1">
      <alignment horizontal="center" vertical="center"/>
    </xf>
    <xf numFmtId="0" fontId="6" fillId="2" borderId="22" xfId="3" applyNumberFormat="1" applyFont="1" applyBorder="1" applyAlignment="1">
      <alignment horizontal="center" vertical="center"/>
    </xf>
    <xf numFmtId="168" fontId="8" fillId="4" borderId="0" xfId="7" applyNumberFormat="1" applyAlignment="1">
      <alignment horizontal="right" vertical="center"/>
    </xf>
    <xf numFmtId="0" fontId="3" fillId="0" borderId="16" xfId="1" applyBorder="1" applyAlignment="1">
      <alignment horizontal="left" vertical="center"/>
    </xf>
    <xf numFmtId="0" fontId="3" fillId="0" borderId="22" xfId="1" applyBorder="1" applyAlignment="1">
      <alignment horizontal="left" vertical="center"/>
    </xf>
    <xf numFmtId="0" fontId="3" fillId="0" borderId="7" xfId="1" applyBorder="1" applyAlignment="1">
      <alignment horizontal="left" vertical="center"/>
    </xf>
    <xf numFmtId="168" fontId="8" fillId="4" borderId="0" xfId="7" applyNumberFormat="1" applyFont="1" applyAlignment="1">
      <alignment horizontal="right" vertical="center"/>
    </xf>
    <xf numFmtId="0" fontId="4" fillId="0" borderId="16" xfId="1" applyFont="1" applyBorder="1" applyAlignment="1">
      <alignment horizontal="left" vertical="center"/>
    </xf>
    <xf numFmtId="0" fontId="4" fillId="0" borderId="22" xfId="1" applyFont="1" applyBorder="1" applyAlignment="1">
      <alignment horizontal="left" vertical="center"/>
    </xf>
    <xf numFmtId="0" fontId="4" fillId="0" borderId="7" xfId="1" applyFont="1" applyBorder="1" applyAlignment="1">
      <alignment horizontal="left" vertical="center"/>
    </xf>
    <xf numFmtId="0" fontId="13" fillId="2" borderId="16" xfId="0" applyFont="1" applyBorder="1" applyAlignment="1">
      <alignment horizontal="center" vertical="center" wrapText="1"/>
    </xf>
    <xf numFmtId="0" fontId="13" fillId="2" borderId="22" xfId="0" applyFont="1" applyBorder="1" applyAlignment="1">
      <alignment horizontal="center" vertical="center" wrapText="1"/>
    </xf>
    <xf numFmtId="0" fontId="13" fillId="2" borderId="7" xfId="0" applyFont="1" applyBorder="1" applyAlignment="1">
      <alignment horizontal="center" vertical="center" wrapText="1"/>
    </xf>
    <xf numFmtId="0" fontId="3" fillId="0" borderId="16" xfId="1" applyBorder="1" applyAlignment="1">
      <alignment horizontal="right" vertical="center"/>
    </xf>
    <xf numFmtId="0" fontId="3" fillId="0" borderId="7" xfId="1" applyBorder="1" applyAlignment="1">
      <alignment horizontal="right" vertical="center"/>
    </xf>
    <xf numFmtId="9" fontId="3" fillId="0" borderId="16" xfId="1" applyNumberFormat="1" applyBorder="1" applyAlignment="1">
      <alignment horizontal="right" vertical="center"/>
    </xf>
    <xf numFmtId="9" fontId="3" fillId="0" borderId="7" xfId="1" applyNumberFormat="1" applyBorder="1" applyAlignment="1">
      <alignment horizontal="right" vertical="center"/>
    </xf>
    <xf numFmtId="3" fontId="3" fillId="0" borderId="16" xfId="1" applyNumberFormat="1" applyBorder="1" applyAlignment="1">
      <alignment horizontal="right" vertical="center"/>
    </xf>
    <xf numFmtId="0" fontId="0" fillId="2" borderId="7" xfId="0" applyBorder="1" applyAlignment="1">
      <alignment horizontal="right" vertical="center"/>
    </xf>
    <xf numFmtId="3" fontId="3" fillId="0" borderId="16" xfId="1" applyNumberFormat="1" applyBorder="1" applyAlignment="1">
      <alignment vertical="center"/>
    </xf>
    <xf numFmtId="0" fontId="0" fillId="2" borderId="7" xfId="0" applyBorder="1" applyAlignment="1">
      <alignment vertical="center"/>
    </xf>
    <xf numFmtId="0" fontId="0" fillId="9" borderId="16" xfId="0" applyFill="1" applyBorder="1" applyAlignment="1" applyProtection="1">
      <alignment horizontal="left" vertical="top" wrapText="1"/>
      <protection locked="0"/>
    </xf>
    <xf numFmtId="0" fontId="0" fillId="9" borderId="22" xfId="0" applyFill="1" applyBorder="1" applyAlignment="1" applyProtection="1">
      <alignment horizontal="left" vertical="top" wrapText="1"/>
      <protection locked="0"/>
    </xf>
    <xf numFmtId="0" fontId="0" fillId="9" borderId="7" xfId="0" applyFill="1" applyBorder="1" applyAlignment="1" applyProtection="1">
      <alignment horizontal="left" vertical="top" wrapText="1"/>
      <protection locked="0"/>
    </xf>
    <xf numFmtId="0" fontId="12" fillId="10" borderId="46" xfId="0" applyFont="1" applyFill="1" applyBorder="1" applyAlignment="1">
      <alignment horizontal="center" vertical="center"/>
    </xf>
    <xf numFmtId="0" fontId="12" fillId="10" borderId="48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6" fillId="2" borderId="1" xfId="3" applyNumberFormat="1" applyFont="1" applyBorder="1" applyAlignment="1">
      <alignment horizontal="center" vertical="center"/>
    </xf>
    <xf numFmtId="0" fontId="6" fillId="2" borderId="1" xfId="3" applyNumberFormat="1" applyBorder="1" applyAlignment="1">
      <alignment horizontal="center" vertical="center"/>
    </xf>
    <xf numFmtId="0" fontId="12" fillId="7" borderId="46" xfId="0" applyFont="1" applyFill="1" applyBorder="1" applyAlignment="1">
      <alignment horizontal="center" vertical="center"/>
    </xf>
    <xf numFmtId="0" fontId="12" fillId="7" borderId="48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64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63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50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0" fontId="0" fillId="0" borderId="62" xfId="0" applyFill="1" applyBorder="1" applyAlignment="1">
      <alignment horizontal="left" vertical="center"/>
    </xf>
    <xf numFmtId="0" fontId="12" fillId="8" borderId="46" xfId="0" applyFont="1" applyFill="1" applyBorder="1" applyAlignment="1">
      <alignment horizontal="center" vertical="center"/>
    </xf>
    <xf numFmtId="0" fontId="12" fillId="8" borderId="4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2" fontId="3" fillId="0" borderId="16" xfId="1" applyNumberFormat="1" applyBorder="1" applyAlignment="1">
      <alignment vertical="center"/>
    </xf>
    <xf numFmtId="0" fontId="21" fillId="2" borderId="59" xfId="0" applyFont="1" applyBorder="1" applyAlignment="1">
      <alignment horizontal="center"/>
    </xf>
    <xf numFmtId="0" fontId="13" fillId="2" borderId="59" xfId="0" applyFont="1" applyBorder="1" applyAlignment="1">
      <alignment horizontal="center"/>
    </xf>
    <xf numFmtId="0" fontId="6" fillId="2" borderId="16" xfId="3" applyNumberFormat="1" applyBorder="1" applyAlignment="1">
      <alignment horizontal="center" vertical="center"/>
    </xf>
    <xf numFmtId="0" fontId="0" fillId="2" borderId="16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8" fillId="4" borderId="0" xfId="7" applyFont="1" applyAlignment="1" applyProtection="1">
      <alignment horizontal="left" vertical="center"/>
    </xf>
    <xf numFmtId="0" fontId="0" fillId="2" borderId="0" xfId="0" applyAlignment="1"/>
    <xf numFmtId="0" fontId="10" fillId="2" borderId="50" xfId="0" applyFont="1" applyBorder="1" applyAlignment="1" applyProtection="1">
      <alignment horizontal="center" vertical="center"/>
    </xf>
    <xf numFmtId="0" fontId="10" fillId="2" borderId="61" xfId="0" applyFont="1" applyBorder="1" applyAlignment="1" applyProtection="1">
      <alignment horizontal="center" vertical="center"/>
    </xf>
    <xf numFmtId="0" fontId="10" fillId="2" borderId="62" xfId="0" applyFont="1" applyBorder="1" applyAlignment="1" applyProtection="1">
      <alignment horizontal="center" vertical="center"/>
    </xf>
    <xf numFmtId="0" fontId="8" fillId="4" borderId="0" xfId="7" applyFont="1" applyAlignment="1" applyProtection="1">
      <alignment horizontal="left" vertical="top"/>
    </xf>
    <xf numFmtId="0" fontId="12" fillId="2" borderId="17" xfId="0" applyFont="1" applyBorder="1" applyAlignment="1">
      <alignment horizontal="center"/>
    </xf>
    <xf numFmtId="0" fontId="12" fillId="2" borderId="14" xfId="0" applyFont="1" applyBorder="1" applyAlignment="1">
      <alignment horizontal="center"/>
    </xf>
    <xf numFmtId="0" fontId="12" fillId="2" borderId="5" xfId="0" applyFont="1" applyBorder="1" applyAlignment="1">
      <alignment horizontal="center"/>
    </xf>
    <xf numFmtId="0" fontId="12" fillId="2" borderId="6" xfId="0" applyFont="1" applyBorder="1" applyAlignment="1">
      <alignment horizontal="center"/>
    </xf>
    <xf numFmtId="0" fontId="12" fillId="5" borderId="37" xfId="0" applyFont="1" applyFill="1" applyBorder="1" applyAlignment="1">
      <alignment horizontal="center"/>
    </xf>
    <xf numFmtId="0" fontId="12" fillId="5" borderId="21" xfId="0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12" fillId="2" borderId="18" xfId="0" applyFont="1" applyBorder="1" applyAlignment="1">
      <alignment horizontal="center"/>
    </xf>
    <xf numFmtId="0" fontId="12" fillId="5" borderId="65" xfId="0" applyFont="1" applyFill="1" applyBorder="1" applyAlignment="1">
      <alignment horizontal="center"/>
    </xf>
    <xf numFmtId="0" fontId="12" fillId="5" borderId="66" xfId="0" applyFont="1" applyFill="1" applyBorder="1" applyAlignment="1">
      <alignment horizontal="center"/>
    </xf>
    <xf numFmtId="0" fontId="12" fillId="5" borderId="45" xfId="0" applyFont="1" applyFill="1" applyBorder="1" applyAlignment="1">
      <alignment horizontal="center"/>
    </xf>
    <xf numFmtId="0" fontId="12" fillId="5" borderId="67" xfId="0" applyFont="1" applyFill="1" applyBorder="1" applyAlignment="1">
      <alignment horizontal="center"/>
    </xf>
  </cellXfs>
  <cellStyles count="8">
    <cellStyle name="Calculated" xfId="1"/>
    <cellStyle name="Input" xfId="2" builtinId="20" customBuiltin="1"/>
    <cellStyle name="Label" xfId="3"/>
    <cellStyle name="Normal" xfId="0" builtinId="0"/>
    <cellStyle name="Normal_Software_risk_template" xfId="4"/>
    <cellStyle name="SectionHeader" xfId="5"/>
    <cellStyle name="SubTitle" xfId="6"/>
    <cellStyle name="Title" xfId="7" builtinId="15" customBuiltin="1"/>
  </cellStyles>
  <dxfs count="80"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17"/>
      </font>
      <fill>
        <patternFill>
          <bgColor indexed="17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17"/>
      </font>
      <fill>
        <patternFill>
          <bgColor indexed="17"/>
        </patternFill>
      </fill>
    </dxf>
    <dxf>
      <fill>
        <patternFill>
          <bgColor indexed="10"/>
        </patternFill>
      </fill>
    </dxf>
    <dxf>
      <fill>
        <patternFill>
          <bgColor indexed="14"/>
        </patternFill>
      </fill>
    </dxf>
    <dxf>
      <fill>
        <patternFill>
          <bgColor indexed="17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26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26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17"/>
      </font>
      <fill>
        <patternFill>
          <bgColor indexed="17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ill>
        <patternFill>
          <bgColor indexed="22"/>
        </patternFill>
      </fill>
    </dxf>
    <dxf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17"/>
      </font>
      <fill>
        <patternFill>
          <bgColor indexed="17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4"/>
        </patternFill>
      </fill>
    </dxf>
    <dxf>
      <fill>
        <patternFill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Distribution of change requests</a:t>
            </a:r>
          </a:p>
        </c:rich>
      </c:tx>
      <c:layout>
        <c:manualLayout>
          <c:xMode val="edge"/>
          <c:yMode val="edge"/>
          <c:x val="0.2173920651222945"/>
          <c:y val="3.0769230769230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8116006128305197E-2"/>
          <c:y val="0.22051392484938326"/>
          <c:w val="0.45290015320762994"/>
          <c:h val="0.641028851306346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7.5921005738415186E-4"/>
                  <c:y val="0.1474880022519595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5252014960028331E-2"/>
                  <c:y val="0.1372315406310579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639911682768861E-3"/>
                  <c:y val="0.19877031035646725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'Change Requests'!$O$8:$O$10</c:f>
              <c:strCache>
                <c:ptCount val="3"/>
                <c:pt idx="0">
                  <c:v>Functional improvement</c:v>
                </c:pt>
                <c:pt idx="1">
                  <c:v>Risk reduction</c:v>
                </c:pt>
                <c:pt idx="2">
                  <c:v>Technical constraints</c:v>
                </c:pt>
              </c:strCache>
            </c:strRef>
          </c:cat>
          <c:val>
            <c:numRef>
              <c:f>'Change Requests'!$P$8:$P$10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5072653961733042"/>
          <c:y val="0.23589851268591427"/>
          <c:w val="0.41666818821560347"/>
          <c:h val="0.641028871391076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Actions</a:t>
            </a:r>
          </a:p>
        </c:rich>
      </c:tx>
      <c:layout>
        <c:manualLayout>
          <c:xMode val="edge"/>
          <c:yMode val="edge"/>
          <c:x val="0.42014034703995334"/>
          <c:y val="5.26315789473684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7361169980095691E-2"/>
          <c:y val="0.17763157894736842"/>
          <c:w val="0.93403094492914807"/>
          <c:h val="0.7960526315789473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Actions!$R$8:$R$13</c:f>
              <c:strCache>
                <c:ptCount val="6"/>
                <c:pt idx="0">
                  <c:v>Delayed</c:v>
                </c:pt>
                <c:pt idx="4">
                  <c:v>Ongoing</c:v>
                </c:pt>
                <c:pt idx="5">
                  <c:v>Completed</c:v>
                </c:pt>
              </c:strCache>
            </c:strRef>
          </c:cat>
          <c:val>
            <c:numRef>
              <c:f>Actions!$S$8:$S$13</c:f>
              <c:numCache>
                <c:formatCode>General</c:formatCode>
                <c:ptCount val="6"/>
                <c:pt idx="0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70"/>
        <c:axId val="172962800"/>
        <c:axId val="172963192"/>
      </c:barChart>
      <c:catAx>
        <c:axId val="17296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63192"/>
        <c:crosses val="autoZero"/>
        <c:auto val="1"/>
        <c:lblAlgn val="ctr"/>
        <c:lblOffset val="100"/>
        <c:tickMarkSkip val="1"/>
        <c:noMultiLvlLbl val="0"/>
      </c:catAx>
      <c:valAx>
        <c:axId val="172963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62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95762985895666"/>
          <c:y val="0.10162641969329464"/>
          <c:w val="0.82180957785693598"/>
          <c:h val="0.670734369975744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Milestones!$I$5:$L$5</c:f>
              <c:strCache>
                <c:ptCount val="4"/>
                <c:pt idx="0">
                  <c:v>Project Progress</c:v>
                </c:pt>
                <c:pt idx="1">
                  <c:v>T&amp;M Budget Progress</c:v>
                </c:pt>
                <c:pt idx="2">
                  <c:v>FP Budget Progress</c:v>
                </c:pt>
                <c:pt idx="3">
                  <c:v>Overall Budget Progress</c:v>
                </c:pt>
              </c:strCache>
            </c:strRef>
          </c:cat>
          <c:val>
            <c:numRef>
              <c:f>Milestones!$I$21:$L$21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727600"/>
        <c:axId val="360675480"/>
      </c:barChart>
      <c:catAx>
        <c:axId val="36072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75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6754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727600"/>
        <c:crosses val="autoZero"/>
        <c:crossBetween val="between"/>
        <c:majorUnit val="0.1"/>
        <c:minorUnit val="0.0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Workload (man/days)</a:t>
            </a:r>
          </a:p>
        </c:rich>
      </c:tx>
      <c:layout>
        <c:manualLayout>
          <c:xMode val="edge"/>
          <c:yMode val="edge"/>
          <c:x val="0.37162233099240977"/>
          <c:y val="3.937007874015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7297401326280367E-2"/>
          <c:y val="0.22440944881889763"/>
          <c:w val="0.92792996887750057"/>
          <c:h val="0.625984251968503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Milestones!$Q$5:$T$5</c:f>
              <c:strCache>
                <c:ptCount val="4"/>
                <c:pt idx="0">
                  <c:v>Baseline</c:v>
                </c:pt>
                <c:pt idx="1">
                  <c:v>Revised Baseline</c:v>
                </c:pt>
                <c:pt idx="2">
                  <c:v>AC</c:v>
                </c:pt>
                <c:pt idx="3">
                  <c:v>EAC</c:v>
                </c:pt>
              </c:strCache>
            </c:strRef>
          </c:cat>
          <c:val>
            <c:numRef>
              <c:f>Milestones!$Q$21:$T$21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89872"/>
        <c:axId val="109790264"/>
      </c:barChart>
      <c:catAx>
        <c:axId val="10978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790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9790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789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76744186046513"/>
          <c:y val="6.9387755102040816E-2"/>
          <c:w val="0.7441860465116279"/>
          <c:h val="0.78775510204081634"/>
        </c:manualLayout>
      </c:layout>
      <c:barChart>
        <c:barDir val="bar"/>
        <c:grouping val="clustered"/>
        <c:varyColors val="0"/>
        <c:ser>
          <c:idx val="0"/>
          <c:order val="0"/>
          <c:tx>
            <c:v>Project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[0]!MilestonesUsed</c:f>
              <c:strCache>
                <c:ptCount val="5"/>
                <c:pt idx="0">
                  <c:v>Kick-off milestone</c:v>
                </c:pt>
                <c:pt idx="1">
                  <c:v>Planning milestone</c:v>
                </c:pt>
                <c:pt idx="2">
                  <c:v>Realisation milestone</c:v>
                </c:pt>
                <c:pt idx="3">
                  <c:v>Rollout milestone</c:v>
                </c:pt>
                <c:pt idx="4">
                  <c:v>Closure milestone</c:v>
                </c:pt>
              </c:strCache>
            </c:strRef>
          </c:cat>
          <c:val>
            <c:numRef>
              <c:f>[0]!MilestonesUsedProjectProgress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Budget progress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[0]!MilestonesUsed</c:f>
              <c:strCache>
                <c:ptCount val="5"/>
                <c:pt idx="0">
                  <c:v>Kick-off milestone</c:v>
                </c:pt>
                <c:pt idx="1">
                  <c:v>Planning milestone</c:v>
                </c:pt>
                <c:pt idx="2">
                  <c:v>Realisation milestone</c:v>
                </c:pt>
                <c:pt idx="3">
                  <c:v>Rollout milestone</c:v>
                </c:pt>
                <c:pt idx="4">
                  <c:v>Closure milestone</c:v>
                </c:pt>
              </c:strCache>
            </c:strRef>
          </c:cat>
          <c:val>
            <c:numRef>
              <c:f>[0]!MilestonesUsedBudgetProgress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554608"/>
        <c:axId val="354555000"/>
      </c:barChart>
      <c:catAx>
        <c:axId val="3545546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555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555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554608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604651162790697"/>
          <c:y val="2.0408163265306121E-2"/>
          <c:w val="0.28779069767441856"/>
          <c:h val="0.15918367346938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Delivery progress</a:t>
            </a:r>
          </a:p>
        </c:rich>
      </c:tx>
      <c:layout>
        <c:manualLayout>
          <c:xMode val="edge"/>
          <c:yMode val="edge"/>
          <c:x val="0.28389830508474578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8813559322034"/>
          <c:y val="0.16400032031312561"/>
          <c:w val="0.70338983050847459"/>
          <c:h val="0.6640012968775329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-1.3942791049423885E-2"/>
                  <c:y val="0.13832022752710124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5718225899728634E-2"/>
                  <c:y val="0.15832026658967754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3942791049423885E-2"/>
                  <c:y val="0.1983203447148300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Deliverables!$I$62:$I$64</c:f>
              <c:strCache>
                <c:ptCount val="3"/>
                <c:pt idx="0">
                  <c:v>In time</c:v>
                </c:pt>
                <c:pt idx="1">
                  <c:v>Delayed</c:v>
                </c:pt>
                <c:pt idx="2">
                  <c:v>To be delivered</c:v>
                </c:pt>
              </c:strCache>
            </c:strRef>
          </c:cat>
          <c:val>
            <c:numRef>
              <c:f>Deliverables!$J$62:$J$64</c:f>
              <c:numCache>
                <c:formatCode>General</c:formatCode>
                <c:ptCount val="3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8.8983050847457626E-2"/>
          <c:y val="0.8840016797900262"/>
          <c:w val="0.90677966101694918"/>
          <c:h val="0.972001679790026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485775</xdr:colOff>
          <xdr:row>54</xdr:row>
          <xdr:rowOff>123825</xdr:rowOff>
        </xdr:to>
        <xdr:sp macro="" textlink="">
          <xdr:nvSpPr>
            <xdr:cNvPr id="15379" name="Object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58</xdr:row>
      <xdr:rowOff>66675</xdr:rowOff>
    </xdr:from>
    <xdr:to>
      <xdr:col>10</xdr:col>
      <xdr:colOff>9525</xdr:colOff>
      <xdr:row>71</xdr:row>
      <xdr:rowOff>114300</xdr:rowOff>
    </xdr:to>
    <xdr:graphicFrame macro="">
      <xdr:nvGraphicFramePr>
        <xdr:cNvPr id="150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97</xdr:row>
      <xdr:rowOff>85725</xdr:rowOff>
    </xdr:from>
    <xdr:to>
      <xdr:col>10</xdr:col>
      <xdr:colOff>95250</xdr:colOff>
      <xdr:row>108</xdr:row>
      <xdr:rowOff>104775</xdr:rowOff>
    </xdr:to>
    <xdr:graphicFrame macro="">
      <xdr:nvGraphicFramePr>
        <xdr:cNvPr id="1504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14</xdr:col>
          <xdr:colOff>0</xdr:colOff>
          <xdr:row>2</xdr:row>
          <xdr:rowOff>76200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1</xdr:col>
      <xdr:colOff>19050</xdr:colOff>
      <xdr:row>35</xdr:row>
      <xdr:rowOff>123825</xdr:rowOff>
    </xdr:from>
    <xdr:to>
      <xdr:col>12</xdr:col>
      <xdr:colOff>266700</xdr:colOff>
      <xdr:row>54</xdr:row>
      <xdr:rowOff>19050</xdr:rowOff>
    </xdr:to>
    <xdr:graphicFrame macro="">
      <xdr:nvGraphicFramePr>
        <xdr:cNvPr id="1504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14</xdr:row>
      <xdr:rowOff>9525</xdr:rowOff>
    </xdr:from>
    <xdr:to>
      <xdr:col>15</xdr:col>
      <xdr:colOff>28575</xdr:colOff>
      <xdr:row>31</xdr:row>
      <xdr:rowOff>0</xdr:rowOff>
    </xdr:to>
    <xdr:graphicFrame macro="">
      <xdr:nvGraphicFramePr>
        <xdr:cNvPr id="1504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38100</xdr:colOff>
      <xdr:row>35</xdr:row>
      <xdr:rowOff>133350</xdr:rowOff>
    </xdr:from>
    <xdr:to>
      <xdr:col>23</xdr:col>
      <xdr:colOff>285750</xdr:colOff>
      <xdr:row>54</xdr:row>
      <xdr:rowOff>19050</xdr:rowOff>
    </xdr:to>
    <xdr:graphicFrame macro="">
      <xdr:nvGraphicFramePr>
        <xdr:cNvPr id="15046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115</xdr:row>
      <xdr:rowOff>9525</xdr:rowOff>
    </xdr:from>
    <xdr:to>
      <xdr:col>8</xdr:col>
      <xdr:colOff>209550</xdr:colOff>
      <xdr:row>131</xdr:row>
      <xdr:rowOff>104775</xdr:rowOff>
    </xdr:to>
    <xdr:graphicFrame macro="">
      <xdr:nvGraphicFramePr>
        <xdr:cNvPr id="1504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"/>
  <sheetViews>
    <sheetView workbookViewId="0">
      <selection sqref="A1:G1"/>
    </sheetView>
  </sheetViews>
  <sheetFormatPr defaultRowHeight="11.25"/>
  <cols>
    <col min="1" max="1" width="9" customWidth="1"/>
    <col min="7" max="7" width="25.6640625" customWidth="1"/>
  </cols>
  <sheetData>
    <row r="1" spans="1:7" ht="25.5" customHeight="1">
      <c r="A1" s="416" t="s">
        <v>310</v>
      </c>
      <c r="B1" s="417"/>
      <c r="C1" s="417"/>
      <c r="D1" s="417"/>
      <c r="E1" s="417"/>
      <c r="F1" s="417"/>
      <c r="G1" s="417"/>
    </row>
  </sheetData>
  <sheetProtection sheet="1" scenarios="1"/>
  <mergeCells count="1">
    <mergeCell ref="A1:G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Acrobat Document" shapeId="15379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485775</xdr:colOff>
                <xdr:row>54</xdr:row>
                <xdr:rowOff>123825</xdr:rowOff>
              </to>
            </anchor>
          </objectPr>
        </oleObject>
      </mc:Choice>
      <mc:Fallback>
        <oleObject progId="Acrobat Document" shapeId="1537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34"/>
  <sheetViews>
    <sheetView workbookViewId="0"/>
  </sheetViews>
  <sheetFormatPr defaultRowHeight="11.25"/>
  <cols>
    <col min="1" max="1" width="3.83203125" customWidth="1"/>
    <col min="2" max="7" width="13.33203125" customWidth="1"/>
    <col min="8" max="8" width="13.6640625" customWidth="1"/>
    <col min="9" max="9" width="13.33203125" customWidth="1"/>
    <col min="10" max="10" width="4.33203125" customWidth="1"/>
    <col min="11" max="11" width="13.33203125" customWidth="1"/>
  </cols>
  <sheetData>
    <row r="2" spans="2:10" ht="24.75" customHeight="1">
      <c r="B2" s="5" t="s">
        <v>149</v>
      </c>
      <c r="C2" s="1"/>
      <c r="D2" s="1"/>
      <c r="E2" s="1"/>
      <c r="F2" s="1"/>
      <c r="G2" s="2" t="str">
        <f>CONCATENATE("v",DocVersion)</f>
        <v>v1.0</v>
      </c>
      <c r="H2" s="424">
        <f ca="1">DocDateLastRevised</f>
        <v>42704</v>
      </c>
      <c r="I2" s="424"/>
    </row>
    <row r="3" spans="2:10" ht="10.5" customHeight="1">
      <c r="B3" s="376" t="s">
        <v>297</v>
      </c>
      <c r="C3" s="1"/>
      <c r="D3" s="1"/>
      <c r="E3" s="1"/>
      <c r="F3" s="1"/>
      <c r="G3" s="2"/>
      <c r="H3" s="375"/>
      <c r="I3" s="375"/>
    </row>
    <row r="4" spans="2:10" ht="28.5" customHeight="1"/>
    <row r="5" spans="2:10" ht="33" customHeight="1">
      <c r="B5" s="425" t="str">
        <f>ProjectName</f>
        <v>e-Parliament Delivery 2 : Amendment Lists</v>
      </c>
      <c r="C5" s="425"/>
      <c r="D5" s="425"/>
      <c r="E5" s="425"/>
      <c r="F5" s="425"/>
      <c r="G5" s="425"/>
      <c r="H5" s="425"/>
      <c r="I5" s="425"/>
      <c r="J5" t="s">
        <v>6</v>
      </c>
    </row>
    <row r="6" spans="2:10" ht="33" customHeight="1">
      <c r="B6" s="425"/>
      <c r="C6" s="425"/>
      <c r="D6" s="425"/>
      <c r="E6" s="425"/>
      <c r="F6" s="425"/>
      <c r="G6" s="425"/>
      <c r="H6" s="425"/>
      <c r="I6" s="425"/>
    </row>
    <row r="7" spans="2:10" ht="21" customHeight="1"/>
    <row r="9" spans="2:10">
      <c r="B9" s="335" t="s">
        <v>150</v>
      </c>
      <c r="C9" s="9"/>
      <c r="D9" s="9"/>
      <c r="E9" s="9"/>
      <c r="F9" s="9"/>
      <c r="G9" s="9"/>
      <c r="H9" s="9"/>
      <c r="I9" s="9"/>
    </row>
    <row r="11" spans="2:10">
      <c r="B11" s="118" t="s">
        <v>151</v>
      </c>
      <c r="C11" s="426" t="s">
        <v>319</v>
      </c>
      <c r="D11" s="427"/>
    </row>
    <row r="12" spans="2:10" ht="6" customHeight="1">
      <c r="B12" s="115"/>
    </row>
    <row r="13" spans="2:10">
      <c r="B13" s="118" t="s">
        <v>152</v>
      </c>
      <c r="C13" s="420" t="s">
        <v>320</v>
      </c>
      <c r="D13" s="434"/>
      <c r="E13" s="434"/>
      <c r="F13" s="434"/>
      <c r="G13" s="434"/>
      <c r="H13" s="434"/>
      <c r="I13" s="421"/>
    </row>
    <row r="14" spans="2:10" ht="6.75" customHeight="1">
      <c r="B14" s="115"/>
    </row>
    <row r="15" spans="2:10">
      <c r="B15" s="117" t="s">
        <v>1</v>
      </c>
      <c r="C15" s="428" t="s">
        <v>321</v>
      </c>
      <c r="D15" s="429"/>
      <c r="E15" s="429"/>
      <c r="F15" s="429"/>
      <c r="G15" s="429"/>
      <c r="H15" s="429"/>
      <c r="I15" s="430"/>
    </row>
    <row r="16" spans="2:10">
      <c r="B16" s="115"/>
      <c r="C16" s="431"/>
      <c r="D16" s="432"/>
      <c r="E16" s="432"/>
      <c r="F16" s="432"/>
      <c r="G16" s="432"/>
      <c r="H16" s="432"/>
      <c r="I16" s="433"/>
    </row>
    <row r="17" spans="2:9" ht="13.5" customHeight="1"/>
    <row r="18" spans="2:9">
      <c r="B18" s="335" t="s">
        <v>153</v>
      </c>
      <c r="C18" s="9"/>
      <c r="D18" s="9"/>
      <c r="E18" s="9"/>
      <c r="F18" s="9"/>
      <c r="G18" s="9"/>
      <c r="H18" s="9"/>
      <c r="I18" s="9"/>
    </row>
    <row r="19" spans="2:9" ht="6.75" customHeight="1"/>
    <row r="20" spans="2:9">
      <c r="B20" s="418" t="s">
        <v>154</v>
      </c>
      <c r="C20" s="435"/>
      <c r="D20" s="422" t="s">
        <v>323</v>
      </c>
      <c r="E20" s="423"/>
      <c r="G20" s="114" t="s">
        <v>157</v>
      </c>
      <c r="H20" s="420"/>
      <c r="I20" s="421"/>
    </row>
    <row r="21" spans="2:9" ht="6" customHeight="1">
      <c r="B21" s="115"/>
      <c r="C21" s="116"/>
      <c r="G21" s="4"/>
    </row>
    <row r="22" spans="2:9">
      <c r="B22" s="418" t="s">
        <v>155</v>
      </c>
      <c r="C22" s="435"/>
      <c r="D22" s="420" t="s">
        <v>322</v>
      </c>
      <c r="E22" s="421"/>
      <c r="G22" s="4"/>
      <c r="H22" s="420"/>
      <c r="I22" s="421"/>
    </row>
    <row r="23" spans="2:9" ht="5.25" customHeight="1">
      <c r="B23" s="116"/>
      <c r="C23" s="115"/>
    </row>
    <row r="24" spans="2:9">
      <c r="B24" s="418" t="s">
        <v>156</v>
      </c>
      <c r="C24" s="419"/>
      <c r="D24" s="420" t="s">
        <v>324</v>
      </c>
      <c r="E24" s="421"/>
      <c r="H24" s="420"/>
      <c r="I24" s="421"/>
    </row>
    <row r="25" spans="2:9" ht="13.5" customHeight="1"/>
    <row r="26" spans="2:9">
      <c r="B26" s="335" t="s">
        <v>158</v>
      </c>
      <c r="C26" s="9"/>
      <c r="D26" s="9"/>
      <c r="E26" s="9"/>
      <c r="F26" s="9"/>
      <c r="G26" s="9"/>
      <c r="H26" s="9"/>
      <c r="I26" s="9"/>
    </row>
    <row r="27" spans="2:9" ht="6" customHeight="1"/>
    <row r="28" spans="2:9">
      <c r="C28" s="3" t="s">
        <v>0</v>
      </c>
      <c r="D28" s="8" t="s">
        <v>325</v>
      </c>
      <c r="G28" s="118" t="s">
        <v>160</v>
      </c>
      <c r="H28" s="7">
        <v>41240</v>
      </c>
    </row>
    <row r="29" spans="2:9" ht="6" customHeight="1">
      <c r="G29" s="115"/>
    </row>
    <row r="30" spans="2:9">
      <c r="C30" s="6" t="s">
        <v>159</v>
      </c>
      <c r="D30" s="420" t="s">
        <v>322</v>
      </c>
      <c r="E30" s="421"/>
      <c r="G30" s="118" t="s">
        <v>161</v>
      </c>
      <c r="H30" s="119">
        <f ca="1">TODAY()</f>
        <v>42704</v>
      </c>
    </row>
    <row r="33" spans="2:3">
      <c r="B33" s="317"/>
    </row>
    <row r="34" spans="2:3">
      <c r="C34" t="s">
        <v>6</v>
      </c>
    </row>
  </sheetData>
  <sheetProtection algorithmName="SHA-1" hashValue="up5Cu9l7PQU92mlRZchK28dn5n8=" saltValue="fZIhszxd1jP+McBgzflJFw==" spinCount="100000" sheet="1" objects="1" scenarios="1" selectLockedCells="1"/>
  <dataConsolidate/>
  <mergeCells count="15">
    <mergeCell ref="H2:I2"/>
    <mergeCell ref="B5:I6"/>
    <mergeCell ref="H22:I22"/>
    <mergeCell ref="C11:D11"/>
    <mergeCell ref="C15:I16"/>
    <mergeCell ref="C13:I13"/>
    <mergeCell ref="B20:C20"/>
    <mergeCell ref="B22:C22"/>
    <mergeCell ref="H20:I20"/>
    <mergeCell ref="B24:C24"/>
    <mergeCell ref="H24:I24"/>
    <mergeCell ref="D30:E30"/>
    <mergeCell ref="D20:E20"/>
    <mergeCell ref="D22:E22"/>
    <mergeCell ref="D24:E24"/>
  </mergeCells>
  <phoneticPr fontId="0" type="noConversion"/>
  <printOptions horizontalCentered="1"/>
  <pageMargins left="0.19685039370078741" right="0.19685039370078741" top="0.59055118110236227" bottom="0.59055118110236227" header="0.39370078740157483" footer="0.39370078740157483"/>
  <pageSetup paperSize="9" orientation="portrait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X138"/>
  <sheetViews>
    <sheetView workbookViewId="0"/>
  </sheetViews>
  <sheetFormatPr defaultRowHeight="11.25"/>
  <cols>
    <col min="1" max="1" width="2.1640625" customWidth="1"/>
    <col min="2" max="11" width="5.1640625" customWidth="1"/>
    <col min="12" max="12" width="6.6640625" customWidth="1"/>
    <col min="13" max="18" width="5.1640625" customWidth="1"/>
    <col min="19" max="22" width="5.5" customWidth="1"/>
    <col min="23" max="24" width="5.1640625" customWidth="1"/>
    <col min="25" max="25" width="1.5" customWidth="1"/>
    <col min="26" max="27" width="5.33203125" customWidth="1"/>
  </cols>
  <sheetData>
    <row r="1" spans="2:24" ht="9" customHeight="1"/>
    <row r="2" spans="2:24" ht="18" customHeight="1">
      <c r="B2" s="5" t="s">
        <v>162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54">
        <f ca="1">DocDateLastRevised</f>
        <v>42704</v>
      </c>
      <c r="U2" s="454"/>
      <c r="V2" s="454"/>
      <c r="W2" s="454"/>
      <c r="X2" s="454"/>
    </row>
    <row r="4" spans="2:24">
      <c r="B4" s="64" t="s">
        <v>150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6" spans="2:24">
      <c r="B6" s="336" t="s">
        <v>181</v>
      </c>
      <c r="D6" s="459" t="str">
        <f>IF(ProjectCode="","",ProjectCode)</f>
        <v>AM-List</v>
      </c>
      <c r="E6" s="460"/>
      <c r="F6" s="460"/>
      <c r="G6" s="460"/>
      <c r="H6" s="460"/>
      <c r="I6" s="460"/>
      <c r="J6" s="461"/>
      <c r="R6" s="3" t="str">
        <f>Header!B20</f>
        <v>MOA Project owner</v>
      </c>
      <c r="S6" s="455" t="str">
        <f>IF(Header!D20="","",Header!D20)</f>
        <v>Gianluigi Alari</v>
      </c>
      <c r="T6" s="456"/>
      <c r="U6" s="456"/>
      <c r="V6" s="456"/>
      <c r="W6" s="456"/>
      <c r="X6" s="457"/>
    </row>
    <row r="7" spans="2:24" ht="4.5" customHeight="1">
      <c r="B7" s="3"/>
      <c r="R7" s="3"/>
    </row>
    <row r="8" spans="2:24">
      <c r="B8" s="336" t="s">
        <v>164</v>
      </c>
      <c r="D8" s="459" t="str">
        <f>IF(ProjectName="","",ProjectName)</f>
        <v>e-Parliament Delivery 2 : Amendment Lists</v>
      </c>
      <c r="E8" s="460"/>
      <c r="F8" s="460"/>
      <c r="G8" s="460"/>
      <c r="H8" s="460"/>
      <c r="I8" s="460"/>
      <c r="J8" s="460"/>
      <c r="K8" s="460"/>
      <c r="L8" s="461"/>
      <c r="R8" s="3" t="str">
        <f>Header!B22</f>
        <v>MOE Project manager</v>
      </c>
      <c r="S8" s="455" t="str">
        <f>IF(Header!D22="","",Header!D22)</f>
        <v>Olivier Fabbri</v>
      </c>
      <c r="T8" s="456"/>
      <c r="U8" s="456"/>
      <c r="V8" s="456"/>
      <c r="W8" s="456"/>
      <c r="X8" s="457"/>
    </row>
    <row r="9" spans="2:24" ht="4.5" customHeight="1">
      <c r="R9" s="3"/>
    </row>
    <row r="10" spans="2:24">
      <c r="R10" s="3" t="str">
        <f>Header!B24</f>
        <v>Client</v>
      </c>
      <c r="S10" s="455" t="str">
        <f>IF(Header!D24="","",Header!D24)</f>
        <v>e-Parliament</v>
      </c>
      <c r="T10" s="456"/>
      <c r="U10" s="456"/>
      <c r="V10" s="456"/>
      <c r="W10" s="456"/>
      <c r="X10" s="457"/>
    </row>
    <row r="11" spans="2:24">
      <c r="R11" s="3"/>
    </row>
    <row r="12" spans="2:24">
      <c r="R12" s="3"/>
    </row>
    <row r="13" spans="2:24">
      <c r="B13" s="64" t="s">
        <v>303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2:24">
      <c r="R14" s="3"/>
    </row>
    <row r="17" spans="17:22">
      <c r="Q17" s="12" t="s">
        <v>170</v>
      </c>
      <c r="U17" s="467">
        <f>IF(('Work T&amp;M'!K5 + 'Cost FP'!N5)&lt;&gt;0,('Work T&amp;M'!I5 + 'Cost FP'!O5)/('Work T&amp;M'!K5 + 'Cost FP'!N5),0)</f>
        <v>0</v>
      </c>
      <c r="V17" s="468"/>
    </row>
    <row r="18" spans="17:22">
      <c r="Q18" s="12"/>
    </row>
    <row r="19" spans="17:22">
      <c r="Q19" s="12" t="s">
        <v>171</v>
      </c>
      <c r="U19" s="469">
        <f>'Work T&amp;M'!L5</f>
        <v>0</v>
      </c>
      <c r="V19" s="470"/>
    </row>
    <row r="20" spans="17:22">
      <c r="Q20" s="12"/>
    </row>
    <row r="21" spans="17:22">
      <c r="Q21" s="12"/>
    </row>
    <row r="22" spans="17:22">
      <c r="Q22" s="12" t="s">
        <v>172</v>
      </c>
      <c r="U22" s="471">
        <f>'Work T&amp;M'!N5+'Cost FP'!N5</f>
        <v>0</v>
      </c>
      <c r="V22" s="472"/>
    </row>
    <row r="23" spans="17:22">
      <c r="Q23" s="12"/>
    </row>
    <row r="24" spans="17:22">
      <c r="Q24" s="12" t="s">
        <v>173</v>
      </c>
      <c r="U24" s="471">
        <f>'Work T&amp;M'!O5+'Cost FP'!O5</f>
        <v>0</v>
      </c>
      <c r="V24" s="472"/>
    </row>
    <row r="25" spans="17:22">
      <c r="Q25" s="12"/>
    </row>
    <row r="26" spans="17:22">
      <c r="Q26" s="12" t="s">
        <v>174</v>
      </c>
      <c r="U26" s="471">
        <f>'Work T&amp;M'!P5+'Cost FP'!P5</f>
        <v>0</v>
      </c>
      <c r="V26" s="472"/>
    </row>
    <row r="27" spans="17:22">
      <c r="Q27" s="12"/>
    </row>
    <row r="28" spans="17:22">
      <c r="Q28" s="12" t="s">
        <v>175</v>
      </c>
      <c r="U28" s="496">
        <f>IF(U24&gt;0,U26/U24,0)</f>
        <v>0</v>
      </c>
      <c r="V28" s="472"/>
    </row>
    <row r="29" spans="17:22">
      <c r="R29" s="3"/>
    </row>
    <row r="30" spans="17:22">
      <c r="R30" s="3"/>
    </row>
    <row r="31" spans="17:22">
      <c r="R31" s="3"/>
    </row>
    <row r="32" spans="17:22">
      <c r="R32" s="3"/>
    </row>
    <row r="33" spans="2:24">
      <c r="R33" s="3"/>
    </row>
    <row r="34" spans="2:24">
      <c r="R34" s="3"/>
    </row>
    <row r="35" spans="2:24">
      <c r="B35" s="64" t="s">
        <v>163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8" spans="2:24" ht="6" customHeight="1"/>
    <row r="43" spans="2:24" ht="6.75" customHeight="1"/>
    <row r="45" spans="2:24" ht="6" customHeight="1"/>
    <row r="47" spans="2:24" ht="5.25" customHeight="1"/>
    <row r="57" spans="2:24">
      <c r="B57" s="64" t="s">
        <v>62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9" spans="2:24">
      <c r="N59" s="6" t="s">
        <v>169</v>
      </c>
      <c r="O59" s="62">
        <f>COUNT('Change Requests'!I8:I108)</f>
        <v>0</v>
      </c>
      <c r="W59" s="6" t="s">
        <v>167</v>
      </c>
      <c r="X59" s="62">
        <f>'Change Requests'!I6</f>
        <v>0</v>
      </c>
    </row>
    <row r="60" spans="2:24">
      <c r="W60" s="6" t="s">
        <v>168</v>
      </c>
      <c r="X60" s="62">
        <f>'Change Requests'!J6</f>
        <v>0</v>
      </c>
    </row>
    <row r="61" spans="2:24">
      <c r="L61" s="122" t="s">
        <v>166</v>
      </c>
      <c r="M61" s="123"/>
      <c r="N61" s="123"/>
      <c r="O61" s="123"/>
      <c r="P61" s="123"/>
      <c r="Q61" s="123"/>
    </row>
    <row r="62" spans="2:24" ht="7.5" customHeight="1"/>
    <row r="63" spans="2:24" ht="11.25" customHeight="1">
      <c r="L63" s="22" t="s">
        <v>8</v>
      </c>
      <c r="M63" s="462" t="s">
        <v>164</v>
      </c>
      <c r="N63" s="463"/>
      <c r="O63" s="463"/>
      <c r="P63" s="463"/>
      <c r="Q63" s="463"/>
      <c r="R63" s="464"/>
      <c r="S63" s="462" t="s">
        <v>13</v>
      </c>
      <c r="T63" s="463"/>
      <c r="U63" s="463"/>
      <c r="V63" s="464"/>
      <c r="W63" s="499" t="s">
        <v>51</v>
      </c>
      <c r="X63" s="452"/>
    </row>
    <row r="64" spans="2:24">
      <c r="L64" s="62" t="str">
        <f>IF(NOT(ISBLANK('Change Requests'!T8)),'Change Requests'!T8,"")</f>
        <v/>
      </c>
      <c r="M64" s="455" t="str">
        <f>IF(NOT(ISBLANK('Change Requests'!V8)),'Change Requests'!V8,"")</f>
        <v/>
      </c>
      <c r="N64" s="456"/>
      <c r="O64" s="456"/>
      <c r="P64" s="456"/>
      <c r="Q64" s="456"/>
      <c r="R64" s="457"/>
      <c r="S64" s="455" t="str">
        <f>IF(NOT(ISBLANK('Change Requests'!X8)),'Change Requests'!X8,"")</f>
        <v/>
      </c>
      <c r="T64" s="456"/>
      <c r="U64" s="456"/>
      <c r="V64" s="457"/>
      <c r="W64" s="465" t="str">
        <f>IF(NOT(ISBLANK('Change Requests'!AA8)),'Change Requests'!AA8,"")</f>
        <v/>
      </c>
      <c r="X64" s="466"/>
    </row>
    <row r="65" spans="2:24">
      <c r="L65" s="62" t="str">
        <f>IF(NOT(ISBLANK('Change Requests'!T9)),'Change Requests'!T9,"")</f>
        <v/>
      </c>
      <c r="M65" s="455" t="str">
        <f>IF(NOT(ISBLANK('Change Requests'!V9)),'Change Requests'!V9,"")</f>
        <v/>
      </c>
      <c r="N65" s="456"/>
      <c r="O65" s="456"/>
      <c r="P65" s="456"/>
      <c r="Q65" s="456"/>
      <c r="R65" s="457"/>
      <c r="S65" s="455" t="str">
        <f>IF(NOT(ISBLANK('Change Requests'!X9)),'Change Requests'!X9,"")</f>
        <v/>
      </c>
      <c r="T65" s="456"/>
      <c r="U65" s="456"/>
      <c r="V65" s="457"/>
      <c r="W65" s="465" t="str">
        <f>IF(NOT(ISBLANK('Change Requests'!AA9)),'Change Requests'!AA9,"")</f>
        <v/>
      </c>
      <c r="X65" s="466"/>
    </row>
    <row r="66" spans="2:24">
      <c r="L66" s="62" t="str">
        <f>IF(NOT(ISBLANK('Change Requests'!T10)),'Change Requests'!T10,"")</f>
        <v/>
      </c>
      <c r="M66" s="455" t="str">
        <f>IF(NOT(ISBLANK('Change Requests'!V10)),'Change Requests'!V10,"")</f>
        <v/>
      </c>
      <c r="N66" s="456"/>
      <c r="O66" s="456"/>
      <c r="P66" s="456"/>
      <c r="Q66" s="456"/>
      <c r="R66" s="457"/>
      <c r="S66" s="455" t="str">
        <f>IF(NOT(ISBLANK('Change Requests'!X10)),'Change Requests'!X10,"")</f>
        <v/>
      </c>
      <c r="T66" s="456"/>
      <c r="U66" s="456"/>
      <c r="V66" s="457"/>
      <c r="W66" s="465" t="str">
        <f>IF(NOT(ISBLANK('Change Requests'!AA10)),'Change Requests'!AA10,"")</f>
        <v/>
      </c>
      <c r="X66" s="466"/>
    </row>
    <row r="67" spans="2:24">
      <c r="L67" s="62" t="str">
        <f>IF(NOT(ISBLANK('Change Requests'!T11)),'Change Requests'!T11,"")</f>
        <v/>
      </c>
      <c r="M67" s="455" t="str">
        <f>IF(NOT(ISBLANK('Change Requests'!V11)),'Change Requests'!V11,"")</f>
        <v/>
      </c>
      <c r="N67" s="456"/>
      <c r="O67" s="456"/>
      <c r="P67" s="456"/>
      <c r="Q67" s="456"/>
      <c r="R67" s="457"/>
      <c r="S67" s="455" t="str">
        <f>IF(NOT(ISBLANK('Change Requests'!X11)),'Change Requests'!X11,"")</f>
        <v/>
      </c>
      <c r="T67" s="456"/>
      <c r="U67" s="456"/>
      <c r="V67" s="457"/>
      <c r="W67" s="465" t="str">
        <f>IF(NOT(ISBLANK('Change Requests'!AA11)),'Change Requests'!AA11,"")</f>
        <v/>
      </c>
      <c r="X67" s="466"/>
    </row>
    <row r="68" spans="2:24">
      <c r="L68" s="62" t="str">
        <f>IF(NOT(ISBLANK('Change Requests'!T12)),'Change Requests'!T12,"")</f>
        <v/>
      </c>
      <c r="M68" s="455" t="str">
        <f>IF(NOT(ISBLANK('Change Requests'!V12)),'Change Requests'!V12,"")</f>
        <v/>
      </c>
      <c r="N68" s="456"/>
      <c r="O68" s="456"/>
      <c r="P68" s="456"/>
      <c r="Q68" s="456"/>
      <c r="R68" s="457"/>
      <c r="S68" s="455" t="str">
        <f>IF(NOT(ISBLANK('Change Requests'!X12)),'Change Requests'!X12,"")</f>
        <v/>
      </c>
      <c r="T68" s="456"/>
      <c r="U68" s="456"/>
      <c r="V68" s="457"/>
      <c r="W68" s="465" t="str">
        <f>IF(NOT(ISBLANK('Change Requests'!AA12)),'Change Requests'!AA12,"")</f>
        <v/>
      </c>
      <c r="X68" s="466"/>
    </row>
    <row r="69" spans="2:24">
      <c r="L69" s="62" t="str">
        <f>IF(NOT(ISBLANK('Change Requests'!T13)),'Change Requests'!T13,"")</f>
        <v/>
      </c>
      <c r="M69" s="455" t="str">
        <f>IF(NOT(ISBLANK('Change Requests'!V13)),'Change Requests'!V13,"")</f>
        <v/>
      </c>
      <c r="N69" s="456"/>
      <c r="O69" s="456"/>
      <c r="P69" s="456"/>
      <c r="Q69" s="456"/>
      <c r="R69" s="457"/>
      <c r="S69" s="455" t="str">
        <f>IF(NOT(ISBLANK('Change Requests'!X13)),'Change Requests'!X13,"")</f>
        <v/>
      </c>
      <c r="T69" s="456"/>
      <c r="U69" s="456"/>
      <c r="V69" s="457"/>
      <c r="W69" s="465" t="str">
        <f>IF(NOT(ISBLANK('Change Requests'!AA13)),'Change Requests'!AA13,"")</f>
        <v/>
      </c>
      <c r="X69" s="466"/>
    </row>
    <row r="70" spans="2:24">
      <c r="L70" s="62" t="str">
        <f>IF(NOT(ISBLANK('Change Requests'!T14)),'Change Requests'!T14,"")</f>
        <v/>
      </c>
      <c r="M70" s="455" t="str">
        <f>IF(NOT(ISBLANK('Change Requests'!V14)),'Change Requests'!V14,"")</f>
        <v/>
      </c>
      <c r="N70" s="456"/>
      <c r="O70" s="456"/>
      <c r="P70" s="456"/>
      <c r="Q70" s="456"/>
      <c r="R70" s="457"/>
      <c r="S70" s="455" t="str">
        <f>IF(NOT(ISBLANK('Change Requests'!X14)),'Change Requests'!X14,"")</f>
        <v/>
      </c>
      <c r="T70" s="456"/>
      <c r="U70" s="456"/>
      <c r="V70" s="457"/>
      <c r="W70" s="465" t="str">
        <f>IF(NOT(ISBLANK('Change Requests'!AA14)),'Change Requests'!AA14,"")</f>
        <v/>
      </c>
      <c r="X70" s="466"/>
    </row>
    <row r="71" spans="2:24">
      <c r="L71" s="62" t="str">
        <f>IF(NOT(ISBLANK('Change Requests'!T15)),'Change Requests'!T15,"")</f>
        <v/>
      </c>
      <c r="M71" s="455" t="str">
        <f>IF(NOT(ISBLANK('Change Requests'!V15)),'Change Requests'!V15,"")</f>
        <v/>
      </c>
      <c r="N71" s="456"/>
      <c r="O71" s="456"/>
      <c r="P71" s="456"/>
      <c r="Q71" s="456"/>
      <c r="R71" s="457"/>
      <c r="S71" s="455" t="str">
        <f>IF(NOT(ISBLANK('Change Requests'!X15)),'Change Requests'!X15,"")</f>
        <v/>
      </c>
      <c r="T71" s="456"/>
      <c r="U71" s="456"/>
      <c r="V71" s="457"/>
      <c r="W71" s="465" t="str">
        <f>IF(NOT(ISBLANK('Change Requests'!AA15)),'Change Requests'!AA15,"")</f>
        <v/>
      </c>
      <c r="X71" s="466"/>
    </row>
    <row r="72" spans="2:24">
      <c r="L72" s="62" t="str">
        <f>IF(NOT(ISBLANK('Change Requests'!T16)),'Change Requests'!T16,"")</f>
        <v/>
      </c>
      <c r="M72" s="455" t="str">
        <f>IF(NOT(ISBLANK('Change Requests'!V16)),'Change Requests'!V16,"")</f>
        <v/>
      </c>
      <c r="N72" s="456"/>
      <c r="O72" s="456"/>
      <c r="P72" s="456"/>
      <c r="Q72" s="456"/>
      <c r="R72" s="457"/>
      <c r="S72" s="455" t="str">
        <f>IF(NOT(ISBLANK('Change Requests'!X16)),'Change Requests'!X16,"")</f>
        <v/>
      </c>
      <c r="T72" s="456"/>
      <c r="U72" s="456"/>
      <c r="V72" s="457"/>
      <c r="W72" s="465" t="str">
        <f>IF(NOT(ISBLANK('Change Requests'!AA16)),'Change Requests'!AA16,"")</f>
        <v/>
      </c>
      <c r="X72" s="466"/>
    </row>
    <row r="76" spans="2:24" ht="18" customHeight="1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458" t="s">
        <v>142</v>
      </c>
      <c r="U76" s="454"/>
      <c r="V76" s="454"/>
      <c r="W76" s="454"/>
      <c r="X76" s="454"/>
    </row>
    <row r="79" spans="2:24" ht="18" customHeight="1">
      <c r="B79" s="1" t="str">
        <f>B2</f>
        <v>Project report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454">
        <f ca="1">DocDateLastRevised</f>
        <v>42704</v>
      </c>
      <c r="U79" s="454"/>
      <c r="V79" s="454"/>
      <c r="W79" s="454"/>
      <c r="X79" s="454"/>
    </row>
    <row r="81" spans="2:24">
      <c r="B81" s="64" t="s">
        <v>165</v>
      </c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2:24" ht="6" customHeight="1"/>
    <row r="83" spans="2:24">
      <c r="J83" s="124" t="str">
        <f>"HIGH RISKS (ER "&amp;DB!V6&amp;" )"</f>
        <v>HIGH RISKS (ER &gt;=0,17 )</v>
      </c>
      <c r="K83" s="125"/>
      <c r="L83" s="125"/>
      <c r="M83" s="125"/>
      <c r="N83" s="125"/>
      <c r="O83" s="125"/>
      <c r="P83" s="125"/>
    </row>
    <row r="84" spans="2:24" ht="5.25" customHeight="1">
      <c r="C84" s="4"/>
      <c r="D84" s="4"/>
      <c r="E84" s="4"/>
      <c r="F84" s="4"/>
      <c r="G84" s="4"/>
      <c r="H84" s="4"/>
    </row>
    <row r="85" spans="2:24">
      <c r="B85" s="497" t="s">
        <v>176</v>
      </c>
      <c r="C85" s="498"/>
      <c r="D85" s="498"/>
      <c r="E85" s="498"/>
      <c r="F85" s="498"/>
      <c r="G85" s="82"/>
      <c r="J85" s="63" t="s">
        <v>8</v>
      </c>
      <c r="K85" s="479" t="s">
        <v>164</v>
      </c>
      <c r="L85" s="480"/>
      <c r="M85" s="480"/>
      <c r="N85" s="480"/>
      <c r="O85" s="480"/>
      <c r="P85" s="480"/>
      <c r="Q85" s="480"/>
      <c r="R85" s="480"/>
      <c r="S85" s="479" t="s">
        <v>177</v>
      </c>
      <c r="T85" s="480"/>
      <c r="U85" s="480" t="s">
        <v>5</v>
      </c>
      <c r="V85" s="480"/>
      <c r="W85" s="308" t="s">
        <v>178</v>
      </c>
      <c r="X85" s="63" t="s">
        <v>19</v>
      </c>
    </row>
    <row r="86" spans="2:24">
      <c r="B86" s="490" t="str">
        <f>"High risks (ER &gt;="&amp; DB!M8&amp;")"</f>
        <v>High risks (ER &gt;=0,17)</v>
      </c>
      <c r="C86" s="491"/>
      <c r="D86" s="491"/>
      <c r="E86" s="491"/>
      <c r="F86" s="491"/>
      <c r="G86" s="492"/>
      <c r="H86" s="476">
        <f ca="1">NbRisksHigh</f>
        <v>1</v>
      </c>
      <c r="J86" s="65" t="str">
        <f>IF(NOT(ISBLANK(Risks!AB8)),Risks!AB8,"")</f>
        <v/>
      </c>
      <c r="K86" s="455" t="str">
        <f>IF(NOT(ISBLANK(Risks!AE8)),Risks!AE8,"")</f>
        <v/>
      </c>
      <c r="L86" s="456"/>
      <c r="M86" s="456"/>
      <c r="N86" s="456"/>
      <c r="O86" s="456"/>
      <c r="P86" s="456"/>
      <c r="Q86" s="456"/>
      <c r="R86" s="457"/>
      <c r="S86" s="455" t="str">
        <f>IF(NOT(ISBLANK(Risks!AH8)),Risks!AH8,"")</f>
        <v/>
      </c>
      <c r="T86" s="457"/>
      <c r="U86" s="455" t="str">
        <f>IF(NOT(ISBLANK(Risks!AI8)),Risks!AI8,"")</f>
        <v/>
      </c>
      <c r="V86" s="457"/>
      <c r="W86" s="65" t="str">
        <f>IF(NOT(ISBLANK(Risks!AJ8)),Risks!AJ8,"")</f>
        <v/>
      </c>
      <c r="X86" s="66" t="str">
        <f>IF(NOT(ISBLANK(Risks!AK8)),Risks!AK8,"")</f>
        <v/>
      </c>
    </row>
    <row r="87" spans="2:24">
      <c r="B87" s="484"/>
      <c r="C87" s="485"/>
      <c r="D87" s="485"/>
      <c r="E87" s="485"/>
      <c r="F87" s="485"/>
      <c r="G87" s="486"/>
      <c r="H87" s="477"/>
      <c r="J87" s="65" t="str">
        <f>IF(NOT(ISBLANK(Risks!AB9)),Risks!AB9,"")</f>
        <v/>
      </c>
      <c r="K87" s="455" t="str">
        <f>IF(NOT(ISBLANK(Risks!AE9)),Risks!AE9,"")</f>
        <v/>
      </c>
      <c r="L87" s="456"/>
      <c r="M87" s="456"/>
      <c r="N87" s="456"/>
      <c r="O87" s="456"/>
      <c r="P87" s="456"/>
      <c r="Q87" s="456"/>
      <c r="R87" s="457"/>
      <c r="S87" s="455" t="str">
        <f>IF(NOT(ISBLANK(Risks!AH9)),Risks!AH9,"")</f>
        <v/>
      </c>
      <c r="T87" s="457"/>
      <c r="U87" s="455" t="str">
        <f>IF(NOT(ISBLANK(Risks!AI9)),Risks!AI9,"")</f>
        <v/>
      </c>
      <c r="V87" s="457"/>
      <c r="W87" s="65" t="str">
        <f>IF(NOT(ISBLANK(Risks!AJ9)),Risks!AJ9,"")</f>
        <v/>
      </c>
      <c r="X87" s="66" t="str">
        <f>IF(NOT(ISBLANK(Risks!AK9)),Risks!AK9,"")</f>
        <v/>
      </c>
    </row>
    <row r="88" spans="2:24">
      <c r="B88" s="484"/>
      <c r="C88" s="485"/>
      <c r="D88" s="485"/>
      <c r="E88" s="485"/>
      <c r="F88" s="485"/>
      <c r="G88" s="486"/>
      <c r="H88" s="478"/>
      <c r="J88" s="65" t="e">
        <f>IF(NOT(ISBLANK(Risks!#REF!)),Risks!#REF!,"")</f>
        <v>#REF!</v>
      </c>
      <c r="K88" s="455" t="e">
        <f>IF(NOT(ISBLANK(Risks!#REF!)),Risks!#REF!,"")</f>
        <v>#REF!</v>
      </c>
      <c r="L88" s="456"/>
      <c r="M88" s="456"/>
      <c r="N88" s="456"/>
      <c r="O88" s="456"/>
      <c r="P88" s="456"/>
      <c r="Q88" s="456"/>
      <c r="R88" s="457"/>
      <c r="S88" s="455" t="e">
        <f>IF(NOT(ISBLANK(Risks!#REF!)),Risks!#REF!,"")</f>
        <v>#REF!</v>
      </c>
      <c r="T88" s="457"/>
      <c r="U88" s="455" t="e">
        <f>IF(NOT(ISBLANK(Risks!#REF!)),Risks!#REF!,"")</f>
        <v>#REF!</v>
      </c>
      <c r="V88" s="457"/>
      <c r="W88" s="65" t="e">
        <f>IF(NOT(ISBLANK(Risks!#REF!)),Risks!#REF!,"")</f>
        <v>#REF!</v>
      </c>
      <c r="X88" s="66" t="e">
        <f>IF(NOT(ISBLANK(Risks!#REF!)),Risks!#REF!,"")</f>
        <v>#REF!</v>
      </c>
    </row>
    <row r="89" spans="2:24">
      <c r="B89" s="484" t="str">
        <f xml:space="preserve"> "Moderate risks ("&amp;DB!M7&amp;" &lt; ER &lt; "&amp;DB!M8&amp;")"</f>
        <v>Moderate risks (0,06 &lt; ER &lt; 0,17)</v>
      </c>
      <c r="C89" s="485"/>
      <c r="D89" s="485"/>
      <c r="E89" s="485"/>
      <c r="F89" s="485"/>
      <c r="G89" s="486"/>
      <c r="H89" s="493">
        <f ca="1">NbRisksMedium</f>
        <v>0</v>
      </c>
      <c r="J89" s="65" t="str">
        <f>IF(NOT(ISBLANK(Risks!AB10)),Risks!AB10,"")</f>
        <v/>
      </c>
      <c r="K89" s="455" t="str">
        <f>IF(NOT(ISBLANK(Risks!AE10)),Risks!AE10,"")</f>
        <v/>
      </c>
      <c r="L89" s="456"/>
      <c r="M89" s="456"/>
      <c r="N89" s="456"/>
      <c r="O89" s="456"/>
      <c r="P89" s="456"/>
      <c r="Q89" s="456"/>
      <c r="R89" s="457"/>
      <c r="S89" s="455" t="str">
        <f>IF(NOT(ISBLANK(Risks!AH10)),Risks!AH10,"")</f>
        <v/>
      </c>
      <c r="T89" s="457"/>
      <c r="U89" s="455" t="str">
        <f>IF(NOT(ISBLANK(Risks!AI10)),Risks!AI10,"")</f>
        <v/>
      </c>
      <c r="V89" s="457"/>
      <c r="W89" s="65" t="str">
        <f>IF(NOT(ISBLANK(Risks!AJ10)),Risks!AJ10,"")</f>
        <v/>
      </c>
      <c r="X89" s="66" t="str">
        <f>IF(NOT(ISBLANK(Risks!AK10)),Risks!AK10,"")</f>
        <v/>
      </c>
    </row>
    <row r="90" spans="2:24">
      <c r="B90" s="484"/>
      <c r="C90" s="485"/>
      <c r="D90" s="485"/>
      <c r="E90" s="485"/>
      <c r="F90" s="485"/>
      <c r="G90" s="486"/>
      <c r="H90" s="494"/>
      <c r="J90" s="65" t="str">
        <f>IF(NOT(ISBLANK(Risks!AB11)),Risks!AB11,"")</f>
        <v/>
      </c>
      <c r="K90" s="455" t="str">
        <f>IF(NOT(ISBLANK(Risks!AE11)),Risks!AE11,"")</f>
        <v/>
      </c>
      <c r="L90" s="456"/>
      <c r="M90" s="456"/>
      <c r="N90" s="456"/>
      <c r="O90" s="456"/>
      <c r="P90" s="456"/>
      <c r="Q90" s="456"/>
      <c r="R90" s="457"/>
      <c r="S90" s="455" t="str">
        <f>IF(NOT(ISBLANK(Risks!AH11)),Risks!AH11,"")</f>
        <v/>
      </c>
      <c r="T90" s="457"/>
      <c r="U90" s="455" t="str">
        <f>IF(NOT(ISBLANK(Risks!AI11)),Risks!AI11,"")</f>
        <v/>
      </c>
      <c r="V90" s="457"/>
      <c r="W90" s="65" t="str">
        <f>IF(NOT(ISBLANK(Risks!AJ11)),Risks!AJ11,"")</f>
        <v/>
      </c>
      <c r="X90" s="66" t="str">
        <f>IF(NOT(ISBLANK(Risks!AK11)),Risks!AK11,"")</f>
        <v/>
      </c>
    </row>
    <row r="91" spans="2:24">
      <c r="B91" s="484"/>
      <c r="C91" s="485"/>
      <c r="D91" s="485"/>
      <c r="E91" s="485"/>
      <c r="F91" s="485"/>
      <c r="G91" s="486"/>
      <c r="H91" s="495"/>
      <c r="J91" s="65" t="str">
        <f>IF(NOT(ISBLANK(Risks!AB12)),Risks!AB12,"")</f>
        <v/>
      </c>
      <c r="K91" s="455" t="str">
        <f>IF(NOT(ISBLANK(Risks!AE12)),Risks!AE12,"")</f>
        <v/>
      </c>
      <c r="L91" s="456"/>
      <c r="M91" s="456"/>
      <c r="N91" s="456"/>
      <c r="O91" s="456"/>
      <c r="P91" s="456"/>
      <c r="Q91" s="456"/>
      <c r="R91" s="457"/>
      <c r="S91" s="455" t="str">
        <f>IF(NOT(ISBLANK(Risks!AH12)),Risks!AH12,"")</f>
        <v/>
      </c>
      <c r="T91" s="457"/>
      <c r="U91" s="455" t="str">
        <f>IF(NOT(ISBLANK(Risks!AI12)),Risks!AI12,"")</f>
        <v/>
      </c>
      <c r="V91" s="457"/>
      <c r="W91" s="65" t="str">
        <f>IF(NOT(ISBLANK(Risks!AJ12)),Risks!AJ12,"")</f>
        <v/>
      </c>
      <c r="X91" s="66" t="str">
        <f>IF(NOT(ISBLANK(Risks!AK12)),Risks!AK12,"")</f>
        <v/>
      </c>
    </row>
    <row r="92" spans="2:24">
      <c r="B92" s="484" t="str">
        <f xml:space="preserve"> "Low risks ("&amp;DB!M6&amp;" &lt; ER &lt; "&amp;DB!M7&amp;")"</f>
        <v>Low risks (0 &lt; ER &lt; 0,06)</v>
      </c>
      <c r="C92" s="485"/>
      <c r="D92" s="485"/>
      <c r="E92" s="485"/>
      <c r="F92" s="485"/>
      <c r="G92" s="486"/>
      <c r="H92" s="481" t="e">
        <f>NbRisksLow</f>
        <v>#REF!</v>
      </c>
      <c r="J92" s="65" t="str">
        <f>IF(NOT(ISBLANK(Risks!AB13)),Risks!AB13,"")</f>
        <v/>
      </c>
      <c r="K92" s="455" t="str">
        <f>IF(NOT(ISBLANK(Risks!AE13)),Risks!AE13,"")</f>
        <v/>
      </c>
      <c r="L92" s="456"/>
      <c r="M92" s="456"/>
      <c r="N92" s="456"/>
      <c r="O92" s="456"/>
      <c r="P92" s="456"/>
      <c r="Q92" s="456"/>
      <c r="R92" s="457"/>
      <c r="S92" s="455" t="str">
        <f>IF(NOT(ISBLANK(Risks!AH13)),Risks!AH13,"")</f>
        <v/>
      </c>
      <c r="T92" s="457"/>
      <c r="U92" s="455" t="str">
        <f>IF(NOT(ISBLANK(Risks!AI13)),Risks!AI13,"")</f>
        <v/>
      </c>
      <c r="V92" s="457"/>
      <c r="W92" s="65" t="str">
        <f>IF(NOT(ISBLANK(Risks!AJ13)),Risks!AJ13,"")</f>
        <v/>
      </c>
      <c r="X92" s="66" t="str">
        <f>IF(NOT(ISBLANK(Risks!AK13)),Risks!AK13,"")</f>
        <v/>
      </c>
    </row>
    <row r="93" spans="2:24">
      <c r="B93" s="484"/>
      <c r="C93" s="485"/>
      <c r="D93" s="485"/>
      <c r="E93" s="485"/>
      <c r="F93" s="485"/>
      <c r="G93" s="486"/>
      <c r="H93" s="482"/>
      <c r="J93" s="65" t="str">
        <f>IF(NOT(ISBLANK(Risks!AB14)),Risks!AB14,"")</f>
        <v/>
      </c>
      <c r="K93" s="455" t="str">
        <f>IF(NOT(ISBLANK(Risks!AE14)),Risks!AE14,"")</f>
        <v/>
      </c>
      <c r="L93" s="456"/>
      <c r="M93" s="456"/>
      <c r="N93" s="456"/>
      <c r="O93" s="456"/>
      <c r="P93" s="456"/>
      <c r="Q93" s="456"/>
      <c r="R93" s="457"/>
      <c r="S93" s="455" t="str">
        <f>IF(NOT(ISBLANK(Risks!AH14)),Risks!AH14,"")</f>
        <v/>
      </c>
      <c r="T93" s="457"/>
      <c r="U93" s="455" t="str">
        <f>IF(NOT(ISBLANK(Risks!AI14)),Risks!AI14,"")</f>
        <v/>
      </c>
      <c r="V93" s="457"/>
      <c r="W93" s="65" t="str">
        <f>IF(NOT(ISBLANK(Risks!AJ14)),Risks!AJ14,"")</f>
        <v/>
      </c>
      <c r="X93" s="66" t="str">
        <f>IF(NOT(ISBLANK(Risks!AK14)),Risks!AK14,"")</f>
        <v/>
      </c>
    </row>
    <row r="94" spans="2:24">
      <c r="B94" s="487"/>
      <c r="C94" s="488"/>
      <c r="D94" s="488"/>
      <c r="E94" s="488"/>
      <c r="F94" s="488"/>
      <c r="G94" s="489"/>
      <c r="H94" s="483"/>
      <c r="J94" s="65" t="str">
        <f>IF(NOT(ISBLANK(Risks!AB15)),Risks!AB15,"")</f>
        <v/>
      </c>
      <c r="K94" s="455" t="str">
        <f>IF(NOT(ISBLANK(Risks!AE15)),Risks!AE15,"")</f>
        <v/>
      </c>
      <c r="L94" s="456"/>
      <c r="M94" s="456"/>
      <c r="N94" s="456"/>
      <c r="O94" s="456"/>
      <c r="P94" s="456"/>
      <c r="Q94" s="456"/>
      <c r="R94" s="457"/>
      <c r="S94" s="455" t="str">
        <f>IF(NOT(ISBLANK(Risks!AH15)),Risks!AH15,"")</f>
        <v/>
      </c>
      <c r="T94" s="457"/>
      <c r="U94" s="455" t="str">
        <f>IF(NOT(ISBLANK(Risks!AI15)),Risks!AI15,"")</f>
        <v/>
      </c>
      <c r="V94" s="457"/>
      <c r="W94" s="65" t="str">
        <f>IF(NOT(ISBLANK(Risks!AJ15)),Risks!AJ15,"")</f>
        <v/>
      </c>
      <c r="X94" s="66" t="str">
        <f>IF(NOT(ISBLANK(Risks!AK15)),Risks!AK15,"")</f>
        <v/>
      </c>
    </row>
    <row r="95" spans="2:24">
      <c r="B95" s="68"/>
      <c r="C95" s="4"/>
      <c r="J95" s="65" t="str">
        <f>IF(NOT(ISBLANK(Risks!AB16)),Risks!AB16,"")</f>
        <v/>
      </c>
      <c r="K95" s="455" t="str">
        <f>IF(NOT(ISBLANK(Risks!AE16)),Risks!AE16,"")</f>
        <v/>
      </c>
      <c r="L95" s="456"/>
      <c r="M95" s="456"/>
      <c r="N95" s="456"/>
      <c r="O95" s="456"/>
      <c r="P95" s="456"/>
      <c r="Q95" s="456"/>
      <c r="R95" s="457"/>
      <c r="S95" s="455" t="str">
        <f>IF(NOT(ISBLANK(Risks!AH16)),Risks!AH16,"")</f>
        <v/>
      </c>
      <c r="T95" s="457"/>
      <c r="U95" s="455" t="str">
        <f>IF(NOT(ISBLANK(Risks!AI16)),Risks!AI16,"")</f>
        <v/>
      </c>
      <c r="V95" s="457"/>
      <c r="W95" s="65" t="str">
        <f>IF(NOT(ISBLANK(Risks!AJ16)),Risks!AJ16,"")</f>
        <v/>
      </c>
      <c r="X95" s="66" t="str">
        <f>IF(NOT(ISBLANK(Risks!AK16)),Risks!AK16,"")</f>
        <v/>
      </c>
    </row>
    <row r="97" spans="2:24">
      <c r="B97" s="64" t="s">
        <v>47</v>
      </c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2:24" ht="4.5" customHeight="1"/>
    <row r="99" spans="2:24">
      <c r="L99" s="124" t="s">
        <v>314</v>
      </c>
    </row>
    <row r="100" spans="2:24" ht="4.5" customHeight="1"/>
    <row r="101" spans="2:24">
      <c r="L101" s="63" t="s">
        <v>8</v>
      </c>
      <c r="M101" s="479" t="s">
        <v>164</v>
      </c>
      <c r="N101" s="480"/>
      <c r="O101" s="480"/>
      <c r="P101" s="480"/>
      <c r="Q101" s="480"/>
      <c r="R101" s="480"/>
      <c r="S101" s="480"/>
      <c r="T101" s="479" t="s">
        <v>179</v>
      </c>
      <c r="U101" s="480"/>
      <c r="V101" s="480"/>
      <c r="W101" s="479" t="s">
        <v>67</v>
      </c>
      <c r="X101" s="480"/>
    </row>
    <row r="102" spans="2:24">
      <c r="L102" s="62" t="str">
        <f>IF(NOT(ISBLANK(Actions!W8)),Actions!W8,"")</f>
        <v/>
      </c>
      <c r="M102" s="444" t="str">
        <f>IF(NOT(ISBLANK(Actions!Y8)),Actions!Y8,"")</f>
        <v/>
      </c>
      <c r="N102" s="445"/>
      <c r="O102" s="445"/>
      <c r="P102" s="445"/>
      <c r="Q102" s="445"/>
      <c r="R102" s="445"/>
      <c r="S102" s="446"/>
      <c r="T102" s="447" t="str">
        <f>IF(NOT(ISBLANK(Actions!AE8)),Actions!AE8,"")</f>
        <v/>
      </c>
      <c r="U102" s="447"/>
      <c r="V102" s="447"/>
      <c r="W102" s="448" t="str">
        <f>IF(NOT(ISBLANK(Actions!AA8)),Actions!AA8,"")</f>
        <v/>
      </c>
      <c r="X102" s="448"/>
    </row>
    <row r="103" spans="2:24">
      <c r="L103" s="62" t="str">
        <f>IF(NOT(ISBLANK(Actions!W12)),Actions!W12,"")</f>
        <v/>
      </c>
      <c r="M103" s="444" t="str">
        <f>IF(NOT(ISBLANK(Actions!Y12)),Actions!Y12,"")</f>
        <v/>
      </c>
      <c r="N103" s="445"/>
      <c r="O103" s="445"/>
      <c r="P103" s="445"/>
      <c r="Q103" s="445"/>
      <c r="R103" s="445"/>
      <c r="S103" s="446"/>
      <c r="T103" s="447" t="str">
        <f>IF(NOT(ISBLANK(Actions!AE12)),Actions!AE12,"")</f>
        <v/>
      </c>
      <c r="U103" s="447"/>
      <c r="V103" s="447"/>
      <c r="W103" s="448" t="str">
        <f>IF(NOT(ISBLANK(Actions!AA12)),Actions!AA12,"")</f>
        <v/>
      </c>
      <c r="X103" s="448"/>
    </row>
    <row r="104" spans="2:24">
      <c r="L104" s="62" t="str">
        <f>IF(NOT(ISBLANK(Actions!W13)),Actions!W13,"")</f>
        <v/>
      </c>
      <c r="M104" s="444" t="str">
        <f>IF(NOT(ISBLANK(Actions!Y13)),Actions!Y13,"")</f>
        <v/>
      </c>
      <c r="N104" s="445"/>
      <c r="O104" s="445"/>
      <c r="P104" s="445"/>
      <c r="Q104" s="445"/>
      <c r="R104" s="445"/>
      <c r="S104" s="446"/>
      <c r="T104" s="447" t="str">
        <f>IF(NOT(ISBLANK(Actions!AE13)),Actions!AE13,"")</f>
        <v/>
      </c>
      <c r="U104" s="447"/>
      <c r="V104" s="447"/>
      <c r="W104" s="448" t="str">
        <f>IF(NOT(ISBLANK(Actions!AA13)),Actions!AA13,"")</f>
        <v/>
      </c>
      <c r="X104" s="448"/>
    </row>
    <row r="105" spans="2:24">
      <c r="L105" s="62" t="str">
        <f>IF(NOT(ISBLANK(Actions!W14)),Actions!W14,"")</f>
        <v/>
      </c>
      <c r="M105" s="444" t="str">
        <f>IF(NOT(ISBLANK(Actions!Y14)),Actions!Y14,"")</f>
        <v/>
      </c>
      <c r="N105" s="445"/>
      <c r="O105" s="445"/>
      <c r="P105" s="445"/>
      <c r="Q105" s="445"/>
      <c r="R105" s="445"/>
      <c r="S105" s="446"/>
      <c r="T105" s="447" t="str">
        <f>IF(NOT(ISBLANK(Actions!AE14)),Actions!AE14,"")</f>
        <v/>
      </c>
      <c r="U105" s="447"/>
      <c r="V105" s="447"/>
      <c r="W105" s="448" t="str">
        <f>IF(NOT(ISBLANK(Actions!AA14)),Actions!AA14,"")</f>
        <v/>
      </c>
      <c r="X105" s="448"/>
    </row>
    <row r="106" spans="2:24">
      <c r="L106" s="62" t="str">
        <f>IF(NOT(ISBLANK(Actions!W15)),Actions!W15,"")</f>
        <v/>
      </c>
      <c r="M106" s="444" t="str">
        <f>IF(NOT(ISBLANK(Actions!Y15)),Actions!Y15,"")</f>
        <v/>
      </c>
      <c r="N106" s="445"/>
      <c r="O106" s="445"/>
      <c r="P106" s="445"/>
      <c r="Q106" s="445"/>
      <c r="R106" s="445"/>
      <c r="S106" s="446"/>
      <c r="T106" s="447" t="str">
        <f>IF(NOT(ISBLANK(Actions!AE15)),Actions!AE15,"")</f>
        <v/>
      </c>
      <c r="U106" s="447"/>
      <c r="V106" s="447"/>
      <c r="W106" s="448" t="str">
        <f>IF(NOT(ISBLANK(Actions!AA15)),Actions!AA15,"")</f>
        <v/>
      </c>
      <c r="X106" s="448"/>
    </row>
    <row r="107" spans="2:24">
      <c r="L107" s="62" t="str">
        <f>IF(NOT(ISBLANK(Actions!W16)),Actions!W16,"")</f>
        <v/>
      </c>
      <c r="M107" s="444" t="str">
        <f>IF(NOT(ISBLANK(Actions!Y16)),Actions!Y16,"")</f>
        <v/>
      </c>
      <c r="N107" s="445"/>
      <c r="O107" s="445"/>
      <c r="P107" s="445"/>
      <c r="Q107" s="445"/>
      <c r="R107" s="445"/>
      <c r="S107" s="446"/>
      <c r="T107" s="447" t="str">
        <f>IF(NOT(ISBLANK(Actions!AE16)),Actions!AE16,"")</f>
        <v/>
      </c>
      <c r="U107" s="447"/>
      <c r="V107" s="447"/>
      <c r="W107" s="448" t="str">
        <f>IF(NOT(ISBLANK(Actions!AA16)),Actions!AA16,"")</f>
        <v/>
      </c>
      <c r="X107" s="448"/>
    </row>
    <row r="108" spans="2:24">
      <c r="L108" s="62" t="str">
        <f>IF(NOT(ISBLANK(Actions!W17)),Actions!W17,"")</f>
        <v/>
      </c>
      <c r="M108" s="444" t="str">
        <f>IF(NOT(ISBLANK(Actions!Y17)),Actions!Y17,"")</f>
        <v/>
      </c>
      <c r="N108" s="445"/>
      <c r="O108" s="445"/>
      <c r="P108" s="445"/>
      <c r="Q108" s="445"/>
      <c r="R108" s="445"/>
      <c r="S108" s="446"/>
      <c r="T108" s="447" t="str">
        <f>IF(NOT(ISBLANK(Actions!AE17)),Actions!AE17,"")</f>
        <v/>
      </c>
      <c r="U108" s="447"/>
      <c r="V108" s="447"/>
      <c r="W108" s="448" t="str">
        <f>IF(NOT(ISBLANK(Actions!AA17)),Actions!AA17,"")</f>
        <v/>
      </c>
      <c r="X108" s="448"/>
    </row>
    <row r="109" spans="2:24">
      <c r="L109" s="62" t="str">
        <f>IF(NOT(ISBLANK(Actions!W18)),Actions!W18,"")</f>
        <v/>
      </c>
      <c r="M109" s="444" t="str">
        <f>IF(NOT(ISBLANK(Actions!Y18)),Actions!Y18,"")</f>
        <v/>
      </c>
      <c r="N109" s="445"/>
      <c r="O109" s="445"/>
      <c r="P109" s="445"/>
      <c r="Q109" s="445"/>
      <c r="R109" s="445"/>
      <c r="S109" s="446"/>
      <c r="T109" s="447" t="str">
        <f>IF(NOT(ISBLANK(Actions!AE18)),Actions!AE18,"")</f>
        <v/>
      </c>
      <c r="U109" s="447"/>
      <c r="V109" s="447"/>
      <c r="W109" s="448" t="str">
        <f>IF(NOT(ISBLANK(Actions!AA18)),Actions!AA18,"")</f>
        <v/>
      </c>
      <c r="X109" s="448"/>
    </row>
    <row r="110" spans="2:24">
      <c r="L110" s="62" t="str">
        <f>IF(NOT(ISBLANK(Actions!W19)),Actions!W19,"")</f>
        <v/>
      </c>
      <c r="M110" s="444" t="str">
        <f>IF(NOT(ISBLANK(Actions!Y19)),Actions!Y19,"")</f>
        <v/>
      </c>
      <c r="N110" s="445"/>
      <c r="O110" s="445"/>
      <c r="P110" s="445"/>
      <c r="Q110" s="445"/>
      <c r="R110" s="445"/>
      <c r="S110" s="446"/>
      <c r="T110" s="447" t="str">
        <f>IF(NOT(ISBLANK(Actions!AE19)),Actions!AE19,"")</f>
        <v/>
      </c>
      <c r="U110" s="447"/>
      <c r="V110" s="447"/>
      <c r="W110" s="448" t="str">
        <f>IF(NOT(ISBLANK(Actions!AA19)),Actions!AA19,"")</f>
        <v/>
      </c>
      <c r="X110" s="448"/>
    </row>
    <row r="111" spans="2:24">
      <c r="L111" s="62" t="str">
        <f>IF(NOT(ISBLANK(Actions!W20)),Actions!W20,"")</f>
        <v/>
      </c>
      <c r="M111" s="444" t="str">
        <f>IF(NOT(ISBLANK(Actions!Y20)),Actions!Y20,"")</f>
        <v/>
      </c>
      <c r="N111" s="445"/>
      <c r="O111" s="445"/>
      <c r="P111" s="445"/>
      <c r="Q111" s="445"/>
      <c r="R111" s="445"/>
      <c r="S111" s="446"/>
      <c r="T111" s="447" t="str">
        <f>IF(NOT(ISBLANK(Actions!AE20)),Actions!AE20,"")</f>
        <v/>
      </c>
      <c r="U111" s="447"/>
      <c r="V111" s="447"/>
      <c r="W111" s="448" t="str">
        <f>IF(NOT(ISBLANK(Actions!AA20)),Actions!AA20,"")</f>
        <v/>
      </c>
      <c r="X111" s="448"/>
    </row>
    <row r="112" spans="2:24">
      <c r="O112" t="s">
        <v>6</v>
      </c>
    </row>
    <row r="114" spans="2:24">
      <c r="B114" s="64" t="s">
        <v>132</v>
      </c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spans="2:24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</row>
    <row r="116" spans="2:24">
      <c r="J116" s="124" t="s">
        <v>296</v>
      </c>
    </row>
    <row r="118" spans="2:24">
      <c r="J118" s="63" t="s">
        <v>8</v>
      </c>
      <c r="K118" s="449" t="s">
        <v>164</v>
      </c>
      <c r="L118" s="451"/>
      <c r="M118" s="451"/>
      <c r="N118" s="451"/>
      <c r="O118" s="451"/>
      <c r="P118" s="451"/>
      <c r="Q118" s="452"/>
      <c r="R118" s="449" t="s">
        <v>97</v>
      </c>
      <c r="S118" s="453"/>
      <c r="T118" s="453"/>
      <c r="U118" s="450"/>
      <c r="V118" s="449" t="s">
        <v>67</v>
      </c>
      <c r="W118" s="450"/>
      <c r="X118" s="308" t="s">
        <v>178</v>
      </c>
    </row>
    <row r="119" spans="2:24">
      <c r="J119" s="62" t="str">
        <f>IF(NOT(ISBLANK(Deliverables!T8)),Deliverables!T8,"")</f>
        <v/>
      </c>
      <c r="K119" s="438" t="str">
        <f>IF(NOT(ISBLANK(Deliverables!U8)),Deliverables!U8,"")</f>
        <v/>
      </c>
      <c r="L119" s="439"/>
      <c r="M119" s="439"/>
      <c r="N119" s="439"/>
      <c r="O119" s="439"/>
      <c r="P119" s="439"/>
      <c r="Q119" s="440"/>
      <c r="R119" s="438" t="str">
        <f>IF(NOT(ISBLANK(Deliverables!W8)),Deliverables!W8,"")</f>
        <v/>
      </c>
      <c r="S119" s="439"/>
      <c r="T119" s="439"/>
      <c r="U119" s="440"/>
      <c r="V119" s="436" t="str">
        <f>IF(NOT(ISBLANK(Deliverables!AA8)),Deliverables!AA8,"")</f>
        <v/>
      </c>
      <c r="W119" s="437"/>
      <c r="X119" s="309" t="str">
        <f>IF(NOT(ISBLANK(Deliverables!AG8)),Deliverables!AG8,"")</f>
        <v/>
      </c>
    </row>
    <row r="120" spans="2:24">
      <c r="J120" s="62" t="str">
        <f>IF(NOT(ISBLANK(Deliverables!T9)),Deliverables!T9,"")</f>
        <v/>
      </c>
      <c r="K120" s="438" t="str">
        <f>IF(NOT(ISBLANK(Deliverables!U9)),Deliverables!U9,"")</f>
        <v/>
      </c>
      <c r="L120" s="439"/>
      <c r="M120" s="439"/>
      <c r="N120" s="439"/>
      <c r="O120" s="439"/>
      <c r="P120" s="439"/>
      <c r="Q120" s="440"/>
      <c r="R120" s="438" t="str">
        <f>IF(NOT(ISBLANK(Deliverables!W9)),Deliverables!W9,"")</f>
        <v/>
      </c>
      <c r="S120" s="439"/>
      <c r="T120" s="439"/>
      <c r="U120" s="440"/>
      <c r="V120" s="436" t="str">
        <f>IF(NOT(ISBLANK(Deliverables!AA9)),Deliverables!AA9,"")</f>
        <v/>
      </c>
      <c r="W120" s="437"/>
      <c r="X120" s="309" t="str">
        <f>IF(NOT(ISBLANK(Deliverables!AG9)),Deliverables!AG9,"")</f>
        <v/>
      </c>
    </row>
    <row r="121" spans="2:24">
      <c r="J121" s="62" t="str">
        <f>IF(NOT(ISBLANK(Deliverables!T10)),Deliverables!T10,"")</f>
        <v/>
      </c>
      <c r="K121" s="438" t="str">
        <f>IF(NOT(ISBLANK(Deliverables!U10)),Deliverables!U10,"")</f>
        <v/>
      </c>
      <c r="L121" s="439"/>
      <c r="M121" s="439"/>
      <c r="N121" s="439"/>
      <c r="O121" s="439"/>
      <c r="P121" s="439"/>
      <c r="Q121" s="440"/>
      <c r="R121" s="438" t="str">
        <f>IF(NOT(ISBLANK(Deliverables!W10)),Deliverables!W10,"")</f>
        <v/>
      </c>
      <c r="S121" s="439"/>
      <c r="T121" s="439"/>
      <c r="U121" s="440"/>
      <c r="V121" s="436" t="str">
        <f>IF(NOT(ISBLANK(Deliverables!AA10)),Deliverables!AA10,"")</f>
        <v/>
      </c>
      <c r="W121" s="437"/>
      <c r="X121" s="309" t="str">
        <f>IF(NOT(ISBLANK(Deliverables!AG10)),Deliverables!AG10,"")</f>
        <v/>
      </c>
    </row>
    <row r="122" spans="2:24">
      <c r="J122" s="62" t="str">
        <f>IF(NOT(ISBLANK(Deliverables!T11)),Deliverables!T11,"")</f>
        <v/>
      </c>
      <c r="K122" s="438" t="str">
        <f>IF(NOT(ISBLANK(Deliverables!U11)),Deliverables!U11,"")</f>
        <v/>
      </c>
      <c r="L122" s="439"/>
      <c r="M122" s="439"/>
      <c r="N122" s="439"/>
      <c r="O122" s="439"/>
      <c r="P122" s="439"/>
      <c r="Q122" s="440"/>
      <c r="R122" s="438" t="str">
        <f>IF(NOT(ISBLANK(Deliverables!W11)),Deliverables!W11,"")</f>
        <v/>
      </c>
      <c r="S122" s="439"/>
      <c r="T122" s="439"/>
      <c r="U122" s="440"/>
      <c r="V122" s="436" t="str">
        <f>IF(NOT(ISBLANK(Deliverables!AA11)),Deliverables!AA11,"")</f>
        <v/>
      </c>
      <c r="W122" s="437"/>
      <c r="X122" s="309" t="str">
        <f>IF(NOT(ISBLANK(Deliverables!AG11)),Deliverables!AG11,"")</f>
        <v/>
      </c>
    </row>
    <row r="123" spans="2:24">
      <c r="J123" s="62" t="str">
        <f>IF(NOT(ISBLANK(Deliverables!T12)),Deliverables!T12,"")</f>
        <v/>
      </c>
      <c r="K123" s="438" t="str">
        <f>IF(NOT(ISBLANK(Deliverables!U12)),Deliverables!U12,"")</f>
        <v/>
      </c>
      <c r="L123" s="439"/>
      <c r="M123" s="439"/>
      <c r="N123" s="439"/>
      <c r="O123" s="439"/>
      <c r="P123" s="439"/>
      <c r="Q123" s="440"/>
      <c r="R123" s="438" t="str">
        <f>IF(NOT(ISBLANK(Deliverables!W12)),Deliverables!W12,"")</f>
        <v/>
      </c>
      <c r="S123" s="439"/>
      <c r="T123" s="439"/>
      <c r="U123" s="440"/>
      <c r="V123" s="436" t="str">
        <f>IF(NOT(ISBLANK(Deliverables!AA12)),Deliverables!AA12,"")</f>
        <v/>
      </c>
      <c r="W123" s="437"/>
      <c r="X123" s="309" t="str">
        <f>IF(NOT(ISBLANK(Deliverables!AG12)),Deliverables!AG12,"")</f>
        <v/>
      </c>
    </row>
    <row r="124" spans="2:24">
      <c r="J124" s="62" t="str">
        <f>IF(NOT(ISBLANK(Deliverables!T13)),Deliverables!T13,"")</f>
        <v/>
      </c>
      <c r="K124" s="438" t="str">
        <f>IF(NOT(ISBLANK(Deliverables!U13)),Deliverables!U13,"")</f>
        <v/>
      </c>
      <c r="L124" s="439"/>
      <c r="M124" s="439"/>
      <c r="N124" s="439"/>
      <c r="O124" s="439"/>
      <c r="P124" s="439"/>
      <c r="Q124" s="440"/>
      <c r="R124" s="438" t="str">
        <f>IF(NOT(ISBLANK(Deliverables!W13)),Deliverables!W13,"")</f>
        <v/>
      </c>
      <c r="S124" s="439"/>
      <c r="T124" s="439"/>
      <c r="U124" s="440"/>
      <c r="V124" s="436" t="str">
        <f>IF(NOT(ISBLANK(Deliverables!AA13)),Deliverables!AA13,"")</f>
        <v/>
      </c>
      <c r="W124" s="437"/>
      <c r="X124" s="309" t="str">
        <f>IF(NOT(ISBLANK(Deliverables!AG13)),Deliverables!AG13,"")</f>
        <v/>
      </c>
    </row>
    <row r="125" spans="2:24">
      <c r="J125" s="62" t="str">
        <f>IF(NOT(ISBLANK(Deliverables!T14)),Deliverables!T14,"")</f>
        <v/>
      </c>
      <c r="K125" s="438" t="str">
        <f>IF(NOT(ISBLANK(Deliverables!U14)),Deliverables!U14,"")</f>
        <v/>
      </c>
      <c r="L125" s="439"/>
      <c r="M125" s="439"/>
      <c r="N125" s="439"/>
      <c r="O125" s="439"/>
      <c r="P125" s="439"/>
      <c r="Q125" s="440"/>
      <c r="R125" s="438" t="str">
        <f>IF(NOT(ISBLANK(Deliverables!W14)),Deliverables!W14,"")</f>
        <v/>
      </c>
      <c r="S125" s="439"/>
      <c r="T125" s="439"/>
      <c r="U125" s="440"/>
      <c r="V125" s="436" t="str">
        <f>IF(NOT(ISBLANK(Deliverables!AA14)),Deliverables!AA14,"")</f>
        <v/>
      </c>
      <c r="W125" s="437"/>
      <c r="X125" s="309" t="str">
        <f>IF(NOT(ISBLANK(Deliverables!AG14)),Deliverables!AG14,"")</f>
        <v/>
      </c>
    </row>
    <row r="126" spans="2:24">
      <c r="J126" s="62" t="str">
        <f>IF(NOT(ISBLANK(Deliverables!T15)),Deliverables!T15,"")</f>
        <v/>
      </c>
      <c r="K126" s="438" t="str">
        <f>IF(NOT(ISBLANK(Deliverables!U15)),Deliverables!U15,"")</f>
        <v/>
      </c>
      <c r="L126" s="439"/>
      <c r="M126" s="439"/>
      <c r="N126" s="439"/>
      <c r="O126" s="439"/>
      <c r="P126" s="439"/>
      <c r="Q126" s="440"/>
      <c r="R126" s="438" t="str">
        <f>IF(NOT(ISBLANK(Deliverables!W15)),Deliverables!W15,"")</f>
        <v/>
      </c>
      <c r="S126" s="439"/>
      <c r="T126" s="439"/>
      <c r="U126" s="440"/>
      <c r="V126" s="436" t="str">
        <f>IF(NOT(ISBLANK(Deliverables!AA15)),Deliverables!AA15,"")</f>
        <v/>
      </c>
      <c r="W126" s="437"/>
      <c r="X126" s="309" t="str">
        <f>IF(NOT(ISBLANK(Deliverables!AG15)),Deliverables!AG15,"")</f>
        <v/>
      </c>
    </row>
    <row r="127" spans="2:24">
      <c r="J127" s="62" t="str">
        <f>IF(NOT(ISBLANK(Deliverables!T16)),Deliverables!T16,"")</f>
        <v/>
      </c>
      <c r="K127" s="438" t="str">
        <f>IF(NOT(ISBLANK(Deliverables!U16)),Deliverables!U16,"")</f>
        <v/>
      </c>
      <c r="L127" s="439"/>
      <c r="M127" s="439"/>
      <c r="N127" s="439"/>
      <c r="O127" s="439"/>
      <c r="P127" s="439"/>
      <c r="Q127" s="440"/>
      <c r="R127" s="438" t="str">
        <f>IF(NOT(ISBLANK(Deliverables!W16)),Deliverables!W16,"")</f>
        <v/>
      </c>
      <c r="S127" s="439"/>
      <c r="T127" s="439"/>
      <c r="U127" s="440"/>
      <c r="V127" s="436" t="str">
        <f>IF(NOT(ISBLANK(Deliverables!AA16)),Deliverables!AA16,"")</f>
        <v/>
      </c>
      <c r="W127" s="437"/>
      <c r="X127" s="309" t="str">
        <f>IF(NOT(ISBLANK(Deliverables!AG16)),Deliverables!AG16,"")</f>
        <v/>
      </c>
    </row>
    <row r="128" spans="2:24">
      <c r="J128" s="62" t="str">
        <f>IF(NOT(ISBLANK(Deliverables!T17)),Deliverables!T17,"")</f>
        <v/>
      </c>
      <c r="K128" s="438" t="str">
        <f>IF(NOT(ISBLANK(Deliverables!U17)),Deliverables!U17,"")</f>
        <v/>
      </c>
      <c r="L128" s="439"/>
      <c r="M128" s="439"/>
      <c r="N128" s="439"/>
      <c r="O128" s="439"/>
      <c r="P128" s="439"/>
      <c r="Q128" s="440"/>
      <c r="R128" s="438" t="str">
        <f>IF(NOT(ISBLANK(Deliverables!W17)),Deliverables!W17,"")</f>
        <v/>
      </c>
      <c r="S128" s="439"/>
      <c r="T128" s="439"/>
      <c r="U128" s="440"/>
      <c r="V128" s="436" t="str">
        <f>IF(NOT(ISBLANK(Deliverables!AA17)),Deliverables!AA17,"")</f>
        <v/>
      </c>
      <c r="W128" s="437"/>
      <c r="X128" s="309" t="str">
        <f>IF(NOT(ISBLANK(Deliverables!AG17)),Deliverables!AG17,"")</f>
        <v/>
      </c>
    </row>
    <row r="134" spans="2:24">
      <c r="B134" s="441" t="s">
        <v>180</v>
      </c>
      <c r="C134" s="442"/>
      <c r="D134" s="442"/>
      <c r="E134" s="443">
        <f ca="1">DocDateLastRevised</f>
        <v>42704</v>
      </c>
      <c r="F134" s="443"/>
      <c r="G134" s="443"/>
      <c r="H134" s="443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spans="2:24" ht="15.7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</row>
    <row r="136" spans="2:24" ht="160.5" customHeight="1">
      <c r="D136" s="473" t="s">
        <v>302</v>
      </c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5"/>
    </row>
    <row r="138" spans="2:24" ht="18" customHeight="1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458" t="s">
        <v>143</v>
      </c>
      <c r="U138" s="454"/>
      <c r="V138" s="454"/>
      <c r="W138" s="454"/>
      <c r="X138" s="454"/>
    </row>
  </sheetData>
  <sheetProtection sheet="1" objects="1" scenarios="1" selectLockedCells="1"/>
  <mergeCells count="154">
    <mergeCell ref="H92:H94"/>
    <mergeCell ref="B89:G91"/>
    <mergeCell ref="B92:G94"/>
    <mergeCell ref="B86:G88"/>
    <mergeCell ref="H89:H91"/>
    <mergeCell ref="U24:V24"/>
    <mergeCell ref="S70:V70"/>
    <mergeCell ref="S68:V68"/>
    <mergeCell ref="U26:V26"/>
    <mergeCell ref="U28:V28"/>
    <mergeCell ref="B85:F85"/>
    <mergeCell ref="M72:R72"/>
    <mergeCell ref="K85:R85"/>
    <mergeCell ref="S85:T85"/>
    <mergeCell ref="T79:X79"/>
    <mergeCell ref="W72:X72"/>
    <mergeCell ref="U85:V85"/>
    <mergeCell ref="S72:V72"/>
    <mergeCell ref="W63:X63"/>
    <mergeCell ref="S64:V64"/>
    <mergeCell ref="W64:X64"/>
    <mergeCell ref="S63:V63"/>
    <mergeCell ref="T138:X138"/>
    <mergeCell ref="S87:T87"/>
    <mergeCell ref="U87:V87"/>
    <mergeCell ref="S88:T88"/>
    <mergeCell ref="D136:X136"/>
    <mergeCell ref="H86:H88"/>
    <mergeCell ref="S86:T86"/>
    <mergeCell ref="U86:V86"/>
    <mergeCell ref="U88:V88"/>
    <mergeCell ref="K87:R87"/>
    <mergeCell ref="K86:R86"/>
    <mergeCell ref="K88:R88"/>
    <mergeCell ref="K93:R93"/>
    <mergeCell ref="S93:T93"/>
    <mergeCell ref="W101:X101"/>
    <mergeCell ref="T101:V101"/>
    <mergeCell ref="U93:V93"/>
    <mergeCell ref="M101:S101"/>
    <mergeCell ref="K94:R94"/>
    <mergeCell ref="S94:T94"/>
    <mergeCell ref="U94:V94"/>
    <mergeCell ref="K95:R95"/>
    <mergeCell ref="S95:T95"/>
    <mergeCell ref="U95:V95"/>
    <mergeCell ref="D6:J6"/>
    <mergeCell ref="D8:L8"/>
    <mergeCell ref="M63:R63"/>
    <mergeCell ref="M64:R64"/>
    <mergeCell ref="M65:R65"/>
    <mergeCell ref="M66:R66"/>
    <mergeCell ref="W71:X71"/>
    <mergeCell ref="W65:X65"/>
    <mergeCell ref="S66:V66"/>
    <mergeCell ref="W66:X66"/>
    <mergeCell ref="S67:V67"/>
    <mergeCell ref="W67:X67"/>
    <mergeCell ref="S65:V65"/>
    <mergeCell ref="W68:X68"/>
    <mergeCell ref="S69:V69"/>
    <mergeCell ref="W69:X69"/>
    <mergeCell ref="W70:X70"/>
    <mergeCell ref="S6:X6"/>
    <mergeCell ref="S8:X8"/>
    <mergeCell ref="S10:X10"/>
    <mergeCell ref="U17:V17"/>
    <mergeCell ref="U19:V19"/>
    <mergeCell ref="U22:V22"/>
    <mergeCell ref="M67:R67"/>
    <mergeCell ref="T2:X2"/>
    <mergeCell ref="K92:R92"/>
    <mergeCell ref="K91:R91"/>
    <mergeCell ref="S91:T91"/>
    <mergeCell ref="U91:V91"/>
    <mergeCell ref="S92:T92"/>
    <mergeCell ref="U92:V92"/>
    <mergeCell ref="S89:T89"/>
    <mergeCell ref="S90:T90"/>
    <mergeCell ref="M71:R71"/>
    <mergeCell ref="M70:R70"/>
    <mergeCell ref="K89:R89"/>
    <mergeCell ref="K90:R90"/>
    <mergeCell ref="S71:V71"/>
    <mergeCell ref="U89:V89"/>
    <mergeCell ref="U90:V90"/>
    <mergeCell ref="T76:X76"/>
    <mergeCell ref="M68:R68"/>
    <mergeCell ref="M69:R69"/>
    <mergeCell ref="M102:S102"/>
    <mergeCell ref="T102:V102"/>
    <mergeCell ref="W102:X102"/>
    <mergeCell ref="M103:S103"/>
    <mergeCell ref="T103:V103"/>
    <mergeCell ref="W103:X103"/>
    <mergeCell ref="M104:S104"/>
    <mergeCell ref="T104:V104"/>
    <mergeCell ref="W104:X104"/>
    <mergeCell ref="M105:S105"/>
    <mergeCell ref="T105:V105"/>
    <mergeCell ref="W105:X105"/>
    <mergeCell ref="M106:S106"/>
    <mergeCell ref="T106:V106"/>
    <mergeCell ref="W106:X106"/>
    <mergeCell ref="M107:S107"/>
    <mergeCell ref="T107:V107"/>
    <mergeCell ref="W107:X107"/>
    <mergeCell ref="M108:S108"/>
    <mergeCell ref="T108:V108"/>
    <mergeCell ref="W108:X108"/>
    <mergeCell ref="M109:S109"/>
    <mergeCell ref="T109:V109"/>
    <mergeCell ref="W109:X109"/>
    <mergeCell ref="R124:U124"/>
    <mergeCell ref="V118:W118"/>
    <mergeCell ref="V119:W119"/>
    <mergeCell ref="K118:Q118"/>
    <mergeCell ref="R118:U118"/>
    <mergeCell ref="V120:W120"/>
    <mergeCell ref="V121:W121"/>
    <mergeCell ref="K120:Q120"/>
    <mergeCell ref="K121:Q121"/>
    <mergeCell ref="R121:U121"/>
    <mergeCell ref="V122:W122"/>
    <mergeCell ref="V123:W123"/>
    <mergeCell ref="M110:S110"/>
    <mergeCell ref="T110:V110"/>
    <mergeCell ref="W110:X110"/>
    <mergeCell ref="M111:S111"/>
    <mergeCell ref="T111:V111"/>
    <mergeCell ref="W111:X111"/>
    <mergeCell ref="B134:D134"/>
    <mergeCell ref="E134:H134"/>
    <mergeCell ref="R128:U128"/>
    <mergeCell ref="K128:Q128"/>
    <mergeCell ref="R119:U119"/>
    <mergeCell ref="R120:U120"/>
    <mergeCell ref="K126:Q126"/>
    <mergeCell ref="R122:U122"/>
    <mergeCell ref="R123:U123"/>
    <mergeCell ref="R125:U125"/>
    <mergeCell ref="K119:Q119"/>
    <mergeCell ref="V128:W128"/>
    <mergeCell ref="K127:Q127"/>
    <mergeCell ref="R126:U126"/>
    <mergeCell ref="R127:U127"/>
    <mergeCell ref="V126:W126"/>
    <mergeCell ref="V127:W127"/>
    <mergeCell ref="K122:Q122"/>
    <mergeCell ref="K123:Q123"/>
    <mergeCell ref="V124:W124"/>
    <mergeCell ref="V125:W125"/>
    <mergeCell ref="K124:Q124"/>
    <mergeCell ref="K125:Q125"/>
  </mergeCells>
  <phoneticPr fontId="0" type="noConversion"/>
  <conditionalFormatting sqref="X86:X95">
    <cfRule type="cellIs" dxfId="79" priority="1" stopIfTrue="1" operator="between">
      <formula>RiskExposureGreenLow</formula>
      <formula>RiskExposureGreenHigh</formula>
    </cfRule>
    <cfRule type="cellIs" dxfId="78" priority="2" stopIfTrue="1" operator="between">
      <formula>RiskExposureAmberLow</formula>
      <formula>RiskExposureAmberHigh</formula>
    </cfRule>
    <cfRule type="cellIs" dxfId="77" priority="3" stopIfTrue="1" operator="between">
      <formula>RiskExposureRedLow</formula>
      <formula>RiskExposureRedHigh</formula>
    </cfRule>
  </conditionalFormatting>
  <conditionalFormatting sqref="U19">
    <cfRule type="cellIs" dxfId="76" priority="4" stopIfTrue="1" operator="lessThan">
      <formula>0</formula>
    </cfRule>
  </conditionalFormatting>
  <conditionalFormatting sqref="U28">
    <cfRule type="cellIs" dxfId="75" priority="5" stopIfTrue="1" operator="lessThan">
      <formula>CpiTolerance</formula>
    </cfRule>
  </conditionalFormatting>
  <printOptions horizontalCentered="1"/>
  <pageMargins left="0.19685039370078741" right="0.19685039370078741" top="0.39370078740157483" bottom="0.59055118110236227" header="0.39370078740157483" footer="0.39370078740157483"/>
  <pageSetup paperSize="9" orientation="portrait" horizontalDpi="4294967293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locked="0" defaultSize="0" print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1434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outlinePr applyStyles="1" summaryBelow="0" summaryRight="0"/>
    <pageSetUpPr fitToPage="1"/>
  </sheetPr>
  <dimension ref="B2:AH27"/>
  <sheetViews>
    <sheetView workbookViewId="0"/>
  </sheetViews>
  <sheetFormatPr defaultRowHeight="11.25"/>
  <cols>
    <col min="1" max="1" width="1.83203125" style="91" customWidth="1"/>
    <col min="2" max="2" width="48.6640625" style="91" customWidth="1"/>
    <col min="3" max="7" width="13.83203125" style="149" customWidth="1"/>
    <col min="8" max="8" width="3.5" style="149" customWidth="1"/>
    <col min="9" max="11" width="13.83203125" style="149" customWidth="1"/>
    <col min="12" max="12" width="13.83203125" style="91" customWidth="1"/>
    <col min="13" max="13" width="7.33203125" style="208" customWidth="1"/>
    <col min="14" max="15" width="13.83203125" style="208" customWidth="1"/>
    <col min="16" max="16" width="5.33203125" style="208" customWidth="1"/>
    <col min="17" max="22" width="13.83203125" style="208" customWidth="1"/>
    <col min="23" max="34" width="7.33203125" style="208" customWidth="1"/>
    <col min="35" max="35" width="7.33203125" style="91" customWidth="1"/>
    <col min="36" max="16384" width="9.33203125" style="91"/>
  </cols>
  <sheetData>
    <row r="2" spans="2:34" ht="18" customHeight="1">
      <c r="B2" s="503" t="s">
        <v>146</v>
      </c>
      <c r="C2" s="503"/>
      <c r="D2" s="503"/>
      <c r="E2" s="503"/>
      <c r="F2" s="503"/>
      <c r="G2" s="503"/>
      <c r="H2" s="503"/>
      <c r="I2" s="503"/>
      <c r="J2" s="503"/>
      <c r="K2" s="503"/>
      <c r="L2" s="503"/>
      <c r="M2" s="504"/>
      <c r="N2" s="504"/>
      <c r="O2" s="504"/>
      <c r="P2" s="504"/>
      <c r="Q2" s="504"/>
      <c r="R2" s="504"/>
      <c r="S2" s="504"/>
      <c r="T2" s="504"/>
    </row>
    <row r="3" spans="2:34" ht="18" customHeight="1"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</row>
    <row r="4" spans="2:34">
      <c r="Q4" s="500" t="s">
        <v>138</v>
      </c>
      <c r="R4" s="501"/>
      <c r="S4" s="501"/>
      <c r="T4" s="502"/>
    </row>
    <row r="5" spans="2:34" s="214" customFormat="1" ht="21" customHeight="1">
      <c r="B5" s="156" t="s">
        <v>146</v>
      </c>
      <c r="C5" s="157" t="s">
        <v>116</v>
      </c>
      <c r="D5" s="157" t="s">
        <v>118</v>
      </c>
      <c r="E5" s="157" t="s">
        <v>120</v>
      </c>
      <c r="F5" s="157" t="s">
        <v>117</v>
      </c>
      <c r="G5" s="262" t="s">
        <v>119</v>
      </c>
      <c r="H5" s="266"/>
      <c r="I5" s="264" t="s">
        <v>121</v>
      </c>
      <c r="J5" s="157" t="s">
        <v>311</v>
      </c>
      <c r="K5" s="156" t="s">
        <v>92</v>
      </c>
      <c r="L5" s="156" t="s">
        <v>91</v>
      </c>
      <c r="M5" s="209"/>
      <c r="N5" s="157" t="s">
        <v>137</v>
      </c>
      <c r="O5" s="157" t="s">
        <v>312</v>
      </c>
      <c r="P5" s="210"/>
      <c r="Q5" s="157" t="s">
        <v>140</v>
      </c>
      <c r="R5" s="157" t="s">
        <v>139</v>
      </c>
      <c r="S5" s="157" t="s">
        <v>2</v>
      </c>
      <c r="T5" s="157" t="s">
        <v>141</v>
      </c>
      <c r="U5" s="211"/>
      <c r="V5" s="172"/>
      <c r="W5" s="172"/>
      <c r="X5" s="212"/>
      <c r="Y5" s="211"/>
      <c r="Z5" s="211"/>
      <c r="AA5" s="211"/>
      <c r="AB5" s="211"/>
      <c r="AC5" s="211"/>
      <c r="AD5" s="211"/>
      <c r="AE5" s="172"/>
      <c r="AF5" s="213"/>
      <c r="AG5" s="210"/>
      <c r="AH5" s="210"/>
    </row>
    <row r="6" spans="2:34">
      <c r="B6" s="69" t="s">
        <v>329</v>
      </c>
      <c r="C6" s="259">
        <f t="shared" ref="C6:C20" si="0">SUMIF(MilestonesTM,$B6,RevisedBaselineTM)</f>
        <v>0</v>
      </c>
      <c r="D6" s="259">
        <f t="shared" ref="D6:D20" si="1">SUMIF(MilestonesTM,$B6,ActualCostTM)</f>
        <v>0</v>
      </c>
      <c r="E6" s="259">
        <f t="shared" ref="E6:E20" si="2">SUMIF(MilestonesTM,$B6,EstimateAtCompletionTM)</f>
        <v>0</v>
      </c>
      <c r="F6" s="259">
        <f t="shared" ref="F6:F20" si="3">SUMIF(MilestonesFP,$B6,RevisedBaselineFP)</f>
        <v>0</v>
      </c>
      <c r="G6" s="263">
        <f t="shared" ref="G6:G20" si="4">SUMIF(MilestonesFP,$B6,ActualCostFP)</f>
        <v>0</v>
      </c>
      <c r="H6" s="267"/>
      <c r="I6" s="265">
        <f>IF(($E$21+$F$21) &gt; 0,(G6+D6)/($E$21+$F$21),0)</f>
        <v>0</v>
      </c>
      <c r="J6" s="261">
        <f>IF($C$21&gt;0,D6/$C$21,0)</f>
        <v>0</v>
      </c>
      <c r="K6" s="261">
        <f>IF($F$21&gt;0,G6/$F$21,0)</f>
        <v>0</v>
      </c>
      <c r="L6" s="261">
        <f>IF(($C$21+$F$21)&gt;0,(D6+G6)/($C$21+$F$21),0)</f>
        <v>0</v>
      </c>
      <c r="N6" s="259">
        <f t="shared" ref="N6:N20" si="5">SUMIF(MilestonesTM,$B6,BaselineTM)</f>
        <v>0</v>
      </c>
      <c r="O6" s="259">
        <f t="shared" ref="O6:O20" si="6">SUMIF(MilestonesFP,$B6,BaselineFP)</f>
        <v>0</v>
      </c>
      <c r="Q6" s="259">
        <f>N6+O6</f>
        <v>0</v>
      </c>
      <c r="R6" s="259">
        <f>C6+F6</f>
        <v>0</v>
      </c>
      <c r="S6" s="259">
        <f>D6+G6</f>
        <v>0</v>
      </c>
      <c r="T6" s="259">
        <f>E6+F6</f>
        <v>0</v>
      </c>
      <c r="U6" s="211"/>
      <c r="V6" s="172"/>
      <c r="W6" s="172"/>
      <c r="X6" s="212"/>
      <c r="Y6" s="211"/>
      <c r="Z6" s="211"/>
      <c r="AA6" s="211"/>
      <c r="AB6" s="211"/>
      <c r="AC6" s="211"/>
      <c r="AD6" s="211"/>
      <c r="AE6" s="172"/>
      <c r="AF6" s="172"/>
    </row>
    <row r="7" spans="2:34">
      <c r="B7" s="69" t="s">
        <v>326</v>
      </c>
      <c r="C7" s="259">
        <f>SUMIF(MilestonesTM,$B8,RevisedBaselineTM)</f>
        <v>0</v>
      </c>
      <c r="D7" s="259">
        <f>SUMIF(MilestonesTM,$B8,ActualCostTM)</f>
        <v>0</v>
      </c>
      <c r="E7" s="259">
        <f>SUMIF(MilestonesTM,$B8,EstimateAtCompletionTM)</f>
        <v>0</v>
      </c>
      <c r="F7" s="259">
        <f>SUMIF(MilestonesFP,$B8,RevisedBaselineFP)</f>
        <v>0</v>
      </c>
      <c r="G7" s="263">
        <f>SUMIF(MilestonesFP,$B8,ActualCostFP)</f>
        <v>0</v>
      </c>
      <c r="H7" s="267"/>
      <c r="I7" s="265">
        <f t="shared" ref="I7:I20" si="7">IF(($E$21+$F$21) &gt; 0,(G7+D7)/($E$21+$F$21),0)</f>
        <v>0</v>
      </c>
      <c r="J7" s="261">
        <f t="shared" ref="J7:J20" si="8">IF($C$21&gt;0,D7/$C$21,0)</f>
        <v>0</v>
      </c>
      <c r="K7" s="261">
        <f t="shared" ref="K7:K20" si="9">IF($F$21&gt;0,G7/$F$21,0)</f>
        <v>0</v>
      </c>
      <c r="L7" s="261">
        <f t="shared" ref="L7:L21" si="10">IF(($C$21+$F$21)&gt;0,(D7+G7)/($C$21+$F$21),0)</f>
        <v>0</v>
      </c>
      <c r="N7" s="259">
        <f>SUMIF(MilestonesTM,$B8,BaselineTM)</f>
        <v>0</v>
      </c>
      <c r="O7" s="259">
        <f>SUMIF(MilestonesFP,$B8,BaselineFP)</f>
        <v>0</v>
      </c>
      <c r="Q7" s="259">
        <f t="shared" ref="Q7:Q20" si="11">N7+O7</f>
        <v>0</v>
      </c>
      <c r="R7" s="259">
        <f t="shared" ref="R7:R20" si="12">C7+F7</f>
        <v>0</v>
      </c>
      <c r="S7" s="259">
        <f t="shared" ref="S7:S20" si="13">D7+G7</f>
        <v>0</v>
      </c>
      <c r="T7" s="259">
        <f t="shared" ref="T7:T20" si="14">E7+F7</f>
        <v>0</v>
      </c>
      <c r="U7" s="216"/>
      <c r="V7" s="215"/>
      <c r="W7" s="213"/>
      <c r="X7" s="217"/>
      <c r="Y7" s="217"/>
      <c r="Z7" s="218"/>
      <c r="AA7" s="218"/>
      <c r="AB7" s="215"/>
      <c r="AC7" s="215"/>
      <c r="AD7" s="218"/>
      <c r="AE7" s="218"/>
      <c r="AF7" s="213"/>
    </row>
    <row r="8" spans="2:34">
      <c r="B8" s="69" t="s">
        <v>327</v>
      </c>
      <c r="C8" s="259">
        <f>SUMIF(MilestonesTM,$B9,RevisedBaselineTM)</f>
        <v>0</v>
      </c>
      <c r="D8" s="259">
        <f>SUMIF(MilestonesTM,$B9,ActualCostTM)</f>
        <v>0</v>
      </c>
      <c r="E8" s="259">
        <f>SUMIF(MilestonesTM,$B9,EstimateAtCompletionTM)</f>
        <v>0</v>
      </c>
      <c r="F8" s="259">
        <f>SUMIF(MilestonesFP,$B9,RevisedBaselineFP)</f>
        <v>0</v>
      </c>
      <c r="G8" s="263">
        <f>SUMIF(MilestonesFP,$B9,ActualCostFP)</f>
        <v>0</v>
      </c>
      <c r="H8" s="267"/>
      <c r="I8" s="265">
        <f t="shared" si="7"/>
        <v>0</v>
      </c>
      <c r="J8" s="261">
        <f t="shared" si="8"/>
        <v>0</v>
      </c>
      <c r="K8" s="261">
        <f t="shared" si="9"/>
        <v>0</v>
      </c>
      <c r="L8" s="261">
        <f t="shared" si="10"/>
        <v>0</v>
      </c>
      <c r="N8" s="259">
        <f>SUMIF(MilestonesTM,$B9,BaselineTM)</f>
        <v>0</v>
      </c>
      <c r="O8" s="259">
        <f>SUMIF(MilestonesFP,$B9,BaselineFP)</f>
        <v>0</v>
      </c>
      <c r="Q8" s="259">
        <f t="shared" si="11"/>
        <v>0</v>
      </c>
      <c r="R8" s="259">
        <f t="shared" si="12"/>
        <v>0</v>
      </c>
      <c r="S8" s="259">
        <f t="shared" si="13"/>
        <v>0</v>
      </c>
      <c r="T8" s="259">
        <f t="shared" si="14"/>
        <v>0</v>
      </c>
      <c r="U8" s="216"/>
      <c r="V8" s="215"/>
      <c r="W8" s="213"/>
      <c r="X8" s="217"/>
      <c r="Y8" s="217"/>
      <c r="Z8" s="218"/>
      <c r="AA8" s="218"/>
      <c r="AB8" s="215"/>
      <c r="AC8" s="215"/>
      <c r="AD8" s="218"/>
      <c r="AE8" s="218"/>
      <c r="AF8" s="213"/>
    </row>
    <row r="9" spans="2:34">
      <c r="B9" s="69" t="s">
        <v>328</v>
      </c>
      <c r="C9" s="259">
        <f>SUMIF(MilestonesTM,$B10,RevisedBaselineTM)</f>
        <v>0</v>
      </c>
      <c r="D9" s="259">
        <f>SUMIF(MilestonesTM,$B10,ActualCostTM)</f>
        <v>0</v>
      </c>
      <c r="E9" s="259">
        <f>SUMIF(MilestonesTM,$B10,EstimateAtCompletionTM)</f>
        <v>0</v>
      </c>
      <c r="F9" s="259">
        <f>SUMIF(MilestonesFP,$B10,RevisedBaselineFP)</f>
        <v>0</v>
      </c>
      <c r="G9" s="263">
        <f>SUMIF(MilestonesFP,$B10,ActualCostFP)</f>
        <v>0</v>
      </c>
      <c r="H9" s="267"/>
      <c r="I9" s="265">
        <f t="shared" si="7"/>
        <v>0</v>
      </c>
      <c r="J9" s="261">
        <f t="shared" si="8"/>
        <v>0</v>
      </c>
      <c r="K9" s="261">
        <f t="shared" si="9"/>
        <v>0</v>
      </c>
      <c r="L9" s="261">
        <f t="shared" si="10"/>
        <v>0</v>
      </c>
      <c r="N9" s="259">
        <f>SUMIF(MilestonesTM,$B10,BaselineTM)</f>
        <v>0</v>
      </c>
      <c r="O9" s="259">
        <f>SUMIF(MilestonesFP,$B10,BaselineFP)</f>
        <v>0</v>
      </c>
      <c r="Q9" s="259">
        <f t="shared" si="11"/>
        <v>0</v>
      </c>
      <c r="R9" s="259">
        <f t="shared" si="12"/>
        <v>0</v>
      </c>
      <c r="S9" s="259">
        <f t="shared" si="13"/>
        <v>0</v>
      </c>
      <c r="T9" s="259">
        <f t="shared" si="14"/>
        <v>0</v>
      </c>
      <c r="U9" s="216"/>
      <c r="V9" s="215"/>
      <c r="W9" s="213"/>
      <c r="X9" s="217"/>
      <c r="Y9" s="217"/>
      <c r="Z9" s="218"/>
      <c r="AA9" s="218"/>
      <c r="AB9" s="215"/>
      <c r="AC9" s="215"/>
      <c r="AD9" s="218"/>
      <c r="AE9" s="218"/>
      <c r="AF9" s="213"/>
    </row>
    <row r="10" spans="2:34">
      <c r="B10" s="69" t="s">
        <v>241</v>
      </c>
      <c r="C10" s="259">
        <f>SUMIF(MilestonesTM,#REF!,RevisedBaselineTM)</f>
        <v>0</v>
      </c>
      <c r="D10" s="259">
        <f>SUMIF(MilestonesTM,#REF!,ActualCostTM)</f>
        <v>0</v>
      </c>
      <c r="E10" s="259">
        <f>SUMIF(MilestonesTM,#REF!,EstimateAtCompletionTM)</f>
        <v>0</v>
      </c>
      <c r="F10" s="259">
        <f>SUMIF(MilestonesFP,#REF!,RevisedBaselineFP)</f>
        <v>0</v>
      </c>
      <c r="G10" s="263">
        <f>SUMIF(MilestonesFP,#REF!,ActualCostFP)</f>
        <v>0</v>
      </c>
      <c r="H10" s="267"/>
      <c r="I10" s="265">
        <f t="shared" si="7"/>
        <v>0</v>
      </c>
      <c r="J10" s="261">
        <f t="shared" si="8"/>
        <v>0</v>
      </c>
      <c r="K10" s="261">
        <f t="shared" si="9"/>
        <v>0</v>
      </c>
      <c r="L10" s="261">
        <f t="shared" si="10"/>
        <v>0</v>
      </c>
      <c r="N10" s="259">
        <f>SUMIF(MilestonesTM,#REF!,BaselineTM)</f>
        <v>0</v>
      </c>
      <c r="O10" s="259">
        <f>SUMIF(MilestonesFP,#REF!,BaselineFP)</f>
        <v>0</v>
      </c>
      <c r="Q10" s="259">
        <f t="shared" si="11"/>
        <v>0</v>
      </c>
      <c r="R10" s="259">
        <f t="shared" si="12"/>
        <v>0</v>
      </c>
      <c r="S10" s="259">
        <f t="shared" si="13"/>
        <v>0</v>
      </c>
      <c r="T10" s="259">
        <f t="shared" si="14"/>
        <v>0</v>
      </c>
      <c r="U10" s="216"/>
      <c r="V10" s="215"/>
      <c r="W10" s="213"/>
      <c r="X10" s="217"/>
      <c r="Y10" s="217"/>
      <c r="Z10" s="218"/>
      <c r="AA10" s="218"/>
      <c r="AB10" s="215"/>
      <c r="AC10" s="215"/>
      <c r="AD10" s="218"/>
      <c r="AE10" s="218"/>
      <c r="AF10" s="213"/>
    </row>
    <row r="11" spans="2:34">
      <c r="B11" s="69"/>
      <c r="C11" s="259">
        <f t="shared" si="0"/>
        <v>0</v>
      </c>
      <c r="D11" s="259">
        <f t="shared" si="1"/>
        <v>0</v>
      </c>
      <c r="E11" s="259">
        <f t="shared" si="2"/>
        <v>0</v>
      </c>
      <c r="F11" s="259">
        <f t="shared" si="3"/>
        <v>0</v>
      </c>
      <c r="G11" s="263">
        <f t="shared" si="4"/>
        <v>0</v>
      </c>
      <c r="H11" s="267"/>
      <c r="I11" s="265">
        <f t="shared" si="7"/>
        <v>0</v>
      </c>
      <c r="J11" s="261">
        <f t="shared" si="8"/>
        <v>0</v>
      </c>
      <c r="K11" s="261">
        <f t="shared" si="9"/>
        <v>0</v>
      </c>
      <c r="L11" s="261">
        <f t="shared" si="10"/>
        <v>0</v>
      </c>
      <c r="N11" s="259">
        <f t="shared" si="5"/>
        <v>0</v>
      </c>
      <c r="O11" s="259">
        <f t="shared" si="6"/>
        <v>0</v>
      </c>
      <c r="Q11" s="259">
        <f t="shared" si="11"/>
        <v>0</v>
      </c>
      <c r="R11" s="259">
        <f t="shared" si="12"/>
        <v>0</v>
      </c>
      <c r="S11" s="259">
        <f t="shared" si="13"/>
        <v>0</v>
      </c>
      <c r="T11" s="259">
        <f t="shared" si="14"/>
        <v>0</v>
      </c>
      <c r="U11" s="216"/>
      <c r="V11" s="215"/>
      <c r="W11" s="213"/>
      <c r="X11" s="217"/>
      <c r="Y11" s="217"/>
      <c r="Z11" s="218"/>
      <c r="AA11" s="218"/>
      <c r="AB11" s="215"/>
      <c r="AC11" s="215"/>
      <c r="AD11" s="218"/>
      <c r="AE11" s="218"/>
      <c r="AF11" s="213"/>
    </row>
    <row r="12" spans="2:34">
      <c r="B12" s="69"/>
      <c r="C12" s="259">
        <f t="shared" si="0"/>
        <v>0</v>
      </c>
      <c r="D12" s="259">
        <f t="shared" si="1"/>
        <v>0</v>
      </c>
      <c r="E12" s="259">
        <f t="shared" si="2"/>
        <v>0</v>
      </c>
      <c r="F12" s="259">
        <f t="shared" si="3"/>
        <v>0</v>
      </c>
      <c r="G12" s="263">
        <f t="shared" si="4"/>
        <v>0</v>
      </c>
      <c r="H12" s="267"/>
      <c r="I12" s="265">
        <f t="shared" si="7"/>
        <v>0</v>
      </c>
      <c r="J12" s="261">
        <f t="shared" si="8"/>
        <v>0</v>
      </c>
      <c r="K12" s="261">
        <f t="shared" si="9"/>
        <v>0</v>
      </c>
      <c r="L12" s="261">
        <f t="shared" si="10"/>
        <v>0</v>
      </c>
      <c r="N12" s="259">
        <f t="shared" si="5"/>
        <v>0</v>
      </c>
      <c r="O12" s="259">
        <f t="shared" si="6"/>
        <v>0</v>
      </c>
      <c r="Q12" s="259">
        <f t="shared" si="11"/>
        <v>0</v>
      </c>
      <c r="R12" s="259">
        <f t="shared" si="12"/>
        <v>0</v>
      </c>
      <c r="S12" s="259">
        <f t="shared" si="13"/>
        <v>0</v>
      </c>
      <c r="T12" s="259">
        <f t="shared" si="14"/>
        <v>0</v>
      </c>
      <c r="U12" s="216"/>
      <c r="V12" s="215"/>
      <c r="W12" s="213"/>
      <c r="X12" s="217"/>
      <c r="Y12" s="217"/>
      <c r="Z12" s="218"/>
      <c r="AA12" s="218"/>
      <c r="AB12" s="215"/>
      <c r="AC12" s="215"/>
      <c r="AD12" s="218"/>
      <c r="AE12" s="218"/>
      <c r="AF12" s="213"/>
    </row>
    <row r="13" spans="2:34">
      <c r="B13" s="69"/>
      <c r="C13" s="259">
        <f t="shared" si="0"/>
        <v>0</v>
      </c>
      <c r="D13" s="259">
        <f t="shared" si="1"/>
        <v>0</v>
      </c>
      <c r="E13" s="259">
        <f t="shared" si="2"/>
        <v>0</v>
      </c>
      <c r="F13" s="259">
        <f t="shared" si="3"/>
        <v>0</v>
      </c>
      <c r="G13" s="263">
        <f t="shared" si="4"/>
        <v>0</v>
      </c>
      <c r="H13" s="267"/>
      <c r="I13" s="265">
        <f t="shared" si="7"/>
        <v>0</v>
      </c>
      <c r="J13" s="261">
        <f t="shared" si="8"/>
        <v>0</v>
      </c>
      <c r="K13" s="261">
        <f t="shared" si="9"/>
        <v>0</v>
      </c>
      <c r="L13" s="261">
        <f t="shared" si="10"/>
        <v>0</v>
      </c>
      <c r="N13" s="259">
        <f t="shared" si="5"/>
        <v>0</v>
      </c>
      <c r="O13" s="259">
        <f t="shared" si="6"/>
        <v>0</v>
      </c>
      <c r="Q13" s="259">
        <f t="shared" si="11"/>
        <v>0</v>
      </c>
      <c r="R13" s="259">
        <f t="shared" si="12"/>
        <v>0</v>
      </c>
      <c r="S13" s="259">
        <f t="shared" si="13"/>
        <v>0</v>
      </c>
      <c r="T13" s="259">
        <f t="shared" si="14"/>
        <v>0</v>
      </c>
      <c r="U13" s="216"/>
      <c r="V13" s="215"/>
      <c r="W13" s="213"/>
      <c r="X13" s="217"/>
      <c r="Y13" s="217"/>
      <c r="Z13" s="218"/>
      <c r="AA13" s="218"/>
      <c r="AB13" s="215"/>
      <c r="AC13" s="215"/>
      <c r="AD13" s="218"/>
      <c r="AE13" s="218"/>
      <c r="AF13" s="213"/>
    </row>
    <row r="14" spans="2:34">
      <c r="B14" s="69"/>
      <c r="C14" s="259">
        <f t="shared" si="0"/>
        <v>0</v>
      </c>
      <c r="D14" s="259">
        <f t="shared" si="1"/>
        <v>0</v>
      </c>
      <c r="E14" s="259">
        <f t="shared" si="2"/>
        <v>0</v>
      </c>
      <c r="F14" s="259">
        <f t="shared" si="3"/>
        <v>0</v>
      </c>
      <c r="G14" s="263">
        <f t="shared" si="4"/>
        <v>0</v>
      </c>
      <c r="H14" s="267"/>
      <c r="I14" s="265">
        <f t="shared" si="7"/>
        <v>0</v>
      </c>
      <c r="J14" s="261">
        <f t="shared" si="8"/>
        <v>0</v>
      </c>
      <c r="K14" s="261">
        <f t="shared" si="9"/>
        <v>0</v>
      </c>
      <c r="L14" s="261">
        <f t="shared" si="10"/>
        <v>0</v>
      </c>
      <c r="N14" s="259">
        <f t="shared" si="5"/>
        <v>0</v>
      </c>
      <c r="O14" s="259">
        <f t="shared" si="6"/>
        <v>0</v>
      </c>
      <c r="Q14" s="259">
        <f t="shared" si="11"/>
        <v>0</v>
      </c>
      <c r="R14" s="259">
        <f t="shared" si="12"/>
        <v>0</v>
      </c>
      <c r="S14" s="259">
        <f t="shared" si="13"/>
        <v>0</v>
      </c>
      <c r="T14" s="259">
        <f t="shared" si="14"/>
        <v>0</v>
      </c>
      <c r="U14" s="216"/>
      <c r="V14" s="215"/>
      <c r="W14" s="213"/>
      <c r="X14" s="217"/>
      <c r="Y14" s="217"/>
      <c r="Z14" s="218"/>
      <c r="AA14" s="218"/>
      <c r="AB14" s="215"/>
      <c r="AC14" s="215"/>
      <c r="AD14" s="218"/>
      <c r="AE14" s="218"/>
      <c r="AF14" s="213"/>
    </row>
    <row r="15" spans="2:34">
      <c r="B15" s="69"/>
      <c r="C15" s="259">
        <f t="shared" si="0"/>
        <v>0</v>
      </c>
      <c r="D15" s="259">
        <f t="shared" si="1"/>
        <v>0</v>
      </c>
      <c r="E15" s="259">
        <f t="shared" si="2"/>
        <v>0</v>
      </c>
      <c r="F15" s="259">
        <f t="shared" si="3"/>
        <v>0</v>
      </c>
      <c r="G15" s="263">
        <f t="shared" si="4"/>
        <v>0</v>
      </c>
      <c r="H15" s="267"/>
      <c r="I15" s="265">
        <f>IF(($E$21+$F$21) &gt; 0,(G15+D15)/($E$21+$F$21),0)</f>
        <v>0</v>
      </c>
      <c r="J15" s="261">
        <f>IF($C$21&gt;0,D15/$C$21,0)</f>
        <v>0</v>
      </c>
      <c r="K15" s="261">
        <f>IF($F$21&gt;0,G15/$F$21,0)</f>
        <v>0</v>
      </c>
      <c r="L15" s="261">
        <f>IF(($C$21+$F$21)&gt;0,(D15+G15)/($C$21+$F$21),0)</f>
        <v>0</v>
      </c>
      <c r="N15" s="259">
        <f t="shared" si="5"/>
        <v>0</v>
      </c>
      <c r="O15" s="259">
        <f t="shared" si="6"/>
        <v>0</v>
      </c>
      <c r="Q15" s="259">
        <f>N15+O15</f>
        <v>0</v>
      </c>
      <c r="R15" s="259">
        <f t="shared" ref="R15:S17" si="15">C15+F15</f>
        <v>0</v>
      </c>
      <c r="S15" s="259">
        <f t="shared" si="15"/>
        <v>0</v>
      </c>
      <c r="T15" s="259">
        <f>E15+F15</f>
        <v>0</v>
      </c>
      <c r="U15" s="216"/>
      <c r="V15" s="215"/>
      <c r="W15" s="213"/>
      <c r="X15" s="217"/>
      <c r="Y15" s="217"/>
      <c r="Z15" s="218"/>
      <c r="AA15" s="218"/>
      <c r="AB15" s="215"/>
      <c r="AC15" s="215"/>
      <c r="AD15" s="218"/>
      <c r="AE15" s="218"/>
      <c r="AF15" s="213"/>
    </row>
    <row r="16" spans="2:34">
      <c r="B16" s="69"/>
      <c r="C16" s="259">
        <f t="shared" si="0"/>
        <v>0</v>
      </c>
      <c r="D16" s="259">
        <f t="shared" si="1"/>
        <v>0</v>
      </c>
      <c r="E16" s="259">
        <f t="shared" si="2"/>
        <v>0</v>
      </c>
      <c r="F16" s="259">
        <f t="shared" si="3"/>
        <v>0</v>
      </c>
      <c r="G16" s="263">
        <f t="shared" si="4"/>
        <v>0</v>
      </c>
      <c r="H16" s="267"/>
      <c r="I16" s="265">
        <f>IF(($E$21+$F$21) &gt; 0,(G16+D16)/($E$21+$F$21),0)</f>
        <v>0</v>
      </c>
      <c r="J16" s="261">
        <f>IF($C$21&gt;0,D16/$C$21,0)</f>
        <v>0</v>
      </c>
      <c r="K16" s="261">
        <f>IF($F$21&gt;0,G16/$F$21,0)</f>
        <v>0</v>
      </c>
      <c r="L16" s="261">
        <f>IF(($C$21+$F$21)&gt;0,(D16+G16)/($C$21+$F$21),0)</f>
        <v>0</v>
      </c>
      <c r="N16" s="259">
        <f t="shared" si="5"/>
        <v>0</v>
      </c>
      <c r="O16" s="259">
        <f t="shared" si="6"/>
        <v>0</v>
      </c>
      <c r="Q16" s="259">
        <f>N16+O16</f>
        <v>0</v>
      </c>
      <c r="R16" s="259">
        <f t="shared" si="15"/>
        <v>0</v>
      </c>
      <c r="S16" s="259">
        <f t="shared" si="15"/>
        <v>0</v>
      </c>
      <c r="T16" s="259">
        <f>E16+F16</f>
        <v>0</v>
      </c>
      <c r="U16" s="216"/>
      <c r="V16" s="215"/>
      <c r="W16" s="213"/>
      <c r="X16" s="217"/>
      <c r="Y16" s="217"/>
      <c r="Z16" s="218"/>
      <c r="AA16" s="218"/>
      <c r="AB16" s="215"/>
      <c r="AC16" s="215"/>
      <c r="AD16" s="218"/>
      <c r="AE16" s="218"/>
      <c r="AF16" s="213"/>
    </row>
    <row r="17" spans="2:34">
      <c r="B17" s="69"/>
      <c r="C17" s="259">
        <f t="shared" si="0"/>
        <v>0</v>
      </c>
      <c r="D17" s="259">
        <f t="shared" si="1"/>
        <v>0</v>
      </c>
      <c r="E17" s="259">
        <f t="shared" si="2"/>
        <v>0</v>
      </c>
      <c r="F17" s="259">
        <f t="shared" si="3"/>
        <v>0</v>
      </c>
      <c r="G17" s="263">
        <f t="shared" si="4"/>
        <v>0</v>
      </c>
      <c r="H17" s="267"/>
      <c r="I17" s="265">
        <f>IF(($E$21+$F$21) &gt; 0,(G17+D17)/($E$21+$F$21),0)</f>
        <v>0</v>
      </c>
      <c r="J17" s="261">
        <f>IF($C$21&gt;0,D17/$C$21,0)</f>
        <v>0</v>
      </c>
      <c r="K17" s="261">
        <f>IF($F$21&gt;0,G17/$F$21,0)</f>
        <v>0</v>
      </c>
      <c r="L17" s="261">
        <f>IF(($C$21+$F$21)&gt;0,(D17+G17)/($C$21+$F$21),0)</f>
        <v>0</v>
      </c>
      <c r="N17" s="259">
        <f t="shared" si="5"/>
        <v>0</v>
      </c>
      <c r="O17" s="259">
        <f t="shared" si="6"/>
        <v>0</v>
      </c>
      <c r="Q17" s="259">
        <f>N17+O17</f>
        <v>0</v>
      </c>
      <c r="R17" s="259">
        <f t="shared" si="15"/>
        <v>0</v>
      </c>
      <c r="S17" s="259">
        <f t="shared" si="15"/>
        <v>0</v>
      </c>
      <c r="T17" s="259">
        <f>E17+F17</f>
        <v>0</v>
      </c>
      <c r="U17" s="216"/>
      <c r="V17" s="215"/>
      <c r="W17" s="213"/>
      <c r="X17" s="217"/>
      <c r="Y17" s="217"/>
      <c r="Z17" s="218"/>
      <c r="AA17" s="218"/>
      <c r="AB17" s="215"/>
      <c r="AC17" s="215"/>
      <c r="AD17" s="218"/>
      <c r="AE17" s="218"/>
      <c r="AF17" s="213"/>
    </row>
    <row r="18" spans="2:34">
      <c r="B18" s="69"/>
      <c r="C18" s="259">
        <f t="shared" si="0"/>
        <v>0</v>
      </c>
      <c r="D18" s="259">
        <f t="shared" si="1"/>
        <v>0</v>
      </c>
      <c r="E18" s="259">
        <f t="shared" si="2"/>
        <v>0</v>
      </c>
      <c r="F18" s="259">
        <f t="shared" si="3"/>
        <v>0</v>
      </c>
      <c r="G18" s="263">
        <f t="shared" si="4"/>
        <v>0</v>
      </c>
      <c r="H18" s="267"/>
      <c r="I18" s="265">
        <f t="shared" si="7"/>
        <v>0</v>
      </c>
      <c r="J18" s="261">
        <f t="shared" si="8"/>
        <v>0</v>
      </c>
      <c r="K18" s="261">
        <f t="shared" si="9"/>
        <v>0</v>
      </c>
      <c r="L18" s="261">
        <f t="shared" si="10"/>
        <v>0</v>
      </c>
      <c r="N18" s="259">
        <f t="shared" si="5"/>
        <v>0</v>
      </c>
      <c r="O18" s="259">
        <f t="shared" si="6"/>
        <v>0</v>
      </c>
      <c r="Q18" s="259">
        <f t="shared" si="11"/>
        <v>0</v>
      </c>
      <c r="R18" s="259">
        <f t="shared" si="12"/>
        <v>0</v>
      </c>
      <c r="S18" s="259">
        <f t="shared" si="13"/>
        <v>0</v>
      </c>
      <c r="T18" s="259">
        <f t="shared" si="14"/>
        <v>0</v>
      </c>
      <c r="U18" s="216"/>
      <c r="V18" s="215"/>
      <c r="W18" s="213"/>
      <c r="X18" s="217"/>
      <c r="Y18" s="217"/>
      <c r="Z18" s="218"/>
      <c r="AA18" s="218"/>
      <c r="AB18" s="215"/>
      <c r="AC18" s="215"/>
      <c r="AD18" s="218"/>
      <c r="AE18" s="218"/>
      <c r="AF18" s="213"/>
    </row>
    <row r="19" spans="2:34">
      <c r="B19" s="69"/>
      <c r="C19" s="259">
        <f t="shared" si="0"/>
        <v>0</v>
      </c>
      <c r="D19" s="259">
        <f t="shared" si="1"/>
        <v>0</v>
      </c>
      <c r="E19" s="259">
        <f t="shared" si="2"/>
        <v>0</v>
      </c>
      <c r="F19" s="259">
        <f t="shared" si="3"/>
        <v>0</v>
      </c>
      <c r="G19" s="263">
        <f t="shared" si="4"/>
        <v>0</v>
      </c>
      <c r="H19" s="267"/>
      <c r="I19" s="265">
        <f t="shared" si="7"/>
        <v>0</v>
      </c>
      <c r="J19" s="261">
        <f t="shared" si="8"/>
        <v>0</v>
      </c>
      <c r="K19" s="261">
        <f t="shared" si="9"/>
        <v>0</v>
      </c>
      <c r="L19" s="261">
        <f t="shared" si="10"/>
        <v>0</v>
      </c>
      <c r="N19" s="259">
        <f t="shared" si="5"/>
        <v>0</v>
      </c>
      <c r="O19" s="259">
        <f t="shared" si="6"/>
        <v>0</v>
      </c>
      <c r="Q19" s="259">
        <f t="shared" si="11"/>
        <v>0</v>
      </c>
      <c r="R19" s="259">
        <f t="shared" si="12"/>
        <v>0</v>
      </c>
      <c r="S19" s="259">
        <f t="shared" si="13"/>
        <v>0</v>
      </c>
      <c r="T19" s="259">
        <f t="shared" si="14"/>
        <v>0</v>
      </c>
      <c r="U19" s="216"/>
      <c r="V19" s="215"/>
      <c r="W19" s="213"/>
      <c r="X19" s="217"/>
      <c r="Y19" s="217"/>
      <c r="Z19" s="218"/>
      <c r="AA19" s="218"/>
      <c r="AB19" s="215"/>
      <c r="AC19" s="215"/>
      <c r="AD19" s="218"/>
      <c r="AE19" s="218"/>
      <c r="AF19" s="213"/>
    </row>
    <row r="20" spans="2:34" ht="12" thickBot="1">
      <c r="B20" s="274"/>
      <c r="C20" s="275">
        <f t="shared" si="0"/>
        <v>0</v>
      </c>
      <c r="D20" s="275">
        <f t="shared" si="1"/>
        <v>0</v>
      </c>
      <c r="E20" s="275">
        <f t="shared" si="2"/>
        <v>0</v>
      </c>
      <c r="F20" s="275">
        <f t="shared" si="3"/>
        <v>0</v>
      </c>
      <c r="G20" s="279">
        <f t="shared" si="4"/>
        <v>0</v>
      </c>
      <c r="H20" s="267"/>
      <c r="I20" s="265">
        <f t="shared" si="7"/>
        <v>0</v>
      </c>
      <c r="J20" s="276">
        <f t="shared" si="8"/>
        <v>0</v>
      </c>
      <c r="K20" s="276">
        <f t="shared" si="9"/>
        <v>0</v>
      </c>
      <c r="L20" s="276">
        <f t="shared" si="10"/>
        <v>0</v>
      </c>
      <c r="N20" s="259">
        <f t="shared" si="5"/>
        <v>0</v>
      </c>
      <c r="O20" s="259">
        <f t="shared" si="6"/>
        <v>0</v>
      </c>
      <c r="Q20" s="259">
        <f t="shared" si="11"/>
        <v>0</v>
      </c>
      <c r="R20" s="259">
        <f t="shared" si="12"/>
        <v>0</v>
      </c>
      <c r="S20" s="259">
        <f t="shared" si="13"/>
        <v>0</v>
      </c>
      <c r="T20" s="259">
        <f t="shared" si="14"/>
        <v>0</v>
      </c>
      <c r="U20" s="216"/>
      <c r="V20" s="215"/>
      <c r="W20" s="213"/>
      <c r="X20" s="217"/>
      <c r="Y20" s="217"/>
      <c r="Z20" s="218"/>
      <c r="AA20" s="218"/>
      <c r="AB20" s="215"/>
      <c r="AC20" s="215"/>
      <c r="AD20" s="218"/>
      <c r="AE20" s="218"/>
      <c r="AF20" s="213"/>
    </row>
    <row r="21" spans="2:34" ht="16.5" customHeight="1" thickTop="1" thickBot="1">
      <c r="B21" s="280" t="s">
        <v>124</v>
      </c>
      <c r="C21" s="281">
        <f>SUM(C6:C20)</f>
        <v>0</v>
      </c>
      <c r="D21" s="281">
        <f>SUM(D6:D20)</f>
        <v>0</v>
      </c>
      <c r="E21" s="281">
        <f>SUM(E6:E20)</f>
        <v>0</v>
      </c>
      <c r="F21" s="282">
        <f>SUM(F6:F20)</f>
        <v>0</v>
      </c>
      <c r="G21" s="281">
        <f>SUM(G6:G20)</f>
        <v>0</v>
      </c>
      <c r="H21" s="278"/>
      <c r="I21" s="283">
        <f>IF((E21+F21) &gt; 0,(G21+D21)/(E21+F21),0)</f>
        <v>0</v>
      </c>
      <c r="J21" s="284">
        <f>SUM(J6:J20)</f>
        <v>0</v>
      </c>
      <c r="K21" s="283">
        <f>SUM(K6:K20)</f>
        <v>0</v>
      </c>
      <c r="L21" s="285">
        <f t="shared" si="10"/>
        <v>0</v>
      </c>
      <c r="N21" s="281">
        <f>SUM(N6:N20)</f>
        <v>0</v>
      </c>
      <c r="O21" s="281">
        <f>SUM(O6:O20)</f>
        <v>0</v>
      </c>
      <c r="Q21" s="281">
        <f>SUM(Q6:Q20)</f>
        <v>0</v>
      </c>
      <c r="R21" s="281">
        <f>SUM(R6:R20)</f>
        <v>0</v>
      </c>
      <c r="S21" s="281">
        <f>SUM(S6:S20)</f>
        <v>0</v>
      </c>
      <c r="T21" s="281">
        <f>SUM(T6:T20)</f>
        <v>0</v>
      </c>
    </row>
    <row r="22" spans="2:34" ht="12" thickTop="1"/>
    <row r="24" spans="2:34">
      <c r="B24" s="149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AF24" s="91"/>
      <c r="AG24" s="91"/>
      <c r="AH24" s="91"/>
    </row>
    <row r="25" spans="2:34">
      <c r="B25" s="149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AF25" s="91"/>
      <c r="AG25" s="91"/>
      <c r="AH25" s="91"/>
    </row>
    <row r="26" spans="2:34">
      <c r="B26" s="149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AF26" s="91"/>
      <c r="AG26" s="91"/>
      <c r="AH26" s="91"/>
    </row>
    <row r="27" spans="2:34">
      <c r="B27" s="149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AF27" s="91"/>
      <c r="AG27" s="91"/>
      <c r="AH27" s="91"/>
    </row>
  </sheetData>
  <sheetProtection sheet="1" objects="1" scenarios="1" selectLockedCells="1"/>
  <mergeCells count="2">
    <mergeCell ref="Q4:T4"/>
    <mergeCell ref="B2:T2"/>
  </mergeCells>
  <phoneticPr fontId="0" type="noConversion"/>
  <conditionalFormatting sqref="M4:M20">
    <cfRule type="cellIs" dxfId="74" priority="1" stopIfTrue="1" operator="lessThan">
      <formula>CpiTolerance</formula>
    </cfRule>
  </conditionalFormatting>
  <printOptions horizontalCentered="1"/>
  <pageMargins left="0.39370078740157483" right="0.39370078740157483" top="0.59055118110236227" bottom="0.59055118110236227" header="0.39370078740157483" footer="0.39370078740157483"/>
  <pageSetup paperSize="9" scale="64" orientation="landscape" r:id="rId1"/>
  <headerFooter alignWithMargins="0">
    <oddHeader>&amp;L&amp;D&amp;C&amp;A&amp;R&amp;P / &amp;N</oddHeader>
    <oddFooter>&amp;L&amp;F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outlinePr applyStyles="1" summaryBelow="0" summaryRight="0"/>
    <pageSetUpPr fitToPage="1"/>
  </sheetPr>
  <dimension ref="B2:AJ28"/>
  <sheetViews>
    <sheetView workbookViewId="0"/>
  </sheetViews>
  <sheetFormatPr defaultRowHeight="11.25"/>
  <cols>
    <col min="1" max="1" width="3.1640625" style="91" customWidth="1"/>
    <col min="2" max="2" width="7.1640625" style="91" customWidth="1"/>
    <col min="3" max="3" width="46" style="148" customWidth="1"/>
    <col min="4" max="4" width="26.5" style="149" customWidth="1"/>
    <col min="5" max="5" width="12.33203125" style="91" bestFit="1" customWidth="1"/>
    <col min="6" max="6" width="43.83203125" style="91" customWidth="1"/>
    <col min="7" max="7" width="11.5" style="91" bestFit="1" customWidth="1"/>
    <col min="8" max="10" width="13.33203125" style="91" customWidth="1"/>
    <col min="11" max="11" width="13.33203125" style="149" customWidth="1"/>
    <col min="12" max="13" width="13.33203125" style="91" customWidth="1"/>
    <col min="14" max="14" width="13.33203125" style="208" customWidth="1"/>
    <col min="15" max="36" width="7.33203125" style="208" customWidth="1"/>
    <col min="37" max="37" width="7.33203125" style="91" customWidth="1"/>
    <col min="38" max="16384" width="9.33203125" style="91"/>
  </cols>
  <sheetData>
    <row r="2" spans="2:36" ht="18" customHeight="1">
      <c r="B2" s="222" t="s">
        <v>81</v>
      </c>
      <c r="C2" s="222"/>
      <c r="D2" s="222"/>
      <c r="E2" s="222"/>
      <c r="F2" s="222"/>
      <c r="G2" s="222"/>
      <c r="H2" s="222"/>
      <c r="I2" s="222"/>
      <c r="J2" s="222"/>
      <c r="K2" s="222"/>
      <c r="L2" s="290"/>
      <c r="M2" s="290"/>
      <c r="N2" s="290"/>
    </row>
    <row r="4" spans="2:36" s="214" customFormat="1" ht="21" customHeight="1">
      <c r="B4" s="156" t="s">
        <v>8</v>
      </c>
      <c r="C4" s="156" t="s">
        <v>145</v>
      </c>
      <c r="D4" s="157" t="s">
        <v>83</v>
      </c>
      <c r="E4" s="156" t="s">
        <v>84</v>
      </c>
      <c r="F4" s="156" t="s">
        <v>82</v>
      </c>
      <c r="G4" s="156" t="s">
        <v>85</v>
      </c>
      <c r="H4" s="156" t="s">
        <v>304</v>
      </c>
      <c r="I4" s="156" t="s">
        <v>305</v>
      </c>
      <c r="J4" s="156" t="s">
        <v>306</v>
      </c>
      <c r="K4" s="157" t="s">
        <v>86</v>
      </c>
      <c r="L4" s="157" t="s">
        <v>87</v>
      </c>
      <c r="M4" s="157" t="s">
        <v>88</v>
      </c>
      <c r="N4" s="157" t="s">
        <v>89</v>
      </c>
      <c r="O4" s="209"/>
      <c r="P4" s="209"/>
      <c r="Q4" s="209"/>
      <c r="R4" s="210"/>
      <c r="S4" s="210"/>
      <c r="T4" s="210"/>
      <c r="U4" s="211"/>
      <c r="V4" s="211"/>
      <c r="W4" s="211"/>
      <c r="X4" s="172"/>
      <c r="Y4" s="172"/>
      <c r="Z4" s="212"/>
      <c r="AA4" s="211"/>
      <c r="AB4" s="211"/>
      <c r="AC4" s="211"/>
      <c r="AD4" s="211"/>
      <c r="AE4" s="211"/>
      <c r="AF4" s="211"/>
      <c r="AG4" s="172"/>
      <c r="AH4" s="213"/>
      <c r="AI4" s="210"/>
      <c r="AJ4" s="210"/>
    </row>
    <row r="5" spans="2:36">
      <c r="B5" s="69"/>
      <c r="C5" s="69"/>
      <c r="D5" s="69"/>
      <c r="E5" s="69"/>
      <c r="F5" s="69"/>
      <c r="G5" s="69"/>
      <c r="H5" s="286">
        <f t="shared" ref="H5:H26" si="0">IF(C5="",0,SUMIF(ContractsTM,C5,RevisedBaselineTM)+SUMIF(ContractsFP,C5,RevisedBaselineFP))</f>
        <v>0</v>
      </c>
      <c r="I5" s="286">
        <f t="shared" ref="I5:I26" si="1">IF(C5="",0,SUMIF(ContractsTM,C5,ActualCostTM)+SUMIF(ContractsFP,C5,ActualCostFP))</f>
        <v>0</v>
      </c>
      <c r="J5" s="286">
        <f>H5-I5</f>
        <v>0</v>
      </c>
      <c r="K5" s="69"/>
      <c r="L5" s="69"/>
      <c r="M5" s="69"/>
      <c r="N5" s="69"/>
      <c r="U5" s="211"/>
      <c r="V5" s="211"/>
      <c r="W5" s="211"/>
      <c r="X5" s="172"/>
      <c r="Y5" s="172"/>
      <c r="Z5" s="212"/>
      <c r="AA5" s="211"/>
      <c r="AB5" s="211"/>
      <c r="AC5" s="211"/>
      <c r="AD5" s="211"/>
      <c r="AE5" s="211"/>
      <c r="AF5" s="211"/>
      <c r="AG5" s="172"/>
      <c r="AH5" s="172"/>
    </row>
    <row r="6" spans="2:36">
      <c r="B6" s="69"/>
      <c r="C6" s="69"/>
      <c r="D6" s="69"/>
      <c r="E6" s="69"/>
      <c r="F6" s="69"/>
      <c r="G6" s="69"/>
      <c r="H6" s="286">
        <f t="shared" si="0"/>
        <v>0</v>
      </c>
      <c r="I6" s="286">
        <f t="shared" si="1"/>
        <v>0</v>
      </c>
      <c r="J6" s="286">
        <f t="shared" ref="J6:J26" si="2">H6-I6</f>
        <v>0</v>
      </c>
      <c r="K6" s="69"/>
      <c r="L6" s="69"/>
      <c r="M6" s="69"/>
      <c r="N6" s="69"/>
      <c r="U6" s="215"/>
      <c r="V6" s="216"/>
      <c r="W6" s="216"/>
      <c r="X6" s="215"/>
      <c r="Y6" s="213"/>
      <c r="Z6" s="217"/>
      <c r="AA6" s="217"/>
      <c r="AB6" s="218"/>
      <c r="AC6" s="218"/>
      <c r="AD6" s="215"/>
      <c r="AE6" s="215"/>
      <c r="AF6" s="218"/>
      <c r="AG6" s="218"/>
      <c r="AH6" s="213"/>
    </row>
    <row r="7" spans="2:36">
      <c r="B7" s="69"/>
      <c r="C7" s="69"/>
      <c r="D7" s="69"/>
      <c r="E7" s="69"/>
      <c r="F7" s="69"/>
      <c r="G7" s="69"/>
      <c r="H7" s="286">
        <f t="shared" si="0"/>
        <v>0</v>
      </c>
      <c r="I7" s="286">
        <f t="shared" si="1"/>
        <v>0</v>
      </c>
      <c r="J7" s="286">
        <f t="shared" si="2"/>
        <v>0</v>
      </c>
      <c r="K7" s="69"/>
      <c r="L7" s="69"/>
      <c r="M7" s="69"/>
      <c r="N7" s="69"/>
      <c r="U7" s="215"/>
      <c r="V7" s="216"/>
      <c r="W7" s="216"/>
      <c r="X7" s="215"/>
      <c r="Y7" s="213"/>
      <c r="Z7" s="217"/>
      <c r="AA7" s="217"/>
      <c r="AB7" s="218"/>
      <c r="AC7" s="218"/>
      <c r="AD7" s="215"/>
      <c r="AE7" s="215"/>
      <c r="AF7" s="218"/>
      <c r="AG7" s="218"/>
      <c r="AH7" s="213"/>
    </row>
    <row r="8" spans="2:36">
      <c r="B8" s="69"/>
      <c r="C8" s="69"/>
      <c r="D8" s="69"/>
      <c r="E8" s="69"/>
      <c r="F8" s="69"/>
      <c r="G8" s="69"/>
      <c r="H8" s="286">
        <f t="shared" si="0"/>
        <v>0</v>
      </c>
      <c r="I8" s="286">
        <f t="shared" si="1"/>
        <v>0</v>
      </c>
      <c r="J8" s="286">
        <f t="shared" si="2"/>
        <v>0</v>
      </c>
      <c r="K8" s="69"/>
      <c r="L8" s="69"/>
      <c r="M8" s="69"/>
      <c r="N8" s="69"/>
      <c r="U8" s="215"/>
      <c r="V8" s="216"/>
      <c r="W8" s="216"/>
      <c r="X8" s="215"/>
      <c r="Y8" s="213"/>
      <c r="Z8" s="217"/>
      <c r="AA8" s="217"/>
      <c r="AB8" s="218"/>
      <c r="AC8" s="218"/>
      <c r="AD8" s="215"/>
      <c r="AE8" s="215"/>
      <c r="AF8" s="218"/>
      <c r="AG8" s="218"/>
      <c r="AH8" s="213"/>
    </row>
    <row r="9" spans="2:36">
      <c r="B9" s="69"/>
      <c r="C9" s="69"/>
      <c r="D9" s="69"/>
      <c r="E9" s="69"/>
      <c r="F9" s="69"/>
      <c r="G9" s="69"/>
      <c r="H9" s="286">
        <f t="shared" si="0"/>
        <v>0</v>
      </c>
      <c r="I9" s="286">
        <f t="shared" si="1"/>
        <v>0</v>
      </c>
      <c r="J9" s="286">
        <f t="shared" si="2"/>
        <v>0</v>
      </c>
      <c r="K9" s="69"/>
      <c r="L9" s="69"/>
      <c r="M9" s="69"/>
      <c r="N9" s="69"/>
      <c r="U9" s="215"/>
      <c r="V9" s="216"/>
      <c r="W9" s="216"/>
      <c r="X9" s="215"/>
      <c r="Y9" s="213"/>
      <c r="Z9" s="217"/>
      <c r="AA9" s="217"/>
      <c r="AB9" s="218"/>
      <c r="AC9" s="218"/>
      <c r="AD9" s="215"/>
      <c r="AE9" s="215"/>
      <c r="AF9" s="218"/>
      <c r="AG9" s="218"/>
      <c r="AH9" s="213"/>
    </row>
    <row r="10" spans="2:36">
      <c r="B10" s="69"/>
      <c r="C10" s="69"/>
      <c r="D10" s="69"/>
      <c r="E10" s="69"/>
      <c r="F10" s="69"/>
      <c r="G10" s="69"/>
      <c r="H10" s="286">
        <f t="shared" si="0"/>
        <v>0</v>
      </c>
      <c r="I10" s="286">
        <f t="shared" si="1"/>
        <v>0</v>
      </c>
      <c r="J10" s="286">
        <f t="shared" si="2"/>
        <v>0</v>
      </c>
      <c r="K10" s="69"/>
      <c r="L10" s="69"/>
      <c r="M10" s="69"/>
      <c r="N10" s="69"/>
      <c r="U10" s="215"/>
      <c r="V10" s="216"/>
      <c r="W10" s="216"/>
      <c r="X10" s="215"/>
      <c r="Y10" s="213"/>
      <c r="Z10" s="217"/>
      <c r="AA10" s="217"/>
      <c r="AB10" s="218"/>
      <c r="AC10" s="218"/>
      <c r="AD10" s="215"/>
      <c r="AE10" s="215"/>
      <c r="AF10" s="218"/>
      <c r="AG10" s="218"/>
      <c r="AH10" s="213"/>
    </row>
    <row r="11" spans="2:36">
      <c r="B11" s="69"/>
      <c r="C11" s="69"/>
      <c r="D11" s="69"/>
      <c r="E11" s="69"/>
      <c r="F11" s="69"/>
      <c r="G11" s="69"/>
      <c r="H11" s="286">
        <f t="shared" si="0"/>
        <v>0</v>
      </c>
      <c r="I11" s="286">
        <f t="shared" si="1"/>
        <v>0</v>
      </c>
      <c r="J11" s="286">
        <f t="shared" si="2"/>
        <v>0</v>
      </c>
      <c r="K11" s="69"/>
      <c r="L11" s="69"/>
      <c r="M11" s="69"/>
      <c r="N11" s="69"/>
      <c r="U11" s="215"/>
      <c r="V11" s="216"/>
      <c r="W11" s="216"/>
      <c r="X11" s="215"/>
      <c r="Y11" s="213"/>
      <c r="Z11" s="217"/>
      <c r="AA11" s="217"/>
      <c r="AB11" s="218"/>
      <c r="AC11" s="218"/>
      <c r="AD11" s="215"/>
      <c r="AE11" s="215"/>
      <c r="AF11" s="218"/>
      <c r="AG11" s="218"/>
      <c r="AH11" s="213"/>
    </row>
    <row r="12" spans="2:36">
      <c r="B12" s="69"/>
      <c r="C12" s="69"/>
      <c r="D12" s="69"/>
      <c r="E12" s="69"/>
      <c r="F12" s="69"/>
      <c r="G12" s="69"/>
      <c r="H12" s="286">
        <f t="shared" si="0"/>
        <v>0</v>
      </c>
      <c r="I12" s="286">
        <f t="shared" si="1"/>
        <v>0</v>
      </c>
      <c r="J12" s="286">
        <f t="shared" si="2"/>
        <v>0</v>
      </c>
      <c r="K12" s="69"/>
      <c r="L12" s="69"/>
      <c r="M12" s="69"/>
      <c r="N12" s="69"/>
      <c r="U12" s="215"/>
      <c r="V12" s="216"/>
      <c r="W12" s="216"/>
      <c r="X12" s="215"/>
      <c r="Y12" s="213"/>
      <c r="Z12" s="217"/>
      <c r="AA12" s="217"/>
      <c r="AB12" s="218"/>
      <c r="AC12" s="218"/>
      <c r="AD12" s="215"/>
      <c r="AE12" s="215"/>
      <c r="AF12" s="218"/>
      <c r="AG12" s="218"/>
      <c r="AH12" s="213"/>
    </row>
    <row r="13" spans="2:36">
      <c r="B13" s="69"/>
      <c r="C13" s="69"/>
      <c r="D13" s="69"/>
      <c r="E13" s="69"/>
      <c r="F13" s="69"/>
      <c r="G13" s="69"/>
      <c r="H13" s="286">
        <f t="shared" si="0"/>
        <v>0</v>
      </c>
      <c r="I13" s="286">
        <f t="shared" si="1"/>
        <v>0</v>
      </c>
      <c r="J13" s="286">
        <f t="shared" si="2"/>
        <v>0</v>
      </c>
      <c r="K13" s="69"/>
      <c r="L13" s="69"/>
      <c r="M13" s="69"/>
      <c r="N13" s="69"/>
      <c r="U13" s="215"/>
      <c r="V13" s="216"/>
      <c r="W13" s="216"/>
      <c r="X13" s="215"/>
      <c r="Y13" s="213"/>
      <c r="Z13" s="217"/>
      <c r="AA13" s="217"/>
      <c r="AB13" s="218"/>
      <c r="AC13" s="218"/>
      <c r="AD13" s="215"/>
      <c r="AE13" s="215"/>
      <c r="AF13" s="218"/>
      <c r="AG13" s="218"/>
      <c r="AH13" s="213"/>
    </row>
    <row r="14" spans="2:36">
      <c r="B14" s="69"/>
      <c r="C14" s="69"/>
      <c r="D14" s="69"/>
      <c r="E14" s="69"/>
      <c r="F14" s="69"/>
      <c r="G14" s="69"/>
      <c r="H14" s="286">
        <f t="shared" si="0"/>
        <v>0</v>
      </c>
      <c r="I14" s="286">
        <f t="shared" si="1"/>
        <v>0</v>
      </c>
      <c r="J14" s="286">
        <f t="shared" si="2"/>
        <v>0</v>
      </c>
      <c r="K14" s="69"/>
      <c r="L14" s="69"/>
      <c r="M14" s="69"/>
      <c r="N14" s="69"/>
      <c r="U14" s="215"/>
      <c r="V14" s="216"/>
      <c r="W14" s="216"/>
      <c r="X14" s="215"/>
      <c r="Y14" s="213"/>
      <c r="Z14" s="217"/>
      <c r="AA14" s="217"/>
      <c r="AB14" s="218"/>
      <c r="AC14" s="218"/>
      <c r="AD14" s="215"/>
      <c r="AE14" s="215"/>
      <c r="AF14" s="218"/>
      <c r="AG14" s="218"/>
      <c r="AH14" s="213"/>
    </row>
    <row r="15" spans="2:36">
      <c r="B15" s="69"/>
      <c r="C15" s="69"/>
      <c r="D15" s="69"/>
      <c r="E15" s="69"/>
      <c r="F15" s="69"/>
      <c r="G15" s="69"/>
      <c r="H15" s="286">
        <f t="shared" si="0"/>
        <v>0</v>
      </c>
      <c r="I15" s="286">
        <f t="shared" si="1"/>
        <v>0</v>
      </c>
      <c r="J15" s="286">
        <f t="shared" si="2"/>
        <v>0</v>
      </c>
      <c r="K15" s="69"/>
      <c r="L15" s="69"/>
      <c r="M15" s="69"/>
      <c r="N15" s="69"/>
      <c r="U15" s="215"/>
      <c r="V15" s="216"/>
      <c r="W15" s="216"/>
      <c r="X15" s="215"/>
      <c r="Y15" s="213"/>
      <c r="Z15" s="217"/>
      <c r="AA15" s="217"/>
      <c r="AB15" s="218"/>
      <c r="AC15" s="218"/>
      <c r="AD15" s="215"/>
      <c r="AE15" s="215"/>
      <c r="AF15" s="218"/>
      <c r="AG15" s="218"/>
      <c r="AH15" s="213"/>
    </row>
    <row r="16" spans="2:36">
      <c r="B16" s="69"/>
      <c r="C16" s="69"/>
      <c r="D16" s="69"/>
      <c r="E16" s="69"/>
      <c r="F16" s="69"/>
      <c r="G16" s="69"/>
      <c r="H16" s="286">
        <f t="shared" si="0"/>
        <v>0</v>
      </c>
      <c r="I16" s="286">
        <f t="shared" si="1"/>
        <v>0</v>
      </c>
      <c r="J16" s="286">
        <f t="shared" si="2"/>
        <v>0</v>
      </c>
      <c r="K16" s="69"/>
      <c r="L16" s="69"/>
      <c r="M16" s="69"/>
      <c r="N16" s="69"/>
      <c r="U16" s="215"/>
      <c r="V16" s="216"/>
      <c r="W16" s="216"/>
      <c r="X16" s="215"/>
      <c r="Y16" s="213"/>
      <c r="Z16" s="217"/>
      <c r="AA16" s="217"/>
      <c r="AB16" s="218"/>
      <c r="AC16" s="218"/>
      <c r="AD16" s="215"/>
      <c r="AE16" s="215"/>
      <c r="AF16" s="218"/>
      <c r="AG16" s="218"/>
      <c r="AH16" s="213"/>
    </row>
    <row r="17" spans="2:34">
      <c r="B17" s="69"/>
      <c r="C17" s="69"/>
      <c r="D17" s="69"/>
      <c r="E17" s="69"/>
      <c r="F17" s="69"/>
      <c r="G17" s="69"/>
      <c r="H17" s="286">
        <f t="shared" si="0"/>
        <v>0</v>
      </c>
      <c r="I17" s="286">
        <f t="shared" si="1"/>
        <v>0</v>
      </c>
      <c r="J17" s="286">
        <f t="shared" si="2"/>
        <v>0</v>
      </c>
      <c r="K17" s="69"/>
      <c r="L17" s="69"/>
      <c r="M17" s="69"/>
      <c r="N17" s="69"/>
      <c r="U17" s="215"/>
      <c r="V17" s="216"/>
      <c r="W17" s="216"/>
      <c r="X17" s="215"/>
      <c r="Y17" s="213"/>
      <c r="Z17" s="217"/>
      <c r="AA17" s="217"/>
      <c r="AB17" s="218"/>
      <c r="AC17" s="218"/>
      <c r="AD17" s="215"/>
      <c r="AE17" s="215"/>
      <c r="AF17" s="218"/>
      <c r="AG17" s="218"/>
      <c r="AH17" s="213"/>
    </row>
    <row r="18" spans="2:34">
      <c r="B18" s="69"/>
      <c r="C18" s="69"/>
      <c r="D18" s="69"/>
      <c r="E18" s="69"/>
      <c r="F18" s="69"/>
      <c r="G18" s="69"/>
      <c r="H18" s="286">
        <f t="shared" si="0"/>
        <v>0</v>
      </c>
      <c r="I18" s="286">
        <f t="shared" si="1"/>
        <v>0</v>
      </c>
      <c r="J18" s="286">
        <f t="shared" si="2"/>
        <v>0</v>
      </c>
      <c r="K18" s="69"/>
      <c r="L18" s="69"/>
      <c r="M18" s="69"/>
      <c r="N18" s="69"/>
      <c r="U18" s="215"/>
      <c r="V18" s="216"/>
      <c r="W18" s="216"/>
      <c r="X18" s="215"/>
      <c r="Y18" s="213"/>
      <c r="Z18" s="217"/>
      <c r="AA18" s="217"/>
      <c r="AB18" s="218"/>
      <c r="AC18" s="218"/>
      <c r="AD18" s="215"/>
      <c r="AE18" s="215"/>
      <c r="AF18" s="218"/>
      <c r="AG18" s="218"/>
      <c r="AH18" s="213"/>
    </row>
    <row r="19" spans="2:34">
      <c r="B19" s="69"/>
      <c r="C19" s="69"/>
      <c r="D19" s="69"/>
      <c r="E19" s="69"/>
      <c r="F19" s="69"/>
      <c r="G19" s="69"/>
      <c r="H19" s="286">
        <f t="shared" si="0"/>
        <v>0</v>
      </c>
      <c r="I19" s="286">
        <f t="shared" si="1"/>
        <v>0</v>
      </c>
      <c r="J19" s="286">
        <f t="shared" si="2"/>
        <v>0</v>
      </c>
      <c r="K19" s="69"/>
      <c r="L19" s="69"/>
      <c r="M19" s="69"/>
      <c r="N19" s="69"/>
      <c r="U19" s="215"/>
      <c r="V19" s="216"/>
      <c r="W19" s="216"/>
      <c r="X19" s="215"/>
      <c r="Y19" s="213"/>
      <c r="Z19" s="217"/>
      <c r="AA19" s="217"/>
      <c r="AB19" s="218"/>
      <c r="AC19" s="218"/>
      <c r="AD19" s="215"/>
      <c r="AE19" s="215"/>
      <c r="AF19" s="218"/>
      <c r="AG19" s="218"/>
      <c r="AH19" s="213"/>
    </row>
    <row r="20" spans="2:34">
      <c r="B20" s="69"/>
      <c r="C20" s="69"/>
      <c r="D20" s="69"/>
      <c r="E20" s="69"/>
      <c r="F20" s="69"/>
      <c r="G20" s="69"/>
      <c r="H20" s="286">
        <f t="shared" si="0"/>
        <v>0</v>
      </c>
      <c r="I20" s="286">
        <f t="shared" si="1"/>
        <v>0</v>
      </c>
      <c r="J20" s="286">
        <f t="shared" si="2"/>
        <v>0</v>
      </c>
      <c r="K20" s="69"/>
      <c r="L20" s="69"/>
      <c r="M20" s="69"/>
      <c r="N20" s="69"/>
      <c r="U20" s="215"/>
      <c r="V20" s="216"/>
      <c r="W20" s="216"/>
      <c r="X20" s="215"/>
      <c r="Y20" s="213"/>
      <c r="Z20" s="217"/>
      <c r="AA20" s="217"/>
      <c r="AB20" s="218"/>
      <c r="AC20" s="218"/>
      <c r="AD20" s="215"/>
      <c r="AE20" s="215"/>
      <c r="AF20" s="218"/>
      <c r="AG20" s="218"/>
      <c r="AH20" s="213"/>
    </row>
    <row r="21" spans="2:34">
      <c r="B21" s="69"/>
      <c r="C21" s="69"/>
      <c r="D21" s="69"/>
      <c r="E21" s="69"/>
      <c r="F21" s="69"/>
      <c r="G21" s="69"/>
      <c r="H21" s="286">
        <f t="shared" si="0"/>
        <v>0</v>
      </c>
      <c r="I21" s="286">
        <f t="shared" si="1"/>
        <v>0</v>
      </c>
      <c r="J21" s="286">
        <f t="shared" si="2"/>
        <v>0</v>
      </c>
      <c r="K21" s="69"/>
      <c r="L21" s="69"/>
      <c r="M21" s="69"/>
      <c r="N21" s="69"/>
      <c r="U21" s="215"/>
      <c r="V21" s="216"/>
      <c r="W21" s="216"/>
      <c r="X21" s="215"/>
      <c r="Y21" s="213"/>
      <c r="Z21" s="217"/>
      <c r="AA21" s="217"/>
      <c r="AB21" s="218"/>
      <c r="AC21" s="218"/>
      <c r="AD21" s="215"/>
      <c r="AE21" s="215"/>
      <c r="AF21" s="218"/>
      <c r="AG21" s="218"/>
      <c r="AH21" s="213"/>
    </row>
    <row r="22" spans="2:34">
      <c r="B22" s="69"/>
      <c r="C22" s="69"/>
      <c r="D22" s="69"/>
      <c r="E22" s="69"/>
      <c r="F22" s="69"/>
      <c r="G22" s="69"/>
      <c r="H22" s="286">
        <f t="shared" si="0"/>
        <v>0</v>
      </c>
      <c r="I22" s="286">
        <f t="shared" si="1"/>
        <v>0</v>
      </c>
      <c r="J22" s="286">
        <f t="shared" si="2"/>
        <v>0</v>
      </c>
      <c r="K22" s="69"/>
      <c r="L22" s="69"/>
      <c r="M22" s="69"/>
      <c r="N22" s="69"/>
      <c r="U22" s="215"/>
      <c r="V22" s="216"/>
      <c r="W22" s="216"/>
      <c r="X22" s="215"/>
      <c r="Y22" s="213"/>
      <c r="Z22" s="217"/>
      <c r="AA22" s="217"/>
      <c r="AB22" s="218"/>
      <c r="AC22" s="218"/>
      <c r="AD22" s="215"/>
      <c r="AE22" s="215"/>
      <c r="AF22" s="218"/>
      <c r="AG22" s="218"/>
      <c r="AH22" s="213"/>
    </row>
    <row r="23" spans="2:34">
      <c r="B23" s="69"/>
      <c r="C23" s="69"/>
      <c r="D23" s="69"/>
      <c r="E23" s="69"/>
      <c r="F23" s="69"/>
      <c r="G23" s="69"/>
      <c r="H23" s="286">
        <f t="shared" si="0"/>
        <v>0</v>
      </c>
      <c r="I23" s="286">
        <f t="shared" si="1"/>
        <v>0</v>
      </c>
      <c r="J23" s="286">
        <f t="shared" si="2"/>
        <v>0</v>
      </c>
      <c r="K23" s="69"/>
      <c r="L23" s="69"/>
      <c r="M23" s="69"/>
      <c r="N23" s="69"/>
      <c r="U23" s="215"/>
      <c r="V23" s="216"/>
      <c r="W23" s="216"/>
      <c r="X23" s="215"/>
      <c r="Y23" s="213"/>
      <c r="Z23" s="217"/>
      <c r="AA23" s="217"/>
      <c r="AB23" s="218"/>
      <c r="AC23" s="218"/>
      <c r="AD23" s="215"/>
      <c r="AE23" s="215"/>
      <c r="AF23" s="218"/>
      <c r="AG23" s="218"/>
      <c r="AH23" s="213"/>
    </row>
    <row r="24" spans="2:34">
      <c r="B24" s="69"/>
      <c r="C24" s="69"/>
      <c r="D24" s="69"/>
      <c r="E24" s="69"/>
      <c r="F24" s="69"/>
      <c r="G24" s="69"/>
      <c r="H24" s="286">
        <f t="shared" si="0"/>
        <v>0</v>
      </c>
      <c r="I24" s="286">
        <f t="shared" si="1"/>
        <v>0</v>
      </c>
      <c r="J24" s="286">
        <f t="shared" si="2"/>
        <v>0</v>
      </c>
      <c r="K24" s="69"/>
      <c r="L24" s="69"/>
      <c r="M24" s="69"/>
      <c r="N24" s="69"/>
      <c r="U24" s="215"/>
      <c r="V24" s="216"/>
      <c r="W24" s="216"/>
      <c r="X24" s="215"/>
      <c r="Y24" s="213"/>
      <c r="Z24" s="217"/>
      <c r="AA24" s="217"/>
      <c r="AB24" s="218"/>
      <c r="AC24" s="218"/>
      <c r="AD24" s="215"/>
      <c r="AE24" s="215"/>
      <c r="AF24" s="218"/>
      <c r="AG24" s="218"/>
      <c r="AH24" s="213"/>
    </row>
    <row r="25" spans="2:34">
      <c r="B25" s="69"/>
      <c r="C25" s="69"/>
      <c r="D25" s="69"/>
      <c r="E25" s="69"/>
      <c r="F25" s="69"/>
      <c r="G25" s="69"/>
      <c r="H25" s="286">
        <f t="shared" si="0"/>
        <v>0</v>
      </c>
      <c r="I25" s="286">
        <f t="shared" si="1"/>
        <v>0</v>
      </c>
      <c r="J25" s="286">
        <f t="shared" si="2"/>
        <v>0</v>
      </c>
      <c r="K25" s="69"/>
      <c r="L25" s="69"/>
      <c r="M25" s="69"/>
      <c r="N25" s="69"/>
      <c r="U25" s="215"/>
      <c r="V25" s="216"/>
      <c r="W25" s="216"/>
      <c r="X25" s="215"/>
      <c r="Y25" s="213"/>
      <c r="Z25" s="217"/>
      <c r="AA25" s="217"/>
      <c r="AB25" s="218"/>
      <c r="AC25" s="218"/>
      <c r="AD25" s="215"/>
      <c r="AE25" s="215"/>
      <c r="AF25" s="218"/>
      <c r="AG25" s="218"/>
      <c r="AH25" s="213"/>
    </row>
    <row r="26" spans="2:34" ht="12" thickBot="1">
      <c r="B26" s="69"/>
      <c r="C26" s="69"/>
      <c r="D26" s="69"/>
      <c r="E26" s="69"/>
      <c r="F26" s="69"/>
      <c r="G26" s="69"/>
      <c r="H26" s="287">
        <f t="shared" si="0"/>
        <v>0</v>
      </c>
      <c r="I26" s="287">
        <f t="shared" si="1"/>
        <v>0</v>
      </c>
      <c r="J26" s="287">
        <f t="shared" si="2"/>
        <v>0</v>
      </c>
      <c r="K26" s="69"/>
      <c r="L26" s="69"/>
      <c r="M26" s="69"/>
      <c r="N26" s="69"/>
      <c r="U26" s="215"/>
      <c r="V26" s="216"/>
      <c r="W26" s="216"/>
      <c r="X26" s="215"/>
      <c r="Y26" s="213"/>
      <c r="Z26" s="217"/>
      <c r="AA26" s="217"/>
      <c r="AB26" s="218"/>
      <c r="AC26" s="218"/>
      <c r="AD26" s="215"/>
      <c r="AE26" s="215"/>
      <c r="AF26" s="218"/>
      <c r="AG26" s="218"/>
      <c r="AH26" s="213"/>
    </row>
    <row r="27" spans="2:34" ht="13.5" thickTop="1" thickBot="1">
      <c r="H27" s="288">
        <f>SUM(H5:H26)</f>
        <v>0</v>
      </c>
      <c r="I27" s="277">
        <f>SUM(I5:I26)</f>
        <v>0</v>
      </c>
      <c r="J27" s="289">
        <f>SUM(J5:J26)</f>
        <v>0</v>
      </c>
    </row>
    <row r="28" spans="2:34" ht="12" thickTop="1"/>
  </sheetData>
  <sheetProtection sheet="1" objects="1" scenarios="1" selectLockedCells="1"/>
  <phoneticPr fontId="0" type="noConversion"/>
  <conditionalFormatting sqref="J1 J3 J28:J65536">
    <cfRule type="cellIs" dxfId="73" priority="1" stopIfTrue="1" operator="lessThan">
      <formula>0</formula>
    </cfRule>
    <cfRule type="cellIs" dxfId="72" priority="2" stopIfTrue="1" operator="greaterThanOrEqual">
      <formula>0</formula>
    </cfRule>
  </conditionalFormatting>
  <conditionalFormatting sqref="O3:O26">
    <cfRule type="cellIs" dxfId="71" priority="3" stopIfTrue="1" operator="lessThan">
      <formula>CpiTolerance</formula>
    </cfRule>
  </conditionalFormatting>
  <conditionalFormatting sqref="J5:J27">
    <cfRule type="cellIs" dxfId="70" priority="4" stopIfTrue="1" operator="greaterThanOrEqual">
      <formula>0</formula>
    </cfRule>
    <cfRule type="cellIs" dxfId="69" priority="5" stopIfTrue="1" operator="lessThan">
      <formula>0</formula>
    </cfRule>
  </conditionalFormatting>
  <dataValidations count="3">
    <dataValidation type="list" allowBlank="1" showInputMessage="1" showErrorMessage="1" sqref="V4:W4">
      <formula1>ActionType</formula1>
    </dataValidation>
    <dataValidation type="list" allowBlank="1" showInputMessage="1" showErrorMessage="1" sqref="E5:E26">
      <formula1>ContractType</formula1>
    </dataValidation>
    <dataValidation type="list" allowBlank="1" showInputMessage="1" showErrorMessage="1" sqref="G5:G26">
      <formula1>ContractStatus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73" orientation="landscape" r:id="rId1"/>
  <headerFooter alignWithMargins="0">
    <oddHeader>&amp;L&amp;D&amp;C&amp;A&amp;R&amp;P / &amp;N</oddHeader>
    <oddFooter>&amp;L&amp;F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M69"/>
  <sheetViews>
    <sheetView workbookViewId="0"/>
  </sheetViews>
  <sheetFormatPr defaultRowHeight="11.25"/>
  <cols>
    <col min="1" max="1" width="2" customWidth="1"/>
    <col min="2" max="2" width="4.1640625" customWidth="1"/>
    <col min="3" max="3" width="38.6640625" customWidth="1"/>
    <col min="4" max="4" width="40.83203125" bestFit="1" customWidth="1"/>
    <col min="5" max="5" width="33" customWidth="1"/>
    <col min="6" max="6" width="17.6640625" customWidth="1"/>
    <col min="7" max="7" width="10.1640625" customWidth="1"/>
    <col min="8" max="8" width="10.33203125" customWidth="1"/>
    <col min="9" max="9" width="12" style="21" customWidth="1"/>
    <col min="10" max="10" width="11.33203125" customWidth="1"/>
    <col min="11" max="11" width="6.33203125" customWidth="1"/>
    <col min="12" max="12" width="11.1640625" customWidth="1"/>
    <col min="13" max="19" width="6.5" style="83" hidden="1" customWidth="1"/>
    <col min="20" max="20" width="3.6640625" style="83" hidden="1" customWidth="1"/>
    <col min="21" max="21" width="21.33203125" style="83" hidden="1" customWidth="1"/>
    <col min="22" max="22" width="40.83203125" style="83" hidden="1" customWidth="1"/>
    <col min="23" max="23" width="25.5" style="83" hidden="1" customWidth="1"/>
    <col min="24" max="24" width="11.5" style="83" hidden="1" customWidth="1"/>
    <col min="25" max="25" width="9.1640625" style="83" hidden="1" customWidth="1"/>
    <col min="26" max="26" width="8.1640625" style="83" hidden="1" customWidth="1"/>
    <col min="27" max="27" width="9.1640625" style="83" hidden="1" customWidth="1"/>
    <col min="28" max="28" width="8.5" style="83" hidden="1" customWidth="1"/>
    <col min="29" max="29" width="5" style="83" hidden="1" customWidth="1"/>
    <col min="30" max="30" width="9.5" style="83" hidden="1" customWidth="1"/>
    <col min="31" max="31" width="8.6640625" style="83" hidden="1" customWidth="1"/>
    <col min="32" max="33" width="9.33203125" style="83" hidden="1" customWidth="1"/>
    <col min="34" max="35" width="8.5" style="83" hidden="1" customWidth="1"/>
    <col min="36" max="36" width="9.33203125" style="83" hidden="1" customWidth="1"/>
    <col min="37" max="37" width="9.1640625" style="83" customWidth="1"/>
  </cols>
  <sheetData>
    <row r="1" spans="2:39" ht="6.75" customHeight="1">
      <c r="B1" s="202"/>
      <c r="C1" s="202"/>
      <c r="D1" s="202"/>
      <c r="E1" s="202"/>
      <c r="F1" s="202"/>
      <c r="G1" s="202"/>
      <c r="H1" s="202"/>
      <c r="I1" s="204"/>
      <c r="J1" s="202"/>
      <c r="K1" s="202"/>
      <c r="L1" s="202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0"/>
      <c r="AM1" s="160"/>
    </row>
    <row r="2" spans="2:39" ht="15">
      <c r="B2" s="203" t="s">
        <v>98</v>
      </c>
      <c r="C2" s="203"/>
      <c r="D2" s="203"/>
      <c r="E2" s="203"/>
      <c r="F2" s="203"/>
      <c r="G2" s="203"/>
      <c r="H2" s="203"/>
      <c r="I2" s="205"/>
      <c r="J2" s="203"/>
      <c r="K2" s="203"/>
      <c r="L2" s="203"/>
    </row>
    <row r="3" spans="2:39" hidden="1">
      <c r="B3" s="233"/>
      <c r="C3" s="233"/>
      <c r="D3" s="233"/>
      <c r="E3" s="233"/>
      <c r="F3" s="233"/>
      <c r="G3" s="233"/>
      <c r="H3" s="233"/>
      <c r="I3" s="234"/>
      <c r="J3" s="233"/>
      <c r="K3" s="233"/>
      <c r="L3" s="233"/>
    </row>
    <row r="4" spans="2:39" ht="45" hidden="1">
      <c r="B4" s="233"/>
      <c r="C4" s="233"/>
      <c r="D4" s="233"/>
      <c r="E4" s="233"/>
      <c r="F4" s="233"/>
      <c r="G4" s="233"/>
      <c r="H4" s="233"/>
      <c r="I4" s="303"/>
      <c r="J4" s="304"/>
      <c r="K4" s="233"/>
      <c r="L4" s="233"/>
      <c r="N4" s="177" t="s">
        <v>127</v>
      </c>
    </row>
    <row r="5" spans="2:39" hidden="1">
      <c r="B5" s="233"/>
      <c r="C5" s="233"/>
      <c r="D5" s="233"/>
      <c r="E5" s="233"/>
      <c r="F5" s="233"/>
      <c r="G5" s="233"/>
      <c r="H5" s="233"/>
      <c r="I5" s="206"/>
      <c r="J5" s="305"/>
      <c r="K5" s="233"/>
      <c r="L5" s="302"/>
      <c r="N5" s="83" t="str">
        <f>"=1"</f>
        <v>=1</v>
      </c>
    </row>
    <row r="6" spans="2:39">
      <c r="B6" s="233"/>
      <c r="C6" s="233"/>
      <c r="D6" s="233"/>
      <c r="E6" s="233"/>
      <c r="F6" s="233"/>
      <c r="G6" s="233"/>
      <c r="H6" s="233"/>
      <c r="I6" s="234"/>
      <c r="J6" s="233"/>
      <c r="K6" s="233"/>
      <c r="L6" s="233"/>
    </row>
    <row r="7" spans="2:39" ht="31.5" customHeight="1">
      <c r="B7" s="235" t="s">
        <v>8</v>
      </c>
      <c r="C7" s="235" t="s">
        <v>112</v>
      </c>
      <c r="D7" s="235" t="s">
        <v>1</v>
      </c>
      <c r="E7" s="235" t="s">
        <v>97</v>
      </c>
      <c r="F7" s="235" t="s">
        <v>147</v>
      </c>
      <c r="G7" s="235" t="s">
        <v>14</v>
      </c>
      <c r="H7" s="235" t="s">
        <v>182</v>
      </c>
      <c r="I7" s="236" t="s">
        <v>67</v>
      </c>
      <c r="J7" s="235" t="s">
        <v>99</v>
      </c>
      <c r="K7" s="235" t="s">
        <v>85</v>
      </c>
      <c r="L7" s="235" t="s">
        <v>100</v>
      </c>
      <c r="M7" s="177" t="s">
        <v>134</v>
      </c>
      <c r="N7" s="177" t="s">
        <v>127</v>
      </c>
      <c r="O7" s="177" t="s">
        <v>128</v>
      </c>
      <c r="P7" s="177" t="s">
        <v>126</v>
      </c>
      <c r="Q7" s="177" t="s">
        <v>129</v>
      </c>
      <c r="R7" s="177" t="s">
        <v>130</v>
      </c>
      <c r="T7" s="177" t="s">
        <v>8</v>
      </c>
      <c r="U7" s="177" t="s">
        <v>112</v>
      </c>
      <c r="V7" s="177" t="s">
        <v>1</v>
      </c>
      <c r="W7" s="177" t="s">
        <v>97</v>
      </c>
      <c r="X7" s="177" t="s">
        <v>147</v>
      </c>
      <c r="Y7" s="177" t="s">
        <v>14</v>
      </c>
      <c r="Z7" s="177" t="s">
        <v>182</v>
      </c>
      <c r="AA7" s="178" t="s">
        <v>67</v>
      </c>
      <c r="AB7" s="177" t="s">
        <v>99</v>
      </c>
      <c r="AC7" s="177" t="s">
        <v>85</v>
      </c>
      <c r="AD7" s="177" t="s">
        <v>100</v>
      </c>
      <c r="AE7" s="177" t="s">
        <v>134</v>
      </c>
      <c r="AF7" s="177" t="s">
        <v>127</v>
      </c>
      <c r="AG7" s="177" t="s">
        <v>128</v>
      </c>
      <c r="AH7" s="177" t="s">
        <v>126</v>
      </c>
      <c r="AI7" s="177" t="s">
        <v>129</v>
      </c>
      <c r="AJ7" s="177" t="s">
        <v>130</v>
      </c>
    </row>
    <row r="8" spans="2:39">
      <c r="B8" s="273">
        <v>1</v>
      </c>
      <c r="C8" s="237"/>
      <c r="D8" s="237"/>
      <c r="E8" s="237"/>
      <c r="F8" s="237"/>
      <c r="G8" s="237"/>
      <c r="H8" s="238"/>
      <c r="I8" s="239"/>
      <c r="J8" s="239"/>
      <c r="K8" s="272">
        <f t="shared" ref="K8:K55" ca="1" si="0">IF(D8="",-5,IF(I8="",10,IF(J8="",TODAY()-I8,J8-I8-4)))</f>
        <v>-5</v>
      </c>
      <c r="L8" s="239"/>
      <c r="M8" s="316">
        <f>IF(J8="",0,1)</f>
        <v>0</v>
      </c>
      <c r="N8" s="83">
        <f t="shared" ref="N8:N55" ca="1" si="1">IF(OR(C8="",I8=""),0,IF(AND(ISBLANK(J8),TODAY()-I8&gt;0),1,0))</f>
        <v>0</v>
      </c>
      <c r="O8" s="83">
        <f ca="1">IF(ISBLANK(I8),0,IF(N8&gt;0,TODAY()-I8,0))</f>
        <v>0</v>
      </c>
      <c r="P8" s="83">
        <f>IF(ISBLANK(J8),0,IF(J8-I8&gt;0,1,0))</f>
        <v>0</v>
      </c>
      <c r="Q8" s="316">
        <f>IF(P8&gt;0,J8-I8,0)</f>
        <v>0</v>
      </c>
      <c r="R8" s="83">
        <f t="shared" ref="R8:R55" si="2">IF(AND(LEN(C8)&gt;=1,I8=""),1,0)</f>
        <v>0</v>
      </c>
      <c r="T8" s="301"/>
      <c r="U8" s="237"/>
      <c r="V8" s="237"/>
      <c r="W8" s="237"/>
      <c r="X8" s="237"/>
      <c r="Y8" s="237"/>
      <c r="Z8" s="238"/>
      <c r="AA8" s="239"/>
      <c r="AB8" s="239"/>
      <c r="AC8" s="237"/>
      <c r="AD8" s="239"/>
      <c r="AE8" s="316"/>
      <c r="AI8" s="316"/>
    </row>
    <row r="9" spans="2:39">
      <c r="B9" s="273">
        <v>2</v>
      </c>
      <c r="C9" s="237"/>
      <c r="D9" s="237"/>
      <c r="E9" s="237"/>
      <c r="F9" s="237"/>
      <c r="G9" s="237"/>
      <c r="H9" s="238"/>
      <c r="I9" s="239"/>
      <c r="J9" s="239"/>
      <c r="K9" s="272">
        <f t="shared" ca="1" si="0"/>
        <v>-5</v>
      </c>
      <c r="L9" s="239"/>
      <c r="M9" s="316">
        <f t="shared" ref="M9:M55" si="3">IF(J9="",0,1)</f>
        <v>0</v>
      </c>
      <c r="N9" s="83">
        <f t="shared" ca="1" si="1"/>
        <v>0</v>
      </c>
      <c r="O9" s="83">
        <f t="shared" ref="O9:O55" ca="1" si="4">IF(ISBLANK(I9),0,IF(N9&gt;0,TODAY()-I9,0))</f>
        <v>0</v>
      </c>
      <c r="P9" s="83">
        <f t="shared" ref="P9:P55" si="5">IF(ISBLANK(J9),0,IF(J9-I9&gt;0,1,0))</f>
        <v>0</v>
      </c>
      <c r="Q9" s="83">
        <f t="shared" ref="Q9:Q55" si="6">IF(P9&gt;0,J9-I9,0)</f>
        <v>0</v>
      </c>
      <c r="R9" s="83">
        <f t="shared" si="2"/>
        <v>0</v>
      </c>
      <c r="T9" s="301"/>
      <c r="U9" s="237"/>
      <c r="V9" s="237"/>
      <c r="W9" s="237"/>
      <c r="X9" s="237"/>
      <c r="Y9" s="237"/>
      <c r="Z9" s="238"/>
      <c r="AA9" s="239"/>
      <c r="AB9" s="239"/>
      <c r="AC9" s="237"/>
      <c r="AD9" s="239"/>
      <c r="AE9" s="316"/>
    </row>
    <row r="10" spans="2:39">
      <c r="B10" s="273">
        <v>3</v>
      </c>
      <c r="C10" s="237"/>
      <c r="D10" s="237"/>
      <c r="E10" s="237"/>
      <c r="F10" s="237"/>
      <c r="G10" s="237"/>
      <c r="H10" s="238"/>
      <c r="I10" s="239"/>
      <c r="J10" s="239"/>
      <c r="K10" s="272">
        <f t="shared" ca="1" si="0"/>
        <v>-5</v>
      </c>
      <c r="L10" s="239"/>
      <c r="M10" s="316">
        <f t="shared" si="3"/>
        <v>0</v>
      </c>
      <c r="N10" s="83">
        <f t="shared" ca="1" si="1"/>
        <v>0</v>
      </c>
      <c r="O10" s="83">
        <f t="shared" ca="1" si="4"/>
        <v>0</v>
      </c>
      <c r="P10" s="83">
        <f t="shared" si="5"/>
        <v>0</v>
      </c>
      <c r="Q10" s="83">
        <f t="shared" si="6"/>
        <v>0</v>
      </c>
      <c r="R10" s="83">
        <f t="shared" si="2"/>
        <v>0</v>
      </c>
      <c r="T10" s="301"/>
      <c r="U10" s="237"/>
      <c r="V10" s="237"/>
      <c r="W10" s="237"/>
      <c r="X10" s="237"/>
      <c r="Y10" s="237"/>
      <c r="Z10" s="238"/>
      <c r="AA10" s="239"/>
      <c r="AB10" s="239"/>
      <c r="AC10" s="237"/>
      <c r="AD10" s="239"/>
      <c r="AE10" s="316"/>
    </row>
    <row r="11" spans="2:39">
      <c r="B11" s="273">
        <v>4</v>
      </c>
      <c r="C11" s="237"/>
      <c r="D11" s="237"/>
      <c r="E11" s="237"/>
      <c r="F11" s="237"/>
      <c r="G11" s="237"/>
      <c r="H11" s="238"/>
      <c r="I11" s="239"/>
      <c r="J11" s="239"/>
      <c r="K11" s="272">
        <f t="shared" ca="1" si="0"/>
        <v>-5</v>
      </c>
      <c r="L11" s="239"/>
      <c r="M11" s="316">
        <f t="shared" si="3"/>
        <v>0</v>
      </c>
      <c r="N11" s="83">
        <f t="shared" ca="1" si="1"/>
        <v>0</v>
      </c>
      <c r="O11" s="83">
        <f t="shared" ca="1" si="4"/>
        <v>0</v>
      </c>
      <c r="P11" s="83">
        <f t="shared" si="5"/>
        <v>0</v>
      </c>
      <c r="Q11" s="83">
        <f t="shared" si="6"/>
        <v>0</v>
      </c>
      <c r="R11" s="83">
        <f t="shared" si="2"/>
        <v>0</v>
      </c>
      <c r="T11" s="301"/>
      <c r="U11" s="237"/>
      <c r="V11" s="237"/>
      <c r="W11" s="237"/>
      <c r="X11" s="237"/>
      <c r="Y11" s="237"/>
      <c r="Z11" s="238"/>
      <c r="AA11" s="239"/>
      <c r="AB11" s="239"/>
      <c r="AC11" s="237"/>
      <c r="AD11" s="239"/>
      <c r="AE11" s="316"/>
    </row>
    <row r="12" spans="2:39">
      <c r="B12" s="273">
        <v>5</v>
      </c>
      <c r="C12" s="237"/>
      <c r="D12" s="237"/>
      <c r="E12" s="237"/>
      <c r="F12" s="237"/>
      <c r="G12" s="237"/>
      <c r="H12" s="238"/>
      <c r="I12" s="239"/>
      <c r="J12" s="239"/>
      <c r="K12" s="272">
        <f t="shared" ca="1" si="0"/>
        <v>-5</v>
      </c>
      <c r="L12" s="239"/>
      <c r="M12" s="316">
        <f t="shared" si="3"/>
        <v>0</v>
      </c>
      <c r="N12" s="83">
        <f t="shared" ca="1" si="1"/>
        <v>0</v>
      </c>
      <c r="O12" s="83">
        <f t="shared" ca="1" si="4"/>
        <v>0</v>
      </c>
      <c r="P12" s="83">
        <f t="shared" si="5"/>
        <v>0</v>
      </c>
      <c r="Q12" s="83">
        <f t="shared" si="6"/>
        <v>0</v>
      </c>
      <c r="R12" s="83">
        <f t="shared" si="2"/>
        <v>0</v>
      </c>
      <c r="T12" s="301"/>
      <c r="U12" s="237"/>
      <c r="V12" s="237"/>
      <c r="W12" s="237"/>
      <c r="X12" s="237"/>
      <c r="Y12" s="237"/>
      <c r="Z12" s="238"/>
      <c r="AA12" s="239"/>
      <c r="AB12" s="239"/>
      <c r="AC12" s="237"/>
      <c r="AD12" s="239"/>
      <c r="AE12" s="316"/>
    </row>
    <row r="13" spans="2:39">
      <c r="B13" s="273">
        <v>6</v>
      </c>
      <c r="C13" s="237"/>
      <c r="D13" s="237"/>
      <c r="E13" s="237"/>
      <c r="F13" s="237"/>
      <c r="G13" s="237"/>
      <c r="H13" s="238"/>
      <c r="I13" s="239"/>
      <c r="J13" s="239"/>
      <c r="K13" s="272">
        <f t="shared" ca="1" si="0"/>
        <v>-5</v>
      </c>
      <c r="L13" s="239"/>
      <c r="M13" s="316">
        <f t="shared" si="3"/>
        <v>0</v>
      </c>
      <c r="N13" s="83">
        <f t="shared" ca="1" si="1"/>
        <v>0</v>
      </c>
      <c r="O13" s="83">
        <f t="shared" ca="1" si="4"/>
        <v>0</v>
      </c>
      <c r="P13" s="83">
        <f t="shared" si="5"/>
        <v>0</v>
      </c>
      <c r="Q13" s="83">
        <f t="shared" si="6"/>
        <v>0</v>
      </c>
      <c r="R13" s="83">
        <f t="shared" si="2"/>
        <v>0</v>
      </c>
      <c r="T13" s="301"/>
      <c r="U13" s="237"/>
      <c r="V13" s="237"/>
      <c r="W13" s="237"/>
      <c r="X13" s="237"/>
      <c r="Y13" s="237"/>
      <c r="Z13" s="238"/>
      <c r="AA13" s="239"/>
      <c r="AB13" s="239"/>
      <c r="AC13" s="237"/>
      <c r="AD13" s="239"/>
      <c r="AE13" s="316"/>
    </row>
    <row r="14" spans="2:39">
      <c r="B14" s="273">
        <v>7</v>
      </c>
      <c r="C14" s="237"/>
      <c r="D14" s="237"/>
      <c r="E14" s="237"/>
      <c r="F14" s="237"/>
      <c r="G14" s="237"/>
      <c r="H14" s="238"/>
      <c r="I14" s="239"/>
      <c r="J14" s="239"/>
      <c r="K14" s="272">
        <f t="shared" ca="1" si="0"/>
        <v>-5</v>
      </c>
      <c r="L14" s="239"/>
      <c r="M14" s="316">
        <f t="shared" si="3"/>
        <v>0</v>
      </c>
      <c r="N14" s="83">
        <f t="shared" ca="1" si="1"/>
        <v>0</v>
      </c>
      <c r="O14" s="83">
        <f t="shared" ca="1" si="4"/>
        <v>0</v>
      </c>
      <c r="P14" s="83">
        <f t="shared" si="5"/>
        <v>0</v>
      </c>
      <c r="Q14" s="83">
        <f t="shared" si="6"/>
        <v>0</v>
      </c>
      <c r="R14" s="83">
        <f t="shared" si="2"/>
        <v>0</v>
      </c>
      <c r="T14" s="301"/>
      <c r="U14" s="237"/>
      <c r="V14" s="237"/>
      <c r="W14" s="237"/>
      <c r="X14" s="237"/>
      <c r="Y14" s="237"/>
      <c r="Z14" s="238"/>
      <c r="AA14" s="239"/>
      <c r="AB14" s="239"/>
      <c r="AC14" s="237"/>
      <c r="AD14" s="239"/>
      <c r="AE14" s="316"/>
    </row>
    <row r="15" spans="2:39">
      <c r="B15" s="273">
        <v>8</v>
      </c>
      <c r="C15" s="237"/>
      <c r="D15" s="237"/>
      <c r="E15" s="237"/>
      <c r="F15" s="237"/>
      <c r="G15" s="237"/>
      <c r="H15" s="238"/>
      <c r="I15" s="239"/>
      <c r="J15" s="239"/>
      <c r="K15" s="272">
        <f t="shared" ca="1" si="0"/>
        <v>-5</v>
      </c>
      <c r="L15" s="239"/>
      <c r="M15" s="316">
        <f t="shared" si="3"/>
        <v>0</v>
      </c>
      <c r="N15" s="83">
        <f t="shared" ca="1" si="1"/>
        <v>0</v>
      </c>
      <c r="O15" s="83">
        <f t="shared" ca="1" si="4"/>
        <v>0</v>
      </c>
      <c r="P15" s="83">
        <f t="shared" si="5"/>
        <v>0</v>
      </c>
      <c r="Q15" s="83">
        <f t="shared" si="6"/>
        <v>0</v>
      </c>
      <c r="R15" s="83">
        <f t="shared" si="2"/>
        <v>0</v>
      </c>
      <c r="T15" s="301"/>
      <c r="U15" s="237"/>
      <c r="V15" s="237"/>
      <c r="W15" s="237"/>
      <c r="X15" s="237"/>
      <c r="Y15" s="237"/>
      <c r="Z15" s="238"/>
      <c r="AA15" s="239"/>
      <c r="AB15" s="239"/>
      <c r="AC15" s="237"/>
      <c r="AD15" s="239"/>
      <c r="AE15" s="316"/>
    </row>
    <row r="16" spans="2:39">
      <c r="B16" s="273">
        <v>9</v>
      </c>
      <c r="C16" s="237"/>
      <c r="D16" s="237"/>
      <c r="E16" s="237"/>
      <c r="F16" s="237"/>
      <c r="G16" s="237"/>
      <c r="H16" s="238"/>
      <c r="I16" s="239"/>
      <c r="J16" s="239"/>
      <c r="K16" s="272">
        <f t="shared" ca="1" si="0"/>
        <v>-5</v>
      </c>
      <c r="L16" s="239"/>
      <c r="M16" s="316">
        <f t="shared" si="3"/>
        <v>0</v>
      </c>
      <c r="N16" s="83">
        <f t="shared" ca="1" si="1"/>
        <v>0</v>
      </c>
      <c r="O16" s="83">
        <f t="shared" ca="1" si="4"/>
        <v>0</v>
      </c>
      <c r="P16" s="83">
        <f t="shared" si="5"/>
        <v>0</v>
      </c>
      <c r="Q16" s="83">
        <f t="shared" si="6"/>
        <v>0</v>
      </c>
      <c r="R16" s="83">
        <f t="shared" si="2"/>
        <v>0</v>
      </c>
      <c r="T16" s="301"/>
      <c r="U16" s="237"/>
      <c r="V16" s="237"/>
      <c r="W16" s="237"/>
      <c r="X16" s="237"/>
      <c r="Y16" s="237"/>
      <c r="Z16" s="238"/>
      <c r="AA16" s="239"/>
      <c r="AB16" s="239"/>
      <c r="AC16" s="237"/>
      <c r="AD16" s="239"/>
      <c r="AE16" s="316"/>
    </row>
    <row r="17" spans="2:31">
      <c r="B17" s="273">
        <v>10</v>
      </c>
      <c r="C17" s="237"/>
      <c r="D17" s="237"/>
      <c r="E17" s="237"/>
      <c r="F17" s="237"/>
      <c r="G17" s="237"/>
      <c r="H17" s="238"/>
      <c r="I17" s="239"/>
      <c r="J17" s="239"/>
      <c r="K17" s="272">
        <f t="shared" ca="1" si="0"/>
        <v>-5</v>
      </c>
      <c r="L17" s="239"/>
      <c r="M17" s="316">
        <f t="shared" si="3"/>
        <v>0</v>
      </c>
      <c r="N17" s="83">
        <f t="shared" ca="1" si="1"/>
        <v>0</v>
      </c>
      <c r="O17" s="83">
        <f t="shared" ca="1" si="4"/>
        <v>0</v>
      </c>
      <c r="P17" s="83">
        <f t="shared" si="5"/>
        <v>0</v>
      </c>
      <c r="Q17" s="83">
        <f t="shared" si="6"/>
        <v>0</v>
      </c>
      <c r="R17" s="83">
        <f t="shared" si="2"/>
        <v>0</v>
      </c>
      <c r="T17" s="301"/>
      <c r="U17" s="237"/>
      <c r="V17" s="237"/>
      <c r="W17" s="237"/>
      <c r="X17" s="237"/>
      <c r="Y17" s="237"/>
      <c r="Z17" s="238"/>
      <c r="AA17" s="239"/>
      <c r="AB17" s="239"/>
      <c r="AC17" s="237"/>
      <c r="AD17" s="239"/>
      <c r="AE17" s="316"/>
    </row>
    <row r="18" spans="2:31">
      <c r="B18" s="273">
        <v>11</v>
      </c>
      <c r="C18" s="237"/>
      <c r="D18" s="237"/>
      <c r="E18" s="237"/>
      <c r="F18" s="237"/>
      <c r="G18" s="237"/>
      <c r="H18" s="238"/>
      <c r="I18" s="239"/>
      <c r="J18" s="239"/>
      <c r="K18" s="272">
        <f t="shared" ca="1" si="0"/>
        <v>-5</v>
      </c>
      <c r="L18" s="239"/>
      <c r="M18" s="316">
        <f t="shared" si="3"/>
        <v>0</v>
      </c>
      <c r="N18" s="83">
        <f t="shared" ca="1" si="1"/>
        <v>0</v>
      </c>
      <c r="O18" s="83">
        <f t="shared" ca="1" si="4"/>
        <v>0</v>
      </c>
      <c r="P18" s="83">
        <f t="shared" si="5"/>
        <v>0</v>
      </c>
      <c r="Q18" s="83">
        <f t="shared" si="6"/>
        <v>0</v>
      </c>
      <c r="R18" s="83">
        <f t="shared" si="2"/>
        <v>0</v>
      </c>
      <c r="T18" s="301"/>
      <c r="U18" s="237"/>
      <c r="V18" s="237"/>
      <c r="W18" s="237"/>
      <c r="X18" s="237"/>
      <c r="Y18" s="237"/>
      <c r="Z18" s="238"/>
      <c r="AA18" s="239"/>
      <c r="AB18" s="239"/>
      <c r="AC18" s="237"/>
      <c r="AD18" s="239"/>
      <c r="AE18" s="316"/>
    </row>
    <row r="19" spans="2:31">
      <c r="B19" s="273">
        <v>12</v>
      </c>
      <c r="C19" s="237"/>
      <c r="D19" s="237"/>
      <c r="E19" s="237"/>
      <c r="F19" s="237"/>
      <c r="G19" s="237"/>
      <c r="H19" s="238"/>
      <c r="I19" s="239"/>
      <c r="J19" s="239"/>
      <c r="K19" s="272">
        <f t="shared" ca="1" si="0"/>
        <v>-5</v>
      </c>
      <c r="L19" s="239"/>
      <c r="M19" s="316">
        <f t="shared" si="3"/>
        <v>0</v>
      </c>
      <c r="N19" s="83">
        <f t="shared" ca="1" si="1"/>
        <v>0</v>
      </c>
      <c r="O19" s="83">
        <f t="shared" ca="1" si="4"/>
        <v>0</v>
      </c>
      <c r="P19" s="83">
        <f t="shared" si="5"/>
        <v>0</v>
      </c>
      <c r="Q19" s="83">
        <f t="shared" si="6"/>
        <v>0</v>
      </c>
      <c r="R19" s="83">
        <f t="shared" si="2"/>
        <v>0</v>
      </c>
      <c r="T19" s="301"/>
      <c r="U19" s="237"/>
      <c r="V19" s="237"/>
      <c r="W19" s="237"/>
      <c r="X19" s="237"/>
      <c r="Y19" s="237"/>
      <c r="Z19" s="238"/>
      <c r="AA19" s="239"/>
      <c r="AB19" s="239"/>
      <c r="AC19" s="237"/>
      <c r="AD19" s="239"/>
      <c r="AE19" s="316"/>
    </row>
    <row r="20" spans="2:31">
      <c r="B20" s="273">
        <v>13</v>
      </c>
      <c r="C20" s="237"/>
      <c r="D20" s="237"/>
      <c r="E20" s="237"/>
      <c r="F20" s="237"/>
      <c r="G20" s="237"/>
      <c r="H20" s="238"/>
      <c r="I20" s="239"/>
      <c r="J20" s="239"/>
      <c r="K20" s="272">
        <f t="shared" ca="1" si="0"/>
        <v>-5</v>
      </c>
      <c r="L20" s="239"/>
      <c r="M20" s="316">
        <f t="shared" si="3"/>
        <v>0</v>
      </c>
      <c r="N20" s="83">
        <f t="shared" ca="1" si="1"/>
        <v>0</v>
      </c>
      <c r="O20" s="83">
        <f t="shared" ca="1" si="4"/>
        <v>0</v>
      </c>
      <c r="P20" s="83">
        <f t="shared" si="5"/>
        <v>0</v>
      </c>
      <c r="Q20" s="83">
        <f t="shared" si="6"/>
        <v>0</v>
      </c>
      <c r="R20" s="83">
        <f t="shared" si="2"/>
        <v>0</v>
      </c>
      <c r="T20" s="301"/>
      <c r="U20" s="237"/>
      <c r="V20" s="237"/>
      <c r="W20" s="237"/>
      <c r="X20" s="237"/>
      <c r="Y20" s="237"/>
      <c r="Z20" s="238"/>
      <c r="AA20" s="239"/>
      <c r="AB20" s="239"/>
      <c r="AC20" s="237"/>
      <c r="AD20" s="239"/>
      <c r="AE20" s="316"/>
    </row>
    <row r="21" spans="2:31">
      <c r="B21" s="273">
        <v>14</v>
      </c>
      <c r="C21" s="237"/>
      <c r="D21" s="237"/>
      <c r="E21" s="237"/>
      <c r="F21" s="237"/>
      <c r="G21" s="237"/>
      <c r="H21" s="238"/>
      <c r="I21" s="239"/>
      <c r="J21" s="239"/>
      <c r="K21" s="272">
        <f t="shared" ca="1" si="0"/>
        <v>-5</v>
      </c>
      <c r="L21" s="239"/>
      <c r="M21" s="316">
        <f t="shared" si="3"/>
        <v>0</v>
      </c>
      <c r="N21" s="83">
        <f t="shared" ca="1" si="1"/>
        <v>0</v>
      </c>
      <c r="O21" s="83">
        <f t="shared" ca="1" si="4"/>
        <v>0</v>
      </c>
      <c r="P21" s="83">
        <f t="shared" si="5"/>
        <v>0</v>
      </c>
      <c r="Q21" s="83">
        <f t="shared" si="6"/>
        <v>0</v>
      </c>
      <c r="R21" s="83">
        <f t="shared" si="2"/>
        <v>0</v>
      </c>
      <c r="T21" s="301"/>
      <c r="U21" s="237"/>
      <c r="V21" s="237"/>
      <c r="W21" s="237"/>
      <c r="X21" s="237"/>
      <c r="Y21" s="237"/>
      <c r="Z21" s="238"/>
      <c r="AA21" s="239"/>
      <c r="AB21" s="239"/>
      <c r="AC21" s="237"/>
      <c r="AD21" s="239"/>
      <c r="AE21" s="316"/>
    </row>
    <row r="22" spans="2:31">
      <c r="B22" s="273">
        <v>15</v>
      </c>
      <c r="C22" s="237"/>
      <c r="D22" s="237"/>
      <c r="E22" s="237"/>
      <c r="F22" s="237"/>
      <c r="G22" s="237"/>
      <c r="H22" s="238"/>
      <c r="I22" s="239"/>
      <c r="J22" s="239"/>
      <c r="K22" s="272">
        <f t="shared" ca="1" si="0"/>
        <v>-5</v>
      </c>
      <c r="L22" s="239"/>
      <c r="M22" s="316">
        <f t="shared" si="3"/>
        <v>0</v>
      </c>
      <c r="N22" s="83">
        <f t="shared" ca="1" si="1"/>
        <v>0</v>
      </c>
      <c r="O22" s="83">
        <f t="shared" ca="1" si="4"/>
        <v>0</v>
      </c>
      <c r="P22" s="83">
        <f t="shared" si="5"/>
        <v>0</v>
      </c>
      <c r="Q22" s="83">
        <f t="shared" si="6"/>
        <v>0</v>
      </c>
      <c r="R22" s="83">
        <f t="shared" si="2"/>
        <v>0</v>
      </c>
      <c r="T22" s="301"/>
      <c r="U22" s="237"/>
      <c r="V22" s="237"/>
      <c r="W22" s="237"/>
      <c r="X22" s="237"/>
      <c r="Y22" s="237"/>
      <c r="Z22" s="238"/>
      <c r="AA22" s="239"/>
      <c r="AB22" s="239"/>
      <c r="AC22" s="237"/>
      <c r="AD22" s="239"/>
      <c r="AE22" s="316"/>
    </row>
    <row r="23" spans="2:31">
      <c r="B23" s="273">
        <v>16</v>
      </c>
      <c r="C23" s="237"/>
      <c r="D23" s="237"/>
      <c r="E23" s="237"/>
      <c r="F23" s="237"/>
      <c r="G23" s="237"/>
      <c r="H23" s="238"/>
      <c r="I23" s="239"/>
      <c r="J23" s="239"/>
      <c r="K23" s="272">
        <f t="shared" ca="1" si="0"/>
        <v>-5</v>
      </c>
      <c r="L23" s="239"/>
      <c r="M23" s="316">
        <f t="shared" si="3"/>
        <v>0</v>
      </c>
      <c r="N23" s="83">
        <f t="shared" ca="1" si="1"/>
        <v>0</v>
      </c>
      <c r="O23" s="83">
        <f t="shared" ca="1" si="4"/>
        <v>0</v>
      </c>
      <c r="P23" s="83">
        <f t="shared" si="5"/>
        <v>0</v>
      </c>
      <c r="Q23" s="83">
        <f t="shared" si="6"/>
        <v>0</v>
      </c>
      <c r="R23" s="83">
        <f t="shared" si="2"/>
        <v>0</v>
      </c>
      <c r="T23" s="301"/>
      <c r="U23" s="237"/>
      <c r="V23" s="237"/>
      <c r="W23" s="237"/>
      <c r="X23" s="237"/>
      <c r="Y23" s="237"/>
      <c r="Z23" s="238"/>
      <c r="AA23" s="239"/>
      <c r="AB23" s="239"/>
      <c r="AC23" s="237"/>
      <c r="AD23" s="239"/>
      <c r="AE23" s="316"/>
    </row>
    <row r="24" spans="2:31">
      <c r="B24" s="273">
        <v>17</v>
      </c>
      <c r="C24" s="237"/>
      <c r="D24" s="237"/>
      <c r="E24" s="237"/>
      <c r="F24" s="237"/>
      <c r="G24" s="237"/>
      <c r="H24" s="238"/>
      <c r="I24" s="239"/>
      <c r="J24" s="239"/>
      <c r="K24" s="272">
        <f t="shared" ca="1" si="0"/>
        <v>-5</v>
      </c>
      <c r="L24" s="239"/>
      <c r="M24" s="316">
        <f t="shared" si="3"/>
        <v>0</v>
      </c>
      <c r="N24" s="83">
        <f t="shared" ca="1" si="1"/>
        <v>0</v>
      </c>
      <c r="O24" s="83">
        <f t="shared" ca="1" si="4"/>
        <v>0</v>
      </c>
      <c r="P24" s="83">
        <f t="shared" si="5"/>
        <v>0</v>
      </c>
      <c r="Q24" s="83">
        <f t="shared" si="6"/>
        <v>0</v>
      </c>
      <c r="R24" s="83">
        <f t="shared" si="2"/>
        <v>0</v>
      </c>
      <c r="T24" s="301"/>
      <c r="U24" s="237"/>
      <c r="V24" s="237"/>
      <c r="W24" s="237"/>
      <c r="X24" s="237"/>
      <c r="Y24" s="237"/>
      <c r="Z24" s="238"/>
      <c r="AA24" s="239"/>
      <c r="AB24" s="239"/>
      <c r="AC24" s="237"/>
      <c r="AD24" s="239"/>
      <c r="AE24" s="316"/>
    </row>
    <row r="25" spans="2:31">
      <c r="B25" s="273">
        <v>18</v>
      </c>
      <c r="C25" s="237"/>
      <c r="D25" s="237"/>
      <c r="E25" s="237"/>
      <c r="F25" s="237"/>
      <c r="G25" s="237"/>
      <c r="H25" s="238"/>
      <c r="I25" s="239"/>
      <c r="J25" s="239"/>
      <c r="K25" s="272">
        <f t="shared" ca="1" si="0"/>
        <v>-5</v>
      </c>
      <c r="L25" s="239"/>
      <c r="M25" s="316">
        <f t="shared" si="3"/>
        <v>0</v>
      </c>
      <c r="N25" s="83">
        <f t="shared" ca="1" si="1"/>
        <v>0</v>
      </c>
      <c r="O25" s="83">
        <f t="shared" ca="1" si="4"/>
        <v>0</v>
      </c>
      <c r="P25" s="83">
        <f t="shared" si="5"/>
        <v>0</v>
      </c>
      <c r="Q25" s="83">
        <f t="shared" si="6"/>
        <v>0</v>
      </c>
      <c r="R25" s="83">
        <f t="shared" si="2"/>
        <v>0</v>
      </c>
      <c r="T25" s="301"/>
      <c r="U25" s="237"/>
      <c r="V25" s="237"/>
      <c r="W25" s="237"/>
      <c r="X25" s="237"/>
      <c r="Y25" s="237"/>
      <c r="Z25" s="238"/>
      <c r="AA25" s="239"/>
      <c r="AB25" s="239"/>
      <c r="AC25" s="237"/>
      <c r="AD25" s="239"/>
      <c r="AE25" s="316"/>
    </row>
    <row r="26" spans="2:31">
      <c r="B26" s="273">
        <v>19</v>
      </c>
      <c r="C26" s="237"/>
      <c r="D26" s="237"/>
      <c r="E26" s="237"/>
      <c r="F26" s="237"/>
      <c r="G26" s="237"/>
      <c r="H26" s="238"/>
      <c r="I26" s="239"/>
      <c r="J26" s="239"/>
      <c r="K26" s="272">
        <f t="shared" ca="1" si="0"/>
        <v>-5</v>
      </c>
      <c r="L26" s="239"/>
      <c r="M26" s="316">
        <f t="shared" si="3"/>
        <v>0</v>
      </c>
      <c r="N26" s="83">
        <f t="shared" ca="1" si="1"/>
        <v>0</v>
      </c>
      <c r="O26" s="83">
        <f t="shared" ca="1" si="4"/>
        <v>0</v>
      </c>
      <c r="P26" s="83">
        <f t="shared" si="5"/>
        <v>0</v>
      </c>
      <c r="Q26" s="83">
        <f t="shared" si="6"/>
        <v>0</v>
      </c>
      <c r="R26" s="83">
        <f t="shared" si="2"/>
        <v>0</v>
      </c>
      <c r="T26" s="301"/>
      <c r="U26" s="237"/>
      <c r="V26" s="237"/>
      <c r="W26" s="237"/>
      <c r="X26" s="237"/>
      <c r="Y26" s="237"/>
      <c r="Z26" s="238"/>
      <c r="AA26" s="239"/>
      <c r="AB26" s="239"/>
      <c r="AC26" s="237"/>
      <c r="AD26" s="239"/>
      <c r="AE26" s="316"/>
    </row>
    <row r="27" spans="2:31">
      <c r="B27" s="273">
        <v>20</v>
      </c>
      <c r="C27" s="237"/>
      <c r="D27" s="237"/>
      <c r="E27" s="237"/>
      <c r="F27" s="237"/>
      <c r="G27" s="237"/>
      <c r="H27" s="238"/>
      <c r="I27" s="239"/>
      <c r="J27" s="239"/>
      <c r="K27" s="272">
        <f t="shared" ca="1" si="0"/>
        <v>-5</v>
      </c>
      <c r="L27" s="239"/>
      <c r="M27" s="316">
        <f t="shared" si="3"/>
        <v>0</v>
      </c>
      <c r="N27" s="83">
        <f t="shared" ca="1" si="1"/>
        <v>0</v>
      </c>
      <c r="O27" s="83">
        <f t="shared" ca="1" si="4"/>
        <v>0</v>
      </c>
      <c r="P27" s="83">
        <f t="shared" si="5"/>
        <v>0</v>
      </c>
      <c r="Q27" s="83">
        <f t="shared" si="6"/>
        <v>0</v>
      </c>
      <c r="R27" s="83">
        <f t="shared" si="2"/>
        <v>0</v>
      </c>
      <c r="T27" s="301"/>
      <c r="U27" s="237"/>
      <c r="V27" s="237"/>
      <c r="W27" s="237"/>
      <c r="X27" s="237"/>
      <c r="Y27" s="237"/>
      <c r="Z27" s="238"/>
      <c r="AA27" s="239"/>
      <c r="AB27" s="239"/>
      <c r="AC27" s="237"/>
      <c r="AD27" s="239"/>
      <c r="AE27" s="316"/>
    </row>
    <row r="28" spans="2:31">
      <c r="B28" s="273">
        <v>21</v>
      </c>
      <c r="C28" s="237"/>
      <c r="D28" s="237"/>
      <c r="E28" s="237"/>
      <c r="F28" s="237"/>
      <c r="G28" s="237"/>
      <c r="H28" s="238"/>
      <c r="I28" s="239"/>
      <c r="J28" s="239"/>
      <c r="K28" s="272">
        <f t="shared" ca="1" si="0"/>
        <v>-5</v>
      </c>
      <c r="L28" s="239"/>
      <c r="M28" s="316">
        <f t="shared" si="3"/>
        <v>0</v>
      </c>
      <c r="N28" s="83">
        <f t="shared" ca="1" si="1"/>
        <v>0</v>
      </c>
      <c r="O28" s="83">
        <f t="shared" ca="1" si="4"/>
        <v>0</v>
      </c>
      <c r="P28" s="83">
        <f t="shared" si="5"/>
        <v>0</v>
      </c>
      <c r="Q28" s="83">
        <f t="shared" si="6"/>
        <v>0</v>
      </c>
      <c r="R28" s="83">
        <f t="shared" si="2"/>
        <v>0</v>
      </c>
      <c r="T28" s="301"/>
      <c r="U28" s="237"/>
      <c r="V28" s="237"/>
      <c r="W28" s="237"/>
      <c r="X28" s="237"/>
      <c r="Y28" s="237"/>
      <c r="Z28" s="238"/>
      <c r="AA28" s="239"/>
      <c r="AB28" s="239"/>
      <c r="AC28" s="237"/>
      <c r="AD28" s="239"/>
      <c r="AE28" s="316"/>
    </row>
    <row r="29" spans="2:31">
      <c r="B29" s="273">
        <v>22</v>
      </c>
      <c r="C29" s="237"/>
      <c r="D29" s="237"/>
      <c r="E29" s="237"/>
      <c r="F29" s="237"/>
      <c r="G29" s="237"/>
      <c r="H29" s="238"/>
      <c r="I29" s="239"/>
      <c r="J29" s="239"/>
      <c r="K29" s="272">
        <f t="shared" ca="1" si="0"/>
        <v>-5</v>
      </c>
      <c r="L29" s="239"/>
      <c r="M29" s="316">
        <f t="shared" si="3"/>
        <v>0</v>
      </c>
      <c r="N29" s="83">
        <f t="shared" ca="1" si="1"/>
        <v>0</v>
      </c>
      <c r="O29" s="83">
        <f t="shared" ca="1" si="4"/>
        <v>0</v>
      </c>
      <c r="P29" s="83">
        <f t="shared" si="5"/>
        <v>0</v>
      </c>
      <c r="Q29" s="83">
        <f t="shared" si="6"/>
        <v>0</v>
      </c>
      <c r="R29" s="83">
        <f t="shared" si="2"/>
        <v>0</v>
      </c>
      <c r="T29" s="301"/>
      <c r="U29" s="237"/>
      <c r="V29" s="237"/>
      <c r="W29" s="237"/>
      <c r="X29" s="237"/>
      <c r="Y29" s="237"/>
      <c r="Z29" s="238"/>
      <c r="AA29" s="239"/>
      <c r="AB29" s="239"/>
      <c r="AC29" s="237"/>
      <c r="AD29" s="239"/>
      <c r="AE29" s="316"/>
    </row>
    <row r="30" spans="2:31">
      <c r="B30" s="273">
        <v>23</v>
      </c>
      <c r="C30" s="237"/>
      <c r="D30" s="237"/>
      <c r="E30" s="237"/>
      <c r="F30" s="237"/>
      <c r="G30" s="237"/>
      <c r="H30" s="238"/>
      <c r="I30" s="239"/>
      <c r="J30" s="239"/>
      <c r="K30" s="272">
        <f t="shared" ca="1" si="0"/>
        <v>-5</v>
      </c>
      <c r="L30" s="239"/>
      <c r="M30" s="316">
        <f t="shared" si="3"/>
        <v>0</v>
      </c>
      <c r="N30" s="83">
        <f t="shared" ca="1" si="1"/>
        <v>0</v>
      </c>
      <c r="O30" s="83">
        <f t="shared" ca="1" si="4"/>
        <v>0</v>
      </c>
      <c r="P30" s="83">
        <f t="shared" si="5"/>
        <v>0</v>
      </c>
      <c r="Q30" s="83">
        <f t="shared" si="6"/>
        <v>0</v>
      </c>
      <c r="R30" s="83">
        <f t="shared" si="2"/>
        <v>0</v>
      </c>
      <c r="T30" s="301"/>
      <c r="U30" s="237"/>
      <c r="V30" s="237"/>
      <c r="W30" s="237"/>
      <c r="X30" s="237"/>
      <c r="Y30" s="237"/>
      <c r="Z30" s="238"/>
      <c r="AA30" s="239"/>
      <c r="AB30" s="239"/>
      <c r="AC30" s="237"/>
      <c r="AD30" s="239"/>
      <c r="AE30" s="316"/>
    </row>
    <row r="31" spans="2:31">
      <c r="B31" s="273">
        <v>24</v>
      </c>
      <c r="C31" s="237"/>
      <c r="D31" s="237"/>
      <c r="E31" s="237"/>
      <c r="F31" s="237"/>
      <c r="G31" s="237"/>
      <c r="H31" s="238"/>
      <c r="I31" s="239"/>
      <c r="J31" s="239"/>
      <c r="K31" s="272">
        <f t="shared" ca="1" si="0"/>
        <v>-5</v>
      </c>
      <c r="L31" s="239"/>
      <c r="M31" s="316">
        <f t="shared" si="3"/>
        <v>0</v>
      </c>
      <c r="N31" s="83">
        <f t="shared" ca="1" si="1"/>
        <v>0</v>
      </c>
      <c r="O31" s="83">
        <f t="shared" ca="1" si="4"/>
        <v>0</v>
      </c>
      <c r="P31" s="83">
        <f t="shared" si="5"/>
        <v>0</v>
      </c>
      <c r="Q31" s="83">
        <f t="shared" si="6"/>
        <v>0</v>
      </c>
      <c r="R31" s="83">
        <f t="shared" si="2"/>
        <v>0</v>
      </c>
      <c r="T31" s="301"/>
      <c r="U31" s="237"/>
      <c r="V31" s="237"/>
      <c r="W31" s="237"/>
      <c r="X31" s="237"/>
      <c r="Y31" s="237"/>
      <c r="Z31" s="238"/>
      <c r="AA31" s="239"/>
      <c r="AB31" s="239"/>
      <c r="AC31" s="237"/>
      <c r="AD31" s="239"/>
      <c r="AE31" s="316"/>
    </row>
    <row r="32" spans="2:31">
      <c r="B32" s="273">
        <v>25</v>
      </c>
      <c r="C32" s="237"/>
      <c r="D32" s="237"/>
      <c r="E32" s="237"/>
      <c r="F32" s="237"/>
      <c r="G32" s="237"/>
      <c r="H32" s="238"/>
      <c r="I32" s="239"/>
      <c r="J32" s="239"/>
      <c r="K32" s="272">
        <f t="shared" ca="1" si="0"/>
        <v>-5</v>
      </c>
      <c r="L32" s="239"/>
      <c r="M32" s="316">
        <f t="shared" si="3"/>
        <v>0</v>
      </c>
      <c r="N32" s="83">
        <f t="shared" ca="1" si="1"/>
        <v>0</v>
      </c>
      <c r="O32" s="83">
        <f t="shared" ca="1" si="4"/>
        <v>0</v>
      </c>
      <c r="P32" s="83">
        <f t="shared" si="5"/>
        <v>0</v>
      </c>
      <c r="Q32" s="83">
        <f t="shared" si="6"/>
        <v>0</v>
      </c>
      <c r="R32" s="83">
        <f t="shared" si="2"/>
        <v>0</v>
      </c>
      <c r="T32" s="301"/>
      <c r="U32" s="237"/>
      <c r="V32" s="237"/>
      <c r="W32" s="237"/>
      <c r="X32" s="237"/>
      <c r="Y32" s="237"/>
      <c r="Z32" s="238"/>
      <c r="AA32" s="239"/>
      <c r="AB32" s="239"/>
      <c r="AC32" s="237"/>
      <c r="AD32" s="239"/>
      <c r="AE32" s="316"/>
    </row>
    <row r="33" spans="2:31">
      <c r="B33" s="273">
        <v>26</v>
      </c>
      <c r="C33" s="237"/>
      <c r="D33" s="237"/>
      <c r="E33" s="237"/>
      <c r="F33" s="237"/>
      <c r="G33" s="237"/>
      <c r="H33" s="238"/>
      <c r="I33" s="239"/>
      <c r="J33" s="239"/>
      <c r="K33" s="272">
        <f t="shared" ca="1" si="0"/>
        <v>-5</v>
      </c>
      <c r="L33" s="239"/>
      <c r="M33" s="316">
        <f t="shared" si="3"/>
        <v>0</v>
      </c>
      <c r="N33" s="83">
        <f t="shared" ca="1" si="1"/>
        <v>0</v>
      </c>
      <c r="O33" s="83">
        <f t="shared" ca="1" si="4"/>
        <v>0</v>
      </c>
      <c r="P33" s="83">
        <f t="shared" si="5"/>
        <v>0</v>
      </c>
      <c r="Q33" s="83">
        <f t="shared" si="6"/>
        <v>0</v>
      </c>
      <c r="R33" s="83">
        <f t="shared" si="2"/>
        <v>0</v>
      </c>
      <c r="T33" s="301"/>
      <c r="U33" s="237"/>
      <c r="V33" s="237"/>
      <c r="W33" s="237"/>
      <c r="X33" s="237"/>
      <c r="Y33" s="237"/>
      <c r="Z33" s="238"/>
      <c r="AA33" s="239"/>
      <c r="AB33" s="239"/>
      <c r="AC33" s="237"/>
      <c r="AD33" s="239"/>
      <c r="AE33" s="316"/>
    </row>
    <row r="34" spans="2:31">
      <c r="B34" s="273">
        <v>27</v>
      </c>
      <c r="C34" s="237"/>
      <c r="D34" s="237"/>
      <c r="E34" s="237"/>
      <c r="F34" s="237"/>
      <c r="G34" s="237"/>
      <c r="H34" s="238"/>
      <c r="I34" s="239"/>
      <c r="J34" s="239"/>
      <c r="K34" s="272">
        <f t="shared" ca="1" si="0"/>
        <v>-5</v>
      </c>
      <c r="L34" s="239"/>
      <c r="M34" s="316">
        <f t="shared" si="3"/>
        <v>0</v>
      </c>
      <c r="N34" s="83">
        <f t="shared" ca="1" si="1"/>
        <v>0</v>
      </c>
      <c r="O34" s="83">
        <f t="shared" ca="1" si="4"/>
        <v>0</v>
      </c>
      <c r="P34" s="83">
        <f t="shared" si="5"/>
        <v>0</v>
      </c>
      <c r="Q34" s="83">
        <f t="shared" si="6"/>
        <v>0</v>
      </c>
      <c r="R34" s="83">
        <f t="shared" si="2"/>
        <v>0</v>
      </c>
      <c r="T34" s="301"/>
      <c r="U34" s="237"/>
      <c r="V34" s="237"/>
      <c r="W34" s="237"/>
      <c r="X34" s="237"/>
      <c r="Y34" s="237"/>
      <c r="Z34" s="238"/>
      <c r="AA34" s="239"/>
      <c r="AB34" s="239"/>
      <c r="AC34" s="237"/>
      <c r="AD34" s="239"/>
      <c r="AE34" s="316"/>
    </row>
    <row r="35" spans="2:31">
      <c r="B35" s="273">
        <v>28</v>
      </c>
      <c r="C35" s="237"/>
      <c r="D35" s="237"/>
      <c r="E35" s="237"/>
      <c r="F35" s="237"/>
      <c r="G35" s="237"/>
      <c r="H35" s="238"/>
      <c r="I35" s="239"/>
      <c r="J35" s="239"/>
      <c r="K35" s="272">
        <f t="shared" ref="K35:K44" ca="1" si="7">IF(D35="",-5,IF(I35="",10,IF(J35="",TODAY()-I35,J35-I35-4)))</f>
        <v>-5</v>
      </c>
      <c r="L35" s="239"/>
      <c r="M35" s="316">
        <f t="shared" ref="M35:M44" si="8">IF(J35="",0,1)</f>
        <v>0</v>
      </c>
      <c r="N35" s="83">
        <f t="shared" ref="N35:N44" ca="1" si="9">IF(OR(C35="",I35=""),0,IF(AND(ISBLANK(J35),TODAY()-I35&gt;0),1,0))</f>
        <v>0</v>
      </c>
      <c r="O35" s="83">
        <f t="shared" ref="O35:O44" ca="1" si="10">IF(ISBLANK(I35),0,IF(N35&gt;0,TODAY()-I35,0))</f>
        <v>0</v>
      </c>
      <c r="P35" s="83">
        <f t="shared" ref="P35:P44" si="11">IF(ISBLANK(J35),0,IF(J35-I35&gt;0,1,0))</f>
        <v>0</v>
      </c>
      <c r="Q35" s="83">
        <f t="shared" ref="Q35:Q44" si="12">IF(P35&gt;0,J35-I35,0)</f>
        <v>0</v>
      </c>
      <c r="R35" s="83">
        <f t="shared" ref="R35:R44" si="13">IF(AND(LEN(C35)&gt;=1,I35=""),1,0)</f>
        <v>0</v>
      </c>
      <c r="T35" s="301"/>
      <c r="U35" s="237"/>
      <c r="V35" s="237"/>
      <c r="W35" s="237"/>
      <c r="X35" s="237"/>
      <c r="Y35" s="237"/>
      <c r="Z35" s="238"/>
      <c r="AA35" s="239"/>
      <c r="AB35" s="239"/>
      <c r="AC35" s="237"/>
      <c r="AD35" s="239"/>
      <c r="AE35" s="316"/>
    </row>
    <row r="36" spans="2:31">
      <c r="B36" s="273">
        <v>29</v>
      </c>
      <c r="C36" s="237"/>
      <c r="D36" s="237"/>
      <c r="E36" s="237"/>
      <c r="F36" s="237"/>
      <c r="G36" s="237"/>
      <c r="H36" s="238"/>
      <c r="I36" s="239"/>
      <c r="J36" s="239"/>
      <c r="K36" s="272">
        <f t="shared" ca="1" si="7"/>
        <v>-5</v>
      </c>
      <c r="L36" s="239"/>
      <c r="M36" s="316">
        <f t="shared" si="8"/>
        <v>0</v>
      </c>
      <c r="N36" s="83">
        <f t="shared" ca="1" si="9"/>
        <v>0</v>
      </c>
      <c r="O36" s="83">
        <f t="shared" ca="1" si="10"/>
        <v>0</v>
      </c>
      <c r="P36" s="83">
        <f t="shared" si="11"/>
        <v>0</v>
      </c>
      <c r="Q36" s="83">
        <f t="shared" si="12"/>
        <v>0</v>
      </c>
      <c r="R36" s="83">
        <f t="shared" si="13"/>
        <v>0</v>
      </c>
      <c r="T36" s="301"/>
      <c r="U36" s="237"/>
      <c r="V36" s="237"/>
      <c r="W36" s="237"/>
      <c r="X36" s="237"/>
      <c r="Y36" s="237"/>
      <c r="Z36" s="238"/>
      <c r="AA36" s="239"/>
      <c r="AB36" s="239"/>
      <c r="AC36" s="237"/>
      <c r="AD36" s="239"/>
      <c r="AE36" s="316"/>
    </row>
    <row r="37" spans="2:31">
      <c r="B37" s="273">
        <v>30</v>
      </c>
      <c r="C37" s="237"/>
      <c r="D37" s="237"/>
      <c r="E37" s="237"/>
      <c r="F37" s="237"/>
      <c r="G37" s="237"/>
      <c r="H37" s="238"/>
      <c r="I37" s="239"/>
      <c r="J37" s="239"/>
      <c r="K37" s="272">
        <f t="shared" ca="1" si="7"/>
        <v>-5</v>
      </c>
      <c r="L37" s="239"/>
      <c r="M37" s="316">
        <f t="shared" si="8"/>
        <v>0</v>
      </c>
      <c r="N37" s="83">
        <f t="shared" ca="1" si="9"/>
        <v>0</v>
      </c>
      <c r="O37" s="83">
        <f t="shared" ca="1" si="10"/>
        <v>0</v>
      </c>
      <c r="P37" s="83">
        <f t="shared" si="11"/>
        <v>0</v>
      </c>
      <c r="Q37" s="83">
        <f t="shared" si="12"/>
        <v>0</v>
      </c>
      <c r="R37" s="83">
        <f t="shared" si="13"/>
        <v>0</v>
      </c>
      <c r="T37" s="301"/>
      <c r="U37" s="237"/>
      <c r="V37" s="237"/>
      <c r="W37" s="237"/>
      <c r="X37" s="237"/>
      <c r="Y37" s="237"/>
      <c r="Z37" s="238"/>
      <c r="AA37" s="239"/>
      <c r="AB37" s="239"/>
      <c r="AC37" s="237"/>
      <c r="AD37" s="239"/>
      <c r="AE37" s="316"/>
    </row>
    <row r="38" spans="2:31">
      <c r="B38" s="273">
        <v>31</v>
      </c>
      <c r="C38" s="237"/>
      <c r="D38" s="237"/>
      <c r="E38" s="237"/>
      <c r="F38" s="237"/>
      <c r="G38" s="237"/>
      <c r="H38" s="238"/>
      <c r="I38" s="239"/>
      <c r="J38" s="239"/>
      <c r="K38" s="272">
        <f t="shared" ca="1" si="7"/>
        <v>-5</v>
      </c>
      <c r="L38" s="239"/>
      <c r="M38" s="316">
        <f t="shared" si="8"/>
        <v>0</v>
      </c>
      <c r="N38" s="83">
        <f t="shared" ca="1" si="9"/>
        <v>0</v>
      </c>
      <c r="O38" s="83">
        <f t="shared" ca="1" si="10"/>
        <v>0</v>
      </c>
      <c r="P38" s="83">
        <f t="shared" si="11"/>
        <v>0</v>
      </c>
      <c r="Q38" s="83">
        <f t="shared" si="12"/>
        <v>0</v>
      </c>
      <c r="R38" s="83">
        <f t="shared" si="13"/>
        <v>0</v>
      </c>
      <c r="T38" s="301"/>
      <c r="U38" s="237"/>
      <c r="V38" s="237"/>
      <c r="W38" s="237"/>
      <c r="X38" s="237"/>
      <c r="Y38" s="237"/>
      <c r="Z38" s="238"/>
      <c r="AA38" s="239"/>
      <c r="AB38" s="239"/>
      <c r="AC38" s="237"/>
      <c r="AD38" s="239"/>
      <c r="AE38" s="316"/>
    </row>
    <row r="39" spans="2:31">
      <c r="B39" s="273">
        <v>32</v>
      </c>
      <c r="C39" s="237"/>
      <c r="D39" s="237"/>
      <c r="E39" s="237"/>
      <c r="F39" s="237"/>
      <c r="G39" s="237"/>
      <c r="H39" s="238"/>
      <c r="I39" s="239"/>
      <c r="J39" s="239"/>
      <c r="K39" s="272">
        <f t="shared" ca="1" si="7"/>
        <v>-5</v>
      </c>
      <c r="L39" s="239"/>
      <c r="M39" s="316">
        <f t="shared" si="8"/>
        <v>0</v>
      </c>
      <c r="N39" s="83">
        <f t="shared" ca="1" si="9"/>
        <v>0</v>
      </c>
      <c r="O39" s="83">
        <f t="shared" ca="1" si="10"/>
        <v>0</v>
      </c>
      <c r="P39" s="83">
        <f t="shared" si="11"/>
        <v>0</v>
      </c>
      <c r="Q39" s="83">
        <f t="shared" si="12"/>
        <v>0</v>
      </c>
      <c r="R39" s="83">
        <f t="shared" si="13"/>
        <v>0</v>
      </c>
      <c r="T39" s="301"/>
      <c r="U39" s="237"/>
      <c r="V39" s="237"/>
      <c r="W39" s="237"/>
      <c r="X39" s="237"/>
      <c r="Y39" s="237"/>
      <c r="Z39" s="238"/>
      <c r="AA39" s="239"/>
      <c r="AB39" s="239"/>
      <c r="AC39" s="237"/>
      <c r="AD39" s="239"/>
      <c r="AE39" s="316"/>
    </row>
    <row r="40" spans="2:31">
      <c r="B40" s="273">
        <v>33</v>
      </c>
      <c r="C40" s="237"/>
      <c r="D40" s="237"/>
      <c r="E40" s="237"/>
      <c r="F40" s="237"/>
      <c r="G40" s="237"/>
      <c r="H40" s="238"/>
      <c r="I40" s="239"/>
      <c r="J40" s="239"/>
      <c r="K40" s="272">
        <f t="shared" ca="1" si="7"/>
        <v>-5</v>
      </c>
      <c r="L40" s="239"/>
      <c r="M40" s="316">
        <f t="shared" si="8"/>
        <v>0</v>
      </c>
      <c r="N40" s="83">
        <f t="shared" ca="1" si="9"/>
        <v>0</v>
      </c>
      <c r="O40" s="83">
        <f t="shared" ca="1" si="10"/>
        <v>0</v>
      </c>
      <c r="P40" s="83">
        <f t="shared" si="11"/>
        <v>0</v>
      </c>
      <c r="Q40" s="83">
        <f t="shared" si="12"/>
        <v>0</v>
      </c>
      <c r="R40" s="83">
        <f t="shared" si="13"/>
        <v>0</v>
      </c>
      <c r="T40" s="301"/>
      <c r="U40" s="237"/>
      <c r="V40" s="237"/>
      <c r="W40" s="237"/>
      <c r="X40" s="237"/>
      <c r="Y40" s="237"/>
      <c r="Z40" s="238"/>
      <c r="AA40" s="239"/>
      <c r="AB40" s="239"/>
      <c r="AC40" s="237"/>
      <c r="AD40" s="239"/>
      <c r="AE40" s="316"/>
    </row>
    <row r="41" spans="2:31">
      <c r="B41" s="273">
        <v>34</v>
      </c>
      <c r="C41" s="237"/>
      <c r="D41" s="237"/>
      <c r="E41" s="237"/>
      <c r="F41" s="237"/>
      <c r="G41" s="237"/>
      <c r="H41" s="238"/>
      <c r="I41" s="239"/>
      <c r="J41" s="239"/>
      <c r="K41" s="272">
        <f t="shared" ca="1" si="7"/>
        <v>-5</v>
      </c>
      <c r="L41" s="239"/>
      <c r="M41" s="316">
        <f t="shared" si="8"/>
        <v>0</v>
      </c>
      <c r="N41" s="83">
        <f t="shared" ca="1" si="9"/>
        <v>0</v>
      </c>
      <c r="O41" s="83">
        <f t="shared" ca="1" si="10"/>
        <v>0</v>
      </c>
      <c r="P41" s="83">
        <f t="shared" si="11"/>
        <v>0</v>
      </c>
      <c r="Q41" s="83">
        <f t="shared" si="12"/>
        <v>0</v>
      </c>
      <c r="R41" s="83">
        <f t="shared" si="13"/>
        <v>0</v>
      </c>
      <c r="T41" s="301"/>
      <c r="U41" s="237"/>
      <c r="V41" s="237"/>
      <c r="W41" s="237"/>
      <c r="X41" s="237"/>
      <c r="Y41" s="237"/>
      <c r="Z41" s="238"/>
      <c r="AA41" s="239"/>
      <c r="AB41" s="239"/>
      <c r="AC41" s="237"/>
      <c r="AD41" s="239"/>
      <c r="AE41" s="316"/>
    </row>
    <row r="42" spans="2:31">
      <c r="B42" s="273">
        <v>35</v>
      </c>
      <c r="C42" s="237"/>
      <c r="D42" s="237"/>
      <c r="E42" s="237"/>
      <c r="F42" s="237"/>
      <c r="G42" s="237"/>
      <c r="H42" s="238"/>
      <c r="I42" s="239"/>
      <c r="J42" s="239"/>
      <c r="K42" s="272">
        <f t="shared" ca="1" si="7"/>
        <v>-5</v>
      </c>
      <c r="L42" s="239"/>
      <c r="M42" s="316">
        <f t="shared" si="8"/>
        <v>0</v>
      </c>
      <c r="N42" s="83">
        <f t="shared" ca="1" si="9"/>
        <v>0</v>
      </c>
      <c r="O42" s="83">
        <f t="shared" ca="1" si="10"/>
        <v>0</v>
      </c>
      <c r="P42" s="83">
        <f t="shared" si="11"/>
        <v>0</v>
      </c>
      <c r="Q42" s="83">
        <f t="shared" si="12"/>
        <v>0</v>
      </c>
      <c r="R42" s="83">
        <f t="shared" si="13"/>
        <v>0</v>
      </c>
      <c r="T42" s="301"/>
      <c r="U42" s="237"/>
      <c r="V42" s="237"/>
      <c r="W42" s="237"/>
      <c r="X42" s="237"/>
      <c r="Y42" s="237"/>
      <c r="Z42" s="238"/>
      <c r="AA42" s="239"/>
      <c r="AB42" s="239"/>
      <c r="AC42" s="237"/>
      <c r="AD42" s="239"/>
      <c r="AE42" s="316"/>
    </row>
    <row r="43" spans="2:31">
      <c r="B43" s="273">
        <v>36</v>
      </c>
      <c r="C43" s="237"/>
      <c r="D43" s="237"/>
      <c r="E43" s="237"/>
      <c r="F43" s="237"/>
      <c r="G43" s="237"/>
      <c r="H43" s="238"/>
      <c r="I43" s="239"/>
      <c r="J43" s="239"/>
      <c r="K43" s="272">
        <f t="shared" ca="1" si="7"/>
        <v>-5</v>
      </c>
      <c r="L43" s="239"/>
      <c r="M43" s="316">
        <f t="shared" si="8"/>
        <v>0</v>
      </c>
      <c r="N43" s="83">
        <f t="shared" ca="1" si="9"/>
        <v>0</v>
      </c>
      <c r="O43" s="83">
        <f t="shared" ca="1" si="10"/>
        <v>0</v>
      </c>
      <c r="P43" s="83">
        <f t="shared" si="11"/>
        <v>0</v>
      </c>
      <c r="Q43" s="83">
        <f t="shared" si="12"/>
        <v>0</v>
      </c>
      <c r="R43" s="83">
        <f t="shared" si="13"/>
        <v>0</v>
      </c>
      <c r="T43" s="301"/>
      <c r="U43" s="237"/>
      <c r="V43" s="237"/>
      <c r="W43" s="237"/>
      <c r="X43" s="237"/>
      <c r="Y43" s="237"/>
      <c r="Z43" s="238"/>
      <c r="AA43" s="239"/>
      <c r="AB43" s="239"/>
      <c r="AC43" s="237"/>
      <c r="AD43" s="239"/>
      <c r="AE43" s="316"/>
    </row>
    <row r="44" spans="2:31">
      <c r="B44" s="273">
        <v>37</v>
      </c>
      <c r="C44" s="237"/>
      <c r="D44" s="237"/>
      <c r="E44" s="237"/>
      <c r="F44" s="237"/>
      <c r="G44" s="237"/>
      <c r="H44" s="238"/>
      <c r="I44" s="239"/>
      <c r="J44" s="239"/>
      <c r="K44" s="272">
        <f t="shared" ca="1" si="7"/>
        <v>-5</v>
      </c>
      <c r="L44" s="239"/>
      <c r="M44" s="316">
        <f t="shared" si="8"/>
        <v>0</v>
      </c>
      <c r="N44" s="83">
        <f t="shared" ca="1" si="9"/>
        <v>0</v>
      </c>
      <c r="O44" s="83">
        <f t="shared" ca="1" si="10"/>
        <v>0</v>
      </c>
      <c r="P44" s="83">
        <f t="shared" si="11"/>
        <v>0</v>
      </c>
      <c r="Q44" s="83">
        <f t="shared" si="12"/>
        <v>0</v>
      </c>
      <c r="R44" s="83">
        <f t="shared" si="13"/>
        <v>0</v>
      </c>
      <c r="T44" s="301"/>
      <c r="U44" s="237"/>
      <c r="V44" s="237"/>
      <c r="W44" s="237"/>
      <c r="X44" s="237"/>
      <c r="Y44" s="237"/>
      <c r="Z44" s="238"/>
      <c r="AA44" s="239"/>
      <c r="AB44" s="239"/>
      <c r="AC44" s="237"/>
      <c r="AD44" s="239"/>
      <c r="AE44" s="316"/>
    </row>
    <row r="45" spans="2:31">
      <c r="B45" s="273">
        <v>38</v>
      </c>
      <c r="C45" s="237"/>
      <c r="D45" s="237"/>
      <c r="E45" s="237"/>
      <c r="F45" s="237"/>
      <c r="G45" s="237"/>
      <c r="H45" s="238"/>
      <c r="I45" s="239"/>
      <c r="J45" s="239"/>
      <c r="K45" s="272">
        <f t="shared" ca="1" si="0"/>
        <v>-5</v>
      </c>
      <c r="L45" s="239"/>
      <c r="M45" s="316">
        <f t="shared" si="3"/>
        <v>0</v>
      </c>
      <c r="N45" s="83">
        <f t="shared" ca="1" si="1"/>
        <v>0</v>
      </c>
      <c r="O45" s="83">
        <f t="shared" ca="1" si="4"/>
        <v>0</v>
      </c>
      <c r="P45" s="83">
        <f t="shared" si="5"/>
        <v>0</v>
      </c>
      <c r="Q45" s="83">
        <f t="shared" si="6"/>
        <v>0</v>
      </c>
      <c r="R45" s="83">
        <f t="shared" si="2"/>
        <v>0</v>
      </c>
      <c r="T45" s="301"/>
      <c r="U45" s="237"/>
      <c r="V45" s="237"/>
      <c r="W45" s="237"/>
      <c r="X45" s="237"/>
      <c r="Y45" s="237"/>
      <c r="Z45" s="238"/>
      <c r="AA45" s="239"/>
      <c r="AB45" s="239"/>
      <c r="AC45" s="237"/>
      <c r="AD45" s="239"/>
      <c r="AE45" s="316"/>
    </row>
    <row r="46" spans="2:31">
      <c r="B46" s="273">
        <v>39</v>
      </c>
      <c r="C46" s="237"/>
      <c r="D46" s="237"/>
      <c r="E46" s="237"/>
      <c r="F46" s="237"/>
      <c r="G46" s="237"/>
      <c r="H46" s="238"/>
      <c r="I46" s="239"/>
      <c r="J46" s="239"/>
      <c r="K46" s="272">
        <f t="shared" ca="1" si="0"/>
        <v>-5</v>
      </c>
      <c r="L46" s="239"/>
      <c r="M46" s="316">
        <f t="shared" si="3"/>
        <v>0</v>
      </c>
      <c r="N46" s="83">
        <f t="shared" ca="1" si="1"/>
        <v>0</v>
      </c>
      <c r="O46" s="83">
        <f t="shared" ca="1" si="4"/>
        <v>0</v>
      </c>
      <c r="P46" s="83">
        <f t="shared" si="5"/>
        <v>0</v>
      </c>
      <c r="Q46" s="83">
        <f t="shared" si="6"/>
        <v>0</v>
      </c>
      <c r="R46" s="83">
        <f t="shared" si="2"/>
        <v>0</v>
      </c>
      <c r="T46" s="301"/>
      <c r="U46" s="237"/>
      <c r="V46" s="237"/>
      <c r="W46" s="237"/>
      <c r="X46" s="237"/>
      <c r="Y46" s="237"/>
      <c r="Z46" s="238"/>
      <c r="AA46" s="239"/>
      <c r="AB46" s="239"/>
      <c r="AC46" s="237"/>
      <c r="AD46" s="239"/>
      <c r="AE46" s="316"/>
    </row>
    <row r="47" spans="2:31">
      <c r="B47" s="273">
        <v>40</v>
      </c>
      <c r="C47" s="237"/>
      <c r="D47" s="237"/>
      <c r="E47" s="237"/>
      <c r="F47" s="237"/>
      <c r="G47" s="237"/>
      <c r="H47" s="238"/>
      <c r="I47" s="239"/>
      <c r="J47" s="239"/>
      <c r="K47" s="272">
        <f t="shared" ca="1" si="0"/>
        <v>-5</v>
      </c>
      <c r="L47" s="239"/>
      <c r="M47" s="316">
        <f t="shared" si="3"/>
        <v>0</v>
      </c>
      <c r="N47" s="83">
        <f t="shared" ca="1" si="1"/>
        <v>0</v>
      </c>
      <c r="O47" s="83">
        <f t="shared" ca="1" si="4"/>
        <v>0</v>
      </c>
      <c r="P47" s="83">
        <f t="shared" si="5"/>
        <v>0</v>
      </c>
      <c r="Q47" s="83">
        <f t="shared" si="6"/>
        <v>0</v>
      </c>
      <c r="R47" s="83">
        <f t="shared" si="2"/>
        <v>0</v>
      </c>
      <c r="T47" s="301"/>
      <c r="U47" s="237"/>
      <c r="V47" s="237"/>
      <c r="W47" s="237"/>
      <c r="X47" s="237"/>
      <c r="Y47" s="237"/>
      <c r="Z47" s="238"/>
      <c r="AA47" s="239"/>
      <c r="AB47" s="239"/>
      <c r="AC47" s="237"/>
      <c r="AD47" s="239"/>
      <c r="AE47" s="316"/>
    </row>
    <row r="48" spans="2:31">
      <c r="B48" s="273">
        <v>41</v>
      </c>
      <c r="C48" s="237"/>
      <c r="D48" s="237"/>
      <c r="E48" s="237"/>
      <c r="F48" s="237"/>
      <c r="G48" s="237"/>
      <c r="H48" s="238"/>
      <c r="I48" s="239"/>
      <c r="J48" s="239"/>
      <c r="K48" s="272">
        <f t="shared" ca="1" si="0"/>
        <v>-5</v>
      </c>
      <c r="L48" s="239"/>
      <c r="M48" s="316">
        <f t="shared" si="3"/>
        <v>0</v>
      </c>
      <c r="N48" s="83">
        <f t="shared" ca="1" si="1"/>
        <v>0</v>
      </c>
      <c r="O48" s="83">
        <f t="shared" ca="1" si="4"/>
        <v>0</v>
      </c>
      <c r="P48" s="83">
        <f t="shared" si="5"/>
        <v>0</v>
      </c>
      <c r="Q48" s="83">
        <f t="shared" si="6"/>
        <v>0</v>
      </c>
      <c r="R48" s="83">
        <f t="shared" si="2"/>
        <v>0</v>
      </c>
      <c r="T48" s="301"/>
      <c r="U48" s="237"/>
      <c r="V48" s="237"/>
      <c r="W48" s="237"/>
      <c r="X48" s="237"/>
      <c r="Y48" s="237"/>
      <c r="Z48" s="238"/>
      <c r="AA48" s="239"/>
      <c r="AB48" s="239"/>
      <c r="AC48" s="237"/>
      <c r="AD48" s="239"/>
      <c r="AE48" s="316"/>
    </row>
    <row r="49" spans="2:31">
      <c r="B49" s="273">
        <v>42</v>
      </c>
      <c r="C49" s="237"/>
      <c r="D49" s="237"/>
      <c r="E49" s="237"/>
      <c r="F49" s="237"/>
      <c r="G49" s="237"/>
      <c r="H49" s="238"/>
      <c r="I49" s="239"/>
      <c r="J49" s="239"/>
      <c r="K49" s="272">
        <f t="shared" ca="1" si="0"/>
        <v>-5</v>
      </c>
      <c r="L49" s="239"/>
      <c r="M49" s="316">
        <f t="shared" si="3"/>
        <v>0</v>
      </c>
      <c r="N49" s="83">
        <f t="shared" ca="1" si="1"/>
        <v>0</v>
      </c>
      <c r="O49" s="83">
        <f t="shared" ca="1" si="4"/>
        <v>0</v>
      </c>
      <c r="P49" s="83">
        <f t="shared" si="5"/>
        <v>0</v>
      </c>
      <c r="Q49" s="83">
        <f t="shared" si="6"/>
        <v>0</v>
      </c>
      <c r="R49" s="83">
        <f t="shared" si="2"/>
        <v>0</v>
      </c>
      <c r="T49" s="301"/>
      <c r="U49" s="237"/>
      <c r="V49" s="237"/>
      <c r="W49" s="237"/>
      <c r="X49" s="237"/>
      <c r="Y49" s="237"/>
      <c r="Z49" s="238"/>
      <c r="AA49" s="239"/>
      <c r="AB49" s="239"/>
      <c r="AC49" s="237"/>
      <c r="AD49" s="239"/>
      <c r="AE49" s="316"/>
    </row>
    <row r="50" spans="2:31">
      <c r="B50" s="273">
        <v>43</v>
      </c>
      <c r="C50" s="237"/>
      <c r="D50" s="237"/>
      <c r="E50" s="237"/>
      <c r="F50" s="237"/>
      <c r="G50" s="237"/>
      <c r="H50" s="238"/>
      <c r="I50" s="239"/>
      <c r="J50" s="239"/>
      <c r="K50" s="272">
        <f t="shared" ca="1" si="0"/>
        <v>-5</v>
      </c>
      <c r="L50" s="239"/>
      <c r="M50" s="316">
        <f t="shared" si="3"/>
        <v>0</v>
      </c>
      <c r="N50" s="83">
        <f t="shared" ca="1" si="1"/>
        <v>0</v>
      </c>
      <c r="O50" s="83">
        <f t="shared" ca="1" si="4"/>
        <v>0</v>
      </c>
      <c r="P50" s="83">
        <f t="shared" si="5"/>
        <v>0</v>
      </c>
      <c r="Q50" s="83">
        <f t="shared" si="6"/>
        <v>0</v>
      </c>
      <c r="R50" s="83">
        <f t="shared" si="2"/>
        <v>0</v>
      </c>
      <c r="T50" s="301"/>
      <c r="U50" s="237"/>
      <c r="V50" s="237"/>
      <c r="W50" s="237"/>
      <c r="X50" s="237"/>
      <c r="Y50" s="237"/>
      <c r="Z50" s="238"/>
      <c r="AA50" s="239"/>
      <c r="AB50" s="239"/>
      <c r="AC50" s="237"/>
      <c r="AD50" s="239"/>
      <c r="AE50" s="316"/>
    </row>
    <row r="51" spans="2:31">
      <c r="B51" s="273">
        <v>44</v>
      </c>
      <c r="C51" s="237"/>
      <c r="D51" s="237"/>
      <c r="E51" s="237"/>
      <c r="F51" s="237"/>
      <c r="G51" s="237"/>
      <c r="H51" s="238"/>
      <c r="I51" s="239"/>
      <c r="J51" s="239"/>
      <c r="K51" s="272">
        <f t="shared" ca="1" si="0"/>
        <v>-5</v>
      </c>
      <c r="L51" s="239"/>
      <c r="M51" s="316">
        <f t="shared" si="3"/>
        <v>0</v>
      </c>
      <c r="N51" s="83">
        <f t="shared" ca="1" si="1"/>
        <v>0</v>
      </c>
      <c r="O51" s="83">
        <f t="shared" ca="1" si="4"/>
        <v>0</v>
      </c>
      <c r="P51" s="83">
        <f t="shared" si="5"/>
        <v>0</v>
      </c>
      <c r="Q51" s="83">
        <f t="shared" si="6"/>
        <v>0</v>
      </c>
      <c r="R51" s="83">
        <f t="shared" si="2"/>
        <v>0</v>
      </c>
      <c r="T51" s="301"/>
      <c r="U51" s="237"/>
      <c r="V51" s="237"/>
      <c r="W51" s="237"/>
      <c r="X51" s="237"/>
      <c r="Y51" s="237"/>
      <c r="Z51" s="238"/>
      <c r="AA51" s="239"/>
      <c r="AB51" s="239"/>
      <c r="AC51" s="237"/>
      <c r="AD51" s="239"/>
      <c r="AE51" s="316"/>
    </row>
    <row r="52" spans="2:31">
      <c r="B52" s="273">
        <v>45</v>
      </c>
      <c r="C52" s="237"/>
      <c r="D52" s="237"/>
      <c r="E52" s="237"/>
      <c r="F52" s="237"/>
      <c r="G52" s="237"/>
      <c r="H52" s="238"/>
      <c r="I52" s="239"/>
      <c r="J52" s="239"/>
      <c r="K52" s="272">
        <f ca="1">IF(D52="",-5,IF(I52="",10,IF(J52="",TODAY()-I52,J52-I52-4)))</f>
        <v>-5</v>
      </c>
      <c r="L52" s="239"/>
      <c r="M52" s="316">
        <f>IF(J52="",0,1)</f>
        <v>0</v>
      </c>
      <c r="N52" s="83">
        <f ca="1">IF(OR(C52="",I52=""),0,IF(AND(ISBLANK(J52),TODAY()-I52&gt;0),1,0))</f>
        <v>0</v>
      </c>
      <c r="O52" s="83">
        <f ca="1">IF(ISBLANK(I52),0,IF(N52&gt;0,TODAY()-I52,0))</f>
        <v>0</v>
      </c>
      <c r="P52" s="83">
        <f>IF(ISBLANK(J52),0,IF(J52-I52&gt;0,1,0))</f>
        <v>0</v>
      </c>
      <c r="Q52" s="83">
        <f>IF(P52&gt;0,J52-I52,0)</f>
        <v>0</v>
      </c>
      <c r="R52" s="83">
        <f>IF(AND(LEN(C52)&gt;=1,I52=""),1,0)</f>
        <v>0</v>
      </c>
      <c r="T52" s="301"/>
      <c r="U52" s="237"/>
      <c r="V52" s="237"/>
      <c r="W52" s="237"/>
      <c r="X52" s="237"/>
      <c r="Y52" s="237"/>
      <c r="Z52" s="238"/>
      <c r="AA52" s="239"/>
      <c r="AB52" s="239"/>
      <c r="AC52" s="237"/>
      <c r="AD52" s="239"/>
      <c r="AE52" s="316"/>
    </row>
    <row r="53" spans="2:31">
      <c r="B53" s="273">
        <v>46</v>
      </c>
      <c r="C53" s="237"/>
      <c r="D53" s="237"/>
      <c r="E53" s="237"/>
      <c r="F53" s="237"/>
      <c r="G53" s="237"/>
      <c r="H53" s="238"/>
      <c r="I53" s="239"/>
      <c r="J53" s="239"/>
      <c r="K53" s="272">
        <f ca="1">IF(D53="",-5,IF(I53="",10,IF(J53="",TODAY()-I53,J53-I53-4)))</f>
        <v>-5</v>
      </c>
      <c r="L53" s="239"/>
      <c r="M53" s="316">
        <f>IF(J53="",0,1)</f>
        <v>0</v>
      </c>
      <c r="N53" s="83">
        <f ca="1">IF(OR(C53="",I53=""),0,IF(AND(ISBLANK(J53),TODAY()-I53&gt;0),1,0))</f>
        <v>0</v>
      </c>
      <c r="O53" s="83">
        <f ca="1">IF(ISBLANK(I53),0,IF(N53&gt;0,TODAY()-I53,0))</f>
        <v>0</v>
      </c>
      <c r="P53" s="83">
        <f>IF(ISBLANK(J53),0,IF(J53-I53&gt;0,1,0))</f>
        <v>0</v>
      </c>
      <c r="Q53" s="83">
        <f>IF(P53&gt;0,J53-I53,0)</f>
        <v>0</v>
      </c>
      <c r="R53" s="83">
        <f>IF(AND(LEN(C53)&gt;=1,I53=""),1,0)</f>
        <v>0</v>
      </c>
      <c r="T53" s="301"/>
      <c r="U53" s="237"/>
      <c r="V53" s="237"/>
      <c r="W53" s="237"/>
      <c r="X53" s="237"/>
      <c r="Y53" s="237"/>
      <c r="Z53" s="238"/>
      <c r="AA53" s="239"/>
      <c r="AB53" s="239"/>
      <c r="AC53" s="237"/>
      <c r="AD53" s="239"/>
      <c r="AE53" s="316"/>
    </row>
    <row r="54" spans="2:31">
      <c r="B54" s="273">
        <v>47</v>
      </c>
      <c r="C54" s="237"/>
      <c r="D54" s="237"/>
      <c r="E54" s="237"/>
      <c r="F54" s="237"/>
      <c r="G54" s="237"/>
      <c r="H54" s="238"/>
      <c r="I54" s="239"/>
      <c r="J54" s="239"/>
      <c r="K54" s="272">
        <f t="shared" ca="1" si="0"/>
        <v>-5</v>
      </c>
      <c r="L54" s="239"/>
      <c r="M54" s="316">
        <f t="shared" si="3"/>
        <v>0</v>
      </c>
      <c r="N54" s="83">
        <f t="shared" ca="1" si="1"/>
        <v>0</v>
      </c>
      <c r="O54" s="83">
        <f t="shared" ca="1" si="4"/>
        <v>0</v>
      </c>
      <c r="P54" s="83">
        <f t="shared" si="5"/>
        <v>0</v>
      </c>
      <c r="Q54" s="83">
        <f t="shared" si="6"/>
        <v>0</v>
      </c>
      <c r="R54" s="83">
        <f t="shared" si="2"/>
        <v>0</v>
      </c>
      <c r="T54" s="301"/>
      <c r="U54" s="237"/>
      <c r="V54" s="237"/>
      <c r="W54" s="237"/>
      <c r="X54" s="237"/>
      <c r="Y54" s="237"/>
      <c r="Z54" s="238"/>
      <c r="AA54" s="239"/>
      <c r="AB54" s="239"/>
      <c r="AC54" s="237"/>
      <c r="AD54" s="239"/>
      <c r="AE54" s="316"/>
    </row>
    <row r="55" spans="2:31">
      <c r="B55" s="273">
        <v>48</v>
      </c>
      <c r="C55" s="237"/>
      <c r="D55" s="237"/>
      <c r="E55" s="237"/>
      <c r="F55" s="237"/>
      <c r="G55" s="237"/>
      <c r="H55" s="238"/>
      <c r="I55" s="239"/>
      <c r="J55" s="239"/>
      <c r="K55" s="272">
        <f t="shared" ca="1" si="0"/>
        <v>-5</v>
      </c>
      <c r="L55" s="239"/>
      <c r="M55" s="316">
        <f t="shared" si="3"/>
        <v>0</v>
      </c>
      <c r="N55" s="83">
        <f t="shared" ca="1" si="1"/>
        <v>0</v>
      </c>
      <c r="O55" s="83">
        <f t="shared" ca="1" si="4"/>
        <v>0</v>
      </c>
      <c r="P55" s="83">
        <f t="shared" si="5"/>
        <v>0</v>
      </c>
      <c r="Q55" s="83">
        <f t="shared" si="6"/>
        <v>0</v>
      </c>
      <c r="R55" s="83">
        <f t="shared" si="2"/>
        <v>0</v>
      </c>
      <c r="T55" s="301"/>
      <c r="U55" s="237"/>
      <c r="V55" s="237"/>
      <c r="W55" s="237"/>
      <c r="X55" s="237"/>
      <c r="Y55" s="237"/>
      <c r="Z55" s="238"/>
      <c r="AA55" s="239"/>
      <c r="AB55" s="239"/>
      <c r="AC55" s="237"/>
      <c r="AD55" s="239"/>
      <c r="AE55" s="316"/>
    </row>
    <row r="56" spans="2:31">
      <c r="B56" s="273">
        <v>49</v>
      </c>
      <c r="C56" s="237"/>
      <c r="D56" s="237"/>
      <c r="E56" s="237"/>
      <c r="F56" s="237"/>
      <c r="G56" s="237"/>
      <c r="H56" s="238"/>
      <c r="I56" s="239"/>
      <c r="J56" s="239"/>
      <c r="K56" s="272">
        <f ca="1">IF(D56="",-5,IF(I56="",10,IF(J56="",TODAY()-I56,J56-I56-4)))</f>
        <v>-5</v>
      </c>
      <c r="L56" s="239"/>
      <c r="M56" s="316">
        <f>IF(J56="",0,1)</f>
        <v>0</v>
      </c>
      <c r="N56" s="83">
        <f ca="1">IF(OR(C56="",I56=""),0,IF(AND(ISBLANK(J56),TODAY()-I56&gt;0),1,0))</f>
        <v>0</v>
      </c>
      <c r="O56" s="83">
        <f ca="1">IF(ISBLANK(I56),0,IF(N56&gt;0,TODAY()-I56,0))</f>
        <v>0</v>
      </c>
      <c r="P56" s="83">
        <f>IF(ISBLANK(J56),0,IF(J56-I56&gt;0,1,0))</f>
        <v>0</v>
      </c>
      <c r="Q56" s="83">
        <f>IF(P56&gt;0,J56-I56,0)</f>
        <v>0</v>
      </c>
      <c r="R56" s="83">
        <f>IF(AND(LEN(C56)&gt;=1,I56=""),1,0)</f>
        <v>0</v>
      </c>
      <c r="T56" s="301"/>
      <c r="U56" s="237"/>
      <c r="V56" s="237"/>
      <c r="W56" s="237"/>
      <c r="X56" s="237"/>
      <c r="Y56" s="237"/>
      <c r="Z56" s="238"/>
      <c r="AA56" s="239"/>
      <c r="AB56" s="239"/>
      <c r="AC56" s="237"/>
      <c r="AD56" s="239"/>
      <c r="AE56" s="316"/>
    </row>
    <row r="57" spans="2:31">
      <c r="B57" s="273">
        <v>50</v>
      </c>
      <c r="C57" s="237"/>
      <c r="D57" s="237"/>
      <c r="E57" s="237"/>
      <c r="F57" s="237"/>
      <c r="G57" s="237"/>
      <c r="H57" s="238"/>
      <c r="I57" s="239"/>
      <c r="J57" s="239"/>
      <c r="K57" s="272">
        <f ca="1">IF(D57="",-5,IF(I57="",10,IF(J57="",TODAY()-I57,J57-I57-4)))</f>
        <v>-5</v>
      </c>
      <c r="L57" s="239"/>
      <c r="M57" s="316">
        <f>IF(J57="",0,1)</f>
        <v>0</v>
      </c>
      <c r="N57" s="83">
        <f ca="1">IF(OR(C57="",I57=""),0,IF(AND(ISBLANK(J57),TODAY()-I57&gt;0),1,0))</f>
        <v>0</v>
      </c>
      <c r="O57" s="83">
        <f ca="1">IF(ISBLANK(I57),0,IF(N57&gt;0,TODAY()-I57,0))</f>
        <v>0</v>
      </c>
      <c r="P57" s="83">
        <f>IF(ISBLANK(J57),0,IF(J57-I57&gt;0,1,0))</f>
        <v>0</v>
      </c>
      <c r="Q57" s="83">
        <f>IF(P57&gt;0,J57-I57,0)</f>
        <v>0</v>
      </c>
      <c r="R57" s="83">
        <f>IF(AND(LEN(C57)&gt;=1,I57=""),1,0)</f>
        <v>0</v>
      </c>
      <c r="T57" s="301"/>
      <c r="U57" s="237"/>
      <c r="V57" s="237"/>
      <c r="W57" s="237"/>
      <c r="X57" s="237"/>
      <c r="Y57" s="237"/>
      <c r="Z57" s="238"/>
      <c r="AA57" s="239"/>
      <c r="AB57" s="239"/>
      <c r="AC57" s="237"/>
      <c r="AD57" s="239"/>
      <c r="AE57" s="316"/>
    </row>
    <row r="58" spans="2:31">
      <c r="B58" s="199"/>
      <c r="C58" s="199"/>
      <c r="D58" s="199"/>
      <c r="E58" s="199"/>
      <c r="F58" s="199"/>
      <c r="G58" s="199"/>
      <c r="H58" s="199"/>
      <c r="I58" s="206"/>
      <c r="J58" s="199"/>
      <c r="K58" s="199"/>
      <c r="L58" s="199"/>
    </row>
    <row r="59" spans="2:31">
      <c r="B59" s="199"/>
      <c r="C59" s="199"/>
      <c r="D59" s="199"/>
      <c r="E59" s="199"/>
      <c r="F59" s="199"/>
      <c r="G59" s="199"/>
      <c r="H59" s="199"/>
      <c r="I59" s="206"/>
      <c r="J59" s="199"/>
      <c r="K59" s="199"/>
      <c r="L59" s="199"/>
      <c r="M59" s="316">
        <f>SUM(M8:M58)</f>
        <v>0</v>
      </c>
      <c r="N59" s="83">
        <f ca="1">SUM(N8:N58)</f>
        <v>0</v>
      </c>
      <c r="O59" s="352">
        <f ca="1">SUM(O8:O58)</f>
        <v>0</v>
      </c>
      <c r="P59" s="83">
        <f>SUM(P8:P58)</f>
        <v>0</v>
      </c>
      <c r="Q59" s="353">
        <f>SUM(Q8:Q58)</f>
        <v>0</v>
      </c>
      <c r="R59" s="316">
        <f>SUM(R8:R57)</f>
        <v>0</v>
      </c>
    </row>
    <row r="60" spans="2:31">
      <c r="B60" s="199"/>
      <c r="C60" s="199"/>
      <c r="D60" s="199"/>
      <c r="E60" s="199"/>
      <c r="F60" s="199"/>
      <c r="G60" s="199"/>
      <c r="H60" s="199"/>
      <c r="I60" s="206"/>
      <c r="J60" s="199"/>
      <c r="K60" s="199"/>
      <c r="L60" s="199"/>
    </row>
    <row r="61" spans="2:31">
      <c r="B61" s="199"/>
      <c r="C61" s="199"/>
      <c r="D61" s="199"/>
      <c r="E61" s="199"/>
      <c r="F61" s="199"/>
      <c r="G61" s="199"/>
      <c r="H61" s="199"/>
      <c r="I61" s="206"/>
      <c r="J61" s="199"/>
      <c r="K61" s="199"/>
      <c r="L61" s="199"/>
      <c r="N61" s="83" t="s">
        <v>125</v>
      </c>
      <c r="O61" s="83">
        <f>COUNTA(DeliverablesList)</f>
        <v>0</v>
      </c>
    </row>
    <row r="62" spans="2:31">
      <c r="B62" s="200"/>
      <c r="C62" s="200"/>
      <c r="D62" s="200"/>
      <c r="E62" s="200"/>
      <c r="F62" s="199"/>
      <c r="G62" s="199"/>
      <c r="H62" s="199"/>
      <c r="I62" t="s">
        <v>238</v>
      </c>
      <c r="J62" s="300">
        <f>M59-P59</f>
        <v>0</v>
      </c>
      <c r="K62" s="199"/>
      <c r="L62" s="199"/>
      <c r="N62" s="83" t="s">
        <v>66</v>
      </c>
      <c r="O62" s="83">
        <f>COUNTIF(DeliverablesStatus,N62)</f>
        <v>0</v>
      </c>
    </row>
    <row r="63" spans="2:31">
      <c r="B63" s="199"/>
      <c r="C63" s="199"/>
      <c r="D63" s="199"/>
      <c r="E63" s="199"/>
      <c r="F63" s="199"/>
      <c r="G63" s="199"/>
      <c r="H63" s="199"/>
      <c r="I63" t="s">
        <v>239</v>
      </c>
      <c r="J63">
        <f>P59</f>
        <v>0</v>
      </c>
      <c r="K63" s="199"/>
      <c r="L63" s="199"/>
      <c r="N63" s="83" t="s">
        <v>65</v>
      </c>
      <c r="O63" s="83">
        <f>COUNTIF(DeliverablesStatus,N63)</f>
        <v>0</v>
      </c>
    </row>
    <row r="64" spans="2:31">
      <c r="B64" s="201"/>
      <c r="C64" s="201"/>
      <c r="D64" s="201"/>
      <c r="E64" s="201"/>
      <c r="F64" s="199"/>
      <c r="G64" s="199"/>
      <c r="H64" s="199"/>
      <c r="I64" t="s">
        <v>240</v>
      </c>
      <c r="J64" s="300">
        <f>O61-M59</f>
        <v>0</v>
      </c>
      <c r="K64" s="199"/>
      <c r="L64" s="199"/>
      <c r="N64" s="83" t="s">
        <v>17</v>
      </c>
      <c r="O64" s="83">
        <f>COUNTIF(DeliverablesStatus,N64)</f>
        <v>0</v>
      </c>
    </row>
    <row r="65" spans="2:17">
      <c r="B65" s="201"/>
      <c r="C65" s="201"/>
      <c r="D65" s="201"/>
      <c r="E65" s="201"/>
      <c r="F65" s="199"/>
      <c r="G65" s="199"/>
      <c r="H65" s="199"/>
      <c r="I65" s="206"/>
      <c r="J65" s="199"/>
      <c r="K65" s="199"/>
      <c r="L65" s="199"/>
    </row>
    <row r="66" spans="2:17">
      <c r="B66" s="201"/>
      <c r="C66" s="201"/>
      <c r="D66" s="201"/>
      <c r="E66" s="201"/>
      <c r="F66" s="199"/>
      <c r="G66" s="199"/>
      <c r="H66" s="199"/>
      <c r="K66" s="199"/>
      <c r="L66" s="199"/>
      <c r="N66" s="83" t="s">
        <v>131</v>
      </c>
      <c r="Q66" s="353">
        <f ca="1">O59+Q59</f>
        <v>0</v>
      </c>
    </row>
    <row r="67" spans="2:17">
      <c r="B67" s="201"/>
      <c r="C67" s="201"/>
      <c r="D67" s="201"/>
      <c r="E67" s="201"/>
      <c r="F67" s="199"/>
      <c r="G67" s="199"/>
      <c r="H67" s="199"/>
      <c r="K67" s="199"/>
      <c r="L67" s="199"/>
    </row>
    <row r="68" spans="2:17">
      <c r="B68" s="201"/>
      <c r="C68" s="201"/>
      <c r="D68" s="201"/>
      <c r="E68" s="201"/>
      <c r="F68" s="199"/>
      <c r="G68" s="199"/>
      <c r="H68" s="199"/>
      <c r="I68" s="206"/>
      <c r="J68" s="199"/>
      <c r="K68" s="199"/>
      <c r="L68" s="199"/>
    </row>
    <row r="69" spans="2:17">
      <c r="B69" s="201"/>
      <c r="C69" s="201"/>
      <c r="D69" s="201"/>
      <c r="E69" s="201"/>
      <c r="F69" s="199"/>
      <c r="G69" s="199"/>
      <c r="H69" s="199"/>
      <c r="I69" s="206"/>
      <c r="J69" s="199"/>
      <c r="K69" s="199"/>
      <c r="L69" s="199"/>
    </row>
  </sheetData>
  <sheetProtection sheet="1" objects="1" scenarios="1" selectLockedCells="1" sort="0"/>
  <phoneticPr fontId="15" type="noConversion"/>
  <conditionalFormatting sqref="K8:K57 AC8">
    <cfRule type="cellIs" dxfId="68" priority="1" stopIfTrue="1" operator="lessThan">
      <formula>AmberLimit</formula>
    </cfRule>
    <cfRule type="cellIs" dxfId="67" priority="2" stopIfTrue="1" operator="lessThan">
      <formula>RedLimit</formula>
    </cfRule>
    <cfRule type="cellIs" dxfId="66" priority="3" stopIfTrue="1" operator="greaterThanOrEqual">
      <formula>RedLimit</formula>
    </cfRule>
  </conditionalFormatting>
  <dataValidations count="5">
    <dataValidation type="decimal" allowBlank="1" showInputMessage="1" showErrorMessage="1" sqref="H8:H57 Z8">
      <formula1>0</formula1>
      <formula2>99.99</formula2>
    </dataValidation>
    <dataValidation type="date" allowBlank="1" showInputMessage="1" showErrorMessage="1" sqref="I8:I57 AA8">
      <formula1>38718</formula1>
      <formula2>42005</formula2>
    </dataValidation>
    <dataValidation type="list" allowBlank="1" showInputMessage="1" showErrorMessage="1" sqref="G8:G57 Y8">
      <formula1>DeliverableStatus</formula1>
    </dataValidation>
    <dataValidation type="list" allowBlank="1" showInputMessage="1" showErrorMessage="1" sqref="E8:E57 W8">
      <formula1>OFFSET(ContractTitles,0,0,COUNTA(ContractTitles),1)</formula1>
    </dataValidation>
    <dataValidation type="list" allowBlank="1" showInputMessage="1" showErrorMessage="1" sqref="F8:F57 X8">
      <formula1>OFFSET(Milestones,0,0,COUNTA(Milestones),1)</formula1>
    </dataValidation>
  </dataValidations>
  <pageMargins left="0.39370078740157483" right="0.39370078740157483" top="0.59055118110236227" bottom="0.59055118110236227" header="0.39370078740157483" footer="0.39370078740157483"/>
  <pageSetup paperSize="9" scale="90" fitToHeight="4" orientation="landscape" r:id="rId1"/>
  <headerFooter alignWithMargins="0">
    <oddHeader>&amp;L&amp;D&amp;C&amp;A&amp;R&amp;P/&amp;N</oddHeader>
    <oddFooter>&amp;L&amp;F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B2:T84"/>
  <sheetViews>
    <sheetView workbookViewId="0"/>
  </sheetViews>
  <sheetFormatPr defaultRowHeight="11.25"/>
  <cols>
    <col min="1" max="1" width="2.5" style="91" customWidth="1"/>
    <col min="2" max="2" width="25.83203125" style="91" customWidth="1"/>
    <col min="3" max="4" width="35" style="91" customWidth="1"/>
    <col min="5" max="5" width="13.5" style="91" customWidth="1"/>
    <col min="6" max="8" width="12" style="91" customWidth="1"/>
    <col min="9" max="10" width="12" style="92" customWidth="1"/>
    <col min="11" max="11" width="12" style="91" customWidth="1"/>
    <col min="12" max="12" width="12" style="143" customWidth="1"/>
    <col min="13" max="13" width="4" style="91" customWidth="1"/>
    <col min="14" max="17" width="10.1640625" style="91" customWidth="1"/>
    <col min="18" max="18" width="2" style="91" customWidth="1"/>
    <col min="19" max="19" width="17.1640625" style="91" customWidth="1"/>
    <col min="20" max="20" width="29.5" style="91" customWidth="1"/>
    <col min="21" max="22" width="9.33203125" style="91"/>
    <col min="23" max="23" width="12.83203125" style="91" customWidth="1"/>
    <col min="24" max="16384" width="9.33203125" style="91"/>
  </cols>
  <sheetData>
    <row r="2" spans="2:20" ht="19.5" customHeight="1">
      <c r="B2" s="153" t="s">
        <v>298</v>
      </c>
      <c r="C2" s="89"/>
      <c r="D2" s="89"/>
      <c r="E2" s="89"/>
      <c r="F2" s="89"/>
      <c r="G2" s="89"/>
      <c r="H2" s="89"/>
      <c r="I2" s="90"/>
      <c r="J2" s="90"/>
      <c r="K2" s="89"/>
      <c r="L2" s="89"/>
    </row>
    <row r="3" spans="2:20" ht="16.5" customHeight="1" thickBot="1">
      <c r="G3" s="505" t="str">
        <f>IF(H84&lt;&gt;0,"Vérifier Change Requests: écart "&amp;H84&amp;" jours.","")</f>
        <v/>
      </c>
      <c r="H3" s="506"/>
      <c r="I3" s="506"/>
      <c r="J3" s="507"/>
    </row>
    <row r="4" spans="2:20" s="93" customFormat="1" ht="36.75" customHeight="1" thickBot="1">
      <c r="B4" s="307" t="s">
        <v>98</v>
      </c>
      <c r="C4" s="95" t="s">
        <v>148</v>
      </c>
      <c r="D4" s="95" t="s">
        <v>96</v>
      </c>
      <c r="E4" s="95" t="s">
        <v>95</v>
      </c>
      <c r="F4" s="94" t="s">
        <v>140</v>
      </c>
      <c r="G4" s="95" t="s">
        <v>299</v>
      </c>
      <c r="H4" s="131" t="s">
        <v>139</v>
      </c>
      <c r="I4" s="96" t="s">
        <v>2</v>
      </c>
      <c r="J4" s="96" t="s">
        <v>300</v>
      </c>
      <c r="K4" s="131" t="s">
        <v>141</v>
      </c>
      <c r="L4" s="310" t="s">
        <v>301</v>
      </c>
      <c r="N4" s="337" t="s">
        <v>3</v>
      </c>
      <c r="O4" s="338" t="s">
        <v>2</v>
      </c>
      <c r="P4" s="338" t="s">
        <v>4</v>
      </c>
      <c r="Q4" s="251" t="s">
        <v>10</v>
      </c>
      <c r="S4" s="337" t="s">
        <v>90</v>
      </c>
      <c r="T4" s="337" t="s">
        <v>97</v>
      </c>
    </row>
    <row r="5" spans="2:20" ht="14.25" customHeight="1" thickBot="1">
      <c r="B5" s="306"/>
      <c r="C5" s="227"/>
      <c r="D5" s="228"/>
      <c r="E5" s="253" t="s">
        <v>113</v>
      </c>
      <c r="F5" s="97">
        <f>SUM(F6:F80)</f>
        <v>0</v>
      </c>
      <c r="G5" s="98">
        <f>SUM(G6:G80)</f>
        <v>0</v>
      </c>
      <c r="H5" s="132">
        <f>SUM(F5:G5)</f>
        <v>0</v>
      </c>
      <c r="I5" s="99">
        <f>SUM(I6:I80)</f>
        <v>0</v>
      </c>
      <c r="J5" s="99">
        <f>SUM(J6:J80)</f>
        <v>0</v>
      </c>
      <c r="K5" s="98">
        <f t="shared" ref="K5:K22" si="0">J5+I5</f>
        <v>0</v>
      </c>
      <c r="L5" s="133">
        <f t="shared" ref="L5:L22" si="1">H5-K5</f>
        <v>0</v>
      </c>
      <c r="N5" s="134">
        <f t="shared" ref="N5:N22" si="2">H5</f>
        <v>0</v>
      </c>
      <c r="O5" s="135">
        <f t="shared" ref="O5:O22" si="3">I5</f>
        <v>0</v>
      </c>
      <c r="P5" s="135">
        <f t="shared" ref="P5:P22" si="4">IF(I5+J5=0,,I5*H5/(I5+J5))</f>
        <v>0</v>
      </c>
      <c r="Q5" s="136" t="str">
        <f t="shared" ref="Q5:Q22" si="5">IF(O5=0,"",P5/O5)</f>
        <v/>
      </c>
      <c r="S5" s="134"/>
      <c r="T5" s="134"/>
    </row>
    <row r="6" spans="2:20">
      <c r="B6" s="219"/>
      <c r="C6" s="229"/>
      <c r="D6" s="229"/>
      <c r="E6" s="223"/>
      <c r="F6" s="101"/>
      <c r="G6" s="102"/>
      <c r="H6" s="137">
        <f t="shared" ref="H6:H20" si="6">SUM(F6:G6)</f>
        <v>0</v>
      </c>
      <c r="I6" s="103"/>
      <c r="J6" s="103"/>
      <c r="K6" s="138">
        <f t="shared" si="0"/>
        <v>0</v>
      </c>
      <c r="L6" s="139">
        <f t="shared" si="1"/>
        <v>0</v>
      </c>
      <c r="N6" s="140">
        <f t="shared" si="2"/>
        <v>0</v>
      </c>
      <c r="O6" s="141">
        <f t="shared" si="3"/>
        <v>0</v>
      </c>
      <c r="P6" s="141">
        <f t="shared" si="4"/>
        <v>0</v>
      </c>
      <c r="Q6" s="142" t="str">
        <f t="shared" si="5"/>
        <v/>
      </c>
      <c r="S6" s="321" t="str">
        <f t="shared" ref="S6:S22" si="7">IF(B6="","",INDEX(Deliverables2Phases,MATCH(B6,DeliverablesList,0)))</f>
        <v/>
      </c>
      <c r="T6" s="321" t="str">
        <f t="shared" ref="T6:T22" si="8">IF(B6="","",INDEX(Deliverables2Contract,MATCH(B6,DeliverablesList,0)))</f>
        <v/>
      </c>
    </row>
    <row r="7" spans="2:20">
      <c r="B7" s="220"/>
      <c r="C7" s="231"/>
      <c r="D7" s="231"/>
      <c r="E7" s="224"/>
      <c r="F7" s="104"/>
      <c r="G7" s="105"/>
      <c r="H7" s="137">
        <f t="shared" si="6"/>
        <v>0</v>
      </c>
      <c r="I7" s="106"/>
      <c r="J7" s="106"/>
      <c r="K7" s="187">
        <f t="shared" si="0"/>
        <v>0</v>
      </c>
      <c r="L7" s="188">
        <f t="shared" si="1"/>
        <v>0</v>
      </c>
      <c r="N7" s="191">
        <f t="shared" si="2"/>
        <v>0</v>
      </c>
      <c r="O7" s="192">
        <f t="shared" si="3"/>
        <v>0</v>
      </c>
      <c r="P7" s="192">
        <f t="shared" si="4"/>
        <v>0</v>
      </c>
      <c r="Q7" s="193" t="str">
        <f t="shared" si="5"/>
        <v/>
      </c>
      <c r="S7" s="319" t="str">
        <f t="shared" si="7"/>
        <v/>
      </c>
      <c r="T7" s="319" t="str">
        <f t="shared" si="8"/>
        <v/>
      </c>
    </row>
    <row r="8" spans="2:20">
      <c r="B8" s="220"/>
      <c r="C8" s="231"/>
      <c r="D8" s="260"/>
      <c r="E8" s="224"/>
      <c r="F8" s="104"/>
      <c r="G8" s="105"/>
      <c r="H8" s="137">
        <f t="shared" si="6"/>
        <v>0</v>
      </c>
      <c r="I8" s="106"/>
      <c r="J8" s="106"/>
      <c r="K8" s="187">
        <f t="shared" si="0"/>
        <v>0</v>
      </c>
      <c r="L8" s="188">
        <f t="shared" si="1"/>
        <v>0</v>
      </c>
      <c r="N8" s="191">
        <f t="shared" si="2"/>
        <v>0</v>
      </c>
      <c r="O8" s="192">
        <f t="shared" si="3"/>
        <v>0</v>
      </c>
      <c r="P8" s="192">
        <f t="shared" si="4"/>
        <v>0</v>
      </c>
      <c r="Q8" s="193" t="str">
        <f t="shared" si="5"/>
        <v/>
      </c>
      <c r="S8" s="319" t="str">
        <f t="shared" si="7"/>
        <v/>
      </c>
      <c r="T8" s="319" t="str">
        <f t="shared" si="8"/>
        <v/>
      </c>
    </row>
    <row r="9" spans="2:20">
      <c r="B9" s="220"/>
      <c r="C9" s="231"/>
      <c r="D9" s="231"/>
      <c r="E9" s="224"/>
      <c r="F9" s="104"/>
      <c r="G9" s="105"/>
      <c r="H9" s="137">
        <f t="shared" si="6"/>
        <v>0</v>
      </c>
      <c r="I9" s="106"/>
      <c r="J9" s="106"/>
      <c r="K9" s="187">
        <f t="shared" si="0"/>
        <v>0</v>
      </c>
      <c r="L9" s="188">
        <f t="shared" si="1"/>
        <v>0</v>
      </c>
      <c r="N9" s="191">
        <f t="shared" si="2"/>
        <v>0</v>
      </c>
      <c r="O9" s="192">
        <f t="shared" si="3"/>
        <v>0</v>
      </c>
      <c r="P9" s="192">
        <f t="shared" si="4"/>
        <v>0</v>
      </c>
      <c r="Q9" s="193" t="str">
        <f t="shared" si="5"/>
        <v/>
      </c>
      <c r="S9" s="319" t="str">
        <f t="shared" si="7"/>
        <v/>
      </c>
      <c r="T9" s="319" t="str">
        <f t="shared" si="8"/>
        <v/>
      </c>
    </row>
    <row r="10" spans="2:20">
      <c r="B10" s="220"/>
      <c r="C10" s="231"/>
      <c r="D10" s="231"/>
      <c r="E10" s="224"/>
      <c r="F10" s="104"/>
      <c r="G10" s="105"/>
      <c r="H10" s="137">
        <f t="shared" si="6"/>
        <v>0</v>
      </c>
      <c r="I10" s="106"/>
      <c r="J10" s="121"/>
      <c r="K10" s="187">
        <f t="shared" si="0"/>
        <v>0</v>
      </c>
      <c r="L10" s="188">
        <f t="shared" si="1"/>
        <v>0</v>
      </c>
      <c r="N10" s="191">
        <f t="shared" si="2"/>
        <v>0</v>
      </c>
      <c r="O10" s="192">
        <f t="shared" si="3"/>
        <v>0</v>
      </c>
      <c r="P10" s="192">
        <f t="shared" si="4"/>
        <v>0</v>
      </c>
      <c r="Q10" s="193" t="str">
        <f t="shared" si="5"/>
        <v/>
      </c>
      <c r="S10" s="319" t="str">
        <f t="shared" si="7"/>
        <v/>
      </c>
      <c r="T10" s="319" t="str">
        <f t="shared" si="8"/>
        <v/>
      </c>
    </row>
    <row r="11" spans="2:20">
      <c r="B11" s="220"/>
      <c r="C11" s="231"/>
      <c r="D11" s="231"/>
      <c r="E11" s="224"/>
      <c r="F11" s="104"/>
      <c r="G11" s="105"/>
      <c r="H11" s="137">
        <f t="shared" si="6"/>
        <v>0</v>
      </c>
      <c r="I11" s="106"/>
      <c r="J11" s="121"/>
      <c r="K11" s="187">
        <f t="shared" si="0"/>
        <v>0</v>
      </c>
      <c r="L11" s="188">
        <f t="shared" si="1"/>
        <v>0</v>
      </c>
      <c r="N11" s="191">
        <f t="shared" si="2"/>
        <v>0</v>
      </c>
      <c r="O11" s="192">
        <f t="shared" si="3"/>
        <v>0</v>
      </c>
      <c r="P11" s="192">
        <f t="shared" si="4"/>
        <v>0</v>
      </c>
      <c r="Q11" s="193" t="str">
        <f t="shared" si="5"/>
        <v/>
      </c>
      <c r="S11" s="319" t="str">
        <f t="shared" si="7"/>
        <v/>
      </c>
      <c r="T11" s="319" t="str">
        <f t="shared" si="8"/>
        <v/>
      </c>
    </row>
    <row r="12" spans="2:20">
      <c r="B12" s="220"/>
      <c r="C12" s="230"/>
      <c r="D12" s="230"/>
      <c r="E12" s="224"/>
      <c r="F12" s="104"/>
      <c r="G12" s="105"/>
      <c r="H12" s="137">
        <f t="shared" si="6"/>
        <v>0</v>
      </c>
      <c r="I12" s="106"/>
      <c r="J12" s="121"/>
      <c r="K12" s="187">
        <f t="shared" si="0"/>
        <v>0</v>
      </c>
      <c r="L12" s="188">
        <f t="shared" si="1"/>
        <v>0</v>
      </c>
      <c r="N12" s="191">
        <f t="shared" si="2"/>
        <v>0</v>
      </c>
      <c r="O12" s="192">
        <f t="shared" si="3"/>
        <v>0</v>
      </c>
      <c r="P12" s="192">
        <f t="shared" si="4"/>
        <v>0</v>
      </c>
      <c r="Q12" s="193" t="str">
        <f t="shared" si="5"/>
        <v/>
      </c>
      <c r="S12" s="319" t="str">
        <f t="shared" si="7"/>
        <v/>
      </c>
      <c r="T12" s="319" t="str">
        <f t="shared" si="8"/>
        <v/>
      </c>
    </row>
    <row r="13" spans="2:20">
      <c r="B13" s="220"/>
      <c r="C13" s="230"/>
      <c r="D13" s="230"/>
      <c r="E13" s="224"/>
      <c r="F13" s="104"/>
      <c r="G13" s="105"/>
      <c r="H13" s="137">
        <f t="shared" si="6"/>
        <v>0</v>
      </c>
      <c r="I13" s="106"/>
      <c r="J13" s="121"/>
      <c r="K13" s="187">
        <f t="shared" si="0"/>
        <v>0</v>
      </c>
      <c r="L13" s="188">
        <f t="shared" si="1"/>
        <v>0</v>
      </c>
      <c r="N13" s="191">
        <f t="shared" si="2"/>
        <v>0</v>
      </c>
      <c r="O13" s="192">
        <f t="shared" si="3"/>
        <v>0</v>
      </c>
      <c r="P13" s="192">
        <f t="shared" si="4"/>
        <v>0</v>
      </c>
      <c r="Q13" s="193" t="str">
        <f t="shared" si="5"/>
        <v/>
      </c>
      <c r="S13" s="319" t="str">
        <f t="shared" si="7"/>
        <v/>
      </c>
      <c r="T13" s="319" t="str">
        <f t="shared" si="8"/>
        <v/>
      </c>
    </row>
    <row r="14" spans="2:20">
      <c r="B14" s="220"/>
      <c r="C14" s="230"/>
      <c r="D14" s="230"/>
      <c r="E14" s="224"/>
      <c r="F14" s="104"/>
      <c r="G14" s="105"/>
      <c r="H14" s="137">
        <f t="shared" si="6"/>
        <v>0</v>
      </c>
      <c r="I14" s="106"/>
      <c r="J14" s="121"/>
      <c r="K14" s="187">
        <f t="shared" si="0"/>
        <v>0</v>
      </c>
      <c r="L14" s="188">
        <f t="shared" si="1"/>
        <v>0</v>
      </c>
      <c r="N14" s="191">
        <f t="shared" si="2"/>
        <v>0</v>
      </c>
      <c r="O14" s="192">
        <f t="shared" si="3"/>
        <v>0</v>
      </c>
      <c r="P14" s="192">
        <f t="shared" si="4"/>
        <v>0</v>
      </c>
      <c r="Q14" s="193" t="str">
        <f t="shared" si="5"/>
        <v/>
      </c>
      <c r="S14" s="319" t="str">
        <f t="shared" si="7"/>
        <v/>
      </c>
      <c r="T14" s="319" t="str">
        <f t="shared" si="8"/>
        <v/>
      </c>
    </row>
    <row r="15" spans="2:20">
      <c r="B15" s="220"/>
      <c r="C15" s="230"/>
      <c r="D15" s="230"/>
      <c r="E15" s="224"/>
      <c r="F15" s="104"/>
      <c r="G15" s="105"/>
      <c r="H15" s="137">
        <f t="shared" si="6"/>
        <v>0</v>
      </c>
      <c r="I15" s="106"/>
      <c r="J15" s="121"/>
      <c r="K15" s="187">
        <f t="shared" si="0"/>
        <v>0</v>
      </c>
      <c r="L15" s="188">
        <f t="shared" si="1"/>
        <v>0</v>
      </c>
      <c r="N15" s="191">
        <f t="shared" si="2"/>
        <v>0</v>
      </c>
      <c r="O15" s="192">
        <f t="shared" si="3"/>
        <v>0</v>
      </c>
      <c r="P15" s="192">
        <f t="shared" si="4"/>
        <v>0</v>
      </c>
      <c r="Q15" s="193" t="str">
        <f t="shared" si="5"/>
        <v/>
      </c>
      <c r="S15" s="319" t="str">
        <f t="shared" si="7"/>
        <v/>
      </c>
      <c r="T15" s="319" t="str">
        <f t="shared" si="8"/>
        <v/>
      </c>
    </row>
    <row r="16" spans="2:20">
      <c r="B16" s="220"/>
      <c r="C16" s="230"/>
      <c r="D16" s="230"/>
      <c r="E16" s="224"/>
      <c r="F16" s="104"/>
      <c r="G16" s="105"/>
      <c r="H16" s="137">
        <f t="shared" si="6"/>
        <v>0</v>
      </c>
      <c r="I16" s="106"/>
      <c r="J16" s="121"/>
      <c r="K16" s="187">
        <f t="shared" si="0"/>
        <v>0</v>
      </c>
      <c r="L16" s="188">
        <f t="shared" si="1"/>
        <v>0</v>
      </c>
      <c r="N16" s="191">
        <f t="shared" si="2"/>
        <v>0</v>
      </c>
      <c r="O16" s="192">
        <f t="shared" si="3"/>
        <v>0</v>
      </c>
      <c r="P16" s="192">
        <f t="shared" si="4"/>
        <v>0</v>
      </c>
      <c r="Q16" s="193" t="str">
        <f t="shared" si="5"/>
        <v/>
      </c>
      <c r="S16" s="319" t="str">
        <f t="shared" si="7"/>
        <v/>
      </c>
      <c r="T16" s="319" t="str">
        <f t="shared" si="8"/>
        <v/>
      </c>
    </row>
    <row r="17" spans="2:20">
      <c r="B17" s="220"/>
      <c r="C17" s="230"/>
      <c r="D17" s="230"/>
      <c r="E17" s="224"/>
      <c r="F17" s="104"/>
      <c r="G17" s="105"/>
      <c r="H17" s="137">
        <f t="shared" si="6"/>
        <v>0</v>
      </c>
      <c r="I17" s="106"/>
      <c r="J17" s="121"/>
      <c r="K17" s="187">
        <f t="shared" si="0"/>
        <v>0</v>
      </c>
      <c r="L17" s="188">
        <f t="shared" si="1"/>
        <v>0</v>
      </c>
      <c r="N17" s="191">
        <f t="shared" si="2"/>
        <v>0</v>
      </c>
      <c r="O17" s="192">
        <f t="shared" si="3"/>
        <v>0</v>
      </c>
      <c r="P17" s="192">
        <f t="shared" si="4"/>
        <v>0</v>
      </c>
      <c r="Q17" s="193" t="str">
        <f t="shared" si="5"/>
        <v/>
      </c>
      <c r="S17" s="319" t="str">
        <f t="shared" si="7"/>
        <v/>
      </c>
      <c r="T17" s="319" t="str">
        <f t="shared" si="8"/>
        <v/>
      </c>
    </row>
    <row r="18" spans="2:20">
      <c r="B18" s="220"/>
      <c r="C18" s="230"/>
      <c r="D18" s="230"/>
      <c r="E18" s="224"/>
      <c r="F18" s="104"/>
      <c r="G18" s="105"/>
      <c r="H18" s="137">
        <f t="shared" si="6"/>
        <v>0</v>
      </c>
      <c r="I18" s="106"/>
      <c r="J18" s="121"/>
      <c r="K18" s="187">
        <f t="shared" si="0"/>
        <v>0</v>
      </c>
      <c r="L18" s="188">
        <f t="shared" si="1"/>
        <v>0</v>
      </c>
      <c r="N18" s="191">
        <f t="shared" si="2"/>
        <v>0</v>
      </c>
      <c r="O18" s="192">
        <f t="shared" si="3"/>
        <v>0</v>
      </c>
      <c r="P18" s="192">
        <f t="shared" si="4"/>
        <v>0</v>
      </c>
      <c r="Q18" s="193" t="str">
        <f t="shared" si="5"/>
        <v/>
      </c>
      <c r="S18" s="319" t="str">
        <f t="shared" si="7"/>
        <v/>
      </c>
      <c r="T18" s="319" t="str">
        <f t="shared" si="8"/>
        <v/>
      </c>
    </row>
    <row r="19" spans="2:20">
      <c r="B19" s="220"/>
      <c r="C19" s="230"/>
      <c r="D19" s="230"/>
      <c r="E19" s="224"/>
      <c r="F19" s="104"/>
      <c r="G19" s="105"/>
      <c r="H19" s="137">
        <f t="shared" si="6"/>
        <v>0</v>
      </c>
      <c r="I19" s="106"/>
      <c r="J19" s="121"/>
      <c r="K19" s="187">
        <f t="shared" si="0"/>
        <v>0</v>
      </c>
      <c r="L19" s="188">
        <f t="shared" si="1"/>
        <v>0</v>
      </c>
      <c r="N19" s="191">
        <f t="shared" si="2"/>
        <v>0</v>
      </c>
      <c r="O19" s="192">
        <f t="shared" si="3"/>
        <v>0</v>
      </c>
      <c r="P19" s="192">
        <f t="shared" si="4"/>
        <v>0</v>
      </c>
      <c r="Q19" s="193" t="str">
        <f t="shared" si="5"/>
        <v/>
      </c>
      <c r="S19" s="319" t="str">
        <f t="shared" si="7"/>
        <v/>
      </c>
      <c r="T19" s="319" t="str">
        <f t="shared" si="8"/>
        <v/>
      </c>
    </row>
    <row r="20" spans="2:20">
      <c r="B20" s="220"/>
      <c r="C20" s="230"/>
      <c r="D20" s="230"/>
      <c r="E20" s="224"/>
      <c r="F20" s="104"/>
      <c r="G20" s="105"/>
      <c r="H20" s="137">
        <f t="shared" si="6"/>
        <v>0</v>
      </c>
      <c r="I20" s="107"/>
      <c r="J20" s="121"/>
      <c r="K20" s="187">
        <f t="shared" si="0"/>
        <v>0</v>
      </c>
      <c r="L20" s="188">
        <f t="shared" si="1"/>
        <v>0</v>
      </c>
      <c r="N20" s="191">
        <f t="shared" si="2"/>
        <v>0</v>
      </c>
      <c r="O20" s="192">
        <f t="shared" si="3"/>
        <v>0</v>
      </c>
      <c r="P20" s="192">
        <f t="shared" si="4"/>
        <v>0</v>
      </c>
      <c r="Q20" s="193" t="str">
        <f t="shared" si="5"/>
        <v/>
      </c>
      <c r="S20" s="319" t="str">
        <f t="shared" si="7"/>
        <v/>
      </c>
      <c r="T20" s="319" t="str">
        <f t="shared" si="8"/>
        <v/>
      </c>
    </row>
    <row r="21" spans="2:20">
      <c r="B21" s="220"/>
      <c r="C21" s="230"/>
      <c r="D21" s="230"/>
      <c r="E21" s="224"/>
      <c r="F21" s="104"/>
      <c r="G21" s="105"/>
      <c r="H21" s="137">
        <f t="shared" ref="H21:H41" si="9">SUM(F21:G21)</f>
        <v>0</v>
      </c>
      <c r="I21" s="106"/>
      <c r="J21" s="121"/>
      <c r="K21" s="187">
        <f t="shared" si="0"/>
        <v>0</v>
      </c>
      <c r="L21" s="188">
        <f t="shared" si="1"/>
        <v>0</v>
      </c>
      <c r="N21" s="191">
        <f t="shared" si="2"/>
        <v>0</v>
      </c>
      <c r="O21" s="192">
        <f t="shared" si="3"/>
        <v>0</v>
      </c>
      <c r="P21" s="192">
        <f t="shared" si="4"/>
        <v>0</v>
      </c>
      <c r="Q21" s="193" t="str">
        <f t="shared" si="5"/>
        <v/>
      </c>
      <c r="S21" s="319" t="str">
        <f t="shared" si="7"/>
        <v/>
      </c>
      <c r="T21" s="319" t="str">
        <f t="shared" si="8"/>
        <v/>
      </c>
    </row>
    <row r="22" spans="2:20">
      <c r="B22" s="220"/>
      <c r="C22" s="230"/>
      <c r="D22" s="230"/>
      <c r="E22" s="224"/>
      <c r="F22" s="104"/>
      <c r="G22" s="105"/>
      <c r="H22" s="137">
        <f t="shared" si="9"/>
        <v>0</v>
      </c>
      <c r="I22" s="106"/>
      <c r="J22" s="121"/>
      <c r="K22" s="187">
        <f t="shared" si="0"/>
        <v>0</v>
      </c>
      <c r="L22" s="188">
        <f t="shared" si="1"/>
        <v>0</v>
      </c>
      <c r="N22" s="191">
        <f t="shared" si="2"/>
        <v>0</v>
      </c>
      <c r="O22" s="192">
        <f t="shared" si="3"/>
        <v>0</v>
      </c>
      <c r="P22" s="192">
        <f t="shared" si="4"/>
        <v>0</v>
      </c>
      <c r="Q22" s="193" t="str">
        <f t="shared" si="5"/>
        <v/>
      </c>
      <c r="S22" s="319" t="str">
        <f t="shared" si="7"/>
        <v/>
      </c>
      <c r="T22" s="319" t="str">
        <f t="shared" si="8"/>
        <v/>
      </c>
    </row>
    <row r="23" spans="2:20">
      <c r="B23" s="220"/>
      <c r="C23" s="230"/>
      <c r="D23" s="230"/>
      <c r="E23" s="224"/>
      <c r="F23" s="104"/>
      <c r="G23" s="105"/>
      <c r="H23" s="137">
        <f t="shared" si="9"/>
        <v>0</v>
      </c>
      <c r="I23" s="106"/>
      <c r="J23" s="121"/>
      <c r="K23" s="187">
        <f t="shared" ref="K23:K52" si="10">J23+I23</f>
        <v>0</v>
      </c>
      <c r="L23" s="188">
        <f t="shared" ref="L23:L52" si="11">H23-K23</f>
        <v>0</v>
      </c>
      <c r="N23" s="191">
        <f t="shared" ref="N23:N52" si="12">H23</f>
        <v>0</v>
      </c>
      <c r="O23" s="192">
        <f t="shared" ref="O23:O52" si="13">I23</f>
        <v>0</v>
      </c>
      <c r="P23" s="192">
        <f t="shared" ref="P23:P52" si="14">IF(I23+J23=0,,I23*H23/(I23+J23))</f>
        <v>0</v>
      </c>
      <c r="Q23" s="193" t="str">
        <f t="shared" ref="Q23:Q52" si="15">IF(O23=0,"",P23/O23)</f>
        <v/>
      </c>
      <c r="S23" s="319" t="str">
        <f t="shared" ref="S23:S52" si="16">IF(B23="","",INDEX(Deliverables2Phases,MATCH(B23,DeliverablesList,0)))</f>
        <v/>
      </c>
      <c r="T23" s="319" t="str">
        <f t="shared" ref="T23:T52" si="17">IF(B23="","",INDEX(Deliverables2Contract,MATCH(B23,DeliverablesList,0)))</f>
        <v/>
      </c>
    </row>
    <row r="24" spans="2:20">
      <c r="B24" s="220"/>
      <c r="C24" s="230"/>
      <c r="D24" s="230"/>
      <c r="E24" s="224"/>
      <c r="F24" s="104"/>
      <c r="G24" s="105"/>
      <c r="H24" s="137">
        <f t="shared" si="9"/>
        <v>0</v>
      </c>
      <c r="I24" s="106"/>
      <c r="J24" s="121"/>
      <c r="K24" s="187">
        <f t="shared" si="10"/>
        <v>0</v>
      </c>
      <c r="L24" s="188">
        <f t="shared" si="11"/>
        <v>0</v>
      </c>
      <c r="N24" s="191">
        <f t="shared" si="12"/>
        <v>0</v>
      </c>
      <c r="O24" s="192">
        <f t="shared" si="13"/>
        <v>0</v>
      </c>
      <c r="P24" s="192">
        <f t="shared" si="14"/>
        <v>0</v>
      </c>
      <c r="Q24" s="193" t="str">
        <f t="shared" si="15"/>
        <v/>
      </c>
      <c r="S24" s="319" t="str">
        <f t="shared" si="16"/>
        <v/>
      </c>
      <c r="T24" s="319" t="str">
        <f t="shared" si="17"/>
        <v/>
      </c>
    </row>
    <row r="25" spans="2:20">
      <c r="B25" s="220"/>
      <c r="C25" s="230"/>
      <c r="D25" s="230"/>
      <c r="E25" s="224"/>
      <c r="F25" s="104"/>
      <c r="G25" s="105"/>
      <c r="H25" s="137">
        <f t="shared" si="9"/>
        <v>0</v>
      </c>
      <c r="I25" s="106"/>
      <c r="J25" s="121"/>
      <c r="K25" s="187">
        <f t="shared" si="10"/>
        <v>0</v>
      </c>
      <c r="L25" s="188">
        <f t="shared" si="11"/>
        <v>0</v>
      </c>
      <c r="N25" s="191">
        <f t="shared" si="12"/>
        <v>0</v>
      </c>
      <c r="O25" s="192">
        <f t="shared" si="13"/>
        <v>0</v>
      </c>
      <c r="P25" s="192">
        <f t="shared" si="14"/>
        <v>0</v>
      </c>
      <c r="Q25" s="193" t="str">
        <f t="shared" si="15"/>
        <v/>
      </c>
      <c r="S25" s="319" t="str">
        <f t="shared" si="16"/>
        <v/>
      </c>
      <c r="T25" s="319" t="str">
        <f t="shared" si="17"/>
        <v/>
      </c>
    </row>
    <row r="26" spans="2:20">
      <c r="B26" s="220"/>
      <c r="C26" s="230"/>
      <c r="D26" s="230"/>
      <c r="E26" s="224"/>
      <c r="F26" s="104"/>
      <c r="G26" s="105"/>
      <c r="H26" s="137">
        <f t="shared" si="9"/>
        <v>0</v>
      </c>
      <c r="I26" s="106"/>
      <c r="J26" s="121"/>
      <c r="K26" s="187">
        <f t="shared" si="10"/>
        <v>0</v>
      </c>
      <c r="L26" s="188">
        <f t="shared" si="11"/>
        <v>0</v>
      </c>
      <c r="N26" s="191">
        <f t="shared" si="12"/>
        <v>0</v>
      </c>
      <c r="O26" s="192">
        <f t="shared" si="13"/>
        <v>0</v>
      </c>
      <c r="P26" s="192">
        <f t="shared" si="14"/>
        <v>0</v>
      </c>
      <c r="Q26" s="193" t="str">
        <f t="shared" si="15"/>
        <v/>
      </c>
      <c r="S26" s="319" t="str">
        <f t="shared" si="16"/>
        <v/>
      </c>
      <c r="T26" s="319" t="str">
        <f t="shared" si="17"/>
        <v/>
      </c>
    </row>
    <row r="27" spans="2:20">
      <c r="B27" s="220"/>
      <c r="C27" s="230"/>
      <c r="D27" s="230"/>
      <c r="E27" s="224"/>
      <c r="F27" s="104"/>
      <c r="G27" s="105"/>
      <c r="H27" s="137">
        <f t="shared" si="9"/>
        <v>0</v>
      </c>
      <c r="I27" s="106"/>
      <c r="J27" s="121"/>
      <c r="K27" s="187">
        <f t="shared" si="10"/>
        <v>0</v>
      </c>
      <c r="L27" s="188">
        <f t="shared" si="11"/>
        <v>0</v>
      </c>
      <c r="N27" s="191">
        <f t="shared" si="12"/>
        <v>0</v>
      </c>
      <c r="O27" s="192">
        <f t="shared" si="13"/>
        <v>0</v>
      </c>
      <c r="P27" s="192">
        <f t="shared" si="14"/>
        <v>0</v>
      </c>
      <c r="Q27" s="193" t="str">
        <f t="shared" si="15"/>
        <v/>
      </c>
      <c r="S27" s="319" t="str">
        <f t="shared" si="16"/>
        <v/>
      </c>
      <c r="T27" s="319" t="str">
        <f t="shared" si="17"/>
        <v/>
      </c>
    </row>
    <row r="28" spans="2:20">
      <c r="B28" s="220"/>
      <c r="C28" s="230"/>
      <c r="D28" s="230"/>
      <c r="E28" s="224"/>
      <c r="F28" s="104"/>
      <c r="G28" s="105"/>
      <c r="H28" s="137">
        <f t="shared" si="9"/>
        <v>0</v>
      </c>
      <c r="I28" s="106"/>
      <c r="J28" s="121"/>
      <c r="K28" s="187">
        <f t="shared" si="10"/>
        <v>0</v>
      </c>
      <c r="L28" s="188">
        <f t="shared" si="11"/>
        <v>0</v>
      </c>
      <c r="N28" s="191">
        <f t="shared" si="12"/>
        <v>0</v>
      </c>
      <c r="O28" s="192">
        <f t="shared" si="13"/>
        <v>0</v>
      </c>
      <c r="P28" s="192">
        <f t="shared" si="14"/>
        <v>0</v>
      </c>
      <c r="Q28" s="193" t="str">
        <f t="shared" si="15"/>
        <v/>
      </c>
      <c r="S28" s="319" t="str">
        <f t="shared" si="16"/>
        <v/>
      </c>
      <c r="T28" s="319" t="str">
        <f t="shared" si="17"/>
        <v/>
      </c>
    </row>
    <row r="29" spans="2:20">
      <c r="B29" s="220"/>
      <c r="C29" s="230"/>
      <c r="D29" s="230"/>
      <c r="E29" s="224"/>
      <c r="F29" s="104"/>
      <c r="G29" s="105"/>
      <c r="H29" s="137">
        <f t="shared" si="9"/>
        <v>0</v>
      </c>
      <c r="I29" s="106"/>
      <c r="J29" s="121"/>
      <c r="K29" s="187">
        <f t="shared" si="10"/>
        <v>0</v>
      </c>
      <c r="L29" s="188">
        <f t="shared" si="11"/>
        <v>0</v>
      </c>
      <c r="N29" s="191">
        <f t="shared" si="12"/>
        <v>0</v>
      </c>
      <c r="O29" s="192">
        <f t="shared" si="13"/>
        <v>0</v>
      </c>
      <c r="P29" s="192">
        <f t="shared" si="14"/>
        <v>0</v>
      </c>
      <c r="Q29" s="193" t="str">
        <f t="shared" si="15"/>
        <v/>
      </c>
      <c r="S29" s="319" t="str">
        <f t="shared" si="16"/>
        <v/>
      </c>
      <c r="T29" s="319" t="str">
        <f t="shared" si="17"/>
        <v/>
      </c>
    </row>
    <row r="30" spans="2:20">
      <c r="B30" s="220"/>
      <c r="C30" s="230"/>
      <c r="D30" s="230"/>
      <c r="E30" s="224"/>
      <c r="F30" s="104"/>
      <c r="G30" s="105"/>
      <c r="H30" s="137">
        <f t="shared" si="9"/>
        <v>0</v>
      </c>
      <c r="I30" s="106"/>
      <c r="J30" s="121"/>
      <c r="K30" s="187">
        <f t="shared" si="10"/>
        <v>0</v>
      </c>
      <c r="L30" s="188">
        <f t="shared" si="11"/>
        <v>0</v>
      </c>
      <c r="N30" s="191">
        <f t="shared" si="12"/>
        <v>0</v>
      </c>
      <c r="O30" s="192">
        <f t="shared" si="13"/>
        <v>0</v>
      </c>
      <c r="P30" s="192">
        <f t="shared" si="14"/>
        <v>0</v>
      </c>
      <c r="Q30" s="193" t="str">
        <f t="shared" si="15"/>
        <v/>
      </c>
      <c r="S30" s="319" t="str">
        <f t="shared" si="16"/>
        <v/>
      </c>
      <c r="T30" s="319" t="str">
        <f t="shared" si="17"/>
        <v/>
      </c>
    </row>
    <row r="31" spans="2:20">
      <c r="B31" s="220"/>
      <c r="C31" s="230"/>
      <c r="D31" s="230"/>
      <c r="E31" s="224"/>
      <c r="F31" s="104"/>
      <c r="G31" s="105"/>
      <c r="H31" s="137">
        <f t="shared" si="9"/>
        <v>0</v>
      </c>
      <c r="I31" s="107"/>
      <c r="J31" s="121"/>
      <c r="K31" s="187">
        <f t="shared" si="10"/>
        <v>0</v>
      </c>
      <c r="L31" s="188">
        <f t="shared" si="11"/>
        <v>0</v>
      </c>
      <c r="N31" s="191">
        <f t="shared" si="12"/>
        <v>0</v>
      </c>
      <c r="O31" s="192">
        <f t="shared" si="13"/>
        <v>0</v>
      </c>
      <c r="P31" s="192">
        <f t="shared" si="14"/>
        <v>0</v>
      </c>
      <c r="Q31" s="193" t="str">
        <f t="shared" si="15"/>
        <v/>
      </c>
      <c r="S31" s="319" t="str">
        <f t="shared" si="16"/>
        <v/>
      </c>
      <c r="T31" s="319" t="str">
        <f t="shared" si="17"/>
        <v/>
      </c>
    </row>
    <row r="32" spans="2:20">
      <c r="B32" s="220"/>
      <c r="C32" s="230"/>
      <c r="D32" s="230"/>
      <c r="E32" s="224"/>
      <c r="F32" s="104"/>
      <c r="G32" s="105"/>
      <c r="H32" s="137">
        <f t="shared" si="9"/>
        <v>0</v>
      </c>
      <c r="I32" s="106"/>
      <c r="J32" s="121"/>
      <c r="K32" s="187">
        <f t="shared" si="10"/>
        <v>0</v>
      </c>
      <c r="L32" s="188">
        <f t="shared" si="11"/>
        <v>0</v>
      </c>
      <c r="N32" s="191">
        <f t="shared" si="12"/>
        <v>0</v>
      </c>
      <c r="O32" s="192">
        <f t="shared" si="13"/>
        <v>0</v>
      </c>
      <c r="P32" s="192">
        <f t="shared" si="14"/>
        <v>0</v>
      </c>
      <c r="Q32" s="193" t="str">
        <f t="shared" si="15"/>
        <v/>
      </c>
      <c r="S32" s="319" t="str">
        <f t="shared" si="16"/>
        <v/>
      </c>
      <c r="T32" s="319" t="str">
        <f t="shared" si="17"/>
        <v/>
      </c>
    </row>
    <row r="33" spans="2:20">
      <c r="B33" s="220"/>
      <c r="C33" s="230"/>
      <c r="D33" s="230"/>
      <c r="E33" s="224"/>
      <c r="F33" s="104"/>
      <c r="G33" s="105"/>
      <c r="H33" s="137">
        <f t="shared" si="9"/>
        <v>0</v>
      </c>
      <c r="I33" s="106"/>
      <c r="J33" s="121"/>
      <c r="K33" s="187">
        <f t="shared" si="10"/>
        <v>0</v>
      </c>
      <c r="L33" s="188">
        <f t="shared" si="11"/>
        <v>0</v>
      </c>
      <c r="N33" s="191">
        <f t="shared" si="12"/>
        <v>0</v>
      </c>
      <c r="O33" s="192">
        <f t="shared" si="13"/>
        <v>0</v>
      </c>
      <c r="P33" s="192">
        <f t="shared" si="14"/>
        <v>0</v>
      </c>
      <c r="Q33" s="193" t="str">
        <f t="shared" si="15"/>
        <v/>
      </c>
      <c r="S33" s="319" t="str">
        <f t="shared" si="16"/>
        <v/>
      </c>
      <c r="T33" s="319" t="str">
        <f t="shared" si="17"/>
        <v/>
      </c>
    </row>
    <row r="34" spans="2:20">
      <c r="B34" s="220"/>
      <c r="C34" s="230"/>
      <c r="D34" s="230"/>
      <c r="E34" s="224"/>
      <c r="F34" s="104"/>
      <c r="G34" s="105"/>
      <c r="H34" s="137">
        <f t="shared" si="9"/>
        <v>0</v>
      </c>
      <c r="I34" s="106"/>
      <c r="J34" s="121"/>
      <c r="K34" s="187">
        <f t="shared" si="10"/>
        <v>0</v>
      </c>
      <c r="L34" s="188">
        <f t="shared" si="11"/>
        <v>0</v>
      </c>
      <c r="N34" s="191">
        <f t="shared" si="12"/>
        <v>0</v>
      </c>
      <c r="O34" s="192">
        <f t="shared" si="13"/>
        <v>0</v>
      </c>
      <c r="P34" s="192">
        <f t="shared" si="14"/>
        <v>0</v>
      </c>
      <c r="Q34" s="193" t="str">
        <f t="shared" si="15"/>
        <v/>
      </c>
      <c r="S34" s="319" t="str">
        <f t="shared" si="16"/>
        <v/>
      </c>
      <c r="T34" s="319" t="str">
        <f t="shared" si="17"/>
        <v/>
      </c>
    </row>
    <row r="35" spans="2:20">
      <c r="B35" s="220"/>
      <c r="C35" s="230"/>
      <c r="D35" s="230"/>
      <c r="E35" s="224"/>
      <c r="F35" s="104"/>
      <c r="G35" s="105"/>
      <c r="H35" s="137">
        <f t="shared" si="9"/>
        <v>0</v>
      </c>
      <c r="I35" s="106"/>
      <c r="J35" s="121"/>
      <c r="K35" s="187">
        <f t="shared" si="10"/>
        <v>0</v>
      </c>
      <c r="L35" s="188">
        <f t="shared" si="11"/>
        <v>0</v>
      </c>
      <c r="N35" s="191">
        <f t="shared" si="12"/>
        <v>0</v>
      </c>
      <c r="O35" s="192">
        <f t="shared" si="13"/>
        <v>0</v>
      </c>
      <c r="P35" s="192">
        <f t="shared" si="14"/>
        <v>0</v>
      </c>
      <c r="Q35" s="193" t="str">
        <f t="shared" si="15"/>
        <v/>
      </c>
      <c r="S35" s="319" t="str">
        <f t="shared" si="16"/>
        <v/>
      </c>
      <c r="T35" s="319" t="str">
        <f t="shared" si="17"/>
        <v/>
      </c>
    </row>
    <row r="36" spans="2:20">
      <c r="B36" s="220"/>
      <c r="C36" s="230"/>
      <c r="D36" s="230"/>
      <c r="E36" s="224"/>
      <c r="F36" s="104"/>
      <c r="G36" s="105"/>
      <c r="H36" s="137">
        <f t="shared" si="9"/>
        <v>0</v>
      </c>
      <c r="I36" s="106"/>
      <c r="J36" s="121"/>
      <c r="K36" s="187">
        <f t="shared" si="10"/>
        <v>0</v>
      </c>
      <c r="L36" s="188">
        <f t="shared" si="11"/>
        <v>0</v>
      </c>
      <c r="N36" s="191">
        <f t="shared" si="12"/>
        <v>0</v>
      </c>
      <c r="O36" s="192">
        <f t="shared" si="13"/>
        <v>0</v>
      </c>
      <c r="P36" s="192">
        <f t="shared" si="14"/>
        <v>0</v>
      </c>
      <c r="Q36" s="193" t="str">
        <f t="shared" si="15"/>
        <v/>
      </c>
      <c r="S36" s="319" t="str">
        <f t="shared" si="16"/>
        <v/>
      </c>
      <c r="T36" s="319" t="str">
        <f t="shared" si="17"/>
        <v/>
      </c>
    </row>
    <row r="37" spans="2:20">
      <c r="B37" s="220"/>
      <c r="C37" s="230"/>
      <c r="D37" s="230"/>
      <c r="E37" s="224"/>
      <c r="F37" s="104"/>
      <c r="G37" s="105"/>
      <c r="H37" s="137">
        <f t="shared" si="9"/>
        <v>0</v>
      </c>
      <c r="I37" s="106"/>
      <c r="J37" s="121"/>
      <c r="K37" s="187">
        <f t="shared" si="10"/>
        <v>0</v>
      </c>
      <c r="L37" s="188">
        <f t="shared" si="11"/>
        <v>0</v>
      </c>
      <c r="N37" s="191">
        <f t="shared" si="12"/>
        <v>0</v>
      </c>
      <c r="O37" s="192">
        <f t="shared" si="13"/>
        <v>0</v>
      </c>
      <c r="P37" s="192">
        <f t="shared" si="14"/>
        <v>0</v>
      </c>
      <c r="Q37" s="193" t="str">
        <f t="shared" si="15"/>
        <v/>
      </c>
      <c r="S37" s="319" t="str">
        <f t="shared" si="16"/>
        <v/>
      </c>
      <c r="T37" s="319" t="str">
        <f t="shared" si="17"/>
        <v/>
      </c>
    </row>
    <row r="38" spans="2:20">
      <c r="B38" s="220"/>
      <c r="C38" s="230"/>
      <c r="D38" s="230"/>
      <c r="E38" s="224"/>
      <c r="F38" s="104"/>
      <c r="G38" s="105"/>
      <c r="H38" s="137">
        <f t="shared" si="9"/>
        <v>0</v>
      </c>
      <c r="I38" s="106"/>
      <c r="J38" s="121"/>
      <c r="K38" s="187">
        <f t="shared" si="10"/>
        <v>0</v>
      </c>
      <c r="L38" s="188">
        <f t="shared" si="11"/>
        <v>0</v>
      </c>
      <c r="N38" s="191">
        <f t="shared" si="12"/>
        <v>0</v>
      </c>
      <c r="O38" s="192">
        <f t="shared" si="13"/>
        <v>0</v>
      </c>
      <c r="P38" s="192">
        <f t="shared" si="14"/>
        <v>0</v>
      </c>
      <c r="Q38" s="193" t="str">
        <f t="shared" si="15"/>
        <v/>
      </c>
      <c r="S38" s="319" t="str">
        <f t="shared" si="16"/>
        <v/>
      </c>
      <c r="T38" s="319" t="str">
        <f t="shared" si="17"/>
        <v/>
      </c>
    </row>
    <row r="39" spans="2:20">
      <c r="B39" s="220"/>
      <c r="C39" s="230"/>
      <c r="D39" s="230"/>
      <c r="E39" s="224"/>
      <c r="F39" s="104"/>
      <c r="G39" s="105"/>
      <c r="H39" s="137">
        <f t="shared" si="9"/>
        <v>0</v>
      </c>
      <c r="I39" s="106"/>
      <c r="J39" s="121"/>
      <c r="K39" s="187">
        <f t="shared" si="10"/>
        <v>0</v>
      </c>
      <c r="L39" s="188">
        <f t="shared" si="11"/>
        <v>0</v>
      </c>
      <c r="N39" s="191">
        <f t="shared" si="12"/>
        <v>0</v>
      </c>
      <c r="O39" s="192">
        <f t="shared" si="13"/>
        <v>0</v>
      </c>
      <c r="P39" s="192">
        <f t="shared" si="14"/>
        <v>0</v>
      </c>
      <c r="Q39" s="193" t="str">
        <f t="shared" si="15"/>
        <v/>
      </c>
      <c r="S39" s="319" t="str">
        <f t="shared" si="16"/>
        <v/>
      </c>
      <c r="T39" s="319" t="str">
        <f t="shared" si="17"/>
        <v/>
      </c>
    </row>
    <row r="40" spans="2:20">
      <c r="B40" s="220"/>
      <c r="C40" s="230"/>
      <c r="D40" s="230"/>
      <c r="E40" s="224"/>
      <c r="F40" s="104"/>
      <c r="G40" s="105"/>
      <c r="H40" s="137">
        <f t="shared" si="9"/>
        <v>0</v>
      </c>
      <c r="I40" s="107"/>
      <c r="J40" s="121"/>
      <c r="K40" s="187">
        <f t="shared" si="10"/>
        <v>0</v>
      </c>
      <c r="L40" s="188">
        <f t="shared" si="11"/>
        <v>0</v>
      </c>
      <c r="N40" s="191">
        <f t="shared" si="12"/>
        <v>0</v>
      </c>
      <c r="O40" s="192">
        <f t="shared" si="13"/>
        <v>0</v>
      </c>
      <c r="P40" s="192">
        <f t="shared" si="14"/>
        <v>0</v>
      </c>
      <c r="Q40" s="193" t="str">
        <f t="shared" si="15"/>
        <v/>
      </c>
      <c r="S40" s="319" t="str">
        <f t="shared" si="16"/>
        <v/>
      </c>
      <c r="T40" s="319" t="str">
        <f t="shared" si="17"/>
        <v/>
      </c>
    </row>
    <row r="41" spans="2:20">
      <c r="B41" s="220"/>
      <c r="C41" s="230"/>
      <c r="D41" s="230"/>
      <c r="E41" s="224"/>
      <c r="F41" s="104"/>
      <c r="G41" s="105"/>
      <c r="H41" s="137">
        <f t="shared" si="9"/>
        <v>0</v>
      </c>
      <c r="I41" s="106"/>
      <c r="J41" s="121"/>
      <c r="K41" s="187">
        <f t="shared" si="10"/>
        <v>0</v>
      </c>
      <c r="L41" s="188">
        <f t="shared" si="11"/>
        <v>0</v>
      </c>
      <c r="N41" s="191">
        <f t="shared" si="12"/>
        <v>0</v>
      </c>
      <c r="O41" s="192">
        <f t="shared" si="13"/>
        <v>0</v>
      </c>
      <c r="P41" s="192">
        <f t="shared" si="14"/>
        <v>0</v>
      </c>
      <c r="Q41" s="193" t="str">
        <f t="shared" si="15"/>
        <v/>
      </c>
      <c r="S41" s="319" t="str">
        <f t="shared" si="16"/>
        <v/>
      </c>
      <c r="T41" s="319" t="str">
        <f t="shared" si="17"/>
        <v/>
      </c>
    </row>
    <row r="42" spans="2:20">
      <c r="B42" s="220"/>
      <c r="C42" s="230"/>
      <c r="D42" s="230"/>
      <c r="E42" s="224"/>
      <c r="F42" s="104"/>
      <c r="G42" s="105"/>
      <c r="H42" s="137">
        <f t="shared" ref="H42:H50" si="18">SUM(F42:G42)</f>
        <v>0</v>
      </c>
      <c r="I42" s="106"/>
      <c r="J42" s="121"/>
      <c r="K42" s="187">
        <f t="shared" si="10"/>
        <v>0</v>
      </c>
      <c r="L42" s="188">
        <f t="shared" si="11"/>
        <v>0</v>
      </c>
      <c r="N42" s="191">
        <f t="shared" si="12"/>
        <v>0</v>
      </c>
      <c r="O42" s="192">
        <f t="shared" si="13"/>
        <v>0</v>
      </c>
      <c r="P42" s="192">
        <f t="shared" si="14"/>
        <v>0</v>
      </c>
      <c r="Q42" s="193" t="str">
        <f t="shared" si="15"/>
        <v/>
      </c>
      <c r="S42" s="319" t="str">
        <f t="shared" si="16"/>
        <v/>
      </c>
      <c r="T42" s="319" t="str">
        <f t="shared" si="17"/>
        <v/>
      </c>
    </row>
    <row r="43" spans="2:20">
      <c r="B43" s="220"/>
      <c r="C43" s="230"/>
      <c r="D43" s="230"/>
      <c r="E43" s="224"/>
      <c r="F43" s="104"/>
      <c r="G43" s="105"/>
      <c r="H43" s="137">
        <f t="shared" si="18"/>
        <v>0</v>
      </c>
      <c r="I43" s="106"/>
      <c r="J43" s="121"/>
      <c r="K43" s="187">
        <f t="shared" si="10"/>
        <v>0</v>
      </c>
      <c r="L43" s="188">
        <f t="shared" si="11"/>
        <v>0</v>
      </c>
      <c r="N43" s="191">
        <f t="shared" si="12"/>
        <v>0</v>
      </c>
      <c r="O43" s="192">
        <f t="shared" si="13"/>
        <v>0</v>
      </c>
      <c r="P43" s="192">
        <f t="shared" si="14"/>
        <v>0</v>
      </c>
      <c r="Q43" s="193" t="str">
        <f t="shared" si="15"/>
        <v/>
      </c>
      <c r="S43" s="319" t="str">
        <f t="shared" si="16"/>
        <v/>
      </c>
      <c r="T43" s="319" t="str">
        <f t="shared" si="17"/>
        <v/>
      </c>
    </row>
    <row r="44" spans="2:20">
      <c r="B44" s="220"/>
      <c r="C44" s="230"/>
      <c r="D44" s="230"/>
      <c r="E44" s="224"/>
      <c r="F44" s="104"/>
      <c r="G44" s="105"/>
      <c r="H44" s="137">
        <f t="shared" si="18"/>
        <v>0</v>
      </c>
      <c r="I44" s="106"/>
      <c r="J44" s="121"/>
      <c r="K44" s="187">
        <f t="shared" si="10"/>
        <v>0</v>
      </c>
      <c r="L44" s="188">
        <f t="shared" si="11"/>
        <v>0</v>
      </c>
      <c r="N44" s="191">
        <f t="shared" si="12"/>
        <v>0</v>
      </c>
      <c r="O44" s="192">
        <f t="shared" si="13"/>
        <v>0</v>
      </c>
      <c r="P44" s="192">
        <f t="shared" si="14"/>
        <v>0</v>
      </c>
      <c r="Q44" s="193" t="str">
        <f t="shared" si="15"/>
        <v/>
      </c>
      <c r="S44" s="319" t="str">
        <f t="shared" si="16"/>
        <v/>
      </c>
      <c r="T44" s="319" t="str">
        <f t="shared" si="17"/>
        <v/>
      </c>
    </row>
    <row r="45" spans="2:20">
      <c r="B45" s="220"/>
      <c r="C45" s="230"/>
      <c r="D45" s="230"/>
      <c r="E45" s="224"/>
      <c r="F45" s="104"/>
      <c r="G45" s="105"/>
      <c r="H45" s="137">
        <f t="shared" si="18"/>
        <v>0</v>
      </c>
      <c r="I45" s="106"/>
      <c r="J45" s="121"/>
      <c r="K45" s="187">
        <f t="shared" si="10"/>
        <v>0</v>
      </c>
      <c r="L45" s="188">
        <f t="shared" si="11"/>
        <v>0</v>
      </c>
      <c r="N45" s="191">
        <f t="shared" si="12"/>
        <v>0</v>
      </c>
      <c r="O45" s="192">
        <f t="shared" si="13"/>
        <v>0</v>
      </c>
      <c r="P45" s="192">
        <f t="shared" si="14"/>
        <v>0</v>
      </c>
      <c r="Q45" s="193" t="str">
        <f t="shared" si="15"/>
        <v/>
      </c>
      <c r="S45" s="319" t="str">
        <f t="shared" si="16"/>
        <v/>
      </c>
      <c r="T45" s="319" t="str">
        <f t="shared" si="17"/>
        <v/>
      </c>
    </row>
    <row r="46" spans="2:20">
      <c r="B46" s="220"/>
      <c r="C46" s="230"/>
      <c r="D46" s="230"/>
      <c r="E46" s="224"/>
      <c r="F46" s="104"/>
      <c r="G46" s="105"/>
      <c r="H46" s="137">
        <f t="shared" si="18"/>
        <v>0</v>
      </c>
      <c r="I46" s="106"/>
      <c r="J46" s="121"/>
      <c r="K46" s="187">
        <f t="shared" si="10"/>
        <v>0</v>
      </c>
      <c r="L46" s="188">
        <f t="shared" si="11"/>
        <v>0</v>
      </c>
      <c r="N46" s="191">
        <f t="shared" si="12"/>
        <v>0</v>
      </c>
      <c r="O46" s="192">
        <f t="shared" si="13"/>
        <v>0</v>
      </c>
      <c r="P46" s="192">
        <f t="shared" si="14"/>
        <v>0</v>
      </c>
      <c r="Q46" s="193" t="str">
        <f t="shared" si="15"/>
        <v/>
      </c>
      <c r="S46" s="319" t="str">
        <f t="shared" si="16"/>
        <v/>
      </c>
      <c r="T46" s="319" t="str">
        <f t="shared" si="17"/>
        <v/>
      </c>
    </row>
    <row r="47" spans="2:20">
      <c r="B47" s="220"/>
      <c r="C47" s="230"/>
      <c r="D47" s="230"/>
      <c r="E47" s="224"/>
      <c r="F47" s="104"/>
      <c r="G47" s="105"/>
      <c r="H47" s="137">
        <f t="shared" si="18"/>
        <v>0</v>
      </c>
      <c r="I47" s="106"/>
      <c r="J47" s="121"/>
      <c r="K47" s="187">
        <f t="shared" si="10"/>
        <v>0</v>
      </c>
      <c r="L47" s="188">
        <f t="shared" si="11"/>
        <v>0</v>
      </c>
      <c r="N47" s="191">
        <f t="shared" si="12"/>
        <v>0</v>
      </c>
      <c r="O47" s="192">
        <f t="shared" si="13"/>
        <v>0</v>
      </c>
      <c r="P47" s="192">
        <f t="shared" si="14"/>
        <v>0</v>
      </c>
      <c r="Q47" s="193" t="str">
        <f t="shared" si="15"/>
        <v/>
      </c>
      <c r="S47" s="319" t="str">
        <f t="shared" si="16"/>
        <v/>
      </c>
      <c r="T47" s="319" t="str">
        <f t="shared" si="17"/>
        <v/>
      </c>
    </row>
    <row r="48" spans="2:20">
      <c r="B48" s="220"/>
      <c r="C48" s="230"/>
      <c r="D48" s="230"/>
      <c r="E48" s="224"/>
      <c r="F48" s="104"/>
      <c r="G48" s="105"/>
      <c r="H48" s="137">
        <f t="shared" si="18"/>
        <v>0</v>
      </c>
      <c r="I48" s="106"/>
      <c r="J48" s="121"/>
      <c r="K48" s="187">
        <f t="shared" si="10"/>
        <v>0</v>
      </c>
      <c r="L48" s="188">
        <f t="shared" si="11"/>
        <v>0</v>
      </c>
      <c r="N48" s="191">
        <f t="shared" si="12"/>
        <v>0</v>
      </c>
      <c r="O48" s="192">
        <f t="shared" si="13"/>
        <v>0</v>
      </c>
      <c r="P48" s="192">
        <f t="shared" si="14"/>
        <v>0</v>
      </c>
      <c r="Q48" s="193" t="str">
        <f t="shared" si="15"/>
        <v/>
      </c>
      <c r="S48" s="319" t="str">
        <f t="shared" si="16"/>
        <v/>
      </c>
      <c r="T48" s="319" t="str">
        <f t="shared" si="17"/>
        <v/>
      </c>
    </row>
    <row r="49" spans="2:20">
      <c r="B49" s="220"/>
      <c r="C49" s="230"/>
      <c r="D49" s="230"/>
      <c r="E49" s="224"/>
      <c r="F49" s="104"/>
      <c r="G49" s="105"/>
      <c r="H49" s="137">
        <f t="shared" si="18"/>
        <v>0</v>
      </c>
      <c r="I49" s="106"/>
      <c r="J49" s="121"/>
      <c r="K49" s="187">
        <f t="shared" si="10"/>
        <v>0</v>
      </c>
      <c r="L49" s="188">
        <f t="shared" si="11"/>
        <v>0</v>
      </c>
      <c r="N49" s="191">
        <f t="shared" si="12"/>
        <v>0</v>
      </c>
      <c r="O49" s="192">
        <f t="shared" si="13"/>
        <v>0</v>
      </c>
      <c r="P49" s="192">
        <f t="shared" si="14"/>
        <v>0</v>
      </c>
      <c r="Q49" s="193" t="str">
        <f t="shared" si="15"/>
        <v/>
      </c>
      <c r="S49" s="319" t="str">
        <f t="shared" si="16"/>
        <v/>
      </c>
      <c r="T49" s="319" t="str">
        <f t="shared" si="17"/>
        <v/>
      </c>
    </row>
    <row r="50" spans="2:20">
      <c r="B50" s="220"/>
      <c r="C50" s="230"/>
      <c r="D50" s="230"/>
      <c r="E50" s="224"/>
      <c r="F50" s="104"/>
      <c r="G50" s="105"/>
      <c r="H50" s="137">
        <f t="shared" si="18"/>
        <v>0</v>
      </c>
      <c r="I50" s="107"/>
      <c r="J50" s="121"/>
      <c r="K50" s="187">
        <f t="shared" si="10"/>
        <v>0</v>
      </c>
      <c r="L50" s="188">
        <f t="shared" si="11"/>
        <v>0</v>
      </c>
      <c r="N50" s="191">
        <f t="shared" si="12"/>
        <v>0</v>
      </c>
      <c r="O50" s="192">
        <f t="shared" si="13"/>
        <v>0</v>
      </c>
      <c r="P50" s="192">
        <f t="shared" si="14"/>
        <v>0</v>
      </c>
      <c r="Q50" s="193" t="str">
        <f t="shared" si="15"/>
        <v/>
      </c>
      <c r="S50" s="319" t="str">
        <f t="shared" si="16"/>
        <v/>
      </c>
      <c r="T50" s="319" t="str">
        <f t="shared" si="17"/>
        <v/>
      </c>
    </row>
    <row r="51" spans="2:20">
      <c r="B51" s="220"/>
      <c r="C51" s="230"/>
      <c r="D51" s="230"/>
      <c r="E51" s="224"/>
      <c r="F51" s="104"/>
      <c r="G51" s="105"/>
      <c r="H51" s="137">
        <f>SUM(F51:G51)</f>
        <v>0</v>
      </c>
      <c r="I51" s="106"/>
      <c r="J51" s="121"/>
      <c r="K51" s="187">
        <f t="shared" si="10"/>
        <v>0</v>
      </c>
      <c r="L51" s="188">
        <f t="shared" si="11"/>
        <v>0</v>
      </c>
      <c r="N51" s="191">
        <f t="shared" si="12"/>
        <v>0</v>
      </c>
      <c r="O51" s="192">
        <f t="shared" si="13"/>
        <v>0</v>
      </c>
      <c r="P51" s="192">
        <f t="shared" si="14"/>
        <v>0</v>
      </c>
      <c r="Q51" s="193" t="str">
        <f t="shared" si="15"/>
        <v/>
      </c>
      <c r="S51" s="319" t="str">
        <f t="shared" si="16"/>
        <v/>
      </c>
      <c r="T51" s="319" t="str">
        <f t="shared" si="17"/>
        <v/>
      </c>
    </row>
    <row r="52" spans="2:20">
      <c r="B52" s="220"/>
      <c r="C52" s="230"/>
      <c r="D52" s="230"/>
      <c r="E52" s="224"/>
      <c r="F52" s="104"/>
      <c r="G52" s="105"/>
      <c r="H52" s="137">
        <f t="shared" ref="H52:H61" si="19">SUM(F52:G52)</f>
        <v>0</v>
      </c>
      <c r="I52" s="106"/>
      <c r="J52" s="121"/>
      <c r="K52" s="187">
        <f t="shared" si="10"/>
        <v>0</v>
      </c>
      <c r="L52" s="188">
        <f t="shared" si="11"/>
        <v>0</v>
      </c>
      <c r="N52" s="191">
        <f t="shared" si="12"/>
        <v>0</v>
      </c>
      <c r="O52" s="192">
        <f t="shared" si="13"/>
        <v>0</v>
      </c>
      <c r="P52" s="192">
        <f t="shared" si="14"/>
        <v>0</v>
      </c>
      <c r="Q52" s="193" t="str">
        <f t="shared" si="15"/>
        <v/>
      </c>
      <c r="S52" s="319" t="str">
        <f t="shared" si="16"/>
        <v/>
      </c>
      <c r="T52" s="319" t="str">
        <f t="shared" si="17"/>
        <v/>
      </c>
    </row>
    <row r="53" spans="2:20">
      <c r="B53" s="220"/>
      <c r="C53" s="230"/>
      <c r="D53" s="230"/>
      <c r="E53" s="224"/>
      <c r="F53" s="104"/>
      <c r="G53" s="105"/>
      <c r="H53" s="137">
        <f t="shared" si="19"/>
        <v>0</v>
      </c>
      <c r="I53" s="106"/>
      <c r="J53" s="121"/>
      <c r="K53" s="187">
        <f t="shared" ref="K53:K72" si="20">J53+I53</f>
        <v>0</v>
      </c>
      <c r="L53" s="188">
        <f t="shared" ref="L53:L72" si="21">H53-K53</f>
        <v>0</v>
      </c>
      <c r="N53" s="191">
        <f t="shared" ref="N53:N72" si="22">H53</f>
        <v>0</v>
      </c>
      <c r="O53" s="192">
        <f t="shared" ref="O53:O72" si="23">I53</f>
        <v>0</v>
      </c>
      <c r="P53" s="192">
        <f t="shared" ref="P53:P72" si="24">IF(I53+J53=0,,I53*H53/(I53+J53))</f>
        <v>0</v>
      </c>
      <c r="Q53" s="193" t="str">
        <f t="shared" ref="Q53:Q72" si="25">IF(O53=0,"",P53/O53)</f>
        <v/>
      </c>
      <c r="S53" s="319" t="str">
        <f t="shared" ref="S53:S72" si="26">IF(B53="","",INDEX(Deliverables2Phases,MATCH(B53,DeliverablesList,0)))</f>
        <v/>
      </c>
      <c r="T53" s="319" t="str">
        <f t="shared" ref="T53:T72" si="27">IF(B53="","",INDEX(Deliverables2Contract,MATCH(B53,DeliverablesList,0)))</f>
        <v/>
      </c>
    </row>
    <row r="54" spans="2:20">
      <c r="B54" s="220"/>
      <c r="C54" s="230"/>
      <c r="D54" s="230"/>
      <c r="E54" s="224"/>
      <c r="F54" s="104"/>
      <c r="G54" s="105"/>
      <c r="H54" s="137">
        <f t="shared" si="19"/>
        <v>0</v>
      </c>
      <c r="I54" s="106"/>
      <c r="J54" s="121"/>
      <c r="K54" s="187">
        <f t="shared" si="20"/>
        <v>0</v>
      </c>
      <c r="L54" s="188">
        <f t="shared" si="21"/>
        <v>0</v>
      </c>
      <c r="N54" s="191">
        <f t="shared" si="22"/>
        <v>0</v>
      </c>
      <c r="O54" s="192">
        <f t="shared" si="23"/>
        <v>0</v>
      </c>
      <c r="P54" s="192">
        <f t="shared" si="24"/>
        <v>0</v>
      </c>
      <c r="Q54" s="193" t="str">
        <f t="shared" si="25"/>
        <v/>
      </c>
      <c r="S54" s="319" t="str">
        <f t="shared" si="26"/>
        <v/>
      </c>
      <c r="T54" s="319" t="str">
        <f t="shared" si="27"/>
        <v/>
      </c>
    </row>
    <row r="55" spans="2:20">
      <c r="B55" s="220"/>
      <c r="C55" s="230"/>
      <c r="D55" s="230"/>
      <c r="E55" s="224"/>
      <c r="F55" s="104"/>
      <c r="G55" s="105"/>
      <c r="H55" s="137">
        <f t="shared" si="19"/>
        <v>0</v>
      </c>
      <c r="I55" s="106"/>
      <c r="J55" s="121"/>
      <c r="K55" s="187">
        <f t="shared" si="20"/>
        <v>0</v>
      </c>
      <c r="L55" s="188">
        <f t="shared" si="21"/>
        <v>0</v>
      </c>
      <c r="N55" s="191">
        <f t="shared" si="22"/>
        <v>0</v>
      </c>
      <c r="O55" s="192">
        <f t="shared" si="23"/>
        <v>0</v>
      </c>
      <c r="P55" s="192">
        <f t="shared" si="24"/>
        <v>0</v>
      </c>
      <c r="Q55" s="193" t="str">
        <f t="shared" si="25"/>
        <v/>
      </c>
      <c r="S55" s="319" t="str">
        <f t="shared" si="26"/>
        <v/>
      </c>
      <c r="T55" s="319" t="str">
        <f t="shared" si="27"/>
        <v/>
      </c>
    </row>
    <row r="56" spans="2:20">
      <c r="B56" s="220"/>
      <c r="C56" s="230"/>
      <c r="D56" s="230"/>
      <c r="E56" s="224"/>
      <c r="F56" s="104"/>
      <c r="G56" s="105"/>
      <c r="H56" s="137">
        <f t="shared" si="19"/>
        <v>0</v>
      </c>
      <c r="I56" s="106"/>
      <c r="J56" s="121"/>
      <c r="K56" s="187">
        <f t="shared" si="20"/>
        <v>0</v>
      </c>
      <c r="L56" s="188">
        <f t="shared" si="21"/>
        <v>0</v>
      </c>
      <c r="N56" s="191">
        <f t="shared" si="22"/>
        <v>0</v>
      </c>
      <c r="O56" s="192">
        <f t="shared" si="23"/>
        <v>0</v>
      </c>
      <c r="P56" s="192">
        <f t="shared" si="24"/>
        <v>0</v>
      </c>
      <c r="Q56" s="193" t="str">
        <f t="shared" si="25"/>
        <v/>
      </c>
      <c r="S56" s="319" t="str">
        <f t="shared" si="26"/>
        <v/>
      </c>
      <c r="T56" s="319" t="str">
        <f t="shared" si="27"/>
        <v/>
      </c>
    </row>
    <row r="57" spans="2:20">
      <c r="B57" s="220"/>
      <c r="C57" s="230"/>
      <c r="D57" s="230"/>
      <c r="E57" s="224"/>
      <c r="F57" s="104"/>
      <c r="G57" s="105"/>
      <c r="H57" s="137">
        <f t="shared" si="19"/>
        <v>0</v>
      </c>
      <c r="I57" s="106"/>
      <c r="J57" s="121"/>
      <c r="K57" s="187">
        <f t="shared" si="20"/>
        <v>0</v>
      </c>
      <c r="L57" s="188">
        <f t="shared" si="21"/>
        <v>0</v>
      </c>
      <c r="N57" s="191">
        <f t="shared" si="22"/>
        <v>0</v>
      </c>
      <c r="O57" s="192">
        <f t="shared" si="23"/>
        <v>0</v>
      </c>
      <c r="P57" s="192">
        <f t="shared" si="24"/>
        <v>0</v>
      </c>
      <c r="Q57" s="193" t="str">
        <f t="shared" si="25"/>
        <v/>
      </c>
      <c r="S57" s="319" t="str">
        <f t="shared" si="26"/>
        <v/>
      </c>
      <c r="T57" s="319" t="str">
        <f t="shared" si="27"/>
        <v/>
      </c>
    </row>
    <row r="58" spans="2:20">
      <c r="B58" s="220"/>
      <c r="C58" s="230"/>
      <c r="D58" s="230"/>
      <c r="E58" s="224"/>
      <c r="F58" s="104"/>
      <c r="G58" s="105"/>
      <c r="H58" s="137">
        <f t="shared" si="19"/>
        <v>0</v>
      </c>
      <c r="I58" s="106"/>
      <c r="J58" s="121"/>
      <c r="K58" s="187">
        <f t="shared" si="20"/>
        <v>0</v>
      </c>
      <c r="L58" s="188">
        <f t="shared" si="21"/>
        <v>0</v>
      </c>
      <c r="N58" s="191">
        <f t="shared" si="22"/>
        <v>0</v>
      </c>
      <c r="O58" s="192">
        <f t="shared" si="23"/>
        <v>0</v>
      </c>
      <c r="P58" s="192">
        <f t="shared" si="24"/>
        <v>0</v>
      </c>
      <c r="Q58" s="193" t="str">
        <f t="shared" si="25"/>
        <v/>
      </c>
      <c r="S58" s="319" t="str">
        <f t="shared" si="26"/>
        <v/>
      </c>
      <c r="T58" s="319" t="str">
        <f t="shared" si="27"/>
        <v/>
      </c>
    </row>
    <row r="59" spans="2:20">
      <c r="B59" s="220"/>
      <c r="C59" s="230"/>
      <c r="D59" s="230"/>
      <c r="E59" s="224"/>
      <c r="F59" s="104"/>
      <c r="G59" s="105"/>
      <c r="H59" s="137">
        <f t="shared" si="19"/>
        <v>0</v>
      </c>
      <c r="I59" s="106"/>
      <c r="J59" s="121"/>
      <c r="K59" s="187">
        <f t="shared" si="20"/>
        <v>0</v>
      </c>
      <c r="L59" s="188">
        <f t="shared" si="21"/>
        <v>0</v>
      </c>
      <c r="N59" s="191">
        <f t="shared" si="22"/>
        <v>0</v>
      </c>
      <c r="O59" s="192">
        <f t="shared" si="23"/>
        <v>0</v>
      </c>
      <c r="P59" s="192">
        <f t="shared" si="24"/>
        <v>0</v>
      </c>
      <c r="Q59" s="193" t="str">
        <f t="shared" si="25"/>
        <v/>
      </c>
      <c r="S59" s="319" t="str">
        <f t="shared" si="26"/>
        <v/>
      </c>
      <c r="T59" s="319" t="str">
        <f t="shared" si="27"/>
        <v/>
      </c>
    </row>
    <row r="60" spans="2:20">
      <c r="B60" s="220"/>
      <c r="C60" s="230"/>
      <c r="D60" s="230"/>
      <c r="E60" s="224"/>
      <c r="F60" s="104"/>
      <c r="G60" s="105"/>
      <c r="H60" s="137">
        <f t="shared" si="19"/>
        <v>0</v>
      </c>
      <c r="I60" s="106"/>
      <c r="J60" s="121"/>
      <c r="K60" s="187">
        <f t="shared" si="20"/>
        <v>0</v>
      </c>
      <c r="L60" s="188">
        <f t="shared" si="21"/>
        <v>0</v>
      </c>
      <c r="N60" s="191">
        <f t="shared" si="22"/>
        <v>0</v>
      </c>
      <c r="O60" s="192">
        <f t="shared" si="23"/>
        <v>0</v>
      </c>
      <c r="P60" s="192">
        <f t="shared" si="24"/>
        <v>0</v>
      </c>
      <c r="Q60" s="193" t="str">
        <f t="shared" si="25"/>
        <v/>
      </c>
      <c r="S60" s="319" t="str">
        <f t="shared" si="26"/>
        <v/>
      </c>
      <c r="T60" s="319" t="str">
        <f t="shared" si="27"/>
        <v/>
      </c>
    </row>
    <row r="61" spans="2:20">
      <c r="B61" s="220"/>
      <c r="C61" s="230"/>
      <c r="D61" s="230"/>
      <c r="E61" s="224"/>
      <c r="F61" s="104"/>
      <c r="G61" s="105"/>
      <c r="H61" s="137">
        <f t="shared" si="19"/>
        <v>0</v>
      </c>
      <c r="I61" s="107"/>
      <c r="J61" s="121"/>
      <c r="K61" s="187">
        <f t="shared" si="20"/>
        <v>0</v>
      </c>
      <c r="L61" s="188">
        <f t="shared" si="21"/>
        <v>0</v>
      </c>
      <c r="N61" s="191">
        <f t="shared" si="22"/>
        <v>0</v>
      </c>
      <c r="O61" s="192">
        <f t="shared" si="23"/>
        <v>0</v>
      </c>
      <c r="P61" s="192">
        <f t="shared" si="24"/>
        <v>0</v>
      </c>
      <c r="Q61" s="193" t="str">
        <f t="shared" si="25"/>
        <v/>
      </c>
      <c r="S61" s="319" t="str">
        <f t="shared" si="26"/>
        <v/>
      </c>
      <c r="T61" s="319" t="str">
        <f t="shared" si="27"/>
        <v/>
      </c>
    </row>
    <row r="62" spans="2:20">
      <c r="B62" s="220"/>
      <c r="C62" s="230"/>
      <c r="D62" s="230"/>
      <c r="E62" s="224"/>
      <c r="F62" s="104"/>
      <c r="G62" s="105"/>
      <c r="H62" s="137">
        <f>SUM(F62:G62)</f>
        <v>0</v>
      </c>
      <c r="I62" s="106"/>
      <c r="J62" s="121"/>
      <c r="K62" s="187">
        <f t="shared" si="20"/>
        <v>0</v>
      </c>
      <c r="L62" s="188">
        <f t="shared" si="21"/>
        <v>0</v>
      </c>
      <c r="N62" s="191">
        <f t="shared" si="22"/>
        <v>0</v>
      </c>
      <c r="O62" s="192">
        <f t="shared" si="23"/>
        <v>0</v>
      </c>
      <c r="P62" s="192">
        <f t="shared" si="24"/>
        <v>0</v>
      </c>
      <c r="Q62" s="193" t="str">
        <f t="shared" si="25"/>
        <v/>
      </c>
      <c r="S62" s="319" t="str">
        <f t="shared" si="26"/>
        <v/>
      </c>
      <c r="T62" s="319" t="str">
        <f t="shared" si="27"/>
        <v/>
      </c>
    </row>
    <row r="63" spans="2:20">
      <c r="B63" s="220"/>
      <c r="C63" s="230"/>
      <c r="D63" s="230"/>
      <c r="E63" s="224"/>
      <c r="F63" s="104"/>
      <c r="G63" s="105"/>
      <c r="H63" s="137">
        <f t="shared" ref="H63:H70" si="28">SUM(F63:G63)</f>
        <v>0</v>
      </c>
      <c r="I63" s="106"/>
      <c r="J63" s="121"/>
      <c r="K63" s="187">
        <f t="shared" si="20"/>
        <v>0</v>
      </c>
      <c r="L63" s="188">
        <f t="shared" si="21"/>
        <v>0</v>
      </c>
      <c r="N63" s="191">
        <f t="shared" si="22"/>
        <v>0</v>
      </c>
      <c r="O63" s="192">
        <f t="shared" si="23"/>
        <v>0</v>
      </c>
      <c r="P63" s="192">
        <f t="shared" si="24"/>
        <v>0</v>
      </c>
      <c r="Q63" s="193" t="str">
        <f t="shared" si="25"/>
        <v/>
      </c>
      <c r="S63" s="319" t="str">
        <f t="shared" si="26"/>
        <v/>
      </c>
      <c r="T63" s="319" t="str">
        <f t="shared" si="27"/>
        <v/>
      </c>
    </row>
    <row r="64" spans="2:20">
      <c r="B64" s="220"/>
      <c r="C64" s="230"/>
      <c r="D64" s="230"/>
      <c r="E64" s="224"/>
      <c r="F64" s="104"/>
      <c r="G64" s="105"/>
      <c r="H64" s="137">
        <f t="shared" si="28"/>
        <v>0</v>
      </c>
      <c r="I64" s="106"/>
      <c r="J64" s="121"/>
      <c r="K64" s="187">
        <f t="shared" si="20"/>
        <v>0</v>
      </c>
      <c r="L64" s="188">
        <f t="shared" si="21"/>
        <v>0</v>
      </c>
      <c r="N64" s="191">
        <f t="shared" si="22"/>
        <v>0</v>
      </c>
      <c r="O64" s="192">
        <f t="shared" si="23"/>
        <v>0</v>
      </c>
      <c r="P64" s="192">
        <f t="shared" si="24"/>
        <v>0</v>
      </c>
      <c r="Q64" s="193" t="str">
        <f t="shared" si="25"/>
        <v/>
      </c>
      <c r="S64" s="319" t="str">
        <f t="shared" si="26"/>
        <v/>
      </c>
      <c r="T64" s="319" t="str">
        <f t="shared" si="27"/>
        <v/>
      </c>
    </row>
    <row r="65" spans="2:20">
      <c r="B65" s="220"/>
      <c r="C65" s="230"/>
      <c r="D65" s="230"/>
      <c r="E65" s="224"/>
      <c r="F65" s="104"/>
      <c r="G65" s="105"/>
      <c r="H65" s="137">
        <f t="shared" si="28"/>
        <v>0</v>
      </c>
      <c r="I65" s="106"/>
      <c r="J65" s="121"/>
      <c r="K65" s="187">
        <f t="shared" si="20"/>
        <v>0</v>
      </c>
      <c r="L65" s="188">
        <f t="shared" si="21"/>
        <v>0</v>
      </c>
      <c r="N65" s="191">
        <f t="shared" si="22"/>
        <v>0</v>
      </c>
      <c r="O65" s="192">
        <f t="shared" si="23"/>
        <v>0</v>
      </c>
      <c r="P65" s="192">
        <f t="shared" si="24"/>
        <v>0</v>
      </c>
      <c r="Q65" s="193" t="str">
        <f t="shared" si="25"/>
        <v/>
      </c>
      <c r="S65" s="319" t="str">
        <f t="shared" si="26"/>
        <v/>
      </c>
      <c r="T65" s="319" t="str">
        <f t="shared" si="27"/>
        <v/>
      </c>
    </row>
    <row r="66" spans="2:20">
      <c r="B66" s="220"/>
      <c r="C66" s="230"/>
      <c r="D66" s="230"/>
      <c r="E66" s="224"/>
      <c r="F66" s="104"/>
      <c r="G66" s="105"/>
      <c r="H66" s="137">
        <f t="shared" si="28"/>
        <v>0</v>
      </c>
      <c r="I66" s="106"/>
      <c r="J66" s="121"/>
      <c r="K66" s="187">
        <f t="shared" si="20"/>
        <v>0</v>
      </c>
      <c r="L66" s="188">
        <f t="shared" si="21"/>
        <v>0</v>
      </c>
      <c r="N66" s="191">
        <f t="shared" si="22"/>
        <v>0</v>
      </c>
      <c r="O66" s="192">
        <f t="shared" si="23"/>
        <v>0</v>
      </c>
      <c r="P66" s="192">
        <f t="shared" si="24"/>
        <v>0</v>
      </c>
      <c r="Q66" s="193" t="str">
        <f t="shared" si="25"/>
        <v/>
      </c>
      <c r="S66" s="319" t="str">
        <f t="shared" si="26"/>
        <v/>
      </c>
      <c r="T66" s="319" t="str">
        <f t="shared" si="27"/>
        <v/>
      </c>
    </row>
    <row r="67" spans="2:20">
      <c r="B67" s="220"/>
      <c r="C67" s="230"/>
      <c r="D67" s="230"/>
      <c r="E67" s="224"/>
      <c r="F67" s="104"/>
      <c r="G67" s="105"/>
      <c r="H67" s="137">
        <f t="shared" si="28"/>
        <v>0</v>
      </c>
      <c r="I67" s="106"/>
      <c r="J67" s="121"/>
      <c r="K67" s="187">
        <f t="shared" si="20"/>
        <v>0</v>
      </c>
      <c r="L67" s="188">
        <f t="shared" si="21"/>
        <v>0</v>
      </c>
      <c r="N67" s="191">
        <f t="shared" si="22"/>
        <v>0</v>
      </c>
      <c r="O67" s="192">
        <f t="shared" si="23"/>
        <v>0</v>
      </c>
      <c r="P67" s="192">
        <f t="shared" si="24"/>
        <v>0</v>
      </c>
      <c r="Q67" s="193" t="str">
        <f t="shared" si="25"/>
        <v/>
      </c>
      <c r="S67" s="319" t="str">
        <f t="shared" si="26"/>
        <v/>
      </c>
      <c r="T67" s="319" t="str">
        <f t="shared" si="27"/>
        <v/>
      </c>
    </row>
    <row r="68" spans="2:20">
      <c r="B68" s="220"/>
      <c r="C68" s="230"/>
      <c r="D68" s="230"/>
      <c r="E68" s="224"/>
      <c r="F68" s="104"/>
      <c r="G68" s="105"/>
      <c r="H68" s="137">
        <f t="shared" si="28"/>
        <v>0</v>
      </c>
      <c r="I68" s="106"/>
      <c r="J68" s="121"/>
      <c r="K68" s="187">
        <f t="shared" si="20"/>
        <v>0</v>
      </c>
      <c r="L68" s="188">
        <f t="shared" si="21"/>
        <v>0</v>
      </c>
      <c r="N68" s="191">
        <f t="shared" si="22"/>
        <v>0</v>
      </c>
      <c r="O68" s="192">
        <f t="shared" si="23"/>
        <v>0</v>
      </c>
      <c r="P68" s="192">
        <f t="shared" si="24"/>
        <v>0</v>
      </c>
      <c r="Q68" s="193" t="str">
        <f t="shared" si="25"/>
        <v/>
      </c>
      <c r="S68" s="319" t="str">
        <f t="shared" si="26"/>
        <v/>
      </c>
      <c r="T68" s="319" t="str">
        <f t="shared" si="27"/>
        <v/>
      </c>
    </row>
    <row r="69" spans="2:20">
      <c r="B69" s="220"/>
      <c r="C69" s="230"/>
      <c r="D69" s="230"/>
      <c r="E69" s="224"/>
      <c r="F69" s="104"/>
      <c r="G69" s="105"/>
      <c r="H69" s="137">
        <f t="shared" si="28"/>
        <v>0</v>
      </c>
      <c r="I69" s="106"/>
      <c r="J69" s="121"/>
      <c r="K69" s="187">
        <f t="shared" si="20"/>
        <v>0</v>
      </c>
      <c r="L69" s="188">
        <f t="shared" si="21"/>
        <v>0</v>
      </c>
      <c r="N69" s="191">
        <f t="shared" si="22"/>
        <v>0</v>
      </c>
      <c r="O69" s="192">
        <f t="shared" si="23"/>
        <v>0</v>
      </c>
      <c r="P69" s="192">
        <f t="shared" si="24"/>
        <v>0</v>
      </c>
      <c r="Q69" s="193" t="str">
        <f t="shared" si="25"/>
        <v/>
      </c>
      <c r="S69" s="319" t="str">
        <f t="shared" si="26"/>
        <v/>
      </c>
      <c r="T69" s="319" t="str">
        <f t="shared" si="27"/>
        <v/>
      </c>
    </row>
    <row r="70" spans="2:20">
      <c r="B70" s="220"/>
      <c r="C70" s="230"/>
      <c r="D70" s="230"/>
      <c r="E70" s="224"/>
      <c r="F70" s="104"/>
      <c r="G70" s="105"/>
      <c r="H70" s="137">
        <f t="shared" si="28"/>
        <v>0</v>
      </c>
      <c r="I70" s="107"/>
      <c r="J70" s="121"/>
      <c r="K70" s="187">
        <f t="shared" si="20"/>
        <v>0</v>
      </c>
      <c r="L70" s="188">
        <f t="shared" si="21"/>
        <v>0</v>
      </c>
      <c r="N70" s="191">
        <f t="shared" si="22"/>
        <v>0</v>
      </c>
      <c r="O70" s="192">
        <f t="shared" si="23"/>
        <v>0</v>
      </c>
      <c r="P70" s="192">
        <f t="shared" si="24"/>
        <v>0</v>
      </c>
      <c r="Q70" s="193" t="str">
        <f t="shared" si="25"/>
        <v/>
      </c>
      <c r="S70" s="319" t="str">
        <f t="shared" si="26"/>
        <v/>
      </c>
      <c r="T70" s="319" t="str">
        <f t="shared" si="27"/>
        <v/>
      </c>
    </row>
    <row r="71" spans="2:20">
      <c r="B71" s="220"/>
      <c r="C71" s="230"/>
      <c r="D71" s="230"/>
      <c r="E71" s="224"/>
      <c r="F71" s="104"/>
      <c r="G71" s="105"/>
      <c r="H71" s="137">
        <f t="shared" ref="H71:H80" si="29">SUM(F71:G71)</f>
        <v>0</v>
      </c>
      <c r="I71" s="106"/>
      <c r="J71" s="121"/>
      <c r="K71" s="187">
        <f t="shared" si="20"/>
        <v>0</v>
      </c>
      <c r="L71" s="188">
        <f t="shared" si="21"/>
        <v>0</v>
      </c>
      <c r="N71" s="191">
        <f t="shared" si="22"/>
        <v>0</v>
      </c>
      <c r="O71" s="192">
        <f t="shared" si="23"/>
        <v>0</v>
      </c>
      <c r="P71" s="192">
        <f t="shared" si="24"/>
        <v>0</v>
      </c>
      <c r="Q71" s="193" t="str">
        <f t="shared" si="25"/>
        <v/>
      </c>
      <c r="S71" s="319" t="str">
        <f t="shared" si="26"/>
        <v/>
      </c>
      <c r="T71" s="319" t="str">
        <f t="shared" si="27"/>
        <v/>
      </c>
    </row>
    <row r="72" spans="2:20">
      <c r="B72" s="220"/>
      <c r="C72" s="230"/>
      <c r="D72" s="230"/>
      <c r="E72" s="224"/>
      <c r="F72" s="104"/>
      <c r="G72" s="105"/>
      <c r="H72" s="137">
        <f t="shared" si="29"/>
        <v>0</v>
      </c>
      <c r="I72" s="106"/>
      <c r="J72" s="121"/>
      <c r="K72" s="187">
        <f t="shared" si="20"/>
        <v>0</v>
      </c>
      <c r="L72" s="188">
        <f t="shared" si="21"/>
        <v>0</v>
      </c>
      <c r="N72" s="191">
        <f t="shared" si="22"/>
        <v>0</v>
      </c>
      <c r="O72" s="192">
        <f t="shared" si="23"/>
        <v>0</v>
      </c>
      <c r="P72" s="192">
        <f t="shared" si="24"/>
        <v>0</v>
      </c>
      <c r="Q72" s="193" t="str">
        <f t="shared" si="25"/>
        <v/>
      </c>
      <c r="S72" s="319" t="str">
        <f t="shared" si="26"/>
        <v/>
      </c>
      <c r="T72" s="319" t="str">
        <f t="shared" si="27"/>
        <v/>
      </c>
    </row>
    <row r="73" spans="2:20">
      <c r="B73" s="220"/>
      <c r="C73" s="230"/>
      <c r="D73" s="230"/>
      <c r="E73" s="224"/>
      <c r="F73" s="104"/>
      <c r="G73" s="105"/>
      <c r="H73" s="137">
        <f t="shared" si="29"/>
        <v>0</v>
      </c>
      <c r="I73" s="106"/>
      <c r="J73" s="121"/>
      <c r="K73" s="187">
        <f t="shared" ref="K73:K80" si="30">J73+I73</f>
        <v>0</v>
      </c>
      <c r="L73" s="188">
        <f t="shared" ref="L73:L80" si="31">H73-K73</f>
        <v>0</v>
      </c>
      <c r="N73" s="191">
        <f t="shared" ref="N73:O80" si="32">H73</f>
        <v>0</v>
      </c>
      <c r="O73" s="192">
        <f t="shared" si="32"/>
        <v>0</v>
      </c>
      <c r="P73" s="192">
        <f t="shared" ref="P73:P80" si="33">IF(I73+J73=0,,I73*H73/(I73+J73))</f>
        <v>0</v>
      </c>
      <c r="Q73" s="193" t="str">
        <f t="shared" ref="Q73:Q80" si="34">IF(O73=0,"",P73/O73)</f>
        <v/>
      </c>
      <c r="S73" s="319" t="str">
        <f t="shared" ref="S73:S80" si="35">IF(B73="","",INDEX(Deliverables2Phases,MATCH(B73,DeliverablesList,0)))</f>
        <v/>
      </c>
      <c r="T73" s="319" t="str">
        <f t="shared" ref="T73:T80" si="36">IF(B73="","",INDEX(Deliverables2Contract,MATCH(B73,DeliverablesList,0)))</f>
        <v/>
      </c>
    </row>
    <row r="74" spans="2:20">
      <c r="B74" s="220"/>
      <c r="C74" s="231"/>
      <c r="D74" s="231"/>
      <c r="E74" s="225"/>
      <c r="F74" s="104"/>
      <c r="G74" s="105"/>
      <c r="H74" s="137">
        <f t="shared" si="29"/>
        <v>0</v>
      </c>
      <c r="I74" s="106"/>
      <c r="J74" s="121"/>
      <c r="K74" s="187">
        <f t="shared" si="30"/>
        <v>0</v>
      </c>
      <c r="L74" s="188">
        <f t="shared" si="31"/>
        <v>0</v>
      </c>
      <c r="N74" s="191">
        <f t="shared" si="32"/>
        <v>0</v>
      </c>
      <c r="O74" s="192">
        <f t="shared" si="32"/>
        <v>0</v>
      </c>
      <c r="P74" s="192">
        <f t="shared" si="33"/>
        <v>0</v>
      </c>
      <c r="Q74" s="193" t="str">
        <f t="shared" si="34"/>
        <v/>
      </c>
      <c r="S74" s="319" t="str">
        <f t="shared" si="35"/>
        <v/>
      </c>
      <c r="T74" s="319" t="str">
        <f t="shared" si="36"/>
        <v/>
      </c>
    </row>
    <row r="75" spans="2:20">
      <c r="B75" s="220"/>
      <c r="C75" s="230"/>
      <c r="D75" s="230"/>
      <c r="E75" s="224"/>
      <c r="F75" s="104"/>
      <c r="G75" s="105"/>
      <c r="H75" s="137">
        <f t="shared" si="29"/>
        <v>0</v>
      </c>
      <c r="I75" s="106"/>
      <c r="J75" s="121"/>
      <c r="K75" s="187">
        <f t="shared" si="30"/>
        <v>0</v>
      </c>
      <c r="L75" s="188">
        <f t="shared" si="31"/>
        <v>0</v>
      </c>
      <c r="N75" s="191">
        <f t="shared" si="32"/>
        <v>0</v>
      </c>
      <c r="O75" s="192">
        <f t="shared" si="32"/>
        <v>0</v>
      </c>
      <c r="P75" s="192">
        <f t="shared" si="33"/>
        <v>0</v>
      </c>
      <c r="Q75" s="193" t="str">
        <f t="shared" si="34"/>
        <v/>
      </c>
      <c r="S75" s="319" t="str">
        <f t="shared" si="35"/>
        <v/>
      </c>
      <c r="T75" s="319" t="str">
        <f t="shared" si="36"/>
        <v/>
      </c>
    </row>
    <row r="76" spans="2:20">
      <c r="B76" s="220"/>
      <c r="C76" s="230"/>
      <c r="D76" s="230"/>
      <c r="E76" s="224"/>
      <c r="F76" s="104"/>
      <c r="G76" s="105"/>
      <c r="H76" s="137">
        <f t="shared" si="29"/>
        <v>0</v>
      </c>
      <c r="I76" s="106"/>
      <c r="J76" s="121"/>
      <c r="K76" s="187">
        <f t="shared" si="30"/>
        <v>0</v>
      </c>
      <c r="L76" s="188">
        <f t="shared" si="31"/>
        <v>0</v>
      </c>
      <c r="N76" s="191">
        <f t="shared" si="32"/>
        <v>0</v>
      </c>
      <c r="O76" s="192">
        <f t="shared" si="32"/>
        <v>0</v>
      </c>
      <c r="P76" s="192">
        <f t="shared" si="33"/>
        <v>0</v>
      </c>
      <c r="Q76" s="193" t="str">
        <f t="shared" si="34"/>
        <v/>
      </c>
      <c r="S76" s="319" t="str">
        <f t="shared" si="35"/>
        <v/>
      </c>
      <c r="T76" s="319" t="str">
        <f t="shared" si="36"/>
        <v/>
      </c>
    </row>
    <row r="77" spans="2:20">
      <c r="B77" s="220"/>
      <c r="C77" s="230"/>
      <c r="D77" s="230"/>
      <c r="E77" s="224"/>
      <c r="F77" s="104"/>
      <c r="G77" s="105"/>
      <c r="H77" s="137">
        <f t="shared" si="29"/>
        <v>0</v>
      </c>
      <c r="I77" s="106"/>
      <c r="J77" s="121"/>
      <c r="K77" s="187">
        <f t="shared" si="30"/>
        <v>0</v>
      </c>
      <c r="L77" s="188">
        <f t="shared" si="31"/>
        <v>0</v>
      </c>
      <c r="N77" s="191">
        <f t="shared" si="32"/>
        <v>0</v>
      </c>
      <c r="O77" s="192">
        <f t="shared" si="32"/>
        <v>0</v>
      </c>
      <c r="P77" s="192">
        <f t="shared" si="33"/>
        <v>0</v>
      </c>
      <c r="Q77" s="193" t="str">
        <f t="shared" si="34"/>
        <v/>
      </c>
      <c r="S77" s="319" t="str">
        <f t="shared" si="35"/>
        <v/>
      </c>
      <c r="T77" s="319" t="str">
        <f t="shared" si="36"/>
        <v/>
      </c>
    </row>
    <row r="78" spans="2:20">
      <c r="B78" s="220"/>
      <c r="C78" s="231"/>
      <c r="D78" s="231"/>
      <c r="E78" s="225"/>
      <c r="F78" s="104"/>
      <c r="G78" s="105"/>
      <c r="H78" s="137">
        <f t="shared" si="29"/>
        <v>0</v>
      </c>
      <c r="I78" s="106"/>
      <c r="J78" s="121"/>
      <c r="K78" s="187">
        <f t="shared" si="30"/>
        <v>0</v>
      </c>
      <c r="L78" s="188">
        <f t="shared" si="31"/>
        <v>0</v>
      </c>
      <c r="N78" s="191">
        <f t="shared" si="32"/>
        <v>0</v>
      </c>
      <c r="O78" s="192">
        <f t="shared" si="32"/>
        <v>0</v>
      </c>
      <c r="P78" s="192">
        <f t="shared" si="33"/>
        <v>0</v>
      </c>
      <c r="Q78" s="193" t="str">
        <f t="shared" si="34"/>
        <v/>
      </c>
      <c r="S78" s="319" t="str">
        <f t="shared" si="35"/>
        <v/>
      </c>
      <c r="T78" s="319" t="str">
        <f t="shared" si="36"/>
        <v/>
      </c>
    </row>
    <row r="79" spans="2:20" s="100" customFormat="1">
      <c r="B79" s="220"/>
      <c r="C79" s="230"/>
      <c r="D79" s="230"/>
      <c r="E79" s="224"/>
      <c r="F79" s="104"/>
      <c r="G79" s="105"/>
      <c r="H79" s="137">
        <f t="shared" si="29"/>
        <v>0</v>
      </c>
      <c r="I79" s="106"/>
      <c r="J79" s="121"/>
      <c r="K79" s="187">
        <f t="shared" si="30"/>
        <v>0</v>
      </c>
      <c r="L79" s="188">
        <f t="shared" si="31"/>
        <v>0</v>
      </c>
      <c r="N79" s="191">
        <f t="shared" si="32"/>
        <v>0</v>
      </c>
      <c r="O79" s="192">
        <f t="shared" si="32"/>
        <v>0</v>
      </c>
      <c r="P79" s="192">
        <f t="shared" si="33"/>
        <v>0</v>
      </c>
      <c r="Q79" s="193" t="str">
        <f t="shared" si="34"/>
        <v/>
      </c>
      <c r="S79" s="319" t="str">
        <f t="shared" si="35"/>
        <v/>
      </c>
      <c r="T79" s="319" t="str">
        <f t="shared" si="36"/>
        <v/>
      </c>
    </row>
    <row r="80" spans="2:20" s="100" customFormat="1" ht="12" thickBot="1">
      <c r="B80" s="221"/>
      <c r="C80" s="232"/>
      <c r="D80" s="232"/>
      <c r="E80" s="226"/>
      <c r="F80" s="108"/>
      <c r="G80" s="109"/>
      <c r="H80" s="180">
        <f t="shared" si="29"/>
        <v>0</v>
      </c>
      <c r="I80" s="110"/>
      <c r="J80" s="144"/>
      <c r="K80" s="189">
        <f t="shared" si="30"/>
        <v>0</v>
      </c>
      <c r="L80" s="190">
        <f t="shared" si="31"/>
        <v>0</v>
      </c>
      <c r="N80" s="194">
        <f t="shared" si="32"/>
        <v>0</v>
      </c>
      <c r="O80" s="195">
        <f t="shared" si="32"/>
        <v>0</v>
      </c>
      <c r="P80" s="195">
        <f t="shared" si="33"/>
        <v>0</v>
      </c>
      <c r="Q80" s="196" t="str">
        <f t="shared" si="34"/>
        <v/>
      </c>
      <c r="S80" s="320" t="str">
        <f t="shared" si="35"/>
        <v/>
      </c>
      <c r="T80" s="320" t="str">
        <f t="shared" si="36"/>
        <v/>
      </c>
    </row>
    <row r="81" spans="6:8" ht="12" thickBot="1"/>
    <row r="82" spans="6:8">
      <c r="F82" s="113" t="s">
        <v>317</v>
      </c>
      <c r="G82" s="184"/>
      <c r="H82" s="181">
        <f>'Change Requests'!I6</f>
        <v>0</v>
      </c>
    </row>
    <row r="83" spans="6:8">
      <c r="F83" s="111" t="s">
        <v>53</v>
      </c>
      <c r="G83" s="185"/>
      <c r="H83" s="182">
        <f>H5-F5</f>
        <v>0</v>
      </c>
    </row>
    <row r="84" spans="6:8" ht="12" thickBot="1">
      <c r="F84" s="112" t="s">
        <v>18</v>
      </c>
      <c r="G84" s="186"/>
      <c r="H84" s="183">
        <f>H82-H83</f>
        <v>0</v>
      </c>
    </row>
  </sheetData>
  <sheetProtection sheet="1" objects="1" scenarios="1" selectLockedCells="1" sort="0"/>
  <dataConsolidate/>
  <mergeCells count="1">
    <mergeCell ref="G3:J3"/>
  </mergeCells>
  <phoneticPr fontId="0" type="noConversion"/>
  <conditionalFormatting sqref="L3 L1 L5:L65536">
    <cfRule type="cellIs" dxfId="65" priority="1" stopIfTrue="1" operator="lessThan">
      <formula>0</formula>
    </cfRule>
    <cfRule type="cellIs" dxfId="64" priority="2" stopIfTrue="1" operator="greaterThanOrEqual">
      <formula>0</formula>
    </cfRule>
  </conditionalFormatting>
  <conditionalFormatting sqref="Q5:Q80">
    <cfRule type="cellIs" dxfId="63" priority="3" stopIfTrue="1" operator="lessThan">
      <formula>CpiTolerance</formula>
    </cfRule>
  </conditionalFormatting>
  <conditionalFormatting sqref="G3">
    <cfRule type="cellIs" dxfId="62" priority="4" stopIfTrue="1" operator="notEqual">
      <formula>""""""</formula>
    </cfRule>
    <cfRule type="cellIs" dxfId="61" priority="5" stopIfTrue="1" operator="equal">
      <formula>""""""</formula>
    </cfRule>
  </conditionalFormatting>
  <dataValidations count="2">
    <dataValidation type="list" allowBlank="1" showInputMessage="1" showErrorMessage="1" sqref="E6:E80">
      <formula1>ProfilesList</formula1>
    </dataValidation>
    <dataValidation type="list" allowBlank="1" showInputMessage="1" showErrorMessage="1" sqref="B6:B80">
      <formula1>OFFSET(DeliverablesList,0,0,COUNTA(DeliverablesList),1)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90" fitToHeight="5" orientation="landscape" r:id="rId1"/>
  <headerFooter alignWithMargins="0">
    <oddHeader>&amp;L&amp;D&amp;C&amp;A&amp;R&amp;P / &amp;N</oddHeader>
    <oddFooter>&amp;L&amp;F</oddFooter>
  </headerFooter>
  <ignoredErrors>
    <ignoredError sqref="H73:H80 H7 H82:H84 K73:L80 N73:Q80 H10:H14 N7:Q22 K7:L22 H16:H22" unlockedFormula="1"/>
    <ignoredError sqref="H5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outlinePr summaryBelow="0" summaryRight="0"/>
  </sheetPr>
  <dimension ref="B2:U55"/>
  <sheetViews>
    <sheetView workbookViewId="0"/>
  </sheetViews>
  <sheetFormatPr defaultRowHeight="11.25"/>
  <cols>
    <col min="1" max="1" width="2.5" style="91" customWidth="1"/>
    <col min="2" max="2" width="36.1640625" style="91" customWidth="1"/>
    <col min="3" max="3" width="14" style="91" customWidth="1"/>
    <col min="4" max="7" width="12" style="91" customWidth="1"/>
    <col min="8" max="9" width="12" style="92" customWidth="1"/>
    <col min="10" max="11" width="12" style="91" customWidth="1"/>
    <col min="12" max="12" width="12" style="143" customWidth="1"/>
    <col min="13" max="13" width="2" style="91" customWidth="1"/>
    <col min="14" max="16" width="9.33203125" style="91"/>
    <col min="17" max="17" width="12.83203125" style="91" customWidth="1"/>
    <col min="18" max="18" width="1.83203125" style="91" customWidth="1"/>
    <col min="19" max="19" width="9.33203125" style="91"/>
    <col min="20" max="20" width="21" style="91" customWidth="1"/>
    <col min="21" max="21" width="23.33203125" style="91" customWidth="1"/>
    <col min="22" max="16384" width="9.33203125" style="91"/>
  </cols>
  <sheetData>
    <row r="2" spans="2:21" ht="19.5" customHeight="1">
      <c r="B2" s="153" t="s">
        <v>135</v>
      </c>
      <c r="C2" s="89"/>
      <c r="D2" s="89"/>
      <c r="E2" s="89"/>
      <c r="F2" s="89"/>
      <c r="G2" s="89"/>
      <c r="H2" s="90"/>
      <c r="I2" s="90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</row>
    <row r="3" spans="2:21" ht="15" customHeight="1" thickBot="1">
      <c r="B3" s="243"/>
      <c r="C3" s="243"/>
      <c r="D3" s="243"/>
      <c r="E3" s="243"/>
      <c r="F3" s="243"/>
      <c r="G3" s="243"/>
      <c r="H3" s="244"/>
      <c r="I3" s="244"/>
      <c r="J3" s="243"/>
      <c r="K3" s="243"/>
      <c r="L3" s="243"/>
    </row>
    <row r="4" spans="2:21" s="93" customFormat="1" ht="36.75" customHeight="1" thickBot="1">
      <c r="B4" s="131" t="s">
        <v>112</v>
      </c>
      <c r="C4" s="95" t="s">
        <v>85</v>
      </c>
      <c r="D4" s="94" t="s">
        <v>101</v>
      </c>
      <c r="E4" s="95" t="s">
        <v>102</v>
      </c>
      <c r="F4" s="131" t="s">
        <v>103</v>
      </c>
      <c r="G4" s="131" t="s">
        <v>104</v>
      </c>
      <c r="H4" s="96" t="s">
        <v>105</v>
      </c>
      <c r="I4" s="96" t="s">
        <v>106</v>
      </c>
      <c r="J4" s="131" t="s">
        <v>136</v>
      </c>
      <c r="K4" s="250" t="s">
        <v>107</v>
      </c>
      <c r="L4" s="251" t="s">
        <v>108</v>
      </c>
      <c r="N4" s="337" t="s">
        <v>307</v>
      </c>
      <c r="O4" s="338" t="s">
        <v>308</v>
      </c>
      <c r="P4" s="338" t="s">
        <v>309</v>
      </c>
      <c r="Q4" s="251" t="s">
        <v>10</v>
      </c>
      <c r="S4" s="324" t="s">
        <v>313</v>
      </c>
      <c r="T4" s="324" t="s">
        <v>90</v>
      </c>
      <c r="U4" s="324" t="s">
        <v>97</v>
      </c>
    </row>
    <row r="5" spans="2:21" ht="14.25" customHeight="1" thickBot="1">
      <c r="B5" s="362"/>
      <c r="C5" s="363" t="s">
        <v>114</v>
      </c>
      <c r="D5" s="364">
        <f>SUM(D6:D50)</f>
        <v>0</v>
      </c>
      <c r="E5" s="365">
        <f>SUM(E6:E50)</f>
        <v>0</v>
      </c>
      <c r="F5" s="366">
        <f>SUM(D5:E5)</f>
        <v>0</v>
      </c>
      <c r="G5" s="367">
        <f>IF($F$5&gt;0,F5/$F$5,0)</f>
        <v>0</v>
      </c>
      <c r="H5" s="368">
        <f>SUM(H6:H50)</f>
        <v>0</v>
      </c>
      <c r="I5" s="368">
        <f>SUM(I6:I50)</f>
        <v>0</v>
      </c>
      <c r="J5" s="365">
        <f>F5-H5-I5</f>
        <v>0</v>
      </c>
      <c r="K5" s="369">
        <f>IF((H5+I5)&gt;0,(H5+I5)/F5,0)</f>
        <v>0</v>
      </c>
      <c r="L5" s="370">
        <f>IF($F$5&gt;0,H5/$F$5,0)</f>
        <v>0</v>
      </c>
      <c r="N5" s="134">
        <f>SUM(RevisedBaselineFP)</f>
        <v>0</v>
      </c>
      <c r="O5" s="135">
        <f t="shared" ref="O5:O50" si="0">ROUND((H5+I5)/CoutHoraireMoyen,0)</f>
        <v>0</v>
      </c>
      <c r="P5" s="135">
        <f>SUM(P6:P50)</f>
        <v>0</v>
      </c>
      <c r="Q5" s="136" t="str">
        <f>IF(O5=0,"",P5/O5)</f>
        <v/>
      </c>
      <c r="S5" s="314">
        <f>SUM(BaselineFP)</f>
        <v>0</v>
      </c>
      <c r="T5" s="325"/>
      <c r="U5" s="325"/>
    </row>
    <row r="6" spans="2:21">
      <c r="B6" s="354"/>
      <c r="C6" s="355" t="str">
        <f t="shared" ref="C6:C50" si="1">IF(B6="","",INDEX(DeliverablesStatus,MATCH(B6,DeliverablesList,0)))</f>
        <v/>
      </c>
      <c r="D6" s="356"/>
      <c r="E6" s="357"/>
      <c r="F6" s="358">
        <f>D6+E6</f>
        <v>0</v>
      </c>
      <c r="G6" s="247">
        <f>IF($F$5&gt;0,F6/$F$5,0)</f>
        <v>0</v>
      </c>
      <c r="H6" s="359"/>
      <c r="I6" s="359"/>
      <c r="J6" s="360">
        <f>F6-H6-I6</f>
        <v>0</v>
      </c>
      <c r="K6" s="361">
        <f>IF((H6+I6)&gt;0,(H6+I6)/F6,0)</f>
        <v>0</v>
      </c>
      <c r="L6" s="247">
        <f>IF($F$5&gt;0,H6/$F$5,0)</f>
        <v>0</v>
      </c>
      <c r="N6" s="140">
        <f t="shared" ref="N6:N50" si="2">ROUND(F6/CoutHoraireMoyen,0)</f>
        <v>0</v>
      </c>
      <c r="O6" s="141">
        <f t="shared" si="0"/>
        <v>0</v>
      </c>
      <c r="P6" s="141">
        <f>ROUND(IF(C6=DB!$AH$8,F6,IF(C6=DB!$AH$7,F6*0.2,0))/CoutHoraireMoyen,0)</f>
        <v>0</v>
      </c>
      <c r="Q6" s="142" t="str">
        <f>IF(O6=0,"",P6/O6)</f>
        <v/>
      </c>
      <c r="S6" s="311">
        <f t="shared" ref="S6:S50" si="3">ROUND(D6/CoutHoraireMoyen,0)</f>
        <v>0</v>
      </c>
      <c r="T6" s="321" t="str">
        <f t="shared" ref="T6:T50" si="4">IF(B6="","",INDEX(Deliverables2Phases,MATCH(B6,DeliverablesList,0)))</f>
        <v/>
      </c>
      <c r="U6" s="321" t="str">
        <f t="shared" ref="U6:U50" si="5">IF(B6="","",INDEX(Deliverables2Contract,MATCH(B6,DeliverablesList,0)))</f>
        <v/>
      </c>
    </row>
    <row r="7" spans="2:21">
      <c r="B7" s="237"/>
      <c r="C7" s="257" t="str">
        <f t="shared" si="1"/>
        <v/>
      </c>
      <c r="D7" s="104"/>
      <c r="E7" s="105"/>
      <c r="F7" s="137">
        <f t="shared" ref="F7:F50" si="6">D7+E7</f>
        <v>0</v>
      </c>
      <c r="G7" s="247">
        <f t="shared" ref="G7:G50" si="7">IF($F$5&gt;0,F7/$F$5,0)</f>
        <v>0</v>
      </c>
      <c r="H7" s="106"/>
      <c r="I7" s="106"/>
      <c r="J7" s="187">
        <f t="shared" ref="J7:J50" si="8">F7-H7-I7</f>
        <v>0</v>
      </c>
      <c r="K7" s="248">
        <f>IF((H7+I7)&gt;0,(H7+I7)/F7,0)</f>
        <v>0</v>
      </c>
      <c r="L7" s="247">
        <f t="shared" ref="L7:L50" si="9">IF($F$5&gt;0,H7/$F$5,0)</f>
        <v>0</v>
      </c>
      <c r="N7" s="191">
        <f t="shared" si="2"/>
        <v>0</v>
      </c>
      <c r="O7" s="192">
        <f t="shared" si="0"/>
        <v>0</v>
      </c>
      <c r="P7" s="192">
        <f>ROUND(IF(C7=DB!$AH$8,F7,IF(C7=DB!$AH$7,F7*0.2,0))/CoutHoraireMoyen,0)</f>
        <v>0</v>
      </c>
      <c r="Q7" s="193" t="str">
        <f t="shared" ref="Q7:Q50" si="10">IF(O7=0,"",P7/O7)</f>
        <v/>
      </c>
      <c r="S7" s="312">
        <f t="shared" si="3"/>
        <v>0</v>
      </c>
      <c r="T7" s="322" t="str">
        <f t="shared" si="4"/>
        <v/>
      </c>
      <c r="U7" s="322" t="str">
        <f t="shared" si="5"/>
        <v/>
      </c>
    </row>
    <row r="8" spans="2:21">
      <c r="B8" s="237"/>
      <c r="C8" s="257" t="str">
        <f t="shared" si="1"/>
        <v/>
      </c>
      <c r="D8" s="104"/>
      <c r="E8" s="105"/>
      <c r="F8" s="137">
        <f t="shared" si="6"/>
        <v>0</v>
      </c>
      <c r="G8" s="247">
        <f t="shared" si="7"/>
        <v>0</v>
      </c>
      <c r="H8" s="106"/>
      <c r="I8" s="106"/>
      <c r="J8" s="187">
        <f t="shared" si="8"/>
        <v>0</v>
      </c>
      <c r="K8" s="248">
        <f t="shared" ref="K8:K50" si="11">IF((H8+I8)&gt;0,(H8+I8)/F8,0)</f>
        <v>0</v>
      </c>
      <c r="L8" s="247">
        <f t="shared" si="9"/>
        <v>0</v>
      </c>
      <c r="N8" s="191">
        <f t="shared" si="2"/>
        <v>0</v>
      </c>
      <c r="O8" s="192">
        <f t="shared" si="0"/>
        <v>0</v>
      </c>
      <c r="P8" s="192">
        <f>ROUND(IF(C8=DB!$AH$8,F8,IF(C8=DB!$AH$7,F8*0.2,0))/CoutHoraireMoyen,0)</f>
        <v>0</v>
      </c>
      <c r="Q8" s="193" t="str">
        <f t="shared" si="10"/>
        <v/>
      </c>
      <c r="S8" s="312">
        <f t="shared" si="3"/>
        <v>0</v>
      </c>
      <c r="T8" s="322" t="str">
        <f t="shared" si="4"/>
        <v/>
      </c>
      <c r="U8" s="322" t="str">
        <f t="shared" si="5"/>
        <v/>
      </c>
    </row>
    <row r="9" spans="2:21">
      <c r="B9" s="237"/>
      <c r="C9" s="257" t="str">
        <f t="shared" si="1"/>
        <v/>
      </c>
      <c r="D9" s="104"/>
      <c r="E9" s="105"/>
      <c r="F9" s="137">
        <f t="shared" si="6"/>
        <v>0</v>
      </c>
      <c r="G9" s="247">
        <f t="shared" si="7"/>
        <v>0</v>
      </c>
      <c r="H9" s="106"/>
      <c r="I9" s="106"/>
      <c r="J9" s="187">
        <f t="shared" si="8"/>
        <v>0</v>
      </c>
      <c r="K9" s="248">
        <f t="shared" si="11"/>
        <v>0</v>
      </c>
      <c r="L9" s="247">
        <f t="shared" si="9"/>
        <v>0</v>
      </c>
      <c r="N9" s="191">
        <f t="shared" si="2"/>
        <v>0</v>
      </c>
      <c r="O9" s="192">
        <f t="shared" si="0"/>
        <v>0</v>
      </c>
      <c r="P9" s="192">
        <f>ROUND(IF(C9=DB!$AH$8,F9,IF(C9=DB!$AH$7,F9*0.2,0))/CoutHoraireMoyen,0)</f>
        <v>0</v>
      </c>
      <c r="Q9" s="193" t="str">
        <f t="shared" si="10"/>
        <v/>
      </c>
      <c r="S9" s="312">
        <f t="shared" si="3"/>
        <v>0</v>
      </c>
      <c r="T9" s="322" t="str">
        <f t="shared" si="4"/>
        <v/>
      </c>
      <c r="U9" s="322" t="str">
        <f t="shared" si="5"/>
        <v/>
      </c>
    </row>
    <row r="10" spans="2:21">
      <c r="B10" s="237"/>
      <c r="C10" s="257" t="str">
        <f t="shared" si="1"/>
        <v/>
      </c>
      <c r="D10" s="104"/>
      <c r="E10" s="105"/>
      <c r="F10" s="137">
        <f t="shared" si="6"/>
        <v>0</v>
      </c>
      <c r="G10" s="247">
        <f t="shared" si="7"/>
        <v>0</v>
      </c>
      <c r="H10" s="106"/>
      <c r="I10" s="121"/>
      <c r="J10" s="187">
        <f t="shared" si="8"/>
        <v>0</v>
      </c>
      <c r="K10" s="248">
        <f t="shared" si="11"/>
        <v>0</v>
      </c>
      <c r="L10" s="247">
        <f t="shared" si="9"/>
        <v>0</v>
      </c>
      <c r="N10" s="191">
        <f t="shared" si="2"/>
        <v>0</v>
      </c>
      <c r="O10" s="192">
        <f t="shared" si="0"/>
        <v>0</v>
      </c>
      <c r="P10" s="192">
        <f>ROUND(IF(C10=DB!$AH$8,F10,IF(C10=DB!$AH$7,F10*0.2,0))/CoutHoraireMoyen,0)</f>
        <v>0</v>
      </c>
      <c r="Q10" s="193" t="str">
        <f t="shared" si="10"/>
        <v/>
      </c>
      <c r="S10" s="312">
        <f t="shared" si="3"/>
        <v>0</v>
      </c>
      <c r="T10" s="322" t="str">
        <f t="shared" si="4"/>
        <v/>
      </c>
      <c r="U10" s="322" t="str">
        <f t="shared" si="5"/>
        <v/>
      </c>
    </row>
    <row r="11" spans="2:21">
      <c r="B11" s="237"/>
      <c r="C11" s="257" t="str">
        <f t="shared" si="1"/>
        <v/>
      </c>
      <c r="D11" s="104"/>
      <c r="E11" s="105"/>
      <c r="F11" s="137">
        <f t="shared" si="6"/>
        <v>0</v>
      </c>
      <c r="G11" s="247">
        <f t="shared" si="7"/>
        <v>0</v>
      </c>
      <c r="H11" s="106"/>
      <c r="I11" s="121"/>
      <c r="J11" s="187">
        <f t="shared" si="8"/>
        <v>0</v>
      </c>
      <c r="K11" s="248">
        <f t="shared" si="11"/>
        <v>0</v>
      </c>
      <c r="L11" s="247">
        <f t="shared" si="9"/>
        <v>0</v>
      </c>
      <c r="N11" s="191">
        <f t="shared" si="2"/>
        <v>0</v>
      </c>
      <c r="O11" s="192">
        <f t="shared" si="0"/>
        <v>0</v>
      </c>
      <c r="P11" s="192">
        <f>ROUND(IF(C11=DB!$AH$8,F11,IF(C11=DB!$AH$7,F11*0.2,0))/CoutHoraireMoyen,0)</f>
        <v>0</v>
      </c>
      <c r="Q11" s="193" t="str">
        <f t="shared" si="10"/>
        <v/>
      </c>
      <c r="S11" s="312">
        <f t="shared" si="3"/>
        <v>0</v>
      </c>
      <c r="T11" s="322" t="str">
        <f t="shared" si="4"/>
        <v/>
      </c>
      <c r="U11" s="322" t="str">
        <f t="shared" si="5"/>
        <v/>
      </c>
    </row>
    <row r="12" spans="2:21">
      <c r="B12" s="237"/>
      <c r="C12" s="257" t="str">
        <f t="shared" si="1"/>
        <v/>
      </c>
      <c r="D12" s="104"/>
      <c r="E12" s="105"/>
      <c r="F12" s="137">
        <f t="shared" si="6"/>
        <v>0</v>
      </c>
      <c r="G12" s="247">
        <f t="shared" si="7"/>
        <v>0</v>
      </c>
      <c r="H12" s="106"/>
      <c r="I12" s="121"/>
      <c r="J12" s="187">
        <f t="shared" si="8"/>
        <v>0</v>
      </c>
      <c r="K12" s="248">
        <f t="shared" si="11"/>
        <v>0</v>
      </c>
      <c r="L12" s="247">
        <f t="shared" si="9"/>
        <v>0</v>
      </c>
      <c r="N12" s="191">
        <f t="shared" si="2"/>
        <v>0</v>
      </c>
      <c r="O12" s="192">
        <f t="shared" si="0"/>
        <v>0</v>
      </c>
      <c r="P12" s="192">
        <f>ROUND(IF(C12=DB!$AH$8,F12,IF(C12=DB!$AH$7,F12*0.2,0))/CoutHoraireMoyen,0)</f>
        <v>0</v>
      </c>
      <c r="Q12" s="193" t="str">
        <f t="shared" si="10"/>
        <v/>
      </c>
      <c r="S12" s="312">
        <f t="shared" si="3"/>
        <v>0</v>
      </c>
      <c r="T12" s="322" t="str">
        <f t="shared" si="4"/>
        <v/>
      </c>
      <c r="U12" s="322" t="str">
        <f t="shared" si="5"/>
        <v/>
      </c>
    </row>
    <row r="13" spans="2:21">
      <c r="B13" s="237"/>
      <c r="C13" s="257" t="str">
        <f t="shared" si="1"/>
        <v/>
      </c>
      <c r="D13" s="104"/>
      <c r="E13" s="105"/>
      <c r="F13" s="137">
        <f t="shared" si="6"/>
        <v>0</v>
      </c>
      <c r="G13" s="247">
        <f t="shared" si="7"/>
        <v>0</v>
      </c>
      <c r="H13" s="106"/>
      <c r="I13" s="121"/>
      <c r="J13" s="187">
        <f t="shared" si="8"/>
        <v>0</v>
      </c>
      <c r="K13" s="248">
        <f t="shared" si="11"/>
        <v>0</v>
      </c>
      <c r="L13" s="247">
        <f t="shared" si="9"/>
        <v>0</v>
      </c>
      <c r="N13" s="191">
        <f t="shared" si="2"/>
        <v>0</v>
      </c>
      <c r="O13" s="192">
        <f t="shared" si="0"/>
        <v>0</v>
      </c>
      <c r="P13" s="192">
        <f>ROUND(IF(C13=DB!$AH$8,F13,IF(C13=DB!$AH$7,F13*0.2,0))/CoutHoraireMoyen,0)</f>
        <v>0</v>
      </c>
      <c r="Q13" s="193" t="str">
        <f t="shared" si="10"/>
        <v/>
      </c>
      <c r="S13" s="312">
        <f t="shared" si="3"/>
        <v>0</v>
      </c>
      <c r="T13" s="322" t="str">
        <f t="shared" si="4"/>
        <v/>
      </c>
      <c r="U13" s="322" t="str">
        <f t="shared" si="5"/>
        <v/>
      </c>
    </row>
    <row r="14" spans="2:21">
      <c r="B14" s="237"/>
      <c r="C14" s="257" t="str">
        <f t="shared" si="1"/>
        <v/>
      </c>
      <c r="D14" s="104"/>
      <c r="E14" s="105"/>
      <c r="F14" s="137">
        <f t="shared" si="6"/>
        <v>0</v>
      </c>
      <c r="G14" s="247">
        <f t="shared" si="7"/>
        <v>0</v>
      </c>
      <c r="H14" s="106"/>
      <c r="I14" s="121"/>
      <c r="J14" s="187">
        <f t="shared" si="8"/>
        <v>0</v>
      </c>
      <c r="K14" s="248">
        <f t="shared" si="11"/>
        <v>0</v>
      </c>
      <c r="L14" s="247">
        <f t="shared" si="9"/>
        <v>0</v>
      </c>
      <c r="N14" s="191">
        <f t="shared" si="2"/>
        <v>0</v>
      </c>
      <c r="O14" s="192">
        <f t="shared" si="0"/>
        <v>0</v>
      </c>
      <c r="P14" s="192">
        <f>ROUND(IF(C14=DB!$AH$8,F14,IF(C14=DB!$AH$7,F14*0.2,0))/CoutHoraireMoyen,0)</f>
        <v>0</v>
      </c>
      <c r="Q14" s="193" t="str">
        <f t="shared" si="10"/>
        <v/>
      </c>
      <c r="S14" s="312">
        <f t="shared" si="3"/>
        <v>0</v>
      </c>
      <c r="T14" s="322" t="str">
        <f t="shared" si="4"/>
        <v/>
      </c>
      <c r="U14" s="322" t="str">
        <f t="shared" si="5"/>
        <v/>
      </c>
    </row>
    <row r="15" spans="2:21">
      <c r="B15" s="237"/>
      <c r="C15" s="257" t="str">
        <f t="shared" si="1"/>
        <v/>
      </c>
      <c r="D15" s="104"/>
      <c r="E15" s="105"/>
      <c r="F15" s="137">
        <f t="shared" si="6"/>
        <v>0</v>
      </c>
      <c r="G15" s="247">
        <f t="shared" si="7"/>
        <v>0</v>
      </c>
      <c r="H15" s="106"/>
      <c r="I15" s="121"/>
      <c r="J15" s="187">
        <f t="shared" si="8"/>
        <v>0</v>
      </c>
      <c r="K15" s="248">
        <f t="shared" si="11"/>
        <v>0</v>
      </c>
      <c r="L15" s="247">
        <f t="shared" si="9"/>
        <v>0</v>
      </c>
      <c r="N15" s="191">
        <f t="shared" si="2"/>
        <v>0</v>
      </c>
      <c r="O15" s="192">
        <f t="shared" si="0"/>
        <v>0</v>
      </c>
      <c r="P15" s="192">
        <f>ROUND(IF(C15=DB!$AH$8,F15,IF(C15=DB!$AH$7,F15*0.2,0))/CoutHoraireMoyen,0)</f>
        <v>0</v>
      </c>
      <c r="Q15" s="193" t="str">
        <f t="shared" si="10"/>
        <v/>
      </c>
      <c r="S15" s="312">
        <f t="shared" si="3"/>
        <v>0</v>
      </c>
      <c r="T15" s="322" t="str">
        <f t="shared" si="4"/>
        <v/>
      </c>
      <c r="U15" s="322" t="str">
        <f t="shared" si="5"/>
        <v/>
      </c>
    </row>
    <row r="16" spans="2:21">
      <c r="B16" s="237"/>
      <c r="C16" s="257" t="str">
        <f t="shared" si="1"/>
        <v/>
      </c>
      <c r="D16" s="104"/>
      <c r="E16" s="105"/>
      <c r="F16" s="137">
        <f t="shared" si="6"/>
        <v>0</v>
      </c>
      <c r="G16" s="247">
        <f t="shared" si="7"/>
        <v>0</v>
      </c>
      <c r="H16" s="106"/>
      <c r="I16" s="121"/>
      <c r="J16" s="187">
        <f t="shared" si="8"/>
        <v>0</v>
      </c>
      <c r="K16" s="248">
        <f t="shared" si="11"/>
        <v>0</v>
      </c>
      <c r="L16" s="247">
        <f t="shared" si="9"/>
        <v>0</v>
      </c>
      <c r="N16" s="191">
        <f t="shared" si="2"/>
        <v>0</v>
      </c>
      <c r="O16" s="192">
        <f t="shared" si="0"/>
        <v>0</v>
      </c>
      <c r="P16" s="192">
        <f>ROUND(IF(C16=DB!$AH$8,F16,IF(C16=DB!$AH$7,F16*0.2,0))/CoutHoraireMoyen,0)</f>
        <v>0</v>
      </c>
      <c r="Q16" s="193" t="str">
        <f t="shared" si="10"/>
        <v/>
      </c>
      <c r="S16" s="312">
        <f t="shared" si="3"/>
        <v>0</v>
      </c>
      <c r="T16" s="322" t="str">
        <f t="shared" si="4"/>
        <v/>
      </c>
      <c r="U16" s="322" t="str">
        <f t="shared" si="5"/>
        <v/>
      </c>
    </row>
    <row r="17" spans="2:21">
      <c r="B17" s="237"/>
      <c r="C17" s="257" t="str">
        <f t="shared" si="1"/>
        <v/>
      </c>
      <c r="D17" s="104"/>
      <c r="E17" s="105"/>
      <c r="F17" s="137">
        <f t="shared" si="6"/>
        <v>0</v>
      </c>
      <c r="G17" s="247">
        <f t="shared" si="7"/>
        <v>0</v>
      </c>
      <c r="H17" s="106"/>
      <c r="I17" s="121"/>
      <c r="J17" s="187">
        <f t="shared" si="8"/>
        <v>0</v>
      </c>
      <c r="K17" s="248">
        <f t="shared" si="11"/>
        <v>0</v>
      </c>
      <c r="L17" s="247">
        <f t="shared" si="9"/>
        <v>0</v>
      </c>
      <c r="N17" s="191">
        <f t="shared" si="2"/>
        <v>0</v>
      </c>
      <c r="O17" s="192">
        <f t="shared" si="0"/>
        <v>0</v>
      </c>
      <c r="P17" s="192">
        <f>ROUND(IF(C17=DB!$AH$8,F17,IF(C17=DB!$AH$7,F17*0.2,0))/CoutHoraireMoyen,0)</f>
        <v>0</v>
      </c>
      <c r="Q17" s="193" t="str">
        <f t="shared" si="10"/>
        <v/>
      </c>
      <c r="S17" s="312">
        <f t="shared" si="3"/>
        <v>0</v>
      </c>
      <c r="T17" s="322" t="str">
        <f t="shared" si="4"/>
        <v/>
      </c>
      <c r="U17" s="322" t="str">
        <f t="shared" si="5"/>
        <v/>
      </c>
    </row>
    <row r="18" spans="2:21">
      <c r="B18" s="237"/>
      <c r="C18" s="257" t="str">
        <f t="shared" si="1"/>
        <v/>
      </c>
      <c r="D18" s="104"/>
      <c r="E18" s="105"/>
      <c r="F18" s="137">
        <f t="shared" si="6"/>
        <v>0</v>
      </c>
      <c r="G18" s="247">
        <f t="shared" si="7"/>
        <v>0</v>
      </c>
      <c r="H18" s="106"/>
      <c r="I18" s="121"/>
      <c r="J18" s="187">
        <f t="shared" si="8"/>
        <v>0</v>
      </c>
      <c r="K18" s="248">
        <f t="shared" si="11"/>
        <v>0</v>
      </c>
      <c r="L18" s="247">
        <f t="shared" si="9"/>
        <v>0</v>
      </c>
      <c r="N18" s="191">
        <f t="shared" si="2"/>
        <v>0</v>
      </c>
      <c r="O18" s="192">
        <f t="shared" si="0"/>
        <v>0</v>
      </c>
      <c r="P18" s="192">
        <f>ROUND(IF(C18=DB!$AH$8,F18,IF(C18=DB!$AH$7,F18*0.2,0))/CoutHoraireMoyen,0)</f>
        <v>0</v>
      </c>
      <c r="Q18" s="193" t="str">
        <f t="shared" si="10"/>
        <v/>
      </c>
      <c r="S18" s="312">
        <f t="shared" si="3"/>
        <v>0</v>
      </c>
      <c r="T18" s="322" t="str">
        <f t="shared" si="4"/>
        <v/>
      </c>
      <c r="U18" s="322" t="str">
        <f t="shared" si="5"/>
        <v/>
      </c>
    </row>
    <row r="19" spans="2:21">
      <c r="B19" s="237"/>
      <c r="C19" s="257" t="str">
        <f t="shared" si="1"/>
        <v/>
      </c>
      <c r="D19" s="104"/>
      <c r="E19" s="105"/>
      <c r="F19" s="137">
        <f t="shared" si="6"/>
        <v>0</v>
      </c>
      <c r="G19" s="247">
        <f t="shared" si="7"/>
        <v>0</v>
      </c>
      <c r="H19" s="106"/>
      <c r="I19" s="121"/>
      <c r="J19" s="187">
        <f t="shared" si="8"/>
        <v>0</v>
      </c>
      <c r="K19" s="248">
        <f t="shared" si="11"/>
        <v>0</v>
      </c>
      <c r="L19" s="247">
        <f t="shared" si="9"/>
        <v>0</v>
      </c>
      <c r="N19" s="191">
        <f t="shared" si="2"/>
        <v>0</v>
      </c>
      <c r="O19" s="192">
        <f t="shared" si="0"/>
        <v>0</v>
      </c>
      <c r="P19" s="192">
        <f>ROUND(IF(C19=DB!$AH$8,F19,IF(C19=DB!$AH$7,F19*0.2,0))/CoutHoraireMoyen,0)</f>
        <v>0</v>
      </c>
      <c r="Q19" s="193" t="str">
        <f t="shared" si="10"/>
        <v/>
      </c>
      <c r="S19" s="312">
        <f t="shared" si="3"/>
        <v>0</v>
      </c>
      <c r="T19" s="322" t="str">
        <f t="shared" si="4"/>
        <v/>
      </c>
      <c r="U19" s="322" t="str">
        <f t="shared" si="5"/>
        <v/>
      </c>
    </row>
    <row r="20" spans="2:21">
      <c r="B20" s="237"/>
      <c r="C20" s="257" t="str">
        <f t="shared" si="1"/>
        <v/>
      </c>
      <c r="D20" s="104"/>
      <c r="E20" s="105"/>
      <c r="F20" s="137">
        <f t="shared" si="6"/>
        <v>0</v>
      </c>
      <c r="G20" s="247">
        <f t="shared" si="7"/>
        <v>0</v>
      </c>
      <c r="H20" s="107"/>
      <c r="I20" s="121"/>
      <c r="J20" s="187">
        <f t="shared" si="8"/>
        <v>0</v>
      </c>
      <c r="K20" s="248">
        <f t="shared" si="11"/>
        <v>0</v>
      </c>
      <c r="L20" s="247">
        <f t="shared" si="9"/>
        <v>0</v>
      </c>
      <c r="N20" s="191">
        <f t="shared" si="2"/>
        <v>0</v>
      </c>
      <c r="O20" s="192">
        <f t="shared" si="0"/>
        <v>0</v>
      </c>
      <c r="P20" s="192">
        <f>ROUND(IF(C20=DB!$AH$8,F20,IF(C20=DB!$AH$7,F20*0.2,0))/CoutHoraireMoyen,0)</f>
        <v>0</v>
      </c>
      <c r="Q20" s="193" t="str">
        <f t="shared" si="10"/>
        <v/>
      </c>
      <c r="S20" s="312">
        <f t="shared" si="3"/>
        <v>0</v>
      </c>
      <c r="T20" s="322" t="str">
        <f t="shared" si="4"/>
        <v/>
      </c>
      <c r="U20" s="322" t="str">
        <f t="shared" si="5"/>
        <v/>
      </c>
    </row>
    <row r="21" spans="2:21">
      <c r="B21" s="237"/>
      <c r="C21" s="257" t="str">
        <f t="shared" si="1"/>
        <v/>
      </c>
      <c r="D21" s="104"/>
      <c r="E21" s="105"/>
      <c r="F21" s="137">
        <f t="shared" si="6"/>
        <v>0</v>
      </c>
      <c r="G21" s="247">
        <f t="shared" si="7"/>
        <v>0</v>
      </c>
      <c r="H21" s="106"/>
      <c r="I21" s="121"/>
      <c r="J21" s="187">
        <f t="shared" si="8"/>
        <v>0</v>
      </c>
      <c r="K21" s="248">
        <f t="shared" si="11"/>
        <v>0</v>
      </c>
      <c r="L21" s="247">
        <f t="shared" si="9"/>
        <v>0</v>
      </c>
      <c r="N21" s="191">
        <f t="shared" si="2"/>
        <v>0</v>
      </c>
      <c r="O21" s="192">
        <f t="shared" si="0"/>
        <v>0</v>
      </c>
      <c r="P21" s="192">
        <f>ROUND(IF(C21=DB!$AH$8,F21,IF(C21=DB!$AH$7,F21*0.2,0))/CoutHoraireMoyen,0)</f>
        <v>0</v>
      </c>
      <c r="Q21" s="193" t="str">
        <f t="shared" si="10"/>
        <v/>
      </c>
      <c r="S21" s="312">
        <f t="shared" si="3"/>
        <v>0</v>
      </c>
      <c r="T21" s="322" t="str">
        <f t="shared" si="4"/>
        <v/>
      </c>
      <c r="U21" s="322" t="str">
        <f t="shared" si="5"/>
        <v/>
      </c>
    </row>
    <row r="22" spans="2:21">
      <c r="B22" s="237"/>
      <c r="C22" s="257" t="str">
        <f t="shared" si="1"/>
        <v/>
      </c>
      <c r="D22" s="104"/>
      <c r="E22" s="105"/>
      <c r="F22" s="137">
        <f t="shared" si="6"/>
        <v>0</v>
      </c>
      <c r="G22" s="247">
        <f t="shared" si="7"/>
        <v>0</v>
      </c>
      <c r="H22" s="106"/>
      <c r="I22" s="121"/>
      <c r="J22" s="187">
        <f t="shared" si="8"/>
        <v>0</v>
      </c>
      <c r="K22" s="248">
        <f t="shared" si="11"/>
        <v>0</v>
      </c>
      <c r="L22" s="247">
        <f t="shared" si="9"/>
        <v>0</v>
      </c>
      <c r="N22" s="191">
        <f t="shared" si="2"/>
        <v>0</v>
      </c>
      <c r="O22" s="192">
        <f t="shared" si="0"/>
        <v>0</v>
      </c>
      <c r="P22" s="192">
        <f>ROUND(IF(C22=DB!$AH$8,F22,IF(C22=DB!$AH$7,F22*0.2,0))/CoutHoraireMoyen,0)</f>
        <v>0</v>
      </c>
      <c r="Q22" s="193" t="str">
        <f t="shared" si="10"/>
        <v/>
      </c>
      <c r="S22" s="312">
        <f t="shared" si="3"/>
        <v>0</v>
      </c>
      <c r="T22" s="322" t="str">
        <f t="shared" si="4"/>
        <v/>
      </c>
      <c r="U22" s="322" t="str">
        <f t="shared" si="5"/>
        <v/>
      </c>
    </row>
    <row r="23" spans="2:21">
      <c r="B23" s="237"/>
      <c r="C23" s="257" t="str">
        <f t="shared" si="1"/>
        <v/>
      </c>
      <c r="D23" s="104"/>
      <c r="E23" s="105"/>
      <c r="F23" s="137">
        <f t="shared" ref="F23:F42" si="12">D23+E23</f>
        <v>0</v>
      </c>
      <c r="G23" s="247">
        <f t="shared" si="7"/>
        <v>0</v>
      </c>
      <c r="H23" s="106"/>
      <c r="I23" s="121"/>
      <c r="J23" s="187">
        <f t="shared" ref="J23:J42" si="13">F23-H23-I23</f>
        <v>0</v>
      </c>
      <c r="K23" s="248">
        <f t="shared" ref="K23:K42" si="14">IF((H23+I23)&gt;0,(H23+I23)/F23,0)</f>
        <v>0</v>
      </c>
      <c r="L23" s="247">
        <f t="shared" si="9"/>
        <v>0</v>
      </c>
      <c r="N23" s="191">
        <f t="shared" ref="N23:N42" si="15">ROUND(F23/CoutHoraireMoyen,0)</f>
        <v>0</v>
      </c>
      <c r="O23" s="192">
        <f t="shared" ref="O23:O42" si="16">ROUND((H23+I23)/CoutHoraireMoyen,0)</f>
        <v>0</v>
      </c>
      <c r="P23" s="192">
        <f>ROUND(IF(C23=DB!$AH$8,F23,IF(C23=DB!$AH$7,F23*0.2,0))/CoutHoraireMoyen,0)</f>
        <v>0</v>
      </c>
      <c r="Q23" s="193" t="str">
        <f t="shared" ref="Q23:Q42" si="17">IF(O23=0,"",P23/O23)</f>
        <v/>
      </c>
      <c r="S23" s="312">
        <f t="shared" ref="S23:S42" si="18">ROUND(D23/CoutHoraireMoyen,0)</f>
        <v>0</v>
      </c>
      <c r="T23" s="322" t="str">
        <f t="shared" ref="T23:T42" si="19">IF(B23="","",INDEX(Deliverables2Phases,MATCH(B23,DeliverablesList,0)))</f>
        <v/>
      </c>
      <c r="U23" s="322" t="str">
        <f t="shared" ref="U23:U42" si="20">IF(B23="","",INDEX(Deliverables2Contract,MATCH(B23,DeliverablesList,0)))</f>
        <v/>
      </c>
    </row>
    <row r="24" spans="2:21">
      <c r="B24" s="237"/>
      <c r="C24" s="257" t="str">
        <f t="shared" si="1"/>
        <v/>
      </c>
      <c r="D24" s="104"/>
      <c r="E24" s="105"/>
      <c r="F24" s="137">
        <f t="shared" si="12"/>
        <v>0</v>
      </c>
      <c r="G24" s="247">
        <f t="shared" si="7"/>
        <v>0</v>
      </c>
      <c r="H24" s="106"/>
      <c r="I24" s="121"/>
      <c r="J24" s="187">
        <f t="shared" si="13"/>
        <v>0</v>
      </c>
      <c r="K24" s="248">
        <f t="shared" si="14"/>
        <v>0</v>
      </c>
      <c r="L24" s="247">
        <f t="shared" si="9"/>
        <v>0</v>
      </c>
      <c r="N24" s="191">
        <f t="shared" si="15"/>
        <v>0</v>
      </c>
      <c r="O24" s="192">
        <f t="shared" si="16"/>
        <v>0</v>
      </c>
      <c r="P24" s="192">
        <f>ROUND(IF(C24=DB!$AH$8,F24,IF(C24=DB!$AH$7,F24*0.2,0))/CoutHoraireMoyen,0)</f>
        <v>0</v>
      </c>
      <c r="Q24" s="193" t="str">
        <f t="shared" si="17"/>
        <v/>
      </c>
      <c r="S24" s="312">
        <f t="shared" si="18"/>
        <v>0</v>
      </c>
      <c r="T24" s="322" t="str">
        <f t="shared" si="19"/>
        <v/>
      </c>
      <c r="U24" s="322" t="str">
        <f t="shared" si="20"/>
        <v/>
      </c>
    </row>
    <row r="25" spans="2:21">
      <c r="B25" s="237"/>
      <c r="C25" s="257" t="str">
        <f t="shared" si="1"/>
        <v/>
      </c>
      <c r="D25" s="104"/>
      <c r="E25" s="105"/>
      <c r="F25" s="137">
        <f t="shared" si="12"/>
        <v>0</v>
      </c>
      <c r="G25" s="247">
        <f t="shared" si="7"/>
        <v>0</v>
      </c>
      <c r="H25" s="106"/>
      <c r="I25" s="121"/>
      <c r="J25" s="187">
        <f t="shared" si="13"/>
        <v>0</v>
      </c>
      <c r="K25" s="248">
        <f t="shared" si="14"/>
        <v>0</v>
      </c>
      <c r="L25" s="247">
        <f t="shared" si="9"/>
        <v>0</v>
      </c>
      <c r="N25" s="191">
        <f t="shared" si="15"/>
        <v>0</v>
      </c>
      <c r="O25" s="192">
        <f t="shared" si="16"/>
        <v>0</v>
      </c>
      <c r="P25" s="192">
        <f>ROUND(IF(C25=DB!$AH$8,F25,IF(C25=DB!$AH$7,F25*0.2,0))/CoutHoraireMoyen,0)</f>
        <v>0</v>
      </c>
      <c r="Q25" s="193" t="str">
        <f t="shared" si="17"/>
        <v/>
      </c>
      <c r="S25" s="312">
        <f t="shared" si="18"/>
        <v>0</v>
      </c>
      <c r="T25" s="322" t="str">
        <f t="shared" si="19"/>
        <v/>
      </c>
      <c r="U25" s="322" t="str">
        <f t="shared" si="20"/>
        <v/>
      </c>
    </row>
    <row r="26" spans="2:21">
      <c r="B26" s="237"/>
      <c r="C26" s="257" t="str">
        <f t="shared" si="1"/>
        <v/>
      </c>
      <c r="D26" s="104"/>
      <c r="E26" s="105"/>
      <c r="F26" s="137">
        <f t="shared" si="12"/>
        <v>0</v>
      </c>
      <c r="G26" s="247">
        <f t="shared" si="7"/>
        <v>0</v>
      </c>
      <c r="H26" s="106"/>
      <c r="I26" s="121"/>
      <c r="J26" s="187">
        <f t="shared" si="13"/>
        <v>0</v>
      </c>
      <c r="K26" s="248">
        <f t="shared" si="14"/>
        <v>0</v>
      </c>
      <c r="L26" s="247">
        <f t="shared" si="9"/>
        <v>0</v>
      </c>
      <c r="N26" s="191">
        <f t="shared" si="15"/>
        <v>0</v>
      </c>
      <c r="O26" s="192">
        <f t="shared" si="16"/>
        <v>0</v>
      </c>
      <c r="P26" s="192">
        <f>ROUND(IF(C26=DB!$AH$8,F26,IF(C26=DB!$AH$7,F26*0.2,0))/CoutHoraireMoyen,0)</f>
        <v>0</v>
      </c>
      <c r="Q26" s="193" t="str">
        <f t="shared" si="17"/>
        <v/>
      </c>
      <c r="S26" s="312">
        <f t="shared" si="18"/>
        <v>0</v>
      </c>
      <c r="T26" s="322" t="str">
        <f t="shared" si="19"/>
        <v/>
      </c>
      <c r="U26" s="322" t="str">
        <f t="shared" si="20"/>
        <v/>
      </c>
    </row>
    <row r="27" spans="2:21">
      <c r="B27" s="237"/>
      <c r="C27" s="257" t="str">
        <f t="shared" si="1"/>
        <v/>
      </c>
      <c r="D27" s="104"/>
      <c r="E27" s="105"/>
      <c r="F27" s="137">
        <f t="shared" si="12"/>
        <v>0</v>
      </c>
      <c r="G27" s="247">
        <f t="shared" si="7"/>
        <v>0</v>
      </c>
      <c r="H27" s="106"/>
      <c r="I27" s="121"/>
      <c r="J27" s="187">
        <f t="shared" si="13"/>
        <v>0</v>
      </c>
      <c r="K27" s="248">
        <f t="shared" si="14"/>
        <v>0</v>
      </c>
      <c r="L27" s="247">
        <f t="shared" si="9"/>
        <v>0</v>
      </c>
      <c r="N27" s="191">
        <f t="shared" si="15"/>
        <v>0</v>
      </c>
      <c r="O27" s="192">
        <f t="shared" si="16"/>
        <v>0</v>
      </c>
      <c r="P27" s="192">
        <f>ROUND(IF(C27=DB!$AH$8,F27,IF(C27=DB!$AH$7,F27*0.2,0))/CoutHoraireMoyen,0)</f>
        <v>0</v>
      </c>
      <c r="Q27" s="193" t="str">
        <f t="shared" si="17"/>
        <v/>
      </c>
      <c r="S27" s="312">
        <f t="shared" si="18"/>
        <v>0</v>
      </c>
      <c r="T27" s="322" t="str">
        <f t="shared" si="19"/>
        <v/>
      </c>
      <c r="U27" s="322" t="str">
        <f t="shared" si="20"/>
        <v/>
      </c>
    </row>
    <row r="28" spans="2:21">
      <c r="B28" s="237"/>
      <c r="C28" s="257" t="str">
        <f t="shared" si="1"/>
        <v/>
      </c>
      <c r="D28" s="104"/>
      <c r="E28" s="105"/>
      <c r="F28" s="137">
        <f t="shared" si="12"/>
        <v>0</v>
      </c>
      <c r="G28" s="247">
        <f t="shared" si="7"/>
        <v>0</v>
      </c>
      <c r="H28" s="106"/>
      <c r="I28" s="121"/>
      <c r="J28" s="187">
        <f t="shared" si="13"/>
        <v>0</v>
      </c>
      <c r="K28" s="248">
        <f t="shared" si="14"/>
        <v>0</v>
      </c>
      <c r="L28" s="247">
        <f t="shared" si="9"/>
        <v>0</v>
      </c>
      <c r="N28" s="191">
        <f t="shared" si="15"/>
        <v>0</v>
      </c>
      <c r="O28" s="192">
        <f t="shared" si="16"/>
        <v>0</v>
      </c>
      <c r="P28" s="192">
        <f>ROUND(IF(C28=DB!$AH$8,F28,IF(C28=DB!$AH$7,F28*0.2,0))/CoutHoraireMoyen,0)</f>
        <v>0</v>
      </c>
      <c r="Q28" s="193" t="str">
        <f t="shared" si="17"/>
        <v/>
      </c>
      <c r="S28" s="312">
        <f t="shared" si="18"/>
        <v>0</v>
      </c>
      <c r="T28" s="322" t="str">
        <f t="shared" si="19"/>
        <v/>
      </c>
      <c r="U28" s="322" t="str">
        <f t="shared" si="20"/>
        <v/>
      </c>
    </row>
    <row r="29" spans="2:21">
      <c r="B29" s="237"/>
      <c r="C29" s="257" t="str">
        <f t="shared" si="1"/>
        <v/>
      </c>
      <c r="D29" s="104"/>
      <c r="E29" s="105"/>
      <c r="F29" s="137">
        <f t="shared" si="12"/>
        <v>0</v>
      </c>
      <c r="G29" s="247">
        <f t="shared" si="7"/>
        <v>0</v>
      </c>
      <c r="H29" s="106"/>
      <c r="I29" s="121"/>
      <c r="J29" s="187">
        <f t="shared" si="13"/>
        <v>0</v>
      </c>
      <c r="K29" s="248">
        <f t="shared" si="14"/>
        <v>0</v>
      </c>
      <c r="L29" s="247">
        <f t="shared" si="9"/>
        <v>0</v>
      </c>
      <c r="N29" s="191">
        <f t="shared" si="15"/>
        <v>0</v>
      </c>
      <c r="O29" s="192">
        <f t="shared" si="16"/>
        <v>0</v>
      </c>
      <c r="P29" s="192">
        <f>ROUND(IF(C29=DB!$AH$8,F29,IF(C29=DB!$AH$7,F29*0.2,0))/CoutHoraireMoyen,0)</f>
        <v>0</v>
      </c>
      <c r="Q29" s="193" t="str">
        <f t="shared" si="17"/>
        <v/>
      </c>
      <c r="S29" s="312">
        <f t="shared" si="18"/>
        <v>0</v>
      </c>
      <c r="T29" s="322" t="str">
        <f t="shared" si="19"/>
        <v/>
      </c>
      <c r="U29" s="322" t="str">
        <f t="shared" si="20"/>
        <v/>
      </c>
    </row>
    <row r="30" spans="2:21">
      <c r="B30" s="237"/>
      <c r="C30" s="257" t="str">
        <f t="shared" si="1"/>
        <v/>
      </c>
      <c r="D30" s="104"/>
      <c r="E30" s="105"/>
      <c r="F30" s="137">
        <f t="shared" si="12"/>
        <v>0</v>
      </c>
      <c r="G30" s="247">
        <f t="shared" si="7"/>
        <v>0</v>
      </c>
      <c r="H30" s="106"/>
      <c r="I30" s="121"/>
      <c r="J30" s="187">
        <f t="shared" si="13"/>
        <v>0</v>
      </c>
      <c r="K30" s="248">
        <f t="shared" si="14"/>
        <v>0</v>
      </c>
      <c r="L30" s="247">
        <f t="shared" si="9"/>
        <v>0</v>
      </c>
      <c r="N30" s="191">
        <f t="shared" si="15"/>
        <v>0</v>
      </c>
      <c r="O30" s="192">
        <f t="shared" si="16"/>
        <v>0</v>
      </c>
      <c r="P30" s="192">
        <f>ROUND(IF(C30=DB!$AH$8,F30,IF(C30=DB!$AH$7,F30*0.2,0))/CoutHoraireMoyen,0)</f>
        <v>0</v>
      </c>
      <c r="Q30" s="193" t="str">
        <f t="shared" si="17"/>
        <v/>
      </c>
      <c r="S30" s="312">
        <f t="shared" si="18"/>
        <v>0</v>
      </c>
      <c r="T30" s="322" t="str">
        <f t="shared" si="19"/>
        <v/>
      </c>
      <c r="U30" s="322" t="str">
        <f t="shared" si="20"/>
        <v/>
      </c>
    </row>
    <row r="31" spans="2:21">
      <c r="B31" s="237"/>
      <c r="C31" s="257" t="str">
        <f t="shared" si="1"/>
        <v/>
      </c>
      <c r="D31" s="104"/>
      <c r="E31" s="105"/>
      <c r="F31" s="137">
        <f t="shared" si="12"/>
        <v>0</v>
      </c>
      <c r="G31" s="247">
        <f t="shared" si="7"/>
        <v>0</v>
      </c>
      <c r="H31" s="106"/>
      <c r="I31" s="121"/>
      <c r="J31" s="187">
        <f t="shared" si="13"/>
        <v>0</v>
      </c>
      <c r="K31" s="248">
        <f t="shared" si="14"/>
        <v>0</v>
      </c>
      <c r="L31" s="247">
        <f t="shared" si="9"/>
        <v>0</v>
      </c>
      <c r="N31" s="191">
        <f t="shared" si="15"/>
        <v>0</v>
      </c>
      <c r="O31" s="192">
        <f t="shared" si="16"/>
        <v>0</v>
      </c>
      <c r="P31" s="192">
        <f>ROUND(IF(C31=DB!$AH$8,F31,IF(C31=DB!$AH$7,F31*0.2,0))/CoutHoraireMoyen,0)</f>
        <v>0</v>
      </c>
      <c r="Q31" s="193" t="str">
        <f t="shared" si="17"/>
        <v/>
      </c>
      <c r="S31" s="312">
        <f t="shared" si="18"/>
        <v>0</v>
      </c>
      <c r="T31" s="322" t="str">
        <f t="shared" si="19"/>
        <v/>
      </c>
      <c r="U31" s="322" t="str">
        <f t="shared" si="20"/>
        <v/>
      </c>
    </row>
    <row r="32" spans="2:21">
      <c r="B32" s="237"/>
      <c r="C32" s="257" t="str">
        <f t="shared" si="1"/>
        <v/>
      </c>
      <c r="D32" s="104"/>
      <c r="E32" s="105"/>
      <c r="F32" s="137">
        <f t="shared" si="12"/>
        <v>0</v>
      </c>
      <c r="G32" s="247">
        <f t="shared" si="7"/>
        <v>0</v>
      </c>
      <c r="H32" s="107"/>
      <c r="I32" s="121"/>
      <c r="J32" s="187">
        <f t="shared" si="13"/>
        <v>0</v>
      </c>
      <c r="K32" s="248">
        <f t="shared" si="14"/>
        <v>0</v>
      </c>
      <c r="L32" s="247">
        <f t="shared" si="9"/>
        <v>0</v>
      </c>
      <c r="N32" s="191">
        <f t="shared" si="15"/>
        <v>0</v>
      </c>
      <c r="O32" s="192">
        <f t="shared" si="16"/>
        <v>0</v>
      </c>
      <c r="P32" s="192">
        <f>ROUND(IF(C32=DB!$AH$8,F32,IF(C32=DB!$AH$7,F32*0.2,0))/CoutHoraireMoyen,0)</f>
        <v>0</v>
      </c>
      <c r="Q32" s="193" t="str">
        <f t="shared" si="17"/>
        <v/>
      </c>
      <c r="S32" s="312">
        <f t="shared" si="18"/>
        <v>0</v>
      </c>
      <c r="T32" s="322" t="str">
        <f t="shared" si="19"/>
        <v/>
      </c>
      <c r="U32" s="322" t="str">
        <f t="shared" si="20"/>
        <v/>
      </c>
    </row>
    <row r="33" spans="2:21">
      <c r="B33" s="237"/>
      <c r="C33" s="257" t="str">
        <f t="shared" si="1"/>
        <v/>
      </c>
      <c r="D33" s="104"/>
      <c r="E33" s="105"/>
      <c r="F33" s="137">
        <f t="shared" si="12"/>
        <v>0</v>
      </c>
      <c r="G33" s="247">
        <f t="shared" si="7"/>
        <v>0</v>
      </c>
      <c r="H33" s="106"/>
      <c r="I33" s="121"/>
      <c r="J33" s="187">
        <f t="shared" si="13"/>
        <v>0</v>
      </c>
      <c r="K33" s="248">
        <f t="shared" si="14"/>
        <v>0</v>
      </c>
      <c r="L33" s="247">
        <f t="shared" si="9"/>
        <v>0</v>
      </c>
      <c r="N33" s="191">
        <f t="shared" si="15"/>
        <v>0</v>
      </c>
      <c r="O33" s="192">
        <f t="shared" si="16"/>
        <v>0</v>
      </c>
      <c r="P33" s="192">
        <f>ROUND(IF(C33=DB!$AH$8,F33,IF(C33=DB!$AH$7,F33*0.2,0))/CoutHoraireMoyen,0)</f>
        <v>0</v>
      </c>
      <c r="Q33" s="193" t="str">
        <f t="shared" si="17"/>
        <v/>
      </c>
      <c r="S33" s="312">
        <f t="shared" si="18"/>
        <v>0</v>
      </c>
      <c r="T33" s="322" t="str">
        <f t="shared" si="19"/>
        <v/>
      </c>
      <c r="U33" s="322" t="str">
        <f t="shared" si="20"/>
        <v/>
      </c>
    </row>
    <row r="34" spans="2:21">
      <c r="B34" s="237"/>
      <c r="C34" s="257" t="str">
        <f t="shared" si="1"/>
        <v/>
      </c>
      <c r="D34" s="104"/>
      <c r="E34" s="105"/>
      <c r="F34" s="137">
        <f t="shared" si="12"/>
        <v>0</v>
      </c>
      <c r="G34" s="247">
        <f t="shared" si="7"/>
        <v>0</v>
      </c>
      <c r="H34" s="106"/>
      <c r="I34" s="121"/>
      <c r="J34" s="187">
        <f t="shared" si="13"/>
        <v>0</v>
      </c>
      <c r="K34" s="248">
        <f t="shared" si="14"/>
        <v>0</v>
      </c>
      <c r="L34" s="247">
        <f t="shared" si="9"/>
        <v>0</v>
      </c>
      <c r="N34" s="191">
        <f t="shared" si="15"/>
        <v>0</v>
      </c>
      <c r="O34" s="192">
        <f t="shared" si="16"/>
        <v>0</v>
      </c>
      <c r="P34" s="192">
        <f>ROUND(IF(C34=DB!$AH$8,F34,IF(C34=DB!$AH$7,F34*0.2,0))/CoutHoraireMoyen,0)</f>
        <v>0</v>
      </c>
      <c r="Q34" s="193" t="str">
        <f t="shared" si="17"/>
        <v/>
      </c>
      <c r="S34" s="312">
        <f t="shared" si="18"/>
        <v>0</v>
      </c>
      <c r="T34" s="322" t="str">
        <f t="shared" si="19"/>
        <v/>
      </c>
      <c r="U34" s="322" t="str">
        <f t="shared" si="20"/>
        <v/>
      </c>
    </row>
    <row r="35" spans="2:21">
      <c r="B35" s="237"/>
      <c r="C35" s="257" t="str">
        <f t="shared" si="1"/>
        <v/>
      </c>
      <c r="D35" s="104"/>
      <c r="E35" s="105"/>
      <c r="F35" s="137">
        <f t="shared" si="12"/>
        <v>0</v>
      </c>
      <c r="G35" s="247">
        <f t="shared" si="7"/>
        <v>0</v>
      </c>
      <c r="H35" s="106"/>
      <c r="I35" s="121"/>
      <c r="J35" s="187">
        <f t="shared" si="13"/>
        <v>0</v>
      </c>
      <c r="K35" s="248">
        <f t="shared" si="14"/>
        <v>0</v>
      </c>
      <c r="L35" s="247">
        <f t="shared" si="9"/>
        <v>0</v>
      </c>
      <c r="N35" s="191">
        <f t="shared" si="15"/>
        <v>0</v>
      </c>
      <c r="O35" s="192">
        <f t="shared" si="16"/>
        <v>0</v>
      </c>
      <c r="P35" s="192">
        <f>ROUND(IF(C35=DB!$AH$8,F35,IF(C35=DB!$AH$7,F35*0.2,0))/CoutHoraireMoyen,0)</f>
        <v>0</v>
      </c>
      <c r="Q35" s="193" t="str">
        <f t="shared" si="17"/>
        <v/>
      </c>
      <c r="S35" s="312">
        <f t="shared" si="18"/>
        <v>0</v>
      </c>
      <c r="T35" s="322" t="str">
        <f t="shared" si="19"/>
        <v/>
      </c>
      <c r="U35" s="322" t="str">
        <f t="shared" si="20"/>
        <v/>
      </c>
    </row>
    <row r="36" spans="2:21">
      <c r="B36" s="237"/>
      <c r="C36" s="257" t="str">
        <f t="shared" si="1"/>
        <v/>
      </c>
      <c r="D36" s="104"/>
      <c r="E36" s="105"/>
      <c r="F36" s="137">
        <f t="shared" si="12"/>
        <v>0</v>
      </c>
      <c r="G36" s="247">
        <f t="shared" si="7"/>
        <v>0</v>
      </c>
      <c r="H36" s="106"/>
      <c r="I36" s="121"/>
      <c r="J36" s="187">
        <f t="shared" si="13"/>
        <v>0</v>
      </c>
      <c r="K36" s="248">
        <f t="shared" si="14"/>
        <v>0</v>
      </c>
      <c r="L36" s="247">
        <f t="shared" si="9"/>
        <v>0</v>
      </c>
      <c r="N36" s="191">
        <f t="shared" si="15"/>
        <v>0</v>
      </c>
      <c r="O36" s="192">
        <f t="shared" si="16"/>
        <v>0</v>
      </c>
      <c r="P36" s="192">
        <f>ROUND(IF(C36=DB!$AH$8,F36,IF(C36=DB!$AH$7,F36*0.2,0))/CoutHoraireMoyen,0)</f>
        <v>0</v>
      </c>
      <c r="Q36" s="193" t="str">
        <f t="shared" si="17"/>
        <v/>
      </c>
      <c r="S36" s="312">
        <f t="shared" si="18"/>
        <v>0</v>
      </c>
      <c r="T36" s="322" t="str">
        <f t="shared" si="19"/>
        <v/>
      </c>
      <c r="U36" s="322" t="str">
        <f t="shared" si="20"/>
        <v/>
      </c>
    </row>
    <row r="37" spans="2:21">
      <c r="B37" s="237"/>
      <c r="C37" s="257" t="str">
        <f t="shared" si="1"/>
        <v/>
      </c>
      <c r="D37" s="104"/>
      <c r="E37" s="105"/>
      <c r="F37" s="137">
        <f t="shared" si="12"/>
        <v>0</v>
      </c>
      <c r="G37" s="247">
        <f t="shared" si="7"/>
        <v>0</v>
      </c>
      <c r="H37" s="106"/>
      <c r="I37" s="121"/>
      <c r="J37" s="187">
        <f t="shared" si="13"/>
        <v>0</v>
      </c>
      <c r="K37" s="248">
        <f t="shared" si="14"/>
        <v>0</v>
      </c>
      <c r="L37" s="247">
        <f t="shared" si="9"/>
        <v>0</v>
      </c>
      <c r="N37" s="191">
        <f t="shared" si="15"/>
        <v>0</v>
      </c>
      <c r="O37" s="192">
        <f t="shared" si="16"/>
        <v>0</v>
      </c>
      <c r="P37" s="192">
        <f>ROUND(IF(C37=DB!$AH$8,F37,IF(C37=DB!$AH$7,F37*0.2,0))/CoutHoraireMoyen,0)</f>
        <v>0</v>
      </c>
      <c r="Q37" s="193" t="str">
        <f t="shared" si="17"/>
        <v/>
      </c>
      <c r="S37" s="312">
        <f t="shared" si="18"/>
        <v>0</v>
      </c>
      <c r="T37" s="322" t="str">
        <f t="shared" si="19"/>
        <v/>
      </c>
      <c r="U37" s="322" t="str">
        <f t="shared" si="20"/>
        <v/>
      </c>
    </row>
    <row r="38" spans="2:21">
      <c r="B38" s="237"/>
      <c r="C38" s="257" t="str">
        <f t="shared" si="1"/>
        <v/>
      </c>
      <c r="D38" s="104"/>
      <c r="E38" s="105"/>
      <c r="F38" s="137">
        <f t="shared" si="12"/>
        <v>0</v>
      </c>
      <c r="G38" s="247">
        <f t="shared" si="7"/>
        <v>0</v>
      </c>
      <c r="H38" s="106"/>
      <c r="I38" s="121"/>
      <c r="J38" s="187">
        <f t="shared" si="13"/>
        <v>0</v>
      </c>
      <c r="K38" s="248">
        <f t="shared" si="14"/>
        <v>0</v>
      </c>
      <c r="L38" s="247">
        <f t="shared" si="9"/>
        <v>0</v>
      </c>
      <c r="N38" s="191">
        <f t="shared" si="15"/>
        <v>0</v>
      </c>
      <c r="O38" s="192">
        <f t="shared" si="16"/>
        <v>0</v>
      </c>
      <c r="P38" s="192">
        <f>ROUND(IF(C38=DB!$AH$8,F38,IF(C38=DB!$AH$7,F38*0.2,0))/CoutHoraireMoyen,0)</f>
        <v>0</v>
      </c>
      <c r="Q38" s="193" t="str">
        <f t="shared" si="17"/>
        <v/>
      </c>
      <c r="S38" s="312">
        <f t="shared" si="18"/>
        <v>0</v>
      </c>
      <c r="T38" s="322" t="str">
        <f t="shared" si="19"/>
        <v/>
      </c>
      <c r="U38" s="322" t="str">
        <f t="shared" si="20"/>
        <v/>
      </c>
    </row>
    <row r="39" spans="2:21">
      <c r="B39" s="237"/>
      <c r="C39" s="257" t="str">
        <f t="shared" si="1"/>
        <v/>
      </c>
      <c r="D39" s="104"/>
      <c r="E39" s="105"/>
      <c r="F39" s="137">
        <f t="shared" si="12"/>
        <v>0</v>
      </c>
      <c r="G39" s="247">
        <f t="shared" si="7"/>
        <v>0</v>
      </c>
      <c r="H39" s="106"/>
      <c r="I39" s="121"/>
      <c r="J39" s="187">
        <f t="shared" si="13"/>
        <v>0</v>
      </c>
      <c r="K39" s="248">
        <f t="shared" si="14"/>
        <v>0</v>
      </c>
      <c r="L39" s="247">
        <f t="shared" si="9"/>
        <v>0</v>
      </c>
      <c r="N39" s="191">
        <f t="shared" si="15"/>
        <v>0</v>
      </c>
      <c r="O39" s="192">
        <f t="shared" si="16"/>
        <v>0</v>
      </c>
      <c r="P39" s="192">
        <f>ROUND(IF(C39=DB!$AH$8,F39,IF(C39=DB!$AH$7,F39*0.2,0))/CoutHoraireMoyen,0)</f>
        <v>0</v>
      </c>
      <c r="Q39" s="193" t="str">
        <f t="shared" si="17"/>
        <v/>
      </c>
      <c r="S39" s="312">
        <f t="shared" si="18"/>
        <v>0</v>
      </c>
      <c r="T39" s="322" t="str">
        <f t="shared" si="19"/>
        <v/>
      </c>
      <c r="U39" s="322" t="str">
        <f t="shared" si="20"/>
        <v/>
      </c>
    </row>
    <row r="40" spans="2:21">
      <c r="B40" s="237"/>
      <c r="C40" s="257" t="str">
        <f t="shared" si="1"/>
        <v/>
      </c>
      <c r="D40" s="104"/>
      <c r="E40" s="105"/>
      <c r="F40" s="137">
        <f t="shared" si="12"/>
        <v>0</v>
      </c>
      <c r="G40" s="247">
        <f t="shared" si="7"/>
        <v>0</v>
      </c>
      <c r="H40" s="106"/>
      <c r="I40" s="121"/>
      <c r="J40" s="187">
        <f t="shared" si="13"/>
        <v>0</v>
      </c>
      <c r="K40" s="248">
        <f t="shared" si="14"/>
        <v>0</v>
      </c>
      <c r="L40" s="247">
        <f t="shared" si="9"/>
        <v>0</v>
      </c>
      <c r="N40" s="191">
        <f t="shared" si="15"/>
        <v>0</v>
      </c>
      <c r="O40" s="192">
        <f t="shared" si="16"/>
        <v>0</v>
      </c>
      <c r="P40" s="192">
        <f>ROUND(IF(C40=DB!$AH$8,F40,IF(C40=DB!$AH$7,F40*0.2,0))/CoutHoraireMoyen,0)</f>
        <v>0</v>
      </c>
      <c r="Q40" s="193" t="str">
        <f t="shared" si="17"/>
        <v/>
      </c>
      <c r="S40" s="312">
        <f t="shared" si="18"/>
        <v>0</v>
      </c>
      <c r="T40" s="322" t="str">
        <f t="shared" si="19"/>
        <v/>
      </c>
      <c r="U40" s="322" t="str">
        <f t="shared" si="20"/>
        <v/>
      </c>
    </row>
    <row r="41" spans="2:21">
      <c r="B41" s="237"/>
      <c r="C41" s="257" t="str">
        <f t="shared" si="1"/>
        <v/>
      </c>
      <c r="D41" s="104"/>
      <c r="E41" s="105"/>
      <c r="F41" s="137">
        <f t="shared" si="12"/>
        <v>0</v>
      </c>
      <c r="G41" s="247">
        <f t="shared" si="7"/>
        <v>0</v>
      </c>
      <c r="H41" s="107"/>
      <c r="I41" s="121"/>
      <c r="J41" s="187">
        <f t="shared" si="13"/>
        <v>0</v>
      </c>
      <c r="K41" s="248">
        <f t="shared" si="14"/>
        <v>0</v>
      </c>
      <c r="L41" s="247">
        <f t="shared" si="9"/>
        <v>0</v>
      </c>
      <c r="N41" s="191">
        <f t="shared" si="15"/>
        <v>0</v>
      </c>
      <c r="O41" s="192">
        <f t="shared" si="16"/>
        <v>0</v>
      </c>
      <c r="P41" s="192">
        <f>ROUND(IF(C41=DB!$AH$8,F41,IF(C41=DB!$AH$7,F41*0.2,0))/CoutHoraireMoyen,0)</f>
        <v>0</v>
      </c>
      <c r="Q41" s="193" t="str">
        <f t="shared" si="17"/>
        <v/>
      </c>
      <c r="S41" s="312">
        <f t="shared" si="18"/>
        <v>0</v>
      </c>
      <c r="T41" s="322" t="str">
        <f t="shared" si="19"/>
        <v/>
      </c>
      <c r="U41" s="322" t="str">
        <f t="shared" si="20"/>
        <v/>
      </c>
    </row>
    <row r="42" spans="2:21">
      <c r="B42" s="237"/>
      <c r="C42" s="257" t="str">
        <f t="shared" si="1"/>
        <v/>
      </c>
      <c r="D42" s="104"/>
      <c r="E42" s="105"/>
      <c r="F42" s="137">
        <f t="shared" si="12"/>
        <v>0</v>
      </c>
      <c r="G42" s="247">
        <f t="shared" si="7"/>
        <v>0</v>
      </c>
      <c r="H42" s="106"/>
      <c r="I42" s="121"/>
      <c r="J42" s="187">
        <f t="shared" si="13"/>
        <v>0</v>
      </c>
      <c r="K42" s="248">
        <f t="shared" si="14"/>
        <v>0</v>
      </c>
      <c r="L42" s="247">
        <f t="shared" si="9"/>
        <v>0</v>
      </c>
      <c r="N42" s="191">
        <f t="shared" si="15"/>
        <v>0</v>
      </c>
      <c r="O42" s="192">
        <f t="shared" si="16"/>
        <v>0</v>
      </c>
      <c r="P42" s="192">
        <f>ROUND(IF(C42=DB!$AH$8,F42,IF(C42=DB!$AH$7,F42*0.2,0))/CoutHoraireMoyen,0)</f>
        <v>0</v>
      </c>
      <c r="Q42" s="193" t="str">
        <f t="shared" si="17"/>
        <v/>
      </c>
      <c r="S42" s="312">
        <f t="shared" si="18"/>
        <v>0</v>
      </c>
      <c r="T42" s="322" t="str">
        <f t="shared" si="19"/>
        <v/>
      </c>
      <c r="U42" s="322" t="str">
        <f t="shared" si="20"/>
        <v/>
      </c>
    </row>
    <row r="43" spans="2:21">
      <c r="B43" s="237"/>
      <c r="C43" s="257" t="str">
        <f t="shared" si="1"/>
        <v/>
      </c>
      <c r="D43" s="104"/>
      <c r="E43" s="105"/>
      <c r="F43" s="137">
        <f t="shared" si="6"/>
        <v>0</v>
      </c>
      <c r="G43" s="247">
        <f t="shared" si="7"/>
        <v>0</v>
      </c>
      <c r="H43" s="106"/>
      <c r="I43" s="121"/>
      <c r="J43" s="187">
        <f t="shared" si="8"/>
        <v>0</v>
      </c>
      <c r="K43" s="248">
        <f t="shared" si="11"/>
        <v>0</v>
      </c>
      <c r="L43" s="247">
        <f t="shared" si="9"/>
        <v>0</v>
      </c>
      <c r="N43" s="191">
        <f t="shared" si="2"/>
        <v>0</v>
      </c>
      <c r="O43" s="192">
        <f t="shared" si="0"/>
        <v>0</v>
      </c>
      <c r="P43" s="192">
        <f>ROUND(IF(C43=DB!$AH$8,F43,IF(C43=DB!$AH$7,F43*0.2,0))/CoutHoraireMoyen,0)</f>
        <v>0</v>
      </c>
      <c r="Q43" s="193" t="str">
        <f t="shared" si="10"/>
        <v/>
      </c>
      <c r="S43" s="312">
        <f t="shared" si="3"/>
        <v>0</v>
      </c>
      <c r="T43" s="322" t="str">
        <f t="shared" si="4"/>
        <v/>
      </c>
      <c r="U43" s="322" t="str">
        <f t="shared" si="5"/>
        <v/>
      </c>
    </row>
    <row r="44" spans="2:21">
      <c r="B44" s="69"/>
      <c r="C44" s="257" t="str">
        <f t="shared" si="1"/>
        <v/>
      </c>
      <c r="D44" s="104"/>
      <c r="E44" s="105"/>
      <c r="F44" s="137">
        <f t="shared" si="6"/>
        <v>0</v>
      </c>
      <c r="G44" s="247">
        <f t="shared" si="7"/>
        <v>0</v>
      </c>
      <c r="H44" s="106"/>
      <c r="I44" s="121"/>
      <c r="J44" s="187">
        <f t="shared" si="8"/>
        <v>0</v>
      </c>
      <c r="K44" s="248">
        <f t="shared" si="11"/>
        <v>0</v>
      </c>
      <c r="L44" s="247">
        <f t="shared" si="9"/>
        <v>0</v>
      </c>
      <c r="N44" s="191">
        <f t="shared" si="2"/>
        <v>0</v>
      </c>
      <c r="O44" s="192">
        <f t="shared" si="0"/>
        <v>0</v>
      </c>
      <c r="P44" s="192">
        <f>ROUND(IF(C44=DB!$AH$8,F44,IF(C44=DB!$AH$7,F44*0.2,0))/CoutHoraireMoyen,0)</f>
        <v>0</v>
      </c>
      <c r="Q44" s="193" t="str">
        <f t="shared" si="10"/>
        <v/>
      </c>
      <c r="S44" s="312">
        <f t="shared" si="3"/>
        <v>0</v>
      </c>
      <c r="T44" s="322" t="str">
        <f t="shared" si="4"/>
        <v/>
      </c>
      <c r="U44" s="322" t="str">
        <f t="shared" si="5"/>
        <v/>
      </c>
    </row>
    <row r="45" spans="2:21">
      <c r="B45" s="237"/>
      <c r="C45" s="257" t="str">
        <f t="shared" si="1"/>
        <v/>
      </c>
      <c r="D45" s="104"/>
      <c r="E45" s="105"/>
      <c r="F45" s="137">
        <f t="shared" si="6"/>
        <v>0</v>
      </c>
      <c r="G45" s="247">
        <f t="shared" si="7"/>
        <v>0</v>
      </c>
      <c r="H45" s="106"/>
      <c r="I45" s="121"/>
      <c r="J45" s="187">
        <f t="shared" si="8"/>
        <v>0</v>
      </c>
      <c r="K45" s="248">
        <f t="shared" si="11"/>
        <v>0</v>
      </c>
      <c r="L45" s="247">
        <f t="shared" si="9"/>
        <v>0</v>
      </c>
      <c r="N45" s="191">
        <f t="shared" si="2"/>
        <v>0</v>
      </c>
      <c r="O45" s="192">
        <f t="shared" si="0"/>
        <v>0</v>
      </c>
      <c r="P45" s="192">
        <f>ROUND(IF(C45=DB!$AH$8,F45,IF(C45=DB!$AH$7,F45*0.2,0))/CoutHoraireMoyen,0)</f>
        <v>0</v>
      </c>
      <c r="Q45" s="193" t="str">
        <f t="shared" si="10"/>
        <v/>
      </c>
      <c r="S45" s="312">
        <f t="shared" si="3"/>
        <v>0</v>
      </c>
      <c r="T45" s="322" t="str">
        <f t="shared" si="4"/>
        <v/>
      </c>
      <c r="U45" s="322" t="str">
        <f t="shared" si="5"/>
        <v/>
      </c>
    </row>
    <row r="46" spans="2:21">
      <c r="B46" s="237"/>
      <c r="C46" s="257" t="str">
        <f t="shared" si="1"/>
        <v/>
      </c>
      <c r="D46" s="104"/>
      <c r="E46" s="105"/>
      <c r="F46" s="137">
        <f t="shared" si="6"/>
        <v>0</v>
      </c>
      <c r="G46" s="247">
        <f t="shared" si="7"/>
        <v>0</v>
      </c>
      <c r="H46" s="106"/>
      <c r="I46" s="121"/>
      <c r="J46" s="187">
        <f t="shared" si="8"/>
        <v>0</v>
      </c>
      <c r="K46" s="248">
        <f t="shared" si="11"/>
        <v>0</v>
      </c>
      <c r="L46" s="247">
        <f t="shared" si="9"/>
        <v>0</v>
      </c>
      <c r="N46" s="191">
        <f t="shared" si="2"/>
        <v>0</v>
      </c>
      <c r="O46" s="192">
        <f t="shared" si="0"/>
        <v>0</v>
      </c>
      <c r="P46" s="192">
        <f>ROUND(IF(C46=DB!$AH$8,F46,IF(C46=DB!$AH$7,F46*0.2,0))/CoutHoraireMoyen,0)</f>
        <v>0</v>
      </c>
      <c r="Q46" s="193" t="str">
        <f t="shared" si="10"/>
        <v/>
      </c>
      <c r="S46" s="312">
        <f t="shared" si="3"/>
        <v>0</v>
      </c>
      <c r="T46" s="322" t="str">
        <f t="shared" si="4"/>
        <v/>
      </c>
      <c r="U46" s="322" t="str">
        <f t="shared" si="5"/>
        <v/>
      </c>
    </row>
    <row r="47" spans="2:21">
      <c r="B47" s="237"/>
      <c r="C47" s="257" t="str">
        <f t="shared" si="1"/>
        <v/>
      </c>
      <c r="D47" s="104"/>
      <c r="E47" s="105"/>
      <c r="F47" s="137">
        <f t="shared" si="6"/>
        <v>0</v>
      </c>
      <c r="G47" s="247">
        <f t="shared" si="7"/>
        <v>0</v>
      </c>
      <c r="H47" s="106"/>
      <c r="I47" s="121"/>
      <c r="J47" s="187">
        <f t="shared" si="8"/>
        <v>0</v>
      </c>
      <c r="K47" s="248">
        <f t="shared" si="11"/>
        <v>0</v>
      </c>
      <c r="L47" s="247">
        <f t="shared" si="9"/>
        <v>0</v>
      </c>
      <c r="N47" s="191">
        <f t="shared" si="2"/>
        <v>0</v>
      </c>
      <c r="O47" s="192">
        <f t="shared" si="0"/>
        <v>0</v>
      </c>
      <c r="P47" s="192">
        <f>ROUND(IF(C47=DB!$AH$8,F47,IF(C47=DB!$AH$7,F47*0.2,0))/CoutHoraireMoyen,0)</f>
        <v>0</v>
      </c>
      <c r="Q47" s="193" t="str">
        <f t="shared" si="10"/>
        <v/>
      </c>
      <c r="S47" s="312">
        <f t="shared" si="3"/>
        <v>0</v>
      </c>
      <c r="T47" s="322" t="str">
        <f t="shared" si="4"/>
        <v/>
      </c>
      <c r="U47" s="322" t="str">
        <f t="shared" si="5"/>
        <v/>
      </c>
    </row>
    <row r="48" spans="2:21">
      <c r="B48" s="69"/>
      <c r="C48" s="257" t="str">
        <f t="shared" si="1"/>
        <v/>
      </c>
      <c r="D48" s="104"/>
      <c r="E48" s="105"/>
      <c r="F48" s="137">
        <f t="shared" si="6"/>
        <v>0</v>
      </c>
      <c r="G48" s="247">
        <f t="shared" si="7"/>
        <v>0</v>
      </c>
      <c r="H48" s="106"/>
      <c r="I48" s="121"/>
      <c r="J48" s="187">
        <f t="shared" si="8"/>
        <v>0</v>
      </c>
      <c r="K48" s="248">
        <f t="shared" si="11"/>
        <v>0</v>
      </c>
      <c r="L48" s="247">
        <f t="shared" si="9"/>
        <v>0</v>
      </c>
      <c r="N48" s="191">
        <f t="shared" si="2"/>
        <v>0</v>
      </c>
      <c r="O48" s="192">
        <f t="shared" si="0"/>
        <v>0</v>
      </c>
      <c r="P48" s="192">
        <f>ROUND(IF(C48=DB!$AH$8,F48,IF(C48=DB!$AH$7,F48*0.2,0))/CoutHoraireMoyen,0)</f>
        <v>0</v>
      </c>
      <c r="Q48" s="193" t="str">
        <f t="shared" si="10"/>
        <v/>
      </c>
      <c r="S48" s="312">
        <f t="shared" si="3"/>
        <v>0</v>
      </c>
      <c r="T48" s="322" t="str">
        <f t="shared" si="4"/>
        <v/>
      </c>
      <c r="U48" s="322" t="str">
        <f t="shared" si="5"/>
        <v/>
      </c>
    </row>
    <row r="49" spans="2:21" s="100" customFormat="1">
      <c r="B49" s="237"/>
      <c r="C49" s="257" t="str">
        <f t="shared" si="1"/>
        <v/>
      </c>
      <c r="D49" s="104"/>
      <c r="E49" s="105"/>
      <c r="F49" s="137">
        <f t="shared" si="6"/>
        <v>0</v>
      </c>
      <c r="G49" s="247">
        <f t="shared" si="7"/>
        <v>0</v>
      </c>
      <c r="H49" s="106"/>
      <c r="I49" s="121"/>
      <c r="J49" s="187">
        <f t="shared" si="8"/>
        <v>0</v>
      </c>
      <c r="K49" s="248">
        <f t="shared" si="11"/>
        <v>0</v>
      </c>
      <c r="L49" s="247">
        <f t="shared" si="9"/>
        <v>0</v>
      </c>
      <c r="N49" s="191">
        <f t="shared" si="2"/>
        <v>0</v>
      </c>
      <c r="O49" s="192">
        <f t="shared" si="0"/>
        <v>0</v>
      </c>
      <c r="P49" s="192">
        <f>ROUND(IF(C49=DB!$AH$8,F49,IF(C49=DB!$AH$7,F49*0.2,0))/CoutHoraireMoyen,0)</f>
        <v>0</v>
      </c>
      <c r="Q49" s="193" t="str">
        <f t="shared" si="10"/>
        <v/>
      </c>
      <c r="S49" s="312">
        <f t="shared" si="3"/>
        <v>0</v>
      </c>
      <c r="T49" s="322" t="str">
        <f t="shared" si="4"/>
        <v/>
      </c>
      <c r="U49" s="322" t="str">
        <f t="shared" si="5"/>
        <v/>
      </c>
    </row>
    <row r="50" spans="2:21" s="100" customFormat="1" ht="12" thickBot="1">
      <c r="B50" s="254"/>
      <c r="C50" s="258" t="str">
        <f t="shared" si="1"/>
        <v/>
      </c>
      <c r="D50" s="108"/>
      <c r="E50" s="109"/>
      <c r="F50" s="180">
        <f t="shared" si="6"/>
        <v>0</v>
      </c>
      <c r="G50" s="247">
        <f t="shared" si="7"/>
        <v>0</v>
      </c>
      <c r="H50" s="110"/>
      <c r="I50" s="144"/>
      <c r="J50" s="189">
        <f t="shared" si="8"/>
        <v>0</v>
      </c>
      <c r="K50" s="249">
        <f t="shared" si="11"/>
        <v>0</v>
      </c>
      <c r="L50" s="247">
        <f t="shared" si="9"/>
        <v>0</v>
      </c>
      <c r="N50" s="194">
        <f t="shared" si="2"/>
        <v>0</v>
      </c>
      <c r="O50" s="255">
        <f t="shared" si="0"/>
        <v>0</v>
      </c>
      <c r="P50" s="195">
        <f>ROUND(IF(C50=DB!$AH$8,F50,IF(C50=DB!$AH$7,F50*0.2,0))/CoutHoraireMoyen,0)</f>
        <v>0</v>
      </c>
      <c r="Q50" s="196" t="str">
        <f t="shared" si="10"/>
        <v/>
      </c>
      <c r="S50" s="313">
        <f t="shared" si="3"/>
        <v>0</v>
      </c>
      <c r="T50" s="323" t="str">
        <f t="shared" si="4"/>
        <v/>
      </c>
      <c r="U50" s="323" t="str">
        <f t="shared" si="5"/>
        <v/>
      </c>
    </row>
    <row r="51" spans="2:21">
      <c r="O51" s="256"/>
    </row>
    <row r="52" spans="2:21">
      <c r="B52" s="240"/>
      <c r="C52" s="240"/>
      <c r="D52" s="241"/>
      <c r="F52" s="245"/>
      <c r="G52" s="245"/>
      <c r="H52" s="252"/>
    </row>
    <row r="53" spans="2:21">
      <c r="B53" s="240"/>
      <c r="C53" s="240"/>
      <c r="D53" s="242"/>
      <c r="E53" s="242"/>
      <c r="F53" s="246"/>
      <c r="G53" s="246"/>
      <c r="H53" s="252"/>
    </row>
    <row r="54" spans="2:21">
      <c r="B54" s="240"/>
      <c r="C54" s="240"/>
      <c r="D54" s="242"/>
      <c r="E54" s="242"/>
      <c r="F54" s="241"/>
      <c r="G54" s="241"/>
      <c r="H54" s="252"/>
    </row>
    <row r="55" spans="2:21">
      <c r="B55" s="240"/>
      <c r="C55" s="240"/>
      <c r="D55" s="240"/>
      <c r="E55" s="240"/>
      <c r="F55" s="240"/>
      <c r="G55" s="240"/>
      <c r="H55" s="252"/>
    </row>
  </sheetData>
  <sheetProtection sheet="1" objects="1" scenarios="1" selectLockedCells="1"/>
  <phoneticPr fontId="0" type="noConversion"/>
  <conditionalFormatting sqref="L1 L51:L65536">
    <cfRule type="cellIs" dxfId="60" priority="1" stopIfTrue="1" operator="lessThan">
      <formula>0</formula>
    </cfRule>
    <cfRule type="cellIs" dxfId="59" priority="2" stopIfTrue="1" operator="greaterThanOrEqual">
      <formula>0</formula>
    </cfRule>
  </conditionalFormatting>
  <conditionalFormatting sqref="K5:K50">
    <cfRule type="cellIs" dxfId="58" priority="3" stopIfTrue="1" operator="greaterThanOrEqual">
      <formula>1.00001</formula>
    </cfRule>
  </conditionalFormatting>
  <conditionalFormatting sqref="Q5:Q50">
    <cfRule type="cellIs" dxfId="57" priority="4" stopIfTrue="1" operator="lessThan">
      <formula>CpiTolerance</formula>
    </cfRule>
  </conditionalFormatting>
  <dataValidations count="1">
    <dataValidation type="list" allowBlank="1" showInputMessage="1" showErrorMessage="1" sqref="B6:B50">
      <formula1>OFFSET(DeliverablesList,0,0,COUNTA(DeliverablesList),1)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68" fitToHeight="5" orientation="landscape" r:id="rId1"/>
  <headerFooter alignWithMargins="0">
    <oddHeader>&amp;L&amp;D&amp;C&amp;A&amp;R&amp;P / &amp;N</oddHeader>
    <oddFooter>&amp;L&amp;F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J108"/>
  <sheetViews>
    <sheetView topLeftCell="B1" workbookViewId="0">
      <selection activeCell="D20" sqref="D20"/>
    </sheetView>
  </sheetViews>
  <sheetFormatPr defaultRowHeight="11.25"/>
  <cols>
    <col min="1" max="1" width="1.83203125" customWidth="1"/>
    <col min="2" max="2" width="5.6640625" style="83" customWidth="1"/>
    <col min="3" max="3" width="16.6640625" style="83" customWidth="1"/>
    <col min="4" max="4" width="90.83203125" style="145" customWidth="1"/>
    <col min="5" max="5" width="8.83203125" style="146" customWidth="1"/>
    <col min="6" max="6" width="9.5" style="146" customWidth="1"/>
    <col min="7" max="7" width="7.1640625" style="152" customWidth="1"/>
    <col min="8" max="8" width="9.1640625" style="83" bestFit="1" customWidth="1"/>
    <col min="9" max="9" width="12.83203125" style="83" bestFit="1" customWidth="1"/>
    <col min="10" max="10" width="8.33203125" style="83" bestFit="1" customWidth="1"/>
    <col min="11" max="11" width="6" style="83" customWidth="1"/>
    <col min="12" max="12" width="9.33203125" style="146"/>
    <col min="13" max="13" width="2.1640625" customWidth="1"/>
    <col min="14" max="14" width="7" customWidth="1"/>
    <col min="15" max="19" width="12" customWidth="1"/>
    <col min="20" max="21" width="14.1640625" style="160" customWidth="1"/>
    <col min="22" max="35" width="14.1640625" style="161" customWidth="1"/>
    <col min="36" max="36" width="14.1640625" style="160" customWidth="1"/>
  </cols>
  <sheetData>
    <row r="1" spans="2:36">
      <c r="B1" s="91"/>
      <c r="C1" s="91"/>
      <c r="D1" s="148"/>
      <c r="E1" s="149"/>
      <c r="F1" s="149"/>
      <c r="H1" s="91"/>
      <c r="I1" s="91"/>
      <c r="J1" s="91"/>
      <c r="K1" s="91"/>
      <c r="L1" s="149"/>
    </row>
    <row r="2" spans="2:36" ht="18" customHeight="1">
      <c r="B2" s="153" t="s">
        <v>188</v>
      </c>
      <c r="C2" s="153"/>
      <c r="D2" s="89"/>
      <c r="E2" s="150"/>
      <c r="F2" s="150"/>
      <c r="G2" s="154"/>
      <c r="H2" s="89"/>
      <c r="I2" s="89"/>
      <c r="J2" s="89"/>
      <c r="K2" s="89"/>
      <c r="L2" s="150"/>
    </row>
    <row r="3" spans="2:36" hidden="1">
      <c r="B3" s="91"/>
      <c r="C3" s="91"/>
      <c r="D3" s="148"/>
      <c r="E3" s="149"/>
      <c r="F3" s="149"/>
      <c r="H3" s="91"/>
      <c r="I3" s="91"/>
      <c r="J3" s="91"/>
      <c r="K3" s="91"/>
      <c r="L3" s="149"/>
    </row>
    <row r="4" spans="2:36" hidden="1">
      <c r="B4" s="91"/>
      <c r="C4" s="91"/>
      <c r="D4" s="148"/>
      <c r="E4" s="149"/>
      <c r="F4" s="149"/>
      <c r="H4" s="155" t="str">
        <f>H7</f>
        <v>Status</v>
      </c>
      <c r="I4" s="91"/>
      <c r="J4" s="91"/>
      <c r="K4" s="91"/>
      <c r="L4" s="149"/>
    </row>
    <row r="5" spans="2:36" hidden="1">
      <c r="B5" s="91"/>
      <c r="C5" s="91"/>
      <c r="D5" s="148"/>
      <c r="E5" s="149"/>
      <c r="F5" s="149"/>
      <c r="H5" s="91" t="str">
        <f>DB!D6</f>
        <v>On hold</v>
      </c>
      <c r="I5" s="91"/>
      <c r="J5" s="91"/>
      <c r="K5" s="91"/>
      <c r="L5" s="149"/>
    </row>
    <row r="6" spans="2:36">
      <c r="B6" s="91"/>
      <c r="C6" s="91"/>
      <c r="D6" s="148"/>
      <c r="E6" s="149"/>
      <c r="F6" s="149"/>
      <c r="H6" s="91"/>
      <c r="I6" s="91"/>
      <c r="J6" s="91"/>
      <c r="K6" s="91"/>
      <c r="L6" s="149"/>
    </row>
    <row r="7" spans="2:36" s="45" customFormat="1" ht="36" customHeight="1">
      <c r="B7" s="339" t="s">
        <v>8</v>
      </c>
      <c r="C7" s="339" t="s">
        <v>187</v>
      </c>
      <c r="D7" s="339" t="s">
        <v>1</v>
      </c>
      <c r="E7" s="340" t="s">
        <v>160</v>
      </c>
      <c r="F7" s="340" t="s">
        <v>67</v>
      </c>
      <c r="G7" s="341" t="s">
        <v>183</v>
      </c>
      <c r="H7" s="339" t="s">
        <v>85</v>
      </c>
      <c r="I7" s="339" t="s">
        <v>179</v>
      </c>
      <c r="J7" s="339" t="s">
        <v>184</v>
      </c>
      <c r="K7" s="339" t="s">
        <v>185</v>
      </c>
      <c r="L7" s="340" t="s">
        <v>186</v>
      </c>
      <c r="O7" s="23"/>
      <c r="P7" s="23"/>
      <c r="Q7" s="23"/>
      <c r="R7" s="23"/>
      <c r="T7" s="162"/>
      <c r="U7" s="162"/>
      <c r="V7" s="163"/>
      <c r="W7" s="163"/>
      <c r="X7" s="163"/>
      <c r="Y7" s="164"/>
      <c r="Z7" s="164"/>
      <c r="AA7" s="165"/>
      <c r="AB7" s="163"/>
      <c r="AC7" s="163"/>
      <c r="AD7" s="163"/>
      <c r="AE7" s="163"/>
      <c r="AF7" s="163"/>
      <c r="AG7" s="163"/>
      <c r="AH7" s="164"/>
      <c r="AI7" s="166"/>
      <c r="AJ7" s="162"/>
    </row>
    <row r="8" spans="2:36">
      <c r="B8" s="412" t="s">
        <v>470</v>
      </c>
      <c r="C8" s="69"/>
      <c r="D8" s="413" t="s">
        <v>628</v>
      </c>
      <c r="E8" s="46">
        <v>42643</v>
      </c>
      <c r="F8" s="46"/>
      <c r="G8" s="159"/>
      <c r="H8" s="70" t="s">
        <v>209</v>
      </c>
      <c r="I8" s="412"/>
      <c r="J8" s="70"/>
      <c r="K8" s="70"/>
      <c r="L8" s="46">
        <v>42643</v>
      </c>
      <c r="M8" t="s">
        <v>6</v>
      </c>
      <c r="V8" s="163"/>
      <c r="W8" s="163"/>
      <c r="X8" s="163"/>
      <c r="Y8" s="164"/>
      <c r="Z8" s="164"/>
      <c r="AA8" s="167"/>
      <c r="AB8" s="163"/>
      <c r="AC8" s="163"/>
      <c r="AD8" s="163"/>
      <c r="AE8" s="163"/>
      <c r="AF8" s="163"/>
      <c r="AG8" s="163"/>
      <c r="AH8" s="164"/>
      <c r="AI8" s="164"/>
    </row>
    <row r="9" spans="2:36">
      <c r="B9" s="412" t="s">
        <v>471</v>
      </c>
      <c r="C9" s="412"/>
      <c r="D9" s="413" t="s">
        <v>629</v>
      </c>
      <c r="E9" s="46">
        <v>42660</v>
      </c>
      <c r="F9" s="46"/>
      <c r="G9" s="159"/>
      <c r="H9" s="412" t="s">
        <v>209</v>
      </c>
      <c r="I9" s="412"/>
      <c r="J9" s="70"/>
      <c r="K9" s="70"/>
      <c r="L9" s="46">
        <v>42660</v>
      </c>
      <c r="V9" s="168"/>
      <c r="W9" s="169"/>
      <c r="X9" s="169"/>
      <c r="Y9" s="168"/>
      <c r="Z9" s="166"/>
      <c r="AA9" s="170"/>
      <c r="AB9" s="170"/>
      <c r="AC9" s="171"/>
      <c r="AD9" s="171"/>
      <c r="AE9" s="168"/>
      <c r="AF9" s="168"/>
      <c r="AG9" s="171"/>
      <c r="AH9" s="171"/>
      <c r="AI9" s="166"/>
    </row>
    <row r="10" spans="2:36" ht="22.5">
      <c r="B10" s="412" t="s">
        <v>472</v>
      </c>
      <c r="C10" s="69"/>
      <c r="D10" s="413" t="s">
        <v>632</v>
      </c>
      <c r="E10" s="46">
        <v>42689</v>
      </c>
      <c r="F10" s="46"/>
      <c r="G10" s="159"/>
      <c r="H10" s="412" t="s">
        <v>209</v>
      </c>
      <c r="I10" s="412"/>
      <c r="J10" s="70"/>
      <c r="K10" s="70"/>
      <c r="L10" s="46">
        <v>42689</v>
      </c>
      <c r="V10" s="168"/>
      <c r="W10" s="169"/>
      <c r="X10" s="169"/>
      <c r="Y10" s="168"/>
      <c r="Z10" s="166"/>
      <c r="AA10" s="170"/>
      <c r="AB10" s="170"/>
      <c r="AC10" s="171"/>
      <c r="AD10" s="171"/>
      <c r="AE10" s="168"/>
      <c r="AF10" s="168"/>
      <c r="AG10" s="171"/>
      <c r="AH10" s="171"/>
      <c r="AI10" s="166"/>
    </row>
    <row r="11" spans="2:36" ht="22.5">
      <c r="B11" s="412" t="s">
        <v>473</v>
      </c>
      <c r="C11" s="69"/>
      <c r="D11" s="413" t="s">
        <v>633</v>
      </c>
      <c r="E11" s="46">
        <v>42689</v>
      </c>
      <c r="F11" s="46"/>
      <c r="G11" s="159"/>
      <c r="H11" s="412" t="s">
        <v>209</v>
      </c>
      <c r="I11" s="412"/>
      <c r="J11" s="70"/>
      <c r="K11" s="70"/>
      <c r="L11" s="46">
        <v>42689</v>
      </c>
      <c r="V11" s="168"/>
      <c r="W11" s="169"/>
      <c r="X11" s="169"/>
      <c r="Y11" s="168"/>
      <c r="Z11" s="166"/>
      <c r="AA11" s="170"/>
      <c r="AB11" s="170"/>
      <c r="AC11" s="171"/>
      <c r="AD11" s="171"/>
      <c r="AE11" s="168"/>
      <c r="AF11" s="168"/>
      <c r="AG11" s="171"/>
      <c r="AH11" s="171"/>
      <c r="AI11" s="166"/>
    </row>
    <row r="12" spans="2:36">
      <c r="B12" s="412" t="s">
        <v>474</v>
      </c>
      <c r="C12" s="412"/>
      <c r="D12" s="413" t="s">
        <v>634</v>
      </c>
      <c r="E12" s="46">
        <v>42689</v>
      </c>
      <c r="F12" s="46"/>
      <c r="G12" s="159"/>
      <c r="H12" s="412" t="s">
        <v>209</v>
      </c>
      <c r="I12" s="412"/>
      <c r="J12" s="70"/>
      <c r="K12" s="70"/>
      <c r="L12" s="46">
        <v>42689</v>
      </c>
      <c r="V12" s="168"/>
      <c r="W12" s="169"/>
      <c r="X12" s="169"/>
      <c r="Y12" s="168"/>
      <c r="Z12" s="166"/>
      <c r="AA12" s="170"/>
      <c r="AB12" s="170"/>
      <c r="AC12" s="171"/>
      <c r="AD12" s="171"/>
      <c r="AE12" s="168"/>
      <c r="AF12" s="168"/>
      <c r="AG12" s="171"/>
      <c r="AH12" s="171"/>
      <c r="AI12" s="166"/>
    </row>
    <row r="13" spans="2:36" ht="33.75">
      <c r="B13" s="412" t="s">
        <v>475</v>
      </c>
      <c r="C13" s="412"/>
      <c r="D13" s="413" t="s">
        <v>635</v>
      </c>
      <c r="E13" s="46">
        <v>42689</v>
      </c>
      <c r="F13" s="46"/>
      <c r="G13" s="159"/>
      <c r="H13" s="412" t="s">
        <v>209</v>
      </c>
      <c r="I13" s="69"/>
      <c r="J13" s="70"/>
      <c r="K13" s="70"/>
      <c r="L13" s="46">
        <v>42689</v>
      </c>
      <c r="V13" s="168"/>
      <c r="W13" s="169"/>
      <c r="X13" s="169"/>
      <c r="Y13" s="168"/>
      <c r="Z13" s="166"/>
      <c r="AA13" s="170"/>
      <c r="AB13" s="170"/>
      <c r="AC13" s="171"/>
      <c r="AD13" s="171"/>
      <c r="AE13" s="168"/>
      <c r="AF13" s="168"/>
      <c r="AG13" s="171"/>
      <c r="AH13" s="171"/>
      <c r="AI13" s="166"/>
    </row>
    <row r="14" spans="2:36">
      <c r="B14" s="412" t="s">
        <v>476</v>
      </c>
      <c r="C14" s="412"/>
      <c r="D14" s="413" t="s">
        <v>636</v>
      </c>
      <c r="E14" s="46">
        <v>42689</v>
      </c>
      <c r="F14" s="46"/>
      <c r="G14" s="159"/>
      <c r="H14" s="412" t="s">
        <v>209</v>
      </c>
      <c r="I14" s="69"/>
      <c r="J14" s="70"/>
      <c r="K14" s="70"/>
      <c r="L14" s="46">
        <v>42689</v>
      </c>
      <c r="V14" s="168"/>
      <c r="W14" s="169"/>
      <c r="X14" s="169"/>
      <c r="Y14" s="168"/>
      <c r="Z14" s="166"/>
      <c r="AA14" s="170"/>
      <c r="AB14" s="170"/>
      <c r="AC14" s="171"/>
      <c r="AD14" s="171"/>
      <c r="AE14" s="168"/>
      <c r="AF14" s="168"/>
      <c r="AG14" s="171"/>
      <c r="AH14" s="171"/>
      <c r="AI14" s="166"/>
    </row>
    <row r="15" spans="2:36" ht="22.5">
      <c r="B15" s="412" t="s">
        <v>477</v>
      </c>
      <c r="C15" s="412"/>
      <c r="D15" s="413" t="s">
        <v>637</v>
      </c>
      <c r="E15" s="46">
        <v>42689</v>
      </c>
      <c r="F15" s="46"/>
      <c r="G15" s="159"/>
      <c r="H15" s="412" t="s">
        <v>209</v>
      </c>
      <c r="I15" s="412"/>
      <c r="J15" s="70"/>
      <c r="K15" s="70"/>
      <c r="L15" s="46">
        <v>42689</v>
      </c>
      <c r="V15" s="168"/>
      <c r="W15" s="169"/>
      <c r="X15" s="169"/>
      <c r="Y15" s="168"/>
      <c r="Z15" s="166"/>
      <c r="AA15" s="170"/>
      <c r="AB15" s="170"/>
      <c r="AC15" s="171"/>
      <c r="AD15" s="171"/>
      <c r="AE15" s="168"/>
      <c r="AF15" s="168"/>
      <c r="AG15" s="171"/>
      <c r="AH15" s="171"/>
      <c r="AI15" s="166"/>
    </row>
    <row r="16" spans="2:36" ht="22.5">
      <c r="B16" s="412" t="s">
        <v>478</v>
      </c>
      <c r="C16" s="412"/>
      <c r="D16" s="413" t="s">
        <v>638</v>
      </c>
      <c r="E16" s="46">
        <v>42689</v>
      </c>
      <c r="F16" s="46"/>
      <c r="G16" s="159"/>
      <c r="H16" s="412" t="s">
        <v>209</v>
      </c>
      <c r="I16" s="412"/>
      <c r="J16" s="70"/>
      <c r="K16" s="70"/>
      <c r="L16" s="46">
        <v>42689</v>
      </c>
      <c r="V16" s="168"/>
      <c r="W16" s="169"/>
      <c r="X16" s="169"/>
      <c r="Y16" s="168"/>
      <c r="Z16" s="166"/>
      <c r="AA16" s="170"/>
      <c r="AB16" s="170"/>
      <c r="AC16" s="171"/>
      <c r="AD16" s="171"/>
      <c r="AE16" s="168"/>
      <c r="AF16" s="168"/>
      <c r="AG16" s="171"/>
      <c r="AH16" s="171"/>
      <c r="AI16" s="166"/>
    </row>
    <row r="17" spans="2:35" ht="22.5">
      <c r="B17" s="412" t="s">
        <v>479</v>
      </c>
      <c r="C17" s="69"/>
      <c r="D17" s="413" t="s">
        <v>639</v>
      </c>
      <c r="E17" s="46">
        <v>42689</v>
      </c>
      <c r="F17" s="46"/>
      <c r="G17" s="159">
        <f ca="1">IF(F17="",-5,IF(H17=DB!$D$6,TODAY()-F17,-5))</f>
        <v>-5</v>
      </c>
      <c r="H17" s="412" t="s">
        <v>209</v>
      </c>
      <c r="I17" s="69"/>
      <c r="J17" s="70"/>
      <c r="K17" s="70"/>
      <c r="L17" s="46">
        <v>42689</v>
      </c>
      <c r="V17" s="168"/>
      <c r="W17" s="169"/>
      <c r="X17" s="169"/>
      <c r="Y17" s="168"/>
      <c r="Z17" s="166"/>
      <c r="AA17" s="170"/>
      <c r="AB17" s="170"/>
      <c r="AC17" s="171"/>
      <c r="AD17" s="171"/>
      <c r="AE17" s="168"/>
      <c r="AF17" s="168"/>
      <c r="AG17" s="171"/>
      <c r="AH17" s="171"/>
      <c r="AI17" s="166"/>
    </row>
    <row r="18" spans="2:35">
      <c r="B18" s="412" t="s">
        <v>480</v>
      </c>
      <c r="C18" s="69"/>
      <c r="D18" s="413" t="s">
        <v>640</v>
      </c>
      <c r="E18" s="46">
        <v>42689</v>
      </c>
      <c r="F18" s="46"/>
      <c r="G18" s="159">
        <f ca="1">IF(F18="",-5,IF(H18=DB!$D$6,TODAY()-F18,-5))</f>
        <v>-5</v>
      </c>
      <c r="H18" s="412" t="s">
        <v>209</v>
      </c>
      <c r="I18" s="69"/>
      <c r="J18" s="70"/>
      <c r="K18" s="70"/>
      <c r="L18" s="46">
        <v>42689</v>
      </c>
      <c r="V18" s="168"/>
      <c r="W18" s="169"/>
      <c r="X18" s="169"/>
      <c r="Y18" s="168"/>
      <c r="Z18" s="166"/>
      <c r="AA18" s="170"/>
      <c r="AB18" s="170"/>
      <c r="AC18" s="171"/>
      <c r="AD18" s="171"/>
      <c r="AE18" s="168"/>
      <c r="AF18" s="168"/>
      <c r="AG18" s="171"/>
      <c r="AH18" s="171"/>
      <c r="AI18" s="166"/>
    </row>
    <row r="19" spans="2:35">
      <c r="B19" s="412" t="s">
        <v>481</v>
      </c>
      <c r="C19" s="69"/>
      <c r="D19" s="413" t="s">
        <v>641</v>
      </c>
      <c r="E19" s="46">
        <v>42689</v>
      </c>
      <c r="F19" s="46"/>
      <c r="G19" s="159">
        <f ca="1">IF(F19="",-5,IF(H19=DB!$D$6,TODAY()-F19,-5))</f>
        <v>-5</v>
      </c>
      <c r="H19" s="412" t="s">
        <v>209</v>
      </c>
      <c r="I19" s="69"/>
      <c r="J19" s="70"/>
      <c r="K19" s="70"/>
      <c r="L19" s="46">
        <v>42689</v>
      </c>
      <c r="V19" s="168"/>
      <c r="W19" s="169"/>
      <c r="X19" s="169"/>
      <c r="Y19" s="168"/>
      <c r="Z19" s="166"/>
      <c r="AA19" s="170"/>
      <c r="AB19" s="170"/>
      <c r="AC19" s="171"/>
      <c r="AD19" s="171"/>
      <c r="AE19" s="168"/>
      <c r="AF19" s="168"/>
      <c r="AG19" s="171"/>
      <c r="AH19" s="171"/>
      <c r="AI19" s="166"/>
    </row>
    <row r="20" spans="2:35">
      <c r="B20" s="412" t="s">
        <v>482</v>
      </c>
      <c r="C20" s="69"/>
      <c r="D20" s="71"/>
      <c r="E20" s="46"/>
      <c r="F20" s="46"/>
      <c r="G20" s="159">
        <f ca="1">IF(F20="",-5,IF(H20=DB!$D$6,TODAY()-F20,-5))</f>
        <v>-5</v>
      </c>
      <c r="H20" s="70"/>
      <c r="I20" s="69"/>
      <c r="J20" s="70"/>
      <c r="K20" s="70"/>
      <c r="L20" s="46"/>
      <c r="V20" s="168"/>
      <c r="W20" s="169"/>
      <c r="X20" s="169"/>
      <c r="Y20" s="168"/>
      <c r="Z20" s="166"/>
      <c r="AA20" s="170"/>
      <c r="AB20" s="170"/>
      <c r="AC20" s="171"/>
      <c r="AD20" s="171"/>
      <c r="AE20" s="168"/>
      <c r="AF20" s="168"/>
      <c r="AG20" s="171"/>
      <c r="AH20" s="171"/>
      <c r="AI20" s="166"/>
    </row>
    <row r="21" spans="2:35">
      <c r="B21" s="412" t="s">
        <v>483</v>
      </c>
      <c r="C21" s="69"/>
      <c r="D21" s="71"/>
      <c r="E21" s="46"/>
      <c r="F21" s="46"/>
      <c r="G21" s="159">
        <f ca="1">IF(F21="",-5,IF(H21=DB!$D$6,TODAY()-F21,-5))</f>
        <v>-5</v>
      </c>
      <c r="H21" s="70"/>
      <c r="I21" s="69"/>
      <c r="J21" s="70"/>
      <c r="K21" s="70"/>
      <c r="L21" s="46"/>
      <c r="V21" s="168"/>
      <c r="W21" s="169"/>
      <c r="X21" s="169"/>
      <c r="Y21" s="168"/>
      <c r="Z21" s="166"/>
      <c r="AA21" s="170"/>
      <c r="AB21" s="170"/>
      <c r="AC21" s="171"/>
      <c r="AD21" s="171"/>
      <c r="AE21" s="168"/>
      <c r="AF21" s="168"/>
      <c r="AG21" s="171"/>
      <c r="AH21" s="171"/>
      <c r="AI21" s="166"/>
    </row>
    <row r="22" spans="2:35">
      <c r="B22" s="412" t="s">
        <v>484</v>
      </c>
      <c r="C22" s="69"/>
      <c r="D22" s="71"/>
      <c r="E22" s="46"/>
      <c r="F22" s="46"/>
      <c r="G22" s="159">
        <f ca="1">IF(F22="",-5,IF(H22=DB!$D$6,TODAY()-F22,-5))</f>
        <v>-5</v>
      </c>
      <c r="H22" s="70"/>
      <c r="I22" s="69"/>
      <c r="J22" s="70"/>
      <c r="K22" s="70"/>
      <c r="L22" s="46"/>
      <c r="V22" s="168"/>
      <c r="W22" s="169"/>
      <c r="X22" s="169"/>
      <c r="Y22" s="168"/>
      <c r="Z22" s="166"/>
      <c r="AA22" s="170"/>
      <c r="AB22" s="170"/>
      <c r="AC22" s="171"/>
      <c r="AD22" s="171"/>
      <c r="AE22" s="168"/>
      <c r="AF22" s="168"/>
      <c r="AG22" s="171"/>
      <c r="AH22" s="171"/>
      <c r="AI22" s="166"/>
    </row>
    <row r="23" spans="2:35" ht="22.5">
      <c r="B23" s="412" t="s">
        <v>485</v>
      </c>
      <c r="C23" s="69"/>
      <c r="D23" s="413" t="s">
        <v>631</v>
      </c>
      <c r="E23" s="46">
        <v>42622</v>
      </c>
      <c r="F23" s="46"/>
      <c r="G23" s="159"/>
      <c r="H23" s="412" t="s">
        <v>209</v>
      </c>
      <c r="I23" s="412"/>
      <c r="J23" s="70"/>
      <c r="K23" s="70"/>
      <c r="L23" s="46">
        <v>42699</v>
      </c>
      <c r="V23" s="168"/>
      <c r="W23" s="169"/>
      <c r="X23" s="169"/>
      <c r="Y23" s="168"/>
      <c r="Z23" s="166"/>
      <c r="AA23" s="170"/>
      <c r="AB23" s="170"/>
      <c r="AC23" s="171"/>
      <c r="AD23" s="171"/>
      <c r="AE23" s="168"/>
      <c r="AF23" s="168"/>
      <c r="AG23" s="171"/>
      <c r="AH23" s="171"/>
      <c r="AI23" s="166"/>
    </row>
    <row r="24" spans="2:35">
      <c r="B24" s="412" t="s">
        <v>486</v>
      </c>
      <c r="C24" s="69"/>
      <c r="D24" s="71"/>
      <c r="E24" s="46"/>
      <c r="F24" s="46"/>
      <c r="G24" s="159">
        <f ca="1">IF(F24="",-5,IF(H24=DB!$D$6,TODAY()-F24,-5))</f>
        <v>-5</v>
      </c>
      <c r="H24" s="70"/>
      <c r="I24" s="69"/>
      <c r="J24" s="70"/>
      <c r="K24" s="70"/>
      <c r="L24" s="46"/>
      <c r="V24" s="168"/>
      <c r="W24" s="169"/>
      <c r="X24" s="169"/>
      <c r="Y24" s="168"/>
      <c r="Z24" s="166"/>
      <c r="AA24" s="170"/>
      <c r="AB24" s="170"/>
      <c r="AC24" s="171"/>
      <c r="AD24" s="171"/>
      <c r="AE24" s="168"/>
      <c r="AF24" s="168"/>
      <c r="AG24" s="171"/>
      <c r="AH24" s="171"/>
      <c r="AI24" s="166"/>
    </row>
    <row r="25" spans="2:35">
      <c r="B25" s="412" t="s">
        <v>487</v>
      </c>
      <c r="C25" s="69"/>
      <c r="D25" s="71"/>
      <c r="E25" s="46"/>
      <c r="F25" s="46"/>
      <c r="G25" s="159">
        <f ca="1">IF(F25="",-5,IF(H25=DB!$D$6,TODAY()-F25,-5))</f>
        <v>-5</v>
      </c>
      <c r="H25" s="70"/>
      <c r="I25" s="69"/>
      <c r="J25" s="70"/>
      <c r="K25" s="70"/>
      <c r="L25" s="46"/>
      <c r="V25" s="168"/>
      <c r="W25" s="169"/>
      <c r="X25" s="169"/>
      <c r="Y25" s="168"/>
      <c r="Z25" s="166"/>
      <c r="AA25" s="170"/>
      <c r="AB25" s="170"/>
      <c r="AC25" s="171"/>
      <c r="AD25" s="171"/>
      <c r="AE25" s="168"/>
      <c r="AF25" s="168"/>
      <c r="AG25" s="171"/>
      <c r="AH25" s="171"/>
      <c r="AI25" s="166"/>
    </row>
    <row r="26" spans="2:35">
      <c r="B26" s="412" t="s">
        <v>488</v>
      </c>
      <c r="C26" s="69"/>
      <c r="D26" s="71"/>
      <c r="E26" s="46"/>
      <c r="F26" s="46"/>
      <c r="G26" s="159">
        <f ca="1">IF(F26="",-5,IF(H26=DB!$D$6,TODAY()-F26,-5))</f>
        <v>-5</v>
      </c>
      <c r="H26" s="70"/>
      <c r="I26" s="69"/>
      <c r="J26" s="70"/>
      <c r="K26" s="70"/>
      <c r="L26" s="46"/>
      <c r="V26" s="168"/>
      <c r="W26" s="169"/>
      <c r="X26" s="169"/>
      <c r="Y26" s="168"/>
      <c r="Z26" s="166"/>
      <c r="AA26" s="170"/>
      <c r="AB26" s="170"/>
      <c r="AC26" s="171"/>
      <c r="AD26" s="171"/>
      <c r="AE26" s="168"/>
      <c r="AF26" s="168"/>
      <c r="AG26" s="171"/>
      <c r="AH26" s="171"/>
      <c r="AI26" s="166"/>
    </row>
    <row r="27" spans="2:35">
      <c r="B27" s="69"/>
      <c r="C27" s="69"/>
      <c r="D27" s="71"/>
      <c r="E27" s="46"/>
      <c r="F27" s="46"/>
      <c r="G27" s="159">
        <f ca="1">IF(F27="",-5,IF(H27=DB!$D$6,TODAY()-F27,-5))</f>
        <v>-5</v>
      </c>
      <c r="H27" s="70"/>
      <c r="I27" s="69"/>
      <c r="J27" s="70"/>
      <c r="K27" s="70"/>
      <c r="L27" s="46"/>
      <c r="V27" s="168"/>
      <c r="W27" s="169"/>
      <c r="X27" s="169"/>
      <c r="Y27" s="168"/>
      <c r="Z27" s="166"/>
      <c r="AA27" s="170"/>
      <c r="AB27" s="170"/>
      <c r="AC27" s="171"/>
      <c r="AD27" s="171"/>
      <c r="AE27" s="168"/>
      <c r="AF27" s="168"/>
      <c r="AG27" s="171"/>
      <c r="AH27" s="171"/>
      <c r="AI27" s="166"/>
    </row>
    <row r="28" spans="2:35">
      <c r="B28" s="69"/>
      <c r="C28" s="69"/>
      <c r="D28" s="71"/>
      <c r="E28" s="46"/>
      <c r="F28" s="46"/>
      <c r="G28" s="159">
        <f ca="1">IF(F28="",-5,IF(H28=DB!$D$6,TODAY()-F28,-5))</f>
        <v>-5</v>
      </c>
      <c r="H28" s="70"/>
      <c r="I28" s="69"/>
      <c r="J28" s="70"/>
      <c r="K28" s="70"/>
      <c r="L28" s="46"/>
      <c r="V28" s="168"/>
      <c r="W28" s="169"/>
      <c r="X28" s="169"/>
      <c r="Y28" s="168"/>
      <c r="Z28" s="166"/>
      <c r="AA28" s="170"/>
      <c r="AB28" s="170"/>
      <c r="AC28" s="171"/>
      <c r="AD28" s="171"/>
      <c r="AE28" s="168"/>
      <c r="AF28" s="168"/>
      <c r="AG28" s="171"/>
      <c r="AH28" s="171"/>
      <c r="AI28" s="166"/>
    </row>
    <row r="29" spans="2:35">
      <c r="B29" s="69"/>
      <c r="C29" s="69"/>
      <c r="D29" s="71"/>
      <c r="E29" s="46"/>
      <c r="F29" s="46"/>
      <c r="G29" s="159">
        <f ca="1">IF(F29="",-5,IF(H29=DB!$D$6,TODAY()-F29,-5))</f>
        <v>-5</v>
      </c>
      <c r="H29" s="70"/>
      <c r="I29" s="69"/>
      <c r="J29" s="70"/>
      <c r="K29" s="70"/>
      <c r="L29" s="46"/>
      <c r="V29" s="168"/>
      <c r="W29" s="169"/>
      <c r="X29" s="169"/>
      <c r="Y29" s="168"/>
      <c r="Z29" s="166"/>
      <c r="AA29" s="170"/>
      <c r="AB29" s="170"/>
      <c r="AC29" s="171"/>
      <c r="AD29" s="171"/>
      <c r="AE29" s="168"/>
      <c r="AF29" s="168"/>
      <c r="AG29" s="171"/>
      <c r="AH29" s="171"/>
      <c r="AI29" s="166"/>
    </row>
    <row r="30" spans="2:35">
      <c r="B30" s="69"/>
      <c r="C30" s="69"/>
      <c r="D30" s="71"/>
      <c r="E30" s="46"/>
      <c r="F30" s="46"/>
      <c r="G30" s="159">
        <f ca="1">IF(F30="",-5,IF(H30=DB!$D$6,TODAY()-F30,-5))</f>
        <v>-5</v>
      </c>
      <c r="H30" s="70"/>
      <c r="I30" s="69"/>
      <c r="J30" s="70"/>
      <c r="K30" s="70"/>
      <c r="L30" s="46"/>
    </row>
    <row r="31" spans="2:35">
      <c r="B31" s="69"/>
      <c r="C31" s="69"/>
      <c r="D31" s="71"/>
      <c r="E31" s="46"/>
      <c r="F31" s="46"/>
      <c r="G31" s="159">
        <f ca="1">IF(F31="",-5,IF(H31=DB!$D$6,TODAY()-F31,-5))</f>
        <v>-5</v>
      </c>
      <c r="H31" s="70"/>
      <c r="I31" s="69"/>
      <c r="J31" s="70"/>
      <c r="K31" s="70"/>
      <c r="L31" s="46"/>
    </row>
    <row r="32" spans="2:35">
      <c r="B32" s="69"/>
      <c r="C32" s="69"/>
      <c r="D32" s="71"/>
      <c r="E32" s="46"/>
      <c r="F32" s="46"/>
      <c r="G32" s="159">
        <f ca="1">IF(F32="",-5,IF(H32=DB!$D$6,TODAY()-F32,-5))</f>
        <v>-5</v>
      </c>
      <c r="H32" s="70"/>
      <c r="I32" s="69"/>
      <c r="J32" s="70"/>
      <c r="K32" s="70"/>
      <c r="L32" s="46"/>
    </row>
    <row r="33" spans="2:12">
      <c r="B33" s="69"/>
      <c r="C33" s="69"/>
      <c r="D33" s="71"/>
      <c r="E33" s="46"/>
      <c r="F33" s="46"/>
      <c r="G33" s="159">
        <f ca="1">IF(F33="",-5,IF(H33=DB!$D$6,TODAY()-F33,-5))</f>
        <v>-5</v>
      </c>
      <c r="H33" s="70"/>
      <c r="I33" s="69"/>
      <c r="J33" s="70"/>
      <c r="K33" s="70"/>
      <c r="L33" s="46"/>
    </row>
    <row r="34" spans="2:12">
      <c r="B34" s="70"/>
      <c r="C34" s="70"/>
      <c r="D34" s="151"/>
      <c r="E34" s="46"/>
      <c r="F34" s="46"/>
      <c r="G34" s="159">
        <f ca="1">IF(F34="",-5,IF(H34=DB!$D$6,TODAY()-F34,-5))</f>
        <v>-5</v>
      </c>
      <c r="H34" s="70"/>
      <c r="I34" s="69"/>
      <c r="J34" s="70"/>
      <c r="K34" s="70"/>
      <c r="L34" s="46"/>
    </row>
    <row r="35" spans="2:12">
      <c r="B35" s="70"/>
      <c r="C35" s="70"/>
      <c r="D35" s="151"/>
      <c r="E35" s="46"/>
      <c r="F35" s="46"/>
      <c r="G35" s="159">
        <f ca="1">IF(F35="",-5,IF(H35=DB!$D$6,TODAY()-F35,-5))</f>
        <v>-5</v>
      </c>
      <c r="H35" s="70"/>
      <c r="I35" s="69"/>
      <c r="J35" s="70"/>
      <c r="K35" s="70"/>
      <c r="L35" s="46"/>
    </row>
    <row r="36" spans="2:12">
      <c r="B36" s="70"/>
      <c r="C36" s="70"/>
      <c r="D36" s="151"/>
      <c r="E36" s="46"/>
      <c r="F36" s="46"/>
      <c r="G36" s="159">
        <f ca="1">IF(F36="",-5,IF(H36=DB!$D$6,TODAY()-F36,-5))</f>
        <v>-5</v>
      </c>
      <c r="H36" s="70"/>
      <c r="I36" s="69"/>
      <c r="J36" s="70"/>
      <c r="K36" s="70"/>
      <c r="L36" s="46"/>
    </row>
    <row r="37" spans="2:12">
      <c r="B37" s="70"/>
      <c r="C37" s="70"/>
      <c r="D37" s="151"/>
      <c r="E37" s="46"/>
      <c r="F37" s="46"/>
      <c r="G37" s="159">
        <f ca="1">IF(F37="",-5,IF(H37=DB!$D$6,TODAY()-F37,-5))</f>
        <v>-5</v>
      </c>
      <c r="H37" s="70"/>
      <c r="I37" s="69"/>
      <c r="J37" s="70"/>
      <c r="K37" s="70"/>
      <c r="L37" s="46"/>
    </row>
    <row r="38" spans="2:12">
      <c r="B38" s="70"/>
      <c r="C38" s="70"/>
      <c r="D38" s="151"/>
      <c r="E38" s="46"/>
      <c r="F38" s="46"/>
      <c r="G38" s="159">
        <f ca="1">IF(F38="",-5,IF(H38=DB!$D$6,TODAY()-F38,-5))</f>
        <v>-5</v>
      </c>
      <c r="H38" s="70"/>
      <c r="I38" s="69"/>
      <c r="J38" s="70"/>
      <c r="K38" s="70"/>
      <c r="L38" s="46"/>
    </row>
    <row r="39" spans="2:12">
      <c r="B39" s="70"/>
      <c r="C39" s="70"/>
      <c r="D39" s="151"/>
      <c r="E39" s="46"/>
      <c r="F39" s="46"/>
      <c r="G39" s="159">
        <f ca="1">IF(F39="",-5,IF(H39=DB!$D$6,TODAY()-F39,-5))</f>
        <v>-5</v>
      </c>
      <c r="H39" s="70"/>
      <c r="I39" s="69"/>
      <c r="J39" s="70"/>
      <c r="K39" s="70"/>
      <c r="L39" s="46"/>
    </row>
    <row r="40" spans="2:12">
      <c r="B40" s="70"/>
      <c r="C40" s="70"/>
      <c r="D40" s="151"/>
      <c r="E40" s="46"/>
      <c r="F40" s="46"/>
      <c r="G40" s="159">
        <f ca="1">IF(F40="",-5,IF(H40=DB!$D$6,TODAY()-F40,-5))</f>
        <v>-5</v>
      </c>
      <c r="H40" s="70"/>
      <c r="I40" s="69"/>
      <c r="J40" s="70"/>
      <c r="K40" s="70"/>
      <c r="L40" s="46"/>
    </row>
    <row r="41" spans="2:12">
      <c r="B41" s="70"/>
      <c r="C41" s="70"/>
      <c r="D41" s="151"/>
      <c r="E41" s="46"/>
      <c r="F41" s="46"/>
      <c r="G41" s="159">
        <f ca="1">IF(F41="",-5,IF(H41=DB!$D$6,TODAY()-F41,-5))</f>
        <v>-5</v>
      </c>
      <c r="H41" s="70"/>
      <c r="I41" s="69"/>
      <c r="J41" s="70"/>
      <c r="K41" s="70"/>
      <c r="L41" s="46"/>
    </row>
    <row r="42" spans="2:12">
      <c r="B42" s="70"/>
      <c r="C42" s="70"/>
      <c r="D42" s="151"/>
      <c r="E42" s="46"/>
      <c r="F42" s="46"/>
      <c r="G42" s="159">
        <f ca="1">IF(F42="",-5,IF(H42=DB!$D$6,TODAY()-F42,-5))</f>
        <v>-5</v>
      </c>
      <c r="H42" s="70"/>
      <c r="I42" s="69"/>
      <c r="J42" s="70"/>
      <c r="K42" s="70"/>
      <c r="L42" s="46"/>
    </row>
    <row r="43" spans="2:12">
      <c r="B43" s="70"/>
      <c r="C43" s="70"/>
      <c r="D43" s="151"/>
      <c r="E43" s="46"/>
      <c r="F43" s="46"/>
      <c r="G43" s="159">
        <f ca="1">IF(F43="",-5,IF(H43=DB!$D$6,TODAY()-F43,-5))</f>
        <v>-5</v>
      </c>
      <c r="H43" s="70"/>
      <c r="I43" s="69"/>
      <c r="J43" s="70"/>
      <c r="K43" s="70"/>
      <c r="L43" s="46"/>
    </row>
    <row r="44" spans="2:12">
      <c r="B44" s="70"/>
      <c r="C44" s="70"/>
      <c r="D44" s="151"/>
      <c r="E44" s="46"/>
      <c r="F44" s="46"/>
      <c r="G44" s="159">
        <f ca="1">IF(F44="",-5,IF(H44=DB!$D$6,TODAY()-F44,-5))</f>
        <v>-5</v>
      </c>
      <c r="H44" s="70"/>
      <c r="I44" s="69"/>
      <c r="J44" s="70"/>
      <c r="K44" s="70"/>
      <c r="L44" s="46"/>
    </row>
    <row r="45" spans="2:12">
      <c r="B45" s="70"/>
      <c r="C45" s="70"/>
      <c r="D45" s="151"/>
      <c r="E45" s="46"/>
      <c r="F45" s="46"/>
      <c r="G45" s="159">
        <f ca="1">IF(F45="",-5,IF(H45=DB!$D$6,TODAY()-F45,-5))</f>
        <v>-5</v>
      </c>
      <c r="H45" s="70"/>
      <c r="I45" s="69"/>
      <c r="J45" s="70"/>
      <c r="K45" s="70"/>
      <c r="L45" s="46"/>
    </row>
    <row r="46" spans="2:12">
      <c r="B46" s="70"/>
      <c r="C46" s="70"/>
      <c r="D46" s="151"/>
      <c r="E46" s="46"/>
      <c r="F46" s="46"/>
      <c r="G46" s="159">
        <f ca="1">IF(F46="",-5,IF(H46=DB!$D$6,TODAY()-F46,-5))</f>
        <v>-5</v>
      </c>
      <c r="H46" s="70"/>
      <c r="I46" s="69"/>
      <c r="J46" s="70"/>
      <c r="K46" s="70"/>
      <c r="L46" s="46"/>
    </row>
    <row r="47" spans="2:12">
      <c r="B47" s="70"/>
      <c r="C47" s="70"/>
      <c r="D47" s="151"/>
      <c r="E47" s="46"/>
      <c r="F47" s="46"/>
      <c r="G47" s="159">
        <f ca="1">IF(F47="",-5,IF(H47=DB!$D$6,TODAY()-F47,-5))</f>
        <v>-5</v>
      </c>
      <c r="H47" s="70"/>
      <c r="I47" s="69"/>
      <c r="J47" s="70"/>
      <c r="K47" s="70"/>
      <c r="L47" s="46"/>
    </row>
    <row r="48" spans="2:12">
      <c r="B48" s="70"/>
      <c r="C48" s="70"/>
      <c r="D48" s="151"/>
      <c r="E48" s="46"/>
      <c r="F48" s="46"/>
      <c r="G48" s="159">
        <f ca="1">IF(F48="",-5,IF(H48=DB!$D$6,TODAY()-F48,-5))</f>
        <v>-5</v>
      </c>
      <c r="H48" s="70"/>
      <c r="I48" s="69"/>
      <c r="J48" s="70"/>
      <c r="K48" s="70"/>
      <c r="L48" s="46"/>
    </row>
    <row r="49" spans="2:12">
      <c r="B49" s="70"/>
      <c r="C49" s="70"/>
      <c r="D49" s="151"/>
      <c r="E49" s="46"/>
      <c r="F49" s="46"/>
      <c r="G49" s="159">
        <f ca="1">IF(F49="",-5,IF(H49=DB!$D$6,TODAY()-F49,-5))</f>
        <v>-5</v>
      </c>
      <c r="H49" s="70"/>
      <c r="I49" s="69"/>
      <c r="J49" s="70"/>
      <c r="K49" s="70"/>
      <c r="L49" s="46"/>
    </row>
    <row r="50" spans="2:12">
      <c r="B50" s="70"/>
      <c r="C50" s="70"/>
      <c r="D50" s="151"/>
      <c r="E50" s="46"/>
      <c r="F50" s="46"/>
      <c r="G50" s="159">
        <f ca="1">IF(F50="",-5,IF(H50=DB!$D$6,TODAY()-F50,-5))</f>
        <v>-5</v>
      </c>
      <c r="H50" s="70"/>
      <c r="I50" s="69"/>
      <c r="J50" s="70"/>
      <c r="K50" s="70"/>
      <c r="L50" s="46"/>
    </row>
    <row r="51" spans="2:12">
      <c r="B51" s="70"/>
      <c r="C51" s="70"/>
      <c r="D51" s="151"/>
      <c r="E51" s="46"/>
      <c r="F51" s="46"/>
      <c r="G51" s="159">
        <f ca="1">IF(F51="",-5,IF(H51=DB!$D$6,TODAY()-F51,-5))</f>
        <v>-5</v>
      </c>
      <c r="H51" s="70"/>
      <c r="I51" s="69"/>
      <c r="J51" s="70"/>
      <c r="K51" s="70"/>
      <c r="L51" s="46"/>
    </row>
    <row r="52" spans="2:12">
      <c r="B52" s="70"/>
      <c r="C52" s="70"/>
      <c r="D52" s="151"/>
      <c r="E52" s="46"/>
      <c r="F52" s="46"/>
      <c r="G52" s="159">
        <f ca="1">IF(F52="",-5,IF(H52=DB!$D$6,TODAY()-F52,-5))</f>
        <v>-5</v>
      </c>
      <c r="H52" s="70"/>
      <c r="I52" s="69"/>
      <c r="J52" s="70"/>
      <c r="K52" s="70"/>
      <c r="L52" s="46"/>
    </row>
    <row r="53" spans="2:12">
      <c r="B53" s="70"/>
      <c r="C53" s="70"/>
      <c r="D53" s="151"/>
      <c r="E53" s="46"/>
      <c r="F53" s="46"/>
      <c r="G53" s="159">
        <f ca="1">IF(F53="",-5,IF(H53=DB!$D$6,TODAY()-F53,-5))</f>
        <v>-5</v>
      </c>
      <c r="H53" s="70"/>
      <c r="I53" s="69"/>
      <c r="J53" s="70"/>
      <c r="K53" s="70"/>
      <c r="L53" s="46"/>
    </row>
    <row r="54" spans="2:12">
      <c r="B54" s="70"/>
      <c r="C54" s="70"/>
      <c r="D54" s="151"/>
      <c r="E54" s="46"/>
      <c r="F54" s="46"/>
      <c r="G54" s="159">
        <f ca="1">IF(F54="",-5,IF(H54=DB!$D$6,TODAY()-F54,-5))</f>
        <v>-5</v>
      </c>
      <c r="H54" s="70"/>
      <c r="I54" s="69"/>
      <c r="J54" s="70"/>
      <c r="K54" s="70"/>
      <c r="L54" s="46"/>
    </row>
    <row r="55" spans="2:12">
      <c r="B55" s="70"/>
      <c r="C55" s="70"/>
      <c r="D55" s="151"/>
      <c r="E55" s="46"/>
      <c r="F55" s="46"/>
      <c r="G55" s="159">
        <f ca="1">IF(F55="",-5,IF(H55=DB!$D$6,TODAY()-F55,-5))</f>
        <v>-5</v>
      </c>
      <c r="H55" s="70"/>
      <c r="I55" s="69"/>
      <c r="J55" s="70"/>
      <c r="K55" s="70"/>
      <c r="L55" s="46"/>
    </row>
    <row r="56" spans="2:12">
      <c r="B56" s="70"/>
      <c r="C56" s="70"/>
      <c r="D56" s="151"/>
      <c r="E56" s="46"/>
      <c r="F56" s="46"/>
      <c r="G56" s="159">
        <f ca="1">IF(F56="",-5,IF(H56=DB!$D$6,TODAY()-F56,-5))</f>
        <v>-5</v>
      </c>
      <c r="H56" s="70"/>
      <c r="I56" s="69"/>
      <c r="J56" s="70"/>
      <c r="K56" s="70"/>
      <c r="L56" s="46"/>
    </row>
    <row r="57" spans="2:12">
      <c r="B57" s="70"/>
      <c r="C57" s="70"/>
      <c r="D57" s="151"/>
      <c r="E57" s="46"/>
      <c r="F57" s="46"/>
      <c r="G57" s="159">
        <f ca="1">IF(F57="",-5,IF(H57=DB!$D$6,TODAY()-F57,-5))</f>
        <v>-5</v>
      </c>
      <c r="H57" s="70"/>
      <c r="I57" s="69"/>
      <c r="J57" s="70"/>
      <c r="K57" s="70"/>
      <c r="L57" s="46"/>
    </row>
    <row r="58" spans="2:12">
      <c r="B58" s="70"/>
      <c r="C58" s="70"/>
      <c r="D58" s="151"/>
      <c r="E58" s="46"/>
      <c r="F58" s="46"/>
      <c r="G58" s="159">
        <f ca="1">IF(F58="",-5,IF(H58=DB!$D$6,TODAY()-F58,-5))</f>
        <v>-5</v>
      </c>
      <c r="H58" s="70"/>
      <c r="I58" s="69"/>
      <c r="J58" s="70"/>
      <c r="K58" s="70"/>
      <c r="L58" s="46"/>
    </row>
    <row r="59" spans="2:12">
      <c r="B59" s="70"/>
      <c r="C59" s="70"/>
      <c r="D59" s="151"/>
      <c r="E59" s="46"/>
      <c r="F59" s="46"/>
      <c r="G59" s="159">
        <f ca="1">IF(F59="",-5,IF(H59=DB!$D$6,TODAY()-F59,-5))</f>
        <v>-5</v>
      </c>
      <c r="H59" s="70"/>
      <c r="I59" s="69"/>
      <c r="J59" s="70"/>
      <c r="K59" s="70"/>
      <c r="L59" s="46"/>
    </row>
    <row r="60" spans="2:12">
      <c r="B60" s="70"/>
      <c r="C60" s="70"/>
      <c r="D60" s="151"/>
      <c r="E60" s="46"/>
      <c r="F60" s="46"/>
      <c r="G60" s="159">
        <f ca="1">IF(F60="",-5,IF(H60=DB!$D$6,TODAY()-F60,-5))</f>
        <v>-5</v>
      </c>
      <c r="H60" s="70"/>
      <c r="I60" s="69"/>
      <c r="J60" s="70"/>
      <c r="K60" s="70"/>
      <c r="L60" s="46"/>
    </row>
    <row r="61" spans="2:12">
      <c r="B61" s="70"/>
      <c r="C61" s="70"/>
      <c r="D61" s="151"/>
      <c r="E61" s="46"/>
      <c r="F61" s="46"/>
      <c r="G61" s="159">
        <f ca="1">IF(F61="",-5,IF(H61=DB!$D$6,TODAY()-F61,-5))</f>
        <v>-5</v>
      </c>
      <c r="H61" s="70"/>
      <c r="I61" s="69"/>
      <c r="J61" s="70"/>
      <c r="K61" s="70"/>
      <c r="L61" s="46"/>
    </row>
    <row r="62" spans="2:12">
      <c r="B62" s="70"/>
      <c r="C62" s="70"/>
      <c r="D62" s="151"/>
      <c r="E62" s="46"/>
      <c r="F62" s="46"/>
      <c r="G62" s="159">
        <f ca="1">IF(F62="",-5,IF(H62=DB!$D$6,TODAY()-F62,-5))</f>
        <v>-5</v>
      </c>
      <c r="H62" s="70"/>
      <c r="I62" s="69"/>
      <c r="J62" s="70"/>
      <c r="K62" s="70"/>
      <c r="L62" s="46"/>
    </row>
    <row r="63" spans="2:12">
      <c r="B63" s="70"/>
      <c r="C63" s="70"/>
      <c r="D63" s="151"/>
      <c r="E63" s="46"/>
      <c r="F63" s="46"/>
      <c r="G63" s="159">
        <f ca="1">IF(F63="",-5,IF(H63=DB!$D$6,TODAY()-F63,-5))</f>
        <v>-5</v>
      </c>
      <c r="H63" s="70"/>
      <c r="I63" s="69"/>
      <c r="J63" s="70"/>
      <c r="K63" s="70"/>
      <c r="L63" s="46"/>
    </row>
    <row r="64" spans="2:12">
      <c r="B64" s="70"/>
      <c r="C64" s="70"/>
      <c r="D64" s="151"/>
      <c r="E64" s="46"/>
      <c r="F64" s="46"/>
      <c r="G64" s="159">
        <f ca="1">IF(F64="",-5,IF(H64=DB!$D$6,TODAY()-F64,-5))</f>
        <v>-5</v>
      </c>
      <c r="H64" s="70"/>
      <c r="I64" s="69"/>
      <c r="J64" s="70"/>
      <c r="K64" s="70"/>
      <c r="L64" s="46"/>
    </row>
    <row r="65" spans="2:12">
      <c r="B65" s="70"/>
      <c r="C65" s="70"/>
      <c r="D65" s="151"/>
      <c r="E65" s="46"/>
      <c r="F65" s="46"/>
      <c r="G65" s="159">
        <f ca="1">IF(F65="",-5,IF(H65=DB!$D$6,TODAY()-F65,-5))</f>
        <v>-5</v>
      </c>
      <c r="H65" s="70"/>
      <c r="I65" s="69"/>
      <c r="J65" s="70"/>
      <c r="K65" s="70"/>
      <c r="L65" s="46"/>
    </row>
    <row r="66" spans="2:12">
      <c r="B66" s="70"/>
      <c r="C66" s="70"/>
      <c r="D66" s="151"/>
      <c r="E66" s="46"/>
      <c r="F66" s="46"/>
      <c r="G66" s="159">
        <f ca="1">IF(F66="",-5,IF(H66=DB!$D$6,TODAY()-F66,-5))</f>
        <v>-5</v>
      </c>
      <c r="H66" s="70"/>
      <c r="I66" s="69"/>
      <c r="J66" s="70"/>
      <c r="K66" s="70"/>
      <c r="L66" s="46"/>
    </row>
    <row r="67" spans="2:12">
      <c r="B67" s="70"/>
      <c r="C67" s="70"/>
      <c r="D67" s="151"/>
      <c r="E67" s="46"/>
      <c r="F67" s="46"/>
      <c r="G67" s="159">
        <f ca="1">IF(F67="",-5,IF(H67=DB!$D$6,TODAY()-F67,-5))</f>
        <v>-5</v>
      </c>
      <c r="H67" s="70"/>
      <c r="I67" s="69"/>
      <c r="J67" s="70"/>
      <c r="K67" s="70"/>
      <c r="L67" s="46"/>
    </row>
    <row r="68" spans="2:12">
      <c r="B68" s="70"/>
      <c r="C68" s="70"/>
      <c r="D68" s="151"/>
      <c r="E68" s="46"/>
      <c r="F68" s="46"/>
      <c r="G68" s="159">
        <f ca="1">IF(F68="",-5,IF(H68=DB!$D$6,TODAY()-F68,-5))</f>
        <v>-5</v>
      </c>
      <c r="H68" s="70"/>
      <c r="I68" s="69"/>
      <c r="J68" s="70"/>
      <c r="K68" s="70"/>
      <c r="L68" s="46"/>
    </row>
    <row r="69" spans="2:12">
      <c r="B69" s="70"/>
      <c r="C69" s="70"/>
      <c r="D69" s="151"/>
      <c r="E69" s="46"/>
      <c r="F69" s="46"/>
      <c r="G69" s="159">
        <f ca="1">IF(F69="",-5,IF(H69=DB!$D$6,TODAY()-F69,-5))</f>
        <v>-5</v>
      </c>
      <c r="H69" s="70"/>
      <c r="I69" s="69"/>
      <c r="J69" s="70"/>
      <c r="K69" s="70"/>
      <c r="L69" s="46"/>
    </row>
    <row r="70" spans="2:12">
      <c r="B70" s="70"/>
      <c r="C70" s="70"/>
      <c r="D70" s="151"/>
      <c r="E70" s="46"/>
      <c r="F70" s="46"/>
      <c r="G70" s="159">
        <f ca="1">IF(F70="",-5,IF(H70=DB!$D$6,TODAY()-F70,-5))</f>
        <v>-5</v>
      </c>
      <c r="H70" s="70"/>
      <c r="I70" s="69"/>
      <c r="J70" s="70"/>
      <c r="K70" s="70"/>
      <c r="L70" s="46"/>
    </row>
    <row r="71" spans="2:12">
      <c r="B71" s="70"/>
      <c r="C71" s="70"/>
      <c r="D71" s="151"/>
      <c r="E71" s="46"/>
      <c r="F71" s="46"/>
      <c r="G71" s="159">
        <f ca="1">IF(F71="",-5,IF(H71=DB!$D$6,TODAY()-F71,-5))</f>
        <v>-5</v>
      </c>
      <c r="H71" s="70"/>
      <c r="I71" s="69"/>
      <c r="J71" s="70"/>
      <c r="K71" s="70"/>
      <c r="L71" s="46"/>
    </row>
    <row r="72" spans="2:12">
      <c r="B72" s="70"/>
      <c r="C72" s="70"/>
      <c r="D72" s="151"/>
      <c r="E72" s="46"/>
      <c r="F72" s="46"/>
      <c r="G72" s="159">
        <f ca="1">IF(F72="",-5,IF(H72=DB!$D$6,TODAY()-F72,-5))</f>
        <v>-5</v>
      </c>
      <c r="H72" s="70"/>
      <c r="I72" s="69"/>
      <c r="J72" s="70"/>
      <c r="K72" s="70"/>
      <c r="L72" s="46"/>
    </row>
    <row r="73" spans="2:12">
      <c r="B73" s="70"/>
      <c r="C73" s="70"/>
      <c r="D73" s="151"/>
      <c r="E73" s="46"/>
      <c r="F73" s="46"/>
      <c r="G73" s="159">
        <f ca="1">IF(F73="",-5,IF(H73=DB!$D$6,TODAY()-F73,-5))</f>
        <v>-5</v>
      </c>
      <c r="H73" s="70"/>
      <c r="I73" s="69"/>
      <c r="J73" s="70"/>
      <c r="K73" s="70"/>
      <c r="L73" s="46"/>
    </row>
    <row r="74" spans="2:12">
      <c r="B74" s="70"/>
      <c r="C74" s="70"/>
      <c r="D74" s="151"/>
      <c r="E74" s="46"/>
      <c r="F74" s="46"/>
      <c r="G74" s="159">
        <f ca="1">IF(F74="",-5,IF(H74=DB!$D$6,TODAY()-F74,-5))</f>
        <v>-5</v>
      </c>
      <c r="H74" s="70"/>
      <c r="I74" s="69"/>
      <c r="J74" s="70"/>
      <c r="K74" s="70"/>
      <c r="L74" s="46"/>
    </row>
    <row r="75" spans="2:12">
      <c r="B75" s="70"/>
      <c r="C75" s="70"/>
      <c r="D75" s="151"/>
      <c r="E75" s="46"/>
      <c r="F75" s="46"/>
      <c r="G75" s="159">
        <f ca="1">IF(F75="",-5,IF(H75=DB!$D$6,TODAY()-F75,-5))</f>
        <v>-5</v>
      </c>
      <c r="H75" s="70"/>
      <c r="I75" s="69"/>
      <c r="J75" s="70"/>
      <c r="K75" s="70"/>
      <c r="L75" s="46"/>
    </row>
    <row r="76" spans="2:12">
      <c r="B76" s="70"/>
      <c r="C76" s="70"/>
      <c r="D76" s="151"/>
      <c r="E76" s="46"/>
      <c r="F76" s="46"/>
      <c r="G76" s="159">
        <f ca="1">IF(F76="",-5,IF(H76=DB!$D$6,TODAY()-F76,-5))</f>
        <v>-5</v>
      </c>
      <c r="H76" s="70"/>
      <c r="I76" s="69"/>
      <c r="J76" s="70"/>
      <c r="K76" s="70"/>
      <c r="L76" s="46"/>
    </row>
    <row r="77" spans="2:12">
      <c r="B77" s="70"/>
      <c r="C77" s="70"/>
      <c r="D77" s="151"/>
      <c r="E77" s="46"/>
      <c r="F77" s="46"/>
      <c r="G77" s="159">
        <f ca="1">IF(F77="",-5,IF(H77=DB!$D$6,TODAY()-F77,-5))</f>
        <v>-5</v>
      </c>
      <c r="H77" s="70"/>
      <c r="I77" s="69"/>
      <c r="J77" s="70"/>
      <c r="K77" s="70"/>
      <c r="L77" s="46"/>
    </row>
    <row r="78" spans="2:12">
      <c r="B78" s="70"/>
      <c r="C78" s="70"/>
      <c r="D78" s="151"/>
      <c r="E78" s="46"/>
      <c r="F78" s="46"/>
      <c r="G78" s="159">
        <f ca="1">IF(F78="",-5,IF(H78=DB!$D$6,TODAY()-F78,-5))</f>
        <v>-5</v>
      </c>
      <c r="H78" s="70"/>
      <c r="I78" s="69"/>
      <c r="J78" s="70"/>
      <c r="K78" s="70"/>
      <c r="L78" s="46"/>
    </row>
    <row r="79" spans="2:12">
      <c r="B79" s="70"/>
      <c r="C79" s="70"/>
      <c r="D79" s="151"/>
      <c r="E79" s="46"/>
      <c r="F79" s="46"/>
      <c r="G79" s="159">
        <f ca="1">IF(F79="",-5,IF(H79=DB!$D$6,TODAY()-F79,-5))</f>
        <v>-5</v>
      </c>
      <c r="H79" s="70"/>
      <c r="I79" s="69"/>
      <c r="J79" s="70"/>
      <c r="K79" s="70"/>
      <c r="L79" s="46"/>
    </row>
    <row r="80" spans="2:12">
      <c r="B80" s="70"/>
      <c r="C80" s="70"/>
      <c r="D80" s="151"/>
      <c r="E80" s="46"/>
      <c r="F80" s="46"/>
      <c r="G80" s="159">
        <f ca="1">IF(F80="",-5,IF(H80=DB!$D$6,TODAY()-F80,-5))</f>
        <v>-5</v>
      </c>
      <c r="H80" s="70"/>
      <c r="I80" s="69"/>
      <c r="J80" s="70"/>
      <c r="K80" s="70"/>
      <c r="L80" s="46"/>
    </row>
    <row r="81" spans="2:12">
      <c r="B81" s="70"/>
      <c r="C81" s="70"/>
      <c r="D81" s="151"/>
      <c r="E81" s="46"/>
      <c r="F81" s="46"/>
      <c r="G81" s="159">
        <f ca="1">IF(F81="",-5,IF(H81=DB!$D$6,TODAY()-F81,-5))</f>
        <v>-5</v>
      </c>
      <c r="H81" s="70"/>
      <c r="I81" s="69"/>
      <c r="J81" s="70"/>
      <c r="K81" s="70"/>
      <c r="L81" s="46"/>
    </row>
    <row r="82" spans="2:12">
      <c r="B82" s="70"/>
      <c r="C82" s="70"/>
      <c r="D82" s="151"/>
      <c r="E82" s="46"/>
      <c r="F82" s="46"/>
      <c r="G82" s="159">
        <f ca="1">IF(F82="",-5,IF(H82=DB!$D$6,TODAY()-F82,-5))</f>
        <v>-5</v>
      </c>
      <c r="H82" s="70"/>
      <c r="I82" s="69"/>
      <c r="J82" s="70"/>
      <c r="K82" s="70"/>
      <c r="L82" s="46"/>
    </row>
    <row r="83" spans="2:12">
      <c r="B83" s="70"/>
      <c r="C83" s="70"/>
      <c r="D83" s="151"/>
      <c r="E83" s="46"/>
      <c r="F83" s="46"/>
      <c r="G83" s="159">
        <f ca="1">IF(F83="",-5,IF(H83=DB!$D$6,TODAY()-F83,-5))</f>
        <v>-5</v>
      </c>
      <c r="H83" s="70"/>
      <c r="I83" s="69"/>
      <c r="J83" s="70"/>
      <c r="K83" s="70"/>
      <c r="L83" s="46"/>
    </row>
    <row r="84" spans="2:12">
      <c r="B84" s="70"/>
      <c r="C84" s="70"/>
      <c r="D84" s="151"/>
      <c r="E84" s="46"/>
      <c r="F84" s="46"/>
      <c r="G84" s="159">
        <f ca="1">IF(F84="",-5,IF(H84=DB!$D$6,TODAY()-F84,-5))</f>
        <v>-5</v>
      </c>
      <c r="H84" s="70"/>
      <c r="I84" s="69"/>
      <c r="J84" s="70"/>
      <c r="K84" s="70"/>
      <c r="L84" s="46"/>
    </row>
    <row r="85" spans="2:12">
      <c r="B85" s="70"/>
      <c r="C85" s="70"/>
      <c r="D85" s="151"/>
      <c r="E85" s="46"/>
      <c r="F85" s="46"/>
      <c r="G85" s="159">
        <f ca="1">IF(F85="",-5,IF(H85=DB!$D$6,TODAY()-F85,-5))</f>
        <v>-5</v>
      </c>
      <c r="H85" s="70"/>
      <c r="I85" s="69"/>
      <c r="J85" s="70"/>
      <c r="K85" s="70"/>
      <c r="L85" s="46"/>
    </row>
    <row r="86" spans="2:12">
      <c r="B86" s="70"/>
      <c r="C86" s="70"/>
      <c r="D86" s="151"/>
      <c r="E86" s="46"/>
      <c r="F86" s="46"/>
      <c r="G86" s="159">
        <f ca="1">IF(F86="",-5,IF(H86=DB!$D$6,TODAY()-F86,-5))</f>
        <v>-5</v>
      </c>
      <c r="H86" s="70"/>
      <c r="I86" s="69"/>
      <c r="J86" s="70"/>
      <c r="K86" s="70"/>
      <c r="L86" s="46"/>
    </row>
    <row r="87" spans="2:12">
      <c r="B87" s="70"/>
      <c r="C87" s="70"/>
      <c r="D87" s="151"/>
      <c r="E87" s="46"/>
      <c r="F87" s="46"/>
      <c r="G87" s="159">
        <f ca="1">IF(F87="",-5,IF(H87=DB!$D$6,TODAY()-F87,-5))</f>
        <v>-5</v>
      </c>
      <c r="H87" s="70"/>
      <c r="I87" s="69"/>
      <c r="J87" s="70"/>
      <c r="K87" s="70"/>
      <c r="L87" s="46"/>
    </row>
    <row r="88" spans="2:12">
      <c r="B88" s="70"/>
      <c r="C88" s="70"/>
      <c r="D88" s="151"/>
      <c r="E88" s="46"/>
      <c r="F88" s="46"/>
      <c r="G88" s="159">
        <f ca="1">IF(F88="",-5,IF(H88=DB!$D$6,TODAY()-F88,-5))</f>
        <v>-5</v>
      </c>
      <c r="H88" s="70"/>
      <c r="I88" s="69"/>
      <c r="J88" s="70"/>
      <c r="K88" s="70"/>
      <c r="L88" s="46"/>
    </row>
    <row r="89" spans="2:12">
      <c r="B89" s="70"/>
      <c r="C89" s="70"/>
      <c r="D89" s="151"/>
      <c r="E89" s="46"/>
      <c r="F89" s="46"/>
      <c r="G89" s="159">
        <f ca="1">IF(F89="",-5,IF(H89=DB!$D$6,TODAY()-F89,-5))</f>
        <v>-5</v>
      </c>
      <c r="H89" s="70"/>
      <c r="I89" s="69"/>
      <c r="J89" s="70"/>
      <c r="K89" s="70"/>
      <c r="L89" s="46"/>
    </row>
    <row r="90" spans="2:12">
      <c r="B90" s="70"/>
      <c r="C90" s="70"/>
      <c r="D90" s="151"/>
      <c r="E90" s="46"/>
      <c r="F90" s="46"/>
      <c r="G90" s="159">
        <f ca="1">IF(F90="",-5,IF(H90=DB!$D$6,TODAY()-F90,-5))</f>
        <v>-5</v>
      </c>
      <c r="H90" s="70"/>
      <c r="I90" s="69"/>
      <c r="J90" s="70"/>
      <c r="K90" s="70"/>
      <c r="L90" s="46"/>
    </row>
    <row r="91" spans="2:12">
      <c r="B91" s="70"/>
      <c r="C91" s="70"/>
      <c r="D91" s="151"/>
      <c r="E91" s="46"/>
      <c r="F91" s="46"/>
      <c r="G91" s="159">
        <f ca="1">IF(F91="",-5,IF(H91=DB!$D$6,TODAY()-F91,-5))</f>
        <v>-5</v>
      </c>
      <c r="H91" s="70"/>
      <c r="I91" s="69"/>
      <c r="J91" s="70"/>
      <c r="K91" s="70"/>
      <c r="L91" s="46"/>
    </row>
    <row r="92" spans="2:12">
      <c r="B92" s="70"/>
      <c r="C92" s="70"/>
      <c r="D92" s="151"/>
      <c r="E92" s="46"/>
      <c r="F92" s="46"/>
      <c r="G92" s="159">
        <f ca="1">IF(F92="",-5,IF(H92=DB!$D$6,TODAY()-F92,-5))</f>
        <v>-5</v>
      </c>
      <c r="H92" s="70"/>
      <c r="I92" s="69"/>
      <c r="J92" s="70"/>
      <c r="K92" s="70"/>
      <c r="L92" s="46"/>
    </row>
    <row r="93" spans="2:12">
      <c r="B93" s="70"/>
      <c r="C93" s="70"/>
      <c r="D93" s="151"/>
      <c r="E93" s="46"/>
      <c r="F93" s="46"/>
      <c r="G93" s="159">
        <f ca="1">IF(F93="",-5,IF(H93=DB!$D$6,TODAY()-F93,-5))</f>
        <v>-5</v>
      </c>
      <c r="H93" s="70"/>
      <c r="I93" s="69"/>
      <c r="J93" s="70"/>
      <c r="K93" s="70"/>
      <c r="L93" s="46"/>
    </row>
    <row r="94" spans="2:12">
      <c r="B94" s="70"/>
      <c r="C94" s="70"/>
      <c r="D94" s="151"/>
      <c r="E94" s="46"/>
      <c r="F94" s="46"/>
      <c r="G94" s="159">
        <f ca="1">IF(F94="",-5,IF(H94=DB!$D$6,TODAY()-F94,-5))</f>
        <v>-5</v>
      </c>
      <c r="H94" s="70"/>
      <c r="I94" s="69"/>
      <c r="J94" s="70"/>
      <c r="K94" s="70"/>
      <c r="L94" s="46"/>
    </row>
    <row r="95" spans="2:12">
      <c r="B95" s="70"/>
      <c r="C95" s="70"/>
      <c r="D95" s="151"/>
      <c r="E95" s="46"/>
      <c r="F95" s="46"/>
      <c r="G95" s="159">
        <f ca="1">IF(F95="",-5,IF(H95=DB!$D$6,TODAY()-F95,-5))</f>
        <v>-5</v>
      </c>
      <c r="H95" s="70"/>
      <c r="I95" s="69"/>
      <c r="J95" s="70"/>
      <c r="K95" s="70"/>
      <c r="L95" s="46"/>
    </row>
    <row r="96" spans="2:12">
      <c r="B96" s="70"/>
      <c r="C96" s="70"/>
      <c r="D96" s="151"/>
      <c r="E96" s="46"/>
      <c r="F96" s="46"/>
      <c r="G96" s="159">
        <f ca="1">IF(F96="",-5,IF(H96=DB!$D$6,TODAY()-F96,-5))</f>
        <v>-5</v>
      </c>
      <c r="H96" s="70"/>
      <c r="I96" s="69"/>
      <c r="J96" s="70"/>
      <c r="K96" s="70"/>
      <c r="L96" s="46"/>
    </row>
    <row r="97" spans="2:12">
      <c r="B97" s="70"/>
      <c r="C97" s="70"/>
      <c r="D97" s="151"/>
      <c r="E97" s="46"/>
      <c r="F97" s="46"/>
      <c r="G97" s="159">
        <f ca="1">IF(F97="",-5,IF(H97=DB!$D$6,TODAY()-F97,-5))</f>
        <v>-5</v>
      </c>
      <c r="H97" s="70"/>
      <c r="I97" s="69"/>
      <c r="J97" s="70"/>
      <c r="K97" s="70"/>
      <c r="L97" s="46"/>
    </row>
    <row r="98" spans="2:12">
      <c r="B98" s="70"/>
      <c r="C98" s="70"/>
      <c r="D98" s="151"/>
      <c r="E98" s="46"/>
      <c r="F98" s="46"/>
      <c r="G98" s="159">
        <f ca="1">IF(F98="",-5,IF(H98=DB!$D$6,TODAY()-F98,-5))</f>
        <v>-5</v>
      </c>
      <c r="H98" s="70"/>
      <c r="I98" s="69"/>
      <c r="J98" s="70"/>
      <c r="K98" s="70"/>
      <c r="L98" s="46"/>
    </row>
    <row r="99" spans="2:12">
      <c r="B99" s="70"/>
      <c r="C99" s="70"/>
      <c r="D99" s="151"/>
      <c r="E99" s="46"/>
      <c r="F99" s="46"/>
      <c r="G99" s="159">
        <f ca="1">IF(F99="",-5,IF(H99=DB!$D$6,TODAY()-F99,-5))</f>
        <v>-5</v>
      </c>
      <c r="H99" s="70"/>
      <c r="I99" s="69"/>
      <c r="J99" s="70"/>
      <c r="K99" s="70"/>
      <c r="L99" s="46"/>
    </row>
    <row r="100" spans="2:12">
      <c r="B100" s="70"/>
      <c r="C100" s="70"/>
      <c r="D100" s="151"/>
      <c r="E100" s="46"/>
      <c r="F100" s="46"/>
      <c r="G100" s="159">
        <f ca="1">IF(F100="",-5,IF(H100=DB!$D$6,TODAY()-F100,-5))</f>
        <v>-5</v>
      </c>
      <c r="H100" s="70"/>
      <c r="I100" s="69"/>
      <c r="J100" s="70"/>
      <c r="K100" s="70"/>
      <c r="L100" s="46"/>
    </row>
    <row r="101" spans="2:12">
      <c r="B101" s="70"/>
      <c r="C101" s="70"/>
      <c r="D101" s="151"/>
      <c r="E101" s="46"/>
      <c r="F101" s="46"/>
      <c r="G101" s="159">
        <f ca="1">IF(F101="",-5,IF(H101=DB!$D$6,TODAY()-F101,-5))</f>
        <v>-5</v>
      </c>
      <c r="H101" s="70"/>
      <c r="I101" s="69"/>
      <c r="J101" s="70"/>
      <c r="K101" s="70"/>
      <c r="L101" s="46"/>
    </row>
    <row r="102" spans="2:12">
      <c r="B102" s="70"/>
      <c r="C102" s="70"/>
      <c r="D102" s="151"/>
      <c r="E102" s="46"/>
      <c r="F102" s="46"/>
      <c r="G102" s="159">
        <f ca="1">IF(F102="",-5,IF(H102=DB!$D$6,TODAY()-F102,-5))</f>
        <v>-5</v>
      </c>
      <c r="H102" s="70"/>
      <c r="I102" s="69"/>
      <c r="J102" s="70"/>
      <c r="K102" s="70"/>
      <c r="L102" s="46"/>
    </row>
    <row r="103" spans="2:12">
      <c r="B103" s="70"/>
      <c r="C103" s="70"/>
      <c r="D103" s="151"/>
      <c r="E103" s="46"/>
      <c r="F103" s="46"/>
      <c r="G103" s="159">
        <f ca="1">IF(F103="",-5,IF(H103=DB!$D$6,TODAY()-F103,-5))</f>
        <v>-5</v>
      </c>
      <c r="H103" s="70"/>
      <c r="I103" s="69"/>
      <c r="J103" s="70"/>
      <c r="K103" s="70"/>
      <c r="L103" s="46"/>
    </row>
    <row r="104" spans="2:12">
      <c r="B104" s="70"/>
      <c r="C104" s="70"/>
      <c r="D104" s="151"/>
      <c r="E104" s="46"/>
      <c r="F104" s="46"/>
      <c r="G104" s="159">
        <f ca="1">IF(F104="",-5,IF(H104=DB!$D$6,TODAY()-F104,-5))</f>
        <v>-5</v>
      </c>
      <c r="H104" s="70"/>
      <c r="I104" s="69"/>
      <c r="J104" s="70"/>
      <c r="K104" s="70"/>
      <c r="L104" s="46"/>
    </row>
    <row r="105" spans="2:12">
      <c r="B105" s="70"/>
      <c r="C105" s="70"/>
      <c r="D105" s="151"/>
      <c r="E105" s="46"/>
      <c r="F105" s="46"/>
      <c r="G105" s="159">
        <f ca="1">IF(F105="",-5,IF(H105=DB!$D$6,TODAY()-F105,-5))</f>
        <v>-5</v>
      </c>
      <c r="H105" s="70"/>
      <c r="I105" s="69"/>
      <c r="J105" s="70"/>
      <c r="K105" s="70"/>
      <c r="L105" s="46"/>
    </row>
    <row r="106" spans="2:12">
      <c r="B106" s="70"/>
      <c r="C106" s="70"/>
      <c r="D106" s="151"/>
      <c r="E106" s="46"/>
      <c r="F106" s="46"/>
      <c r="G106" s="159">
        <f ca="1">IF(F106="",-5,IF(H106=DB!$D$6,TODAY()-F106,-5))</f>
        <v>-5</v>
      </c>
      <c r="H106" s="70"/>
      <c r="I106" s="69"/>
      <c r="J106" s="70"/>
      <c r="K106" s="70"/>
      <c r="L106" s="46"/>
    </row>
    <row r="107" spans="2:12">
      <c r="B107" s="70"/>
      <c r="C107" s="70"/>
      <c r="D107" s="151"/>
      <c r="E107" s="46"/>
      <c r="F107" s="46"/>
      <c r="G107" s="159">
        <f ca="1">IF(F107="",-5,IF(H107=DB!$D$6,TODAY()-F107,-5))</f>
        <v>-5</v>
      </c>
      <c r="H107" s="70"/>
      <c r="I107" s="69"/>
      <c r="J107" s="70"/>
      <c r="K107" s="70"/>
      <c r="L107" s="46"/>
    </row>
    <row r="108" spans="2:12">
      <c r="B108" s="70"/>
      <c r="C108" s="70"/>
      <c r="D108" s="151"/>
      <c r="E108" s="46"/>
      <c r="F108" s="46"/>
      <c r="G108" s="159">
        <f ca="1">IF(F108="",-5,IF(H108=DB!$D$6,TODAY()-F108,-5))</f>
        <v>-5</v>
      </c>
      <c r="H108" s="70"/>
      <c r="I108" s="69"/>
      <c r="J108" s="70"/>
      <c r="K108" s="70"/>
      <c r="L108" s="46"/>
    </row>
  </sheetData>
  <sheetProtection selectLockedCells="1" autoFilter="0"/>
  <phoneticPr fontId="0" type="noConversion"/>
  <conditionalFormatting sqref="G8:G108">
    <cfRule type="cellIs" dxfId="56" priority="1" stopIfTrue="1" operator="lessThan">
      <formula>AmberLimit</formula>
    </cfRule>
    <cfRule type="cellIs" dxfId="55" priority="2" stopIfTrue="1" operator="lessThan">
      <formula>RedLimit</formula>
    </cfRule>
    <cfRule type="cellIs" dxfId="54" priority="3" stopIfTrue="1" operator="greaterThanOrEqual">
      <formula>RedLimit</formula>
    </cfRule>
  </conditionalFormatting>
  <dataValidations count="6">
    <dataValidation type="list" allowBlank="1" showInputMessage="1" showErrorMessage="1" sqref="J8:J108">
      <formula1>RiskID</formula1>
    </dataValidation>
    <dataValidation type="list" allowBlank="1" showInputMessage="1" showErrorMessage="1" sqref="K8:K108">
      <formula1>DeID</formula1>
    </dataValidation>
    <dataValidation type="whole" allowBlank="1" showInputMessage="1" showErrorMessage="1" sqref="E8:F108 L8:L108">
      <formula1>0</formula1>
      <formula2>999999999999999</formula2>
    </dataValidation>
    <dataValidation type="list" allowBlank="1" showInputMessage="1" showErrorMessage="1" sqref="W7:X7">
      <formula1>ActionType</formula1>
    </dataValidation>
    <dataValidation type="list" allowBlank="1" showInputMessage="1" showErrorMessage="1" sqref="H8:H108">
      <formula1>DeStatus</formula1>
    </dataValidation>
    <dataValidation type="list" allowBlank="1" showInputMessage="1" showErrorMessage="1" sqref="C8:C108">
      <formula1>ContractsScopes</formula1>
    </dataValidation>
  </dataValidations>
  <printOptions horizontalCentered="1"/>
  <pageMargins left="0.19685039370078741" right="0.19685039370078741" top="0.59055118110236227" bottom="0.59055118110236227" header="0.39370078740157483" footer="0.39370078740157483"/>
  <pageSetup paperSize="9" orientation="landscape" horizontalDpi="4294967293" r:id="rId1"/>
  <headerFooter alignWithMargins="0">
    <oddHeader>&amp;L&amp;D&amp;C&amp;A&amp;R&amp;P / &amp;N</oddHeader>
    <oddFooter>&amp;L&amp;F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AG109"/>
  <sheetViews>
    <sheetView workbookViewId="0">
      <selection activeCell="C8" sqref="C8:K12"/>
    </sheetView>
  </sheetViews>
  <sheetFormatPr defaultRowHeight="11.25"/>
  <cols>
    <col min="1" max="1" width="2" customWidth="1"/>
    <col min="2" max="2" width="6.6640625" customWidth="1"/>
    <col min="3" max="3" width="15.33203125" customWidth="1"/>
    <col min="4" max="4" width="25.33203125" style="14" customWidth="1"/>
    <col min="5" max="5" width="45.1640625" style="14" customWidth="1"/>
    <col min="6" max="6" width="22.1640625" bestFit="1" customWidth="1"/>
    <col min="7" max="7" width="12.6640625" style="21" customWidth="1"/>
    <col min="8" max="8" width="12.1640625" customWidth="1"/>
    <col min="9" max="10" width="10.33203125" customWidth="1"/>
    <col min="11" max="11" width="15.1640625" style="21" customWidth="1"/>
    <col min="12" max="12" width="2.83203125" customWidth="1"/>
    <col min="13" max="13" width="15.6640625" style="83" customWidth="1"/>
    <col min="14" max="14" width="7.1640625" style="83" customWidth="1"/>
    <col min="15" max="17" width="7.1640625" style="91" customWidth="1"/>
    <col min="18" max="18" width="3" style="91" customWidth="1"/>
    <col min="19" max="19" width="3" style="83" customWidth="1"/>
    <col min="20" max="20" width="3.6640625" style="83" hidden="1" customWidth="1"/>
    <col min="21" max="21" width="12.1640625" style="83" hidden="1" customWidth="1"/>
    <col min="22" max="22" width="6.5" style="83" hidden="1" customWidth="1"/>
    <col min="23" max="23" width="11.6640625" style="83" hidden="1" customWidth="1"/>
    <col min="24" max="24" width="22.1640625" style="83" hidden="1" customWidth="1"/>
    <col min="25" max="26" width="11.33203125" style="83" hidden="1" customWidth="1"/>
    <col min="27" max="27" width="7.83203125" style="83" hidden="1" customWidth="1"/>
    <col min="28" max="28" width="9.1640625" style="83" hidden="1" customWidth="1"/>
    <col min="29" max="29" width="14.1640625" style="83" hidden="1" customWidth="1"/>
    <col min="30" max="31" width="2.83203125" style="83" customWidth="1"/>
    <col min="32" max="33" width="9.33203125" style="83"/>
  </cols>
  <sheetData>
    <row r="2" spans="2:33" ht="18.75" customHeight="1">
      <c r="B2" s="5" t="s">
        <v>62</v>
      </c>
      <c r="C2" s="5"/>
      <c r="D2" s="13"/>
      <c r="E2" s="13"/>
      <c r="F2" s="1"/>
      <c r="G2" s="19"/>
      <c r="H2" s="1"/>
      <c r="I2" s="1"/>
      <c r="J2" s="1"/>
      <c r="K2" s="19"/>
    </row>
    <row r="3" spans="2:33" hidden="1"/>
    <row r="4" spans="2:33" hidden="1">
      <c r="J4" s="81" t="str">
        <f>J7</f>
        <v>Status</v>
      </c>
    </row>
    <row r="5" spans="2:33" hidden="1">
      <c r="J5" t="str">
        <f>DB!D6</f>
        <v>On hold</v>
      </c>
    </row>
    <row r="6" spans="2:33" s="12" customFormat="1">
      <c r="D6" s="24"/>
      <c r="E6" s="24"/>
      <c r="G6" s="25"/>
      <c r="I6" s="88">
        <f>SUM(I8:I108)</f>
        <v>0</v>
      </c>
      <c r="J6" s="88">
        <f>SUMIF(J8:J108,DB!$D$7,I8:I108)</f>
        <v>0</v>
      </c>
      <c r="K6" s="25"/>
      <c r="M6" s="87"/>
      <c r="N6" s="87"/>
      <c r="O6" s="371"/>
      <c r="P6" s="371"/>
      <c r="Q6" s="371"/>
      <c r="R6" s="371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</row>
    <row r="7" spans="2:33" s="23" customFormat="1" ht="31.5" customHeight="1">
      <c r="B7" s="268" t="s">
        <v>8</v>
      </c>
      <c r="C7" s="156" t="s">
        <v>187</v>
      </c>
      <c r="D7" s="235" t="s">
        <v>164</v>
      </c>
      <c r="E7" s="235" t="s">
        <v>1</v>
      </c>
      <c r="F7" s="268" t="s">
        <v>13</v>
      </c>
      <c r="G7" s="269" t="s">
        <v>189</v>
      </c>
      <c r="H7" s="268" t="s">
        <v>315</v>
      </c>
      <c r="I7" s="235" t="s">
        <v>303</v>
      </c>
      <c r="J7" s="268" t="s">
        <v>85</v>
      </c>
      <c r="K7" s="269" t="s">
        <v>192</v>
      </c>
      <c r="M7" s="120"/>
      <c r="N7" s="120"/>
      <c r="O7" s="176" t="s">
        <v>52</v>
      </c>
      <c r="P7" s="176"/>
      <c r="Q7" s="176"/>
      <c r="R7" s="176"/>
      <c r="S7" s="120"/>
      <c r="T7" s="297" t="s">
        <v>8</v>
      </c>
      <c r="U7" s="177" t="s">
        <v>187</v>
      </c>
      <c r="V7" s="177" t="s">
        <v>164</v>
      </c>
      <c r="W7" s="177" t="s">
        <v>1</v>
      </c>
      <c r="X7" s="297" t="s">
        <v>13</v>
      </c>
      <c r="Y7" s="298" t="s">
        <v>189</v>
      </c>
      <c r="Z7" s="297" t="s">
        <v>190</v>
      </c>
      <c r="AA7" s="177" t="s">
        <v>191</v>
      </c>
      <c r="AB7" s="297" t="s">
        <v>85</v>
      </c>
      <c r="AC7" s="298" t="s">
        <v>192</v>
      </c>
      <c r="AD7" s="120"/>
      <c r="AE7" s="120"/>
      <c r="AF7" s="120"/>
      <c r="AG7" s="120"/>
    </row>
    <row r="8" spans="2:33">
      <c r="B8" s="414" t="s">
        <v>607</v>
      </c>
      <c r="C8" s="69"/>
      <c r="D8" s="415"/>
      <c r="E8" s="415"/>
      <c r="F8" s="17"/>
      <c r="G8" s="20"/>
      <c r="H8" s="414"/>
      <c r="I8" s="15"/>
      <c r="J8" s="17"/>
      <c r="K8" s="20"/>
      <c r="O8" s="91" t="str">
        <f>IF(DB!C6="","",DB!C6)</f>
        <v>Functional improvement</v>
      </c>
      <c r="P8" s="91">
        <f t="shared" ref="P8:P39" si="0">IF(O8="","",COUNTIF($F$8:$F$108,O8))</f>
        <v>0</v>
      </c>
      <c r="Q8" s="91" t="str">
        <f>IF(DB!D6="","",DB!D6)</f>
        <v>On hold</v>
      </c>
      <c r="R8" s="91">
        <f t="shared" ref="R8:R39" si="1">IF(Q8="","",COUNTIF($J$8:$J$108,Q8))</f>
        <v>0</v>
      </c>
      <c r="T8" s="72"/>
      <c r="U8" s="72"/>
      <c r="V8" s="74"/>
      <c r="W8" s="74"/>
      <c r="X8" s="72"/>
      <c r="Y8" s="78"/>
      <c r="Z8" s="72"/>
      <c r="AA8" s="73"/>
      <c r="AB8" s="72"/>
      <c r="AC8" s="78"/>
    </row>
    <row r="9" spans="2:33">
      <c r="B9" s="414" t="s">
        <v>608</v>
      </c>
      <c r="C9" s="17"/>
      <c r="D9" s="415"/>
      <c r="E9" s="415"/>
      <c r="F9" s="414"/>
      <c r="G9" s="20"/>
      <c r="H9" s="414"/>
      <c r="I9" s="15"/>
      <c r="J9" s="414"/>
      <c r="K9" s="20"/>
      <c r="O9" s="91" t="str">
        <f>IF(DB!C7="","",DB!C7)</f>
        <v>Risk reduction</v>
      </c>
      <c r="P9" s="91">
        <f t="shared" si="0"/>
        <v>0</v>
      </c>
      <c r="Q9" s="91" t="str">
        <f>IF(DB!D7="","",DB!D7)</f>
        <v>Accepted</v>
      </c>
      <c r="R9" s="91">
        <f t="shared" si="1"/>
        <v>0</v>
      </c>
      <c r="T9" s="72"/>
      <c r="U9" s="72"/>
      <c r="V9" s="74"/>
      <c r="W9" s="74"/>
      <c r="X9" s="72"/>
      <c r="Y9" s="78"/>
      <c r="Z9" s="72"/>
      <c r="AA9" s="73"/>
      <c r="AB9" s="72"/>
      <c r="AC9" s="78"/>
    </row>
    <row r="10" spans="2:33">
      <c r="B10" s="405" t="s">
        <v>609</v>
      </c>
      <c r="C10" s="72"/>
      <c r="D10" s="415"/>
      <c r="E10" s="415"/>
      <c r="F10" s="72"/>
      <c r="G10" s="78"/>
      <c r="H10" s="414"/>
      <c r="I10" s="73"/>
      <c r="J10" s="405"/>
      <c r="K10" s="78"/>
      <c r="O10" s="91" t="str">
        <f>IF(DB!C8="","",DB!C8)</f>
        <v>Technical constraints</v>
      </c>
      <c r="P10" s="91">
        <f t="shared" si="0"/>
        <v>0</v>
      </c>
      <c r="Q10" s="91" t="str">
        <f>IF(DB!D8="","",DB!D8)</f>
        <v>Refused</v>
      </c>
      <c r="R10" s="91">
        <f t="shared" si="1"/>
        <v>0</v>
      </c>
      <c r="T10" s="72"/>
      <c r="U10" s="69"/>
      <c r="V10" s="74"/>
      <c r="W10" s="74"/>
      <c r="X10" s="72"/>
      <c r="Y10" s="78"/>
      <c r="Z10" s="72"/>
      <c r="AA10" s="73"/>
      <c r="AB10" s="72"/>
      <c r="AC10" s="78"/>
    </row>
    <row r="11" spans="2:33">
      <c r="B11" s="405" t="s">
        <v>610</v>
      </c>
      <c r="C11" s="72"/>
      <c r="D11" s="415"/>
      <c r="E11" s="415"/>
      <c r="F11" s="72"/>
      <c r="G11" s="78"/>
      <c r="H11" s="414"/>
      <c r="I11" s="73"/>
      <c r="J11" s="405"/>
      <c r="K11" s="78"/>
      <c r="O11" s="91" t="str">
        <f>IF(DB!C9="","",DB!C9)</f>
        <v/>
      </c>
      <c r="P11" s="91" t="str">
        <f t="shared" si="0"/>
        <v/>
      </c>
      <c r="Q11" s="91" t="str">
        <f>IF(DB!D9="","",DB!D9)</f>
        <v/>
      </c>
      <c r="R11" s="91" t="str">
        <f t="shared" si="1"/>
        <v/>
      </c>
      <c r="T11" s="72"/>
      <c r="U11" s="72"/>
      <c r="V11" s="74"/>
      <c r="W11" s="74"/>
      <c r="X11" s="72"/>
      <c r="Y11" s="78"/>
      <c r="Z11" s="72"/>
      <c r="AA11" s="73"/>
      <c r="AB11" s="72"/>
      <c r="AC11" s="78"/>
    </row>
    <row r="12" spans="2:33">
      <c r="B12" s="405" t="s">
        <v>611</v>
      </c>
      <c r="C12" s="72"/>
      <c r="D12" s="415"/>
      <c r="E12" s="415"/>
      <c r="F12" s="405"/>
      <c r="G12" s="78"/>
      <c r="H12" s="414"/>
      <c r="I12" s="73"/>
      <c r="J12" s="72"/>
      <c r="K12" s="78"/>
      <c r="O12" s="91" t="str">
        <f>IF(DB!C10="","",DB!C10)</f>
        <v/>
      </c>
      <c r="P12" s="91" t="str">
        <f t="shared" si="0"/>
        <v/>
      </c>
      <c r="Q12" s="91" t="str">
        <f>IF(DB!D10="","",DB!D10)</f>
        <v/>
      </c>
      <c r="R12" s="91" t="str">
        <f t="shared" si="1"/>
        <v/>
      </c>
      <c r="T12" s="72"/>
      <c r="U12" s="72"/>
      <c r="V12" s="74"/>
      <c r="W12" s="74"/>
      <c r="X12" s="72"/>
      <c r="Y12" s="78"/>
      <c r="Z12" s="72"/>
      <c r="AA12" s="73"/>
      <c r="AB12" s="72"/>
      <c r="AC12" s="78"/>
    </row>
    <row r="13" spans="2:33">
      <c r="B13" s="72"/>
      <c r="C13" s="72"/>
      <c r="D13" s="74"/>
      <c r="E13" s="74"/>
      <c r="F13" s="72"/>
      <c r="G13" s="78"/>
      <c r="H13" s="72"/>
      <c r="I13" s="73"/>
      <c r="J13" s="72"/>
      <c r="K13" s="78"/>
      <c r="O13" s="91" t="str">
        <f>IF(DB!C11="","",DB!C11)</f>
        <v/>
      </c>
      <c r="P13" s="91" t="str">
        <f t="shared" si="0"/>
        <v/>
      </c>
      <c r="Q13" s="91" t="str">
        <f>IF(DB!D11="","",DB!D11)</f>
        <v/>
      </c>
      <c r="R13" s="91" t="str">
        <f t="shared" si="1"/>
        <v/>
      </c>
      <c r="T13" s="72"/>
      <c r="U13" s="72"/>
      <c r="V13" s="74"/>
      <c r="W13" s="74"/>
      <c r="X13" s="72"/>
      <c r="Y13" s="78"/>
      <c r="Z13" s="72"/>
      <c r="AA13" s="73"/>
      <c r="AB13" s="72"/>
      <c r="AC13" s="78"/>
    </row>
    <row r="14" spans="2:33">
      <c r="B14" s="72"/>
      <c r="C14" s="72"/>
      <c r="D14" s="74"/>
      <c r="E14" s="74"/>
      <c r="F14" s="72"/>
      <c r="G14" s="78"/>
      <c r="H14" s="72"/>
      <c r="I14" s="73"/>
      <c r="J14" s="72"/>
      <c r="K14" s="78"/>
      <c r="O14" s="91" t="str">
        <f>IF(DB!C12="","",DB!C12)</f>
        <v/>
      </c>
      <c r="P14" s="91" t="str">
        <f t="shared" si="0"/>
        <v/>
      </c>
      <c r="Q14" s="91" t="str">
        <f>IF(DB!D12="","",DB!D12)</f>
        <v/>
      </c>
      <c r="R14" s="91" t="str">
        <f t="shared" si="1"/>
        <v/>
      </c>
      <c r="T14" s="72"/>
      <c r="U14" s="72"/>
      <c r="V14" s="74"/>
      <c r="W14" s="74"/>
      <c r="X14" s="72"/>
      <c r="Y14" s="78"/>
      <c r="Z14" s="72"/>
      <c r="AA14" s="73"/>
      <c r="AB14" s="72"/>
      <c r="AC14" s="78"/>
    </row>
    <row r="15" spans="2:33">
      <c r="B15" s="72"/>
      <c r="C15" s="72"/>
      <c r="D15" s="74"/>
      <c r="E15" s="74"/>
      <c r="F15" s="72"/>
      <c r="G15" s="78"/>
      <c r="H15" s="72"/>
      <c r="I15" s="73"/>
      <c r="J15" s="72"/>
      <c r="K15" s="78"/>
      <c r="O15" s="91" t="str">
        <f>IF(DB!C13="","",DB!C13)</f>
        <v/>
      </c>
      <c r="P15" s="91" t="str">
        <f t="shared" si="0"/>
        <v/>
      </c>
      <c r="Q15" s="91" t="str">
        <f>IF(DB!D13="","",DB!D13)</f>
        <v/>
      </c>
      <c r="R15" s="91" t="str">
        <f t="shared" si="1"/>
        <v/>
      </c>
      <c r="T15" s="72"/>
      <c r="U15" s="72"/>
      <c r="V15" s="74"/>
      <c r="W15" s="74"/>
      <c r="X15" s="72"/>
      <c r="Y15" s="78"/>
      <c r="Z15" s="72"/>
      <c r="AA15" s="73"/>
      <c r="AB15" s="72"/>
      <c r="AC15" s="78"/>
    </row>
    <row r="16" spans="2:33">
      <c r="B16" s="72"/>
      <c r="C16" s="72"/>
      <c r="D16" s="74"/>
      <c r="E16" s="74"/>
      <c r="F16" s="72"/>
      <c r="G16" s="78"/>
      <c r="H16" s="72"/>
      <c r="I16" s="73"/>
      <c r="J16" s="72"/>
      <c r="K16" s="78"/>
      <c r="O16" s="91" t="str">
        <f>IF(DB!C14="","",DB!C14)</f>
        <v/>
      </c>
      <c r="P16" s="91" t="str">
        <f t="shared" si="0"/>
        <v/>
      </c>
      <c r="Q16" s="91" t="str">
        <f>IF(DB!D14="","",DB!D14)</f>
        <v/>
      </c>
      <c r="R16" s="91" t="str">
        <f t="shared" si="1"/>
        <v/>
      </c>
      <c r="T16" s="72"/>
      <c r="U16" s="72"/>
      <c r="V16" s="74"/>
      <c r="W16" s="74"/>
      <c r="X16" s="72"/>
      <c r="Y16" s="78"/>
      <c r="Z16" s="72"/>
      <c r="AA16" s="73"/>
      <c r="AB16" s="72"/>
      <c r="AC16" s="78"/>
    </row>
    <row r="17" spans="2:29">
      <c r="B17" s="72"/>
      <c r="C17" s="72"/>
      <c r="D17" s="74"/>
      <c r="E17" s="74"/>
      <c r="F17" s="72"/>
      <c r="G17" s="78"/>
      <c r="H17" s="72"/>
      <c r="I17" s="73"/>
      <c r="J17" s="72"/>
      <c r="K17" s="78"/>
      <c r="O17" s="91" t="str">
        <f>IF(DB!C15="","",DB!C15)</f>
        <v/>
      </c>
      <c r="P17" s="91" t="str">
        <f t="shared" si="0"/>
        <v/>
      </c>
      <c r="Q17" s="91" t="str">
        <f>IF(DB!D15="","",DB!D15)</f>
        <v/>
      </c>
      <c r="R17" s="91" t="str">
        <f t="shared" si="1"/>
        <v/>
      </c>
      <c r="T17" s="72"/>
      <c r="U17" s="72"/>
      <c r="V17" s="74"/>
      <c r="W17" s="74"/>
      <c r="X17" s="72"/>
      <c r="Y17" s="78"/>
      <c r="Z17" s="72"/>
      <c r="AA17" s="73"/>
      <c r="AB17" s="72"/>
      <c r="AC17" s="78"/>
    </row>
    <row r="18" spans="2:29">
      <c r="B18" s="72"/>
      <c r="C18" s="72"/>
      <c r="D18" s="74"/>
      <c r="E18" s="74"/>
      <c r="F18" s="72"/>
      <c r="G18" s="78"/>
      <c r="H18" s="72"/>
      <c r="I18" s="73"/>
      <c r="J18" s="72"/>
      <c r="K18" s="78"/>
      <c r="O18" s="91" t="str">
        <f>IF(DB!C16="","",DB!C16)</f>
        <v/>
      </c>
      <c r="P18" s="91" t="str">
        <f t="shared" si="0"/>
        <v/>
      </c>
      <c r="Q18" s="91" t="str">
        <f>IF(DB!D16="","",DB!D16)</f>
        <v/>
      </c>
      <c r="R18" s="91" t="str">
        <f t="shared" si="1"/>
        <v/>
      </c>
      <c r="T18" s="72"/>
      <c r="U18" s="72"/>
      <c r="V18" s="74"/>
      <c r="W18" s="74"/>
      <c r="X18" s="72"/>
      <c r="Y18" s="78"/>
      <c r="Z18" s="72"/>
      <c r="AA18" s="73"/>
      <c r="AB18" s="72"/>
      <c r="AC18" s="78"/>
    </row>
    <row r="19" spans="2:29">
      <c r="B19" s="72"/>
      <c r="C19" s="72"/>
      <c r="D19" s="74"/>
      <c r="E19" s="74"/>
      <c r="F19" s="72"/>
      <c r="G19" s="78"/>
      <c r="H19" s="72"/>
      <c r="I19" s="73"/>
      <c r="J19" s="72"/>
      <c r="K19" s="78"/>
      <c r="O19" s="91" t="str">
        <f>IF(DB!C17="","",DB!C17)</f>
        <v/>
      </c>
      <c r="P19" s="91" t="str">
        <f t="shared" si="0"/>
        <v/>
      </c>
      <c r="Q19" s="91" t="str">
        <f>IF(DB!D17="","",DB!D17)</f>
        <v/>
      </c>
      <c r="R19" s="91" t="str">
        <f t="shared" si="1"/>
        <v/>
      </c>
      <c r="T19" s="72"/>
      <c r="U19" s="72"/>
      <c r="V19" s="74"/>
      <c r="W19" s="74"/>
      <c r="X19" s="72"/>
      <c r="Y19" s="78"/>
      <c r="Z19" s="72"/>
      <c r="AA19" s="73"/>
      <c r="AB19" s="72"/>
      <c r="AC19" s="78"/>
    </row>
    <row r="20" spans="2:29">
      <c r="B20" s="15"/>
      <c r="C20" s="15"/>
      <c r="D20" s="16"/>
      <c r="E20" s="16"/>
      <c r="F20" s="15"/>
      <c r="G20" s="20"/>
      <c r="H20" s="15"/>
      <c r="I20" s="15"/>
      <c r="J20" s="15"/>
      <c r="K20" s="20"/>
      <c r="O20" s="91" t="str">
        <f>IF(DB!C18="","",DB!C18)</f>
        <v/>
      </c>
      <c r="P20" s="91" t="str">
        <f t="shared" si="0"/>
        <v/>
      </c>
      <c r="Q20" s="91" t="str">
        <f>IF(DB!D18="","",DB!D18)</f>
        <v/>
      </c>
      <c r="R20" s="91" t="str">
        <f t="shared" si="1"/>
        <v/>
      </c>
      <c r="T20" s="73"/>
      <c r="U20" s="73"/>
      <c r="V20" s="147"/>
      <c r="W20" s="147"/>
      <c r="X20" s="73"/>
      <c r="Y20" s="78"/>
      <c r="Z20" s="73"/>
      <c r="AA20" s="73"/>
      <c r="AB20" s="73"/>
    </row>
    <row r="21" spans="2:29">
      <c r="B21" s="15"/>
      <c r="C21" s="15"/>
      <c r="D21" s="16"/>
      <c r="E21" s="16"/>
      <c r="F21" s="15"/>
      <c r="G21" s="20"/>
      <c r="H21" s="15"/>
      <c r="I21" s="15"/>
      <c r="J21" s="15"/>
      <c r="K21" s="20"/>
      <c r="O21" s="91" t="str">
        <f>IF(DB!C19="","",DB!C19)</f>
        <v/>
      </c>
      <c r="P21" s="91" t="str">
        <f t="shared" si="0"/>
        <v/>
      </c>
      <c r="Q21" s="91" t="str">
        <f>IF(DB!D19="","",DB!D19)</f>
        <v/>
      </c>
      <c r="R21" s="91" t="str">
        <f t="shared" si="1"/>
        <v/>
      </c>
      <c r="T21" s="73"/>
      <c r="U21" s="73"/>
      <c r="V21" s="147"/>
      <c r="W21" s="147"/>
      <c r="X21" s="73"/>
      <c r="Y21" s="78"/>
      <c r="Z21" s="73"/>
      <c r="AA21" s="73"/>
      <c r="AB21" s="73"/>
    </row>
    <row r="22" spans="2:29">
      <c r="B22" s="15"/>
      <c r="C22" s="15"/>
      <c r="D22" s="16"/>
      <c r="E22" s="16"/>
      <c r="F22" s="15"/>
      <c r="G22" s="20"/>
      <c r="H22" s="15"/>
      <c r="I22" s="15"/>
      <c r="J22" s="15"/>
      <c r="K22" s="20"/>
      <c r="O22" s="91" t="str">
        <f>IF(DB!C20="","",DB!C20)</f>
        <v/>
      </c>
      <c r="P22" s="91" t="str">
        <f t="shared" si="0"/>
        <v/>
      </c>
      <c r="Q22" s="91" t="str">
        <f>IF(DB!D20="","",DB!D20)</f>
        <v/>
      </c>
      <c r="R22" s="91" t="str">
        <f t="shared" si="1"/>
        <v/>
      </c>
      <c r="T22" s="73"/>
      <c r="U22" s="73"/>
      <c r="V22" s="147"/>
      <c r="W22" s="147"/>
      <c r="X22" s="73"/>
      <c r="Y22" s="78"/>
      <c r="Z22" s="73"/>
      <c r="AA22" s="73"/>
      <c r="AB22" s="73"/>
    </row>
    <row r="23" spans="2:29">
      <c r="B23" s="15"/>
      <c r="C23" s="15"/>
      <c r="D23" s="16"/>
      <c r="E23" s="16"/>
      <c r="F23" s="15"/>
      <c r="G23" s="20"/>
      <c r="H23" s="15"/>
      <c r="I23" s="15"/>
      <c r="J23" s="15"/>
      <c r="K23" s="20"/>
      <c r="O23" s="91" t="str">
        <f>IF(DB!C21="","",DB!C21)</f>
        <v/>
      </c>
      <c r="P23" s="91" t="str">
        <f t="shared" si="0"/>
        <v/>
      </c>
      <c r="Q23" s="91" t="str">
        <f>IF(DB!D21="","",DB!D21)</f>
        <v/>
      </c>
      <c r="R23" s="91" t="str">
        <f t="shared" si="1"/>
        <v/>
      </c>
      <c r="T23" s="73"/>
      <c r="U23" s="73"/>
      <c r="V23" s="147"/>
      <c r="W23" s="147"/>
      <c r="X23" s="73"/>
      <c r="Y23" s="78"/>
      <c r="Z23" s="73"/>
      <c r="AA23" s="73"/>
      <c r="AB23" s="73"/>
    </row>
    <row r="24" spans="2:29">
      <c r="B24" s="15"/>
      <c r="C24" s="15"/>
      <c r="D24" s="16"/>
      <c r="E24" s="16"/>
      <c r="F24" s="15"/>
      <c r="G24" s="20"/>
      <c r="H24" s="15"/>
      <c r="I24" s="15"/>
      <c r="J24" s="15"/>
      <c r="K24" s="20"/>
      <c r="O24" s="91" t="str">
        <f>IF(DB!C22="","",DB!C22)</f>
        <v/>
      </c>
      <c r="P24" s="91" t="str">
        <f>IF(O24="","",COUNTIF($F$8:$F$108,O24))</f>
        <v/>
      </c>
      <c r="Q24" s="91" t="str">
        <f>IF(DB!D22="","",DB!D22)</f>
        <v/>
      </c>
      <c r="R24" s="91" t="str">
        <f>IF(Q24="","",COUNTIF($J$8:$J$108,Q24))</f>
        <v/>
      </c>
      <c r="T24" s="73"/>
      <c r="U24" s="73"/>
      <c r="V24" s="147"/>
      <c r="W24" s="147"/>
      <c r="X24" s="73"/>
      <c r="Y24" s="78"/>
      <c r="Z24" s="73"/>
      <c r="AA24" s="73"/>
      <c r="AB24" s="73"/>
    </row>
    <row r="25" spans="2:29">
      <c r="B25" s="15"/>
      <c r="C25" s="15"/>
      <c r="D25" s="16"/>
      <c r="E25" s="16"/>
      <c r="F25" s="15"/>
      <c r="G25" s="20"/>
      <c r="H25" s="15"/>
      <c r="I25" s="15"/>
      <c r="J25" s="15"/>
      <c r="K25" s="20"/>
      <c r="O25" s="91" t="str">
        <f>IF(DB!C23="","",DB!C23)</f>
        <v/>
      </c>
      <c r="P25" s="91" t="str">
        <f t="shared" si="0"/>
        <v/>
      </c>
      <c r="Q25" s="91" t="str">
        <f>IF(DB!D23="","",DB!D23)</f>
        <v/>
      </c>
      <c r="R25" s="91" t="str">
        <f t="shared" si="1"/>
        <v/>
      </c>
      <c r="T25" s="73"/>
      <c r="U25" s="73"/>
      <c r="V25" s="147"/>
      <c r="W25" s="147"/>
      <c r="X25" s="73"/>
      <c r="Y25" s="78"/>
      <c r="Z25" s="73"/>
      <c r="AA25" s="73"/>
      <c r="AB25" s="73"/>
    </row>
    <row r="26" spans="2:29">
      <c r="B26" s="15"/>
      <c r="C26" s="15"/>
      <c r="D26" s="16"/>
      <c r="E26" s="16"/>
      <c r="F26" s="15"/>
      <c r="G26" s="20"/>
      <c r="H26" s="15"/>
      <c r="I26" s="15"/>
      <c r="J26" s="15"/>
      <c r="K26" s="20"/>
      <c r="O26" s="91" t="str">
        <f>IF(DB!C24="","",DB!C24)</f>
        <v/>
      </c>
      <c r="P26" s="91" t="str">
        <f t="shared" si="0"/>
        <v/>
      </c>
      <c r="Q26" s="91" t="str">
        <f>IF(DB!D24="","",DB!D24)</f>
        <v/>
      </c>
      <c r="R26" s="91" t="str">
        <f t="shared" si="1"/>
        <v/>
      </c>
      <c r="T26" s="73"/>
      <c r="U26" s="73"/>
      <c r="V26" s="147"/>
      <c r="W26" s="147"/>
      <c r="X26" s="73"/>
      <c r="Y26" s="78"/>
      <c r="Z26" s="73"/>
      <c r="AA26" s="73"/>
      <c r="AB26" s="73"/>
    </row>
    <row r="27" spans="2:29">
      <c r="B27" s="15"/>
      <c r="C27" s="15"/>
      <c r="D27" s="16"/>
      <c r="E27" s="16"/>
      <c r="F27" s="15"/>
      <c r="G27" s="20"/>
      <c r="H27" s="15"/>
      <c r="I27" s="15"/>
      <c r="J27" s="15"/>
      <c r="K27" s="20"/>
      <c r="O27" s="91" t="str">
        <f>IF(DB!C25="","",DB!C25)</f>
        <v/>
      </c>
      <c r="P27" s="91" t="str">
        <f t="shared" si="0"/>
        <v/>
      </c>
      <c r="Q27" s="91" t="str">
        <f>IF(DB!D25="","",DB!D25)</f>
        <v/>
      </c>
      <c r="R27" s="91" t="str">
        <f t="shared" si="1"/>
        <v/>
      </c>
      <c r="T27" s="73"/>
      <c r="U27" s="73"/>
      <c r="V27" s="147"/>
      <c r="W27" s="147"/>
      <c r="X27" s="73"/>
      <c r="Y27" s="78"/>
      <c r="Z27" s="73"/>
      <c r="AA27" s="73"/>
      <c r="AB27" s="73"/>
    </row>
    <row r="28" spans="2:29">
      <c r="B28" s="15"/>
      <c r="C28" s="15"/>
      <c r="D28" s="16"/>
      <c r="E28" s="16"/>
      <c r="F28" s="15"/>
      <c r="G28" s="20"/>
      <c r="H28" s="15"/>
      <c r="I28" s="15"/>
      <c r="J28" s="15"/>
      <c r="K28" s="20"/>
      <c r="O28" s="91" t="str">
        <f>IF(DB!C26="","",DB!C26)</f>
        <v/>
      </c>
      <c r="P28" s="91" t="str">
        <f t="shared" si="0"/>
        <v/>
      </c>
      <c r="Q28" s="91" t="str">
        <f>IF(DB!D26="","",DB!D26)</f>
        <v/>
      </c>
      <c r="R28" s="91" t="str">
        <f t="shared" si="1"/>
        <v/>
      </c>
      <c r="T28" s="73"/>
      <c r="U28" s="73"/>
      <c r="V28" s="147"/>
      <c r="W28" s="147"/>
      <c r="X28" s="73"/>
      <c r="Y28" s="78"/>
      <c r="Z28" s="73"/>
      <c r="AA28" s="73"/>
      <c r="AB28" s="73"/>
    </row>
    <row r="29" spans="2:29">
      <c r="B29" s="15"/>
      <c r="C29" s="15"/>
      <c r="D29" s="16"/>
      <c r="E29" s="16"/>
      <c r="F29" s="15"/>
      <c r="G29" s="20"/>
      <c r="H29" s="15"/>
      <c r="I29" s="15"/>
      <c r="J29" s="15"/>
      <c r="K29" s="20"/>
      <c r="O29" s="91" t="str">
        <f>IF(DB!C27="","",DB!C27)</f>
        <v/>
      </c>
      <c r="P29" s="91" t="str">
        <f t="shared" si="0"/>
        <v/>
      </c>
      <c r="Q29" s="91" t="str">
        <f>IF(DB!D27="","",DB!D27)</f>
        <v/>
      </c>
      <c r="R29" s="91" t="str">
        <f t="shared" si="1"/>
        <v/>
      </c>
      <c r="T29" s="73"/>
      <c r="U29" s="73"/>
      <c r="V29" s="147"/>
      <c r="W29" s="147"/>
      <c r="X29" s="73"/>
      <c r="Y29" s="78"/>
      <c r="Z29" s="73"/>
      <c r="AA29" s="73"/>
      <c r="AB29" s="73"/>
    </row>
    <row r="30" spans="2:29">
      <c r="B30" s="15"/>
      <c r="C30" s="15"/>
      <c r="D30" s="16"/>
      <c r="E30" s="16"/>
      <c r="F30" s="15"/>
      <c r="G30" s="20"/>
      <c r="H30" s="15"/>
      <c r="I30" s="15"/>
      <c r="J30" s="15"/>
      <c r="K30" s="20"/>
      <c r="O30" s="91" t="str">
        <f>IF(DB!C28="","",DB!C28)</f>
        <v/>
      </c>
      <c r="P30" s="91" t="str">
        <f t="shared" si="0"/>
        <v/>
      </c>
      <c r="Q30" s="91" t="str">
        <f>IF(DB!D28="","",DB!D28)</f>
        <v/>
      </c>
      <c r="R30" s="91" t="str">
        <f t="shared" si="1"/>
        <v/>
      </c>
      <c r="T30" s="73"/>
      <c r="U30" s="73"/>
      <c r="V30" s="147"/>
      <c r="W30" s="147"/>
      <c r="X30" s="73"/>
      <c r="Y30" s="78"/>
      <c r="Z30" s="73"/>
      <c r="AA30" s="73"/>
      <c r="AB30" s="73"/>
    </row>
    <row r="31" spans="2:29">
      <c r="B31" s="15"/>
      <c r="C31" s="15"/>
      <c r="D31" s="16"/>
      <c r="E31" s="16"/>
      <c r="F31" s="15"/>
      <c r="G31" s="20"/>
      <c r="H31" s="15"/>
      <c r="I31" s="15"/>
      <c r="J31" s="15"/>
      <c r="K31" s="20"/>
      <c r="O31" s="91" t="str">
        <f>IF(DB!C29="","",DB!C29)</f>
        <v/>
      </c>
      <c r="P31" s="91" t="str">
        <f t="shared" si="0"/>
        <v/>
      </c>
      <c r="Q31" s="91" t="str">
        <f>IF(DB!D29="","",DB!D29)</f>
        <v/>
      </c>
      <c r="R31" s="91" t="str">
        <f t="shared" si="1"/>
        <v/>
      </c>
      <c r="T31" s="73"/>
      <c r="U31" s="73"/>
      <c r="V31" s="147"/>
      <c r="W31" s="147"/>
      <c r="X31" s="73"/>
      <c r="Y31" s="78"/>
      <c r="Z31" s="73"/>
      <c r="AA31" s="73"/>
      <c r="AB31" s="73"/>
    </row>
    <row r="32" spans="2:29">
      <c r="B32" s="15"/>
      <c r="C32" s="15"/>
      <c r="D32" s="16"/>
      <c r="E32" s="16"/>
      <c r="F32" s="15"/>
      <c r="G32" s="20"/>
      <c r="H32" s="15"/>
      <c r="I32" s="15"/>
      <c r="J32" s="15"/>
      <c r="K32" s="20"/>
      <c r="O32" s="91" t="str">
        <f>IF(DB!C30="","",DB!C30)</f>
        <v/>
      </c>
      <c r="P32" s="91" t="str">
        <f t="shared" si="0"/>
        <v/>
      </c>
      <c r="Q32" s="91" t="str">
        <f>IF(DB!D30="","",DB!D30)</f>
        <v/>
      </c>
      <c r="R32" s="91" t="str">
        <f t="shared" si="1"/>
        <v/>
      </c>
      <c r="T32" s="73"/>
      <c r="U32" s="73"/>
      <c r="V32" s="147"/>
      <c r="W32" s="147"/>
      <c r="X32" s="73"/>
      <c r="Y32" s="78"/>
      <c r="Z32" s="73"/>
      <c r="AA32" s="73"/>
      <c r="AB32" s="73"/>
    </row>
    <row r="33" spans="2:28">
      <c r="B33" s="15"/>
      <c r="C33" s="15"/>
      <c r="D33" s="16"/>
      <c r="E33" s="16"/>
      <c r="F33" s="15"/>
      <c r="G33" s="20"/>
      <c r="H33" s="15"/>
      <c r="I33" s="15"/>
      <c r="J33" s="15"/>
      <c r="K33" s="20"/>
      <c r="O33" s="91" t="str">
        <f>IF(DB!C31="","",DB!C31)</f>
        <v/>
      </c>
      <c r="P33" s="91" t="str">
        <f t="shared" si="0"/>
        <v/>
      </c>
      <c r="Q33" s="91" t="str">
        <f>IF(DB!D31="","",DB!D31)</f>
        <v/>
      </c>
      <c r="R33" s="91" t="str">
        <f t="shared" si="1"/>
        <v/>
      </c>
      <c r="T33" s="73"/>
      <c r="U33" s="73"/>
      <c r="V33" s="147"/>
      <c r="W33" s="147"/>
      <c r="X33" s="73"/>
      <c r="Y33" s="78"/>
      <c r="Z33" s="73"/>
      <c r="AA33" s="73"/>
      <c r="AB33" s="73"/>
    </row>
    <row r="34" spans="2:28">
      <c r="B34" s="15"/>
      <c r="C34" s="15"/>
      <c r="D34" s="16"/>
      <c r="E34" s="16"/>
      <c r="F34" s="15"/>
      <c r="G34" s="20"/>
      <c r="H34" s="15"/>
      <c r="I34" s="15"/>
      <c r="J34" s="15"/>
      <c r="K34" s="20"/>
      <c r="O34" s="91" t="str">
        <f>IF(DB!C32="","",DB!C32)</f>
        <v/>
      </c>
      <c r="P34" s="91" t="str">
        <f t="shared" si="0"/>
        <v/>
      </c>
      <c r="Q34" s="91" t="str">
        <f>IF(DB!D32="","",DB!D32)</f>
        <v/>
      </c>
      <c r="R34" s="91" t="str">
        <f t="shared" si="1"/>
        <v/>
      </c>
      <c r="T34" s="73"/>
      <c r="U34" s="73"/>
      <c r="V34" s="147"/>
      <c r="W34" s="147"/>
      <c r="X34" s="73"/>
      <c r="Y34" s="78"/>
      <c r="Z34" s="73"/>
      <c r="AA34" s="73"/>
      <c r="AB34" s="73"/>
    </row>
    <row r="35" spans="2:28">
      <c r="B35" s="15"/>
      <c r="C35" s="15"/>
      <c r="D35" s="16"/>
      <c r="E35" s="16"/>
      <c r="F35" s="15"/>
      <c r="G35" s="20"/>
      <c r="H35" s="15"/>
      <c r="I35" s="15"/>
      <c r="J35" s="15"/>
      <c r="K35" s="20"/>
      <c r="O35" s="91" t="str">
        <f>IF(DB!C33="","",DB!C33)</f>
        <v/>
      </c>
      <c r="P35" s="91" t="str">
        <f t="shared" si="0"/>
        <v/>
      </c>
      <c r="Q35" s="91" t="str">
        <f>IF(DB!D33="","",DB!D33)</f>
        <v/>
      </c>
      <c r="R35" s="91" t="str">
        <f t="shared" si="1"/>
        <v/>
      </c>
      <c r="T35" s="73"/>
      <c r="U35" s="73"/>
      <c r="V35" s="147"/>
      <c r="W35" s="147"/>
      <c r="X35" s="73"/>
      <c r="Y35" s="78"/>
      <c r="Z35" s="73"/>
      <c r="AA35" s="73"/>
      <c r="AB35" s="73"/>
    </row>
    <row r="36" spans="2:28">
      <c r="B36" s="15"/>
      <c r="C36" s="15"/>
      <c r="D36" s="16"/>
      <c r="E36" s="16"/>
      <c r="F36" s="15"/>
      <c r="G36" s="20"/>
      <c r="H36" s="15"/>
      <c r="I36" s="15"/>
      <c r="J36" s="15"/>
      <c r="K36" s="20"/>
      <c r="O36" s="91" t="str">
        <f>IF(DB!C34="","",DB!C34)</f>
        <v/>
      </c>
      <c r="P36" s="91" t="str">
        <f t="shared" si="0"/>
        <v/>
      </c>
      <c r="Q36" s="91" t="str">
        <f>IF(DB!D34="","",DB!D34)</f>
        <v/>
      </c>
      <c r="R36" s="91" t="str">
        <f t="shared" si="1"/>
        <v/>
      </c>
      <c r="T36" s="73"/>
      <c r="U36" s="73"/>
      <c r="V36" s="147"/>
      <c r="W36" s="147"/>
      <c r="X36" s="73"/>
      <c r="Y36" s="78"/>
      <c r="Z36" s="73"/>
      <c r="AA36" s="73"/>
      <c r="AB36" s="73"/>
    </row>
    <row r="37" spans="2:28">
      <c r="B37" s="15"/>
      <c r="C37" s="15"/>
      <c r="D37" s="16"/>
      <c r="E37" s="16"/>
      <c r="F37" s="15"/>
      <c r="G37" s="20"/>
      <c r="H37" s="15"/>
      <c r="I37" s="15"/>
      <c r="J37" s="15"/>
      <c r="K37" s="20"/>
      <c r="O37" s="91" t="str">
        <f>IF(DB!C35="","",DB!C35)</f>
        <v/>
      </c>
      <c r="P37" s="91" t="str">
        <f t="shared" si="0"/>
        <v/>
      </c>
      <c r="Q37" s="91" t="str">
        <f>IF(DB!D35="","",DB!D35)</f>
        <v/>
      </c>
      <c r="R37" s="91" t="str">
        <f t="shared" si="1"/>
        <v/>
      </c>
      <c r="T37" s="73"/>
      <c r="U37" s="73"/>
      <c r="V37" s="147"/>
      <c r="W37" s="147"/>
      <c r="X37" s="73"/>
      <c r="Y37" s="78"/>
      <c r="Z37" s="73"/>
      <c r="AA37" s="73"/>
      <c r="AB37" s="73"/>
    </row>
    <row r="38" spans="2:28">
      <c r="B38" s="15"/>
      <c r="C38" s="15"/>
      <c r="D38" s="16"/>
      <c r="E38" s="16"/>
      <c r="F38" s="15"/>
      <c r="G38" s="20"/>
      <c r="H38" s="15"/>
      <c r="I38" s="15"/>
      <c r="J38" s="15"/>
      <c r="K38" s="20"/>
      <c r="O38" s="91" t="str">
        <f>IF(DB!C36="","",DB!C36)</f>
        <v/>
      </c>
      <c r="P38" s="91" t="str">
        <f t="shared" si="0"/>
        <v/>
      </c>
      <c r="Q38" s="91" t="str">
        <f>IF(DB!D36="","",DB!D36)</f>
        <v/>
      </c>
      <c r="R38" s="91" t="str">
        <f t="shared" si="1"/>
        <v/>
      </c>
      <c r="T38" s="73"/>
      <c r="U38" s="73"/>
      <c r="V38" s="147"/>
      <c r="W38" s="147"/>
      <c r="X38" s="73"/>
      <c r="Y38" s="78"/>
      <c r="Z38" s="73"/>
      <c r="AA38" s="73"/>
      <c r="AB38" s="73"/>
    </row>
    <row r="39" spans="2:28">
      <c r="B39" s="15"/>
      <c r="C39" s="15"/>
      <c r="D39" s="16"/>
      <c r="E39" s="16"/>
      <c r="F39" s="15"/>
      <c r="G39" s="20"/>
      <c r="H39" s="15"/>
      <c r="I39" s="15"/>
      <c r="J39" s="15"/>
      <c r="K39" s="20"/>
      <c r="O39" s="91" t="str">
        <f>IF(DB!C37="","",DB!C37)</f>
        <v/>
      </c>
      <c r="P39" s="91" t="str">
        <f t="shared" si="0"/>
        <v/>
      </c>
      <c r="Q39" s="91" t="str">
        <f>IF(DB!D37="","",DB!D37)</f>
        <v/>
      </c>
      <c r="R39" s="91" t="str">
        <f t="shared" si="1"/>
        <v/>
      </c>
      <c r="T39" s="73"/>
      <c r="U39" s="73"/>
      <c r="V39" s="147"/>
      <c r="W39" s="147"/>
      <c r="X39" s="73"/>
      <c r="Y39" s="78"/>
      <c r="Z39" s="73"/>
      <c r="AA39" s="73"/>
      <c r="AB39" s="73"/>
    </row>
    <row r="40" spans="2:28">
      <c r="B40" s="15"/>
      <c r="C40" s="15"/>
      <c r="D40" s="16"/>
      <c r="E40" s="16"/>
      <c r="F40" s="15"/>
      <c r="G40" s="20"/>
      <c r="H40" s="15"/>
      <c r="I40" s="15"/>
      <c r="J40" s="15"/>
      <c r="K40" s="20"/>
      <c r="T40" s="73"/>
      <c r="U40" s="73"/>
      <c r="V40" s="147"/>
      <c r="W40" s="147"/>
      <c r="X40" s="73"/>
      <c r="Y40" s="78"/>
      <c r="Z40" s="73"/>
      <c r="AA40" s="73"/>
      <c r="AB40" s="73"/>
    </row>
    <row r="41" spans="2:28">
      <c r="B41" s="15"/>
      <c r="C41" s="15"/>
      <c r="D41" s="16"/>
      <c r="E41" s="16"/>
      <c r="F41" s="15"/>
      <c r="G41" s="20"/>
      <c r="H41" s="15"/>
      <c r="I41" s="15"/>
      <c r="J41" s="15"/>
      <c r="K41" s="20"/>
      <c r="T41" s="73"/>
      <c r="U41" s="73"/>
      <c r="V41" s="147"/>
      <c r="W41" s="147"/>
      <c r="X41" s="73"/>
      <c r="Y41" s="78"/>
      <c r="Z41" s="73"/>
      <c r="AA41" s="73"/>
      <c r="AB41" s="73"/>
    </row>
    <row r="42" spans="2:28">
      <c r="B42" s="15"/>
      <c r="C42" s="15"/>
      <c r="D42" s="16"/>
      <c r="E42" s="16"/>
      <c r="F42" s="15"/>
      <c r="G42" s="20"/>
      <c r="H42" s="15"/>
      <c r="I42" s="15"/>
      <c r="J42" s="15"/>
      <c r="K42" s="20"/>
      <c r="T42" s="73"/>
      <c r="U42" s="73"/>
      <c r="V42" s="147"/>
      <c r="W42" s="147"/>
      <c r="X42" s="73"/>
      <c r="Y42" s="78"/>
      <c r="Z42" s="73"/>
      <c r="AA42" s="73"/>
      <c r="AB42" s="73"/>
    </row>
    <row r="43" spans="2:28">
      <c r="B43" s="15"/>
      <c r="C43" s="15"/>
      <c r="D43" s="16"/>
      <c r="E43" s="16"/>
      <c r="F43" s="15"/>
      <c r="G43" s="20"/>
      <c r="H43" s="15"/>
      <c r="I43" s="15"/>
      <c r="J43" s="15"/>
      <c r="K43" s="20"/>
      <c r="T43" s="73"/>
      <c r="U43" s="73"/>
      <c r="V43" s="147"/>
      <c r="W43" s="147"/>
      <c r="X43" s="73"/>
      <c r="Y43" s="78"/>
      <c r="Z43" s="73"/>
      <c r="AA43" s="73"/>
      <c r="AB43" s="73"/>
    </row>
    <row r="44" spans="2:28">
      <c r="B44" s="15"/>
      <c r="C44" s="15"/>
      <c r="D44" s="16"/>
      <c r="E44" s="16"/>
      <c r="F44" s="15"/>
      <c r="G44" s="20"/>
      <c r="H44" s="15"/>
      <c r="I44" s="15"/>
      <c r="J44" s="15"/>
      <c r="K44" s="20"/>
      <c r="T44" s="73"/>
      <c r="U44" s="73"/>
      <c r="V44" s="147"/>
      <c r="W44" s="147"/>
      <c r="X44" s="73"/>
      <c r="Y44" s="78"/>
      <c r="Z44" s="73"/>
      <c r="AA44" s="73"/>
      <c r="AB44" s="73"/>
    </row>
    <row r="45" spans="2:28">
      <c r="B45" s="15"/>
      <c r="C45" s="15"/>
      <c r="D45" s="16"/>
      <c r="E45" s="16"/>
      <c r="F45" s="15"/>
      <c r="G45" s="20"/>
      <c r="H45" s="15"/>
      <c r="I45" s="15"/>
      <c r="J45" s="15"/>
      <c r="K45" s="20"/>
      <c r="T45" s="73"/>
      <c r="U45" s="73"/>
      <c r="V45" s="147"/>
      <c r="W45" s="147"/>
      <c r="X45" s="73"/>
      <c r="Y45" s="78"/>
      <c r="Z45" s="73"/>
      <c r="AA45" s="73"/>
      <c r="AB45" s="73"/>
    </row>
    <row r="46" spans="2:28">
      <c r="B46" s="15"/>
      <c r="C46" s="15"/>
      <c r="D46" s="16"/>
      <c r="E46" s="16"/>
      <c r="F46" s="15"/>
      <c r="G46" s="20"/>
      <c r="H46" s="15"/>
      <c r="I46" s="15"/>
      <c r="J46" s="15"/>
      <c r="K46" s="20"/>
      <c r="T46" s="73"/>
      <c r="U46" s="73"/>
      <c r="V46" s="147"/>
      <c r="W46" s="147"/>
      <c r="X46" s="73"/>
      <c r="Y46" s="78"/>
      <c r="Z46" s="73"/>
      <c r="AA46" s="73"/>
      <c r="AB46" s="73"/>
    </row>
    <row r="47" spans="2:28">
      <c r="B47" s="15"/>
      <c r="C47" s="15"/>
      <c r="D47" s="16"/>
      <c r="E47" s="16"/>
      <c r="F47" s="15"/>
      <c r="G47" s="20"/>
      <c r="H47" s="15"/>
      <c r="I47" s="15"/>
      <c r="J47" s="15"/>
      <c r="K47" s="20"/>
      <c r="T47" s="73"/>
      <c r="U47" s="73"/>
      <c r="V47" s="147"/>
      <c r="W47" s="147"/>
      <c r="X47" s="73"/>
      <c r="Y47" s="78"/>
      <c r="Z47" s="73"/>
      <c r="AA47" s="73"/>
      <c r="AB47" s="73"/>
    </row>
    <row r="48" spans="2:28">
      <c r="B48" s="15"/>
      <c r="C48" s="15"/>
      <c r="D48" s="16"/>
      <c r="E48" s="16"/>
      <c r="F48" s="15"/>
      <c r="G48" s="20"/>
      <c r="H48" s="15"/>
      <c r="I48" s="15"/>
      <c r="J48" s="15"/>
      <c r="K48" s="20"/>
      <c r="T48" s="73"/>
      <c r="U48" s="73"/>
      <c r="V48" s="147"/>
      <c r="W48" s="147"/>
      <c r="X48" s="73"/>
      <c r="Y48" s="78"/>
      <c r="Z48" s="73"/>
      <c r="AA48" s="73"/>
      <c r="AB48" s="73"/>
    </row>
    <row r="49" spans="2:28">
      <c r="B49" s="15"/>
      <c r="C49" s="15"/>
      <c r="D49" s="16"/>
      <c r="E49" s="16"/>
      <c r="F49" s="15"/>
      <c r="G49" s="20"/>
      <c r="H49" s="15"/>
      <c r="I49" s="15"/>
      <c r="J49" s="15"/>
      <c r="K49" s="20"/>
      <c r="T49" s="73"/>
      <c r="U49" s="73"/>
      <c r="V49" s="147"/>
      <c r="W49" s="147"/>
      <c r="X49" s="73"/>
      <c r="Y49" s="78"/>
      <c r="Z49" s="73"/>
      <c r="AA49" s="73"/>
      <c r="AB49" s="73"/>
    </row>
    <row r="50" spans="2:28">
      <c r="B50" s="15"/>
      <c r="C50" s="15"/>
      <c r="D50" s="16"/>
      <c r="E50" s="16"/>
      <c r="F50" s="15"/>
      <c r="G50" s="20"/>
      <c r="H50" s="15"/>
      <c r="I50" s="15"/>
      <c r="J50" s="15"/>
      <c r="K50" s="20"/>
      <c r="T50" s="73"/>
      <c r="U50" s="73"/>
      <c r="V50" s="147"/>
      <c r="W50" s="147"/>
      <c r="X50" s="73"/>
      <c r="Y50" s="78"/>
      <c r="Z50" s="73"/>
      <c r="AA50" s="73"/>
      <c r="AB50" s="73"/>
    </row>
    <row r="51" spans="2:28">
      <c r="B51" s="15"/>
      <c r="C51" s="15"/>
      <c r="D51" s="16"/>
      <c r="E51" s="16"/>
      <c r="F51" s="15"/>
      <c r="G51" s="20"/>
      <c r="H51" s="15"/>
      <c r="I51" s="15"/>
      <c r="J51" s="15"/>
      <c r="K51" s="20"/>
      <c r="T51" s="73"/>
      <c r="U51" s="73"/>
      <c r="V51" s="147"/>
      <c r="W51" s="147"/>
      <c r="X51" s="73"/>
      <c r="Y51" s="78"/>
      <c r="Z51" s="73"/>
      <c r="AA51" s="73"/>
      <c r="AB51" s="73"/>
    </row>
    <row r="52" spans="2:28">
      <c r="B52" s="15"/>
      <c r="C52" s="15"/>
      <c r="D52" s="16"/>
      <c r="E52" s="16"/>
      <c r="F52" s="15"/>
      <c r="G52" s="20"/>
      <c r="H52" s="15"/>
      <c r="I52" s="15"/>
      <c r="J52" s="15"/>
      <c r="K52" s="20"/>
      <c r="T52" s="73"/>
      <c r="U52" s="73"/>
      <c r="V52" s="147"/>
      <c r="W52" s="147"/>
      <c r="X52" s="73"/>
      <c r="Y52" s="78"/>
      <c r="Z52" s="73"/>
      <c r="AA52" s="73"/>
      <c r="AB52" s="73"/>
    </row>
    <row r="53" spans="2:28">
      <c r="B53" s="15"/>
      <c r="C53" s="15"/>
      <c r="D53" s="16"/>
      <c r="E53" s="16"/>
      <c r="F53" s="15"/>
      <c r="G53" s="20"/>
      <c r="H53" s="15"/>
      <c r="I53" s="15"/>
      <c r="J53" s="15"/>
      <c r="K53" s="20"/>
      <c r="T53" s="73"/>
      <c r="U53" s="73"/>
      <c r="V53" s="147"/>
      <c r="W53" s="147"/>
      <c r="X53" s="73"/>
      <c r="Y53" s="78"/>
      <c r="Z53" s="73"/>
      <c r="AA53" s="73"/>
      <c r="AB53" s="73"/>
    </row>
    <row r="54" spans="2:28">
      <c r="B54" s="15"/>
      <c r="C54" s="15"/>
      <c r="D54" s="16"/>
      <c r="E54" s="16"/>
      <c r="F54" s="15"/>
      <c r="G54" s="20"/>
      <c r="H54" s="15"/>
      <c r="I54" s="15"/>
      <c r="J54" s="15"/>
      <c r="K54" s="20"/>
      <c r="T54" s="73"/>
      <c r="U54" s="73"/>
      <c r="V54" s="147"/>
      <c r="W54" s="147"/>
      <c r="X54" s="73"/>
      <c r="Y54" s="78"/>
      <c r="Z54" s="73"/>
      <c r="AA54" s="73"/>
      <c r="AB54" s="73"/>
    </row>
    <row r="55" spans="2:28">
      <c r="B55" s="15"/>
      <c r="C55" s="15"/>
      <c r="D55" s="16"/>
      <c r="E55" s="16"/>
      <c r="F55" s="15"/>
      <c r="G55" s="20"/>
      <c r="H55" s="15"/>
      <c r="I55" s="15"/>
      <c r="J55" s="15"/>
      <c r="K55" s="20"/>
      <c r="T55" s="73"/>
      <c r="U55" s="73"/>
      <c r="V55" s="147"/>
      <c r="W55" s="147"/>
      <c r="X55" s="73"/>
      <c r="Y55" s="78"/>
      <c r="Z55" s="73"/>
      <c r="AA55" s="73"/>
      <c r="AB55" s="73"/>
    </row>
    <row r="56" spans="2:28">
      <c r="B56" s="15"/>
      <c r="C56" s="15"/>
      <c r="D56" s="16"/>
      <c r="E56" s="16"/>
      <c r="F56" s="15"/>
      <c r="G56" s="20"/>
      <c r="H56" s="15"/>
      <c r="I56" s="15"/>
      <c r="J56" s="15"/>
      <c r="K56" s="20"/>
      <c r="T56" s="73"/>
      <c r="U56" s="73"/>
      <c r="V56" s="147"/>
      <c r="W56" s="147"/>
      <c r="X56" s="73"/>
      <c r="Y56" s="78"/>
      <c r="Z56" s="73"/>
      <c r="AA56" s="73"/>
      <c r="AB56" s="73"/>
    </row>
    <row r="57" spans="2:28">
      <c r="B57" s="15"/>
      <c r="C57" s="15"/>
      <c r="D57" s="16"/>
      <c r="E57" s="16"/>
      <c r="F57" s="15"/>
      <c r="G57" s="20"/>
      <c r="H57" s="15"/>
      <c r="I57" s="15"/>
      <c r="J57" s="15"/>
      <c r="K57" s="20"/>
      <c r="T57" s="73"/>
      <c r="U57" s="73"/>
      <c r="V57" s="147"/>
      <c r="W57" s="147"/>
      <c r="X57" s="73"/>
      <c r="Y57" s="78"/>
      <c r="Z57" s="73"/>
      <c r="AA57" s="73"/>
      <c r="AB57" s="73"/>
    </row>
    <row r="58" spans="2:28">
      <c r="B58" s="15"/>
      <c r="C58" s="15"/>
      <c r="D58" s="16"/>
      <c r="E58" s="16"/>
      <c r="F58" s="15"/>
      <c r="G58" s="20"/>
      <c r="H58" s="15"/>
      <c r="I58" s="15"/>
      <c r="J58" s="15"/>
      <c r="K58" s="20"/>
      <c r="T58" s="73"/>
      <c r="U58" s="73"/>
      <c r="V58" s="147"/>
      <c r="W58" s="147"/>
      <c r="X58" s="73"/>
      <c r="Y58" s="78"/>
      <c r="Z58" s="73"/>
      <c r="AA58" s="73"/>
      <c r="AB58" s="73"/>
    </row>
    <row r="59" spans="2:28">
      <c r="B59" s="15"/>
      <c r="C59" s="15"/>
      <c r="D59" s="16"/>
      <c r="E59" s="16"/>
      <c r="F59" s="15"/>
      <c r="G59" s="20"/>
      <c r="H59" s="15"/>
      <c r="I59" s="15"/>
      <c r="J59" s="15"/>
      <c r="K59" s="20"/>
      <c r="T59" s="73"/>
      <c r="U59" s="73"/>
      <c r="V59" s="147"/>
      <c r="W59" s="147"/>
      <c r="X59" s="73"/>
      <c r="Y59" s="78"/>
      <c r="Z59" s="73"/>
      <c r="AA59" s="73"/>
      <c r="AB59" s="73"/>
    </row>
    <row r="60" spans="2:28">
      <c r="B60" s="15"/>
      <c r="C60" s="15"/>
      <c r="D60" s="16"/>
      <c r="E60" s="16"/>
      <c r="F60" s="15"/>
      <c r="G60" s="20"/>
      <c r="H60" s="15"/>
      <c r="I60" s="15"/>
      <c r="J60" s="15"/>
      <c r="K60" s="20"/>
      <c r="T60" s="73"/>
      <c r="U60" s="73"/>
      <c r="V60" s="147"/>
      <c r="W60" s="147"/>
      <c r="X60" s="73"/>
      <c r="Y60" s="78"/>
      <c r="Z60" s="73"/>
      <c r="AA60" s="73"/>
      <c r="AB60" s="73"/>
    </row>
    <row r="61" spans="2:28">
      <c r="B61" s="15"/>
      <c r="C61" s="15"/>
      <c r="D61" s="16"/>
      <c r="E61" s="16"/>
      <c r="F61" s="15"/>
      <c r="G61" s="20"/>
      <c r="H61" s="15"/>
      <c r="I61" s="15"/>
      <c r="J61" s="15"/>
      <c r="K61" s="20"/>
      <c r="T61" s="73"/>
      <c r="U61" s="73"/>
      <c r="V61" s="147"/>
      <c r="W61" s="147"/>
      <c r="X61" s="73"/>
      <c r="Y61" s="78"/>
      <c r="Z61" s="73"/>
      <c r="AA61" s="73"/>
      <c r="AB61" s="73"/>
    </row>
    <row r="62" spans="2:28">
      <c r="B62" s="15"/>
      <c r="C62" s="15"/>
      <c r="D62" s="16"/>
      <c r="E62" s="16"/>
      <c r="F62" s="15"/>
      <c r="G62" s="20"/>
      <c r="H62" s="15"/>
      <c r="I62" s="15"/>
      <c r="J62" s="15"/>
      <c r="K62" s="20"/>
      <c r="T62" s="73"/>
      <c r="U62" s="73"/>
      <c r="V62" s="147"/>
      <c r="W62" s="147"/>
      <c r="X62" s="73"/>
      <c r="Y62" s="78"/>
      <c r="Z62" s="73"/>
      <c r="AA62" s="73"/>
      <c r="AB62" s="73"/>
    </row>
    <row r="63" spans="2:28">
      <c r="B63" s="15"/>
      <c r="C63" s="15"/>
      <c r="D63" s="16"/>
      <c r="E63" s="16"/>
      <c r="F63" s="15"/>
      <c r="G63" s="20"/>
      <c r="H63" s="15"/>
      <c r="I63" s="15"/>
      <c r="J63" s="15"/>
      <c r="K63" s="20"/>
      <c r="T63" s="73"/>
      <c r="U63" s="73"/>
      <c r="V63" s="147"/>
      <c r="W63" s="147"/>
      <c r="X63" s="73"/>
      <c r="Y63" s="78"/>
      <c r="Z63" s="73"/>
      <c r="AA63" s="73"/>
      <c r="AB63" s="73"/>
    </row>
    <row r="64" spans="2:28">
      <c r="B64" s="15"/>
      <c r="C64" s="15"/>
      <c r="D64" s="16"/>
      <c r="E64" s="16"/>
      <c r="F64" s="15"/>
      <c r="G64" s="20"/>
      <c r="H64" s="15"/>
      <c r="I64" s="15"/>
      <c r="J64" s="15"/>
      <c r="K64" s="20"/>
      <c r="T64" s="73"/>
      <c r="U64" s="73"/>
      <c r="V64" s="147"/>
      <c r="W64" s="147"/>
      <c r="X64" s="73"/>
      <c r="Y64" s="78"/>
      <c r="Z64" s="73"/>
      <c r="AA64" s="73"/>
      <c r="AB64" s="73"/>
    </row>
    <row r="65" spans="2:28">
      <c r="B65" s="15"/>
      <c r="C65" s="15"/>
      <c r="D65" s="16"/>
      <c r="E65" s="16"/>
      <c r="F65" s="15"/>
      <c r="G65" s="20"/>
      <c r="H65" s="15"/>
      <c r="I65" s="15"/>
      <c r="J65" s="15"/>
      <c r="K65" s="20"/>
      <c r="T65" s="73"/>
      <c r="U65" s="73"/>
      <c r="V65" s="147"/>
      <c r="W65" s="147"/>
      <c r="X65" s="73"/>
      <c r="Y65" s="78"/>
      <c r="Z65" s="73"/>
      <c r="AA65" s="73"/>
      <c r="AB65" s="73"/>
    </row>
    <row r="66" spans="2:28">
      <c r="B66" s="15"/>
      <c r="C66" s="15"/>
      <c r="D66" s="16"/>
      <c r="E66" s="16"/>
      <c r="F66" s="15"/>
      <c r="G66" s="20"/>
      <c r="H66" s="15"/>
      <c r="I66" s="15"/>
      <c r="J66" s="15"/>
      <c r="K66" s="20"/>
      <c r="T66" s="73"/>
      <c r="U66" s="73"/>
      <c r="V66" s="147"/>
      <c r="W66" s="147"/>
      <c r="X66" s="73"/>
      <c r="Y66" s="78"/>
      <c r="Z66" s="73"/>
      <c r="AA66" s="73"/>
      <c r="AB66" s="73"/>
    </row>
    <row r="67" spans="2:28">
      <c r="B67" s="15"/>
      <c r="C67" s="15"/>
      <c r="D67" s="16"/>
      <c r="E67" s="16"/>
      <c r="F67" s="15"/>
      <c r="G67" s="20"/>
      <c r="H67" s="15"/>
      <c r="I67" s="15"/>
      <c r="J67" s="15"/>
      <c r="K67" s="20"/>
      <c r="T67" s="73"/>
      <c r="U67" s="73"/>
      <c r="V67" s="147"/>
      <c r="W67" s="147"/>
      <c r="X67" s="73"/>
      <c r="Y67" s="78"/>
      <c r="Z67" s="73"/>
      <c r="AA67" s="73"/>
      <c r="AB67" s="73"/>
    </row>
    <row r="68" spans="2:28">
      <c r="B68" s="15"/>
      <c r="C68" s="15"/>
      <c r="D68" s="16"/>
      <c r="E68" s="16"/>
      <c r="F68" s="15"/>
      <c r="G68" s="20"/>
      <c r="H68" s="15"/>
      <c r="I68" s="15"/>
      <c r="J68" s="15"/>
      <c r="K68" s="20"/>
      <c r="T68" s="73"/>
      <c r="U68" s="73"/>
      <c r="V68" s="147"/>
      <c r="W68" s="147"/>
      <c r="X68" s="73"/>
      <c r="Y68" s="78"/>
      <c r="Z68" s="73"/>
      <c r="AA68" s="73"/>
      <c r="AB68" s="73"/>
    </row>
    <row r="69" spans="2:28">
      <c r="B69" s="15"/>
      <c r="C69" s="15"/>
      <c r="D69" s="16"/>
      <c r="E69" s="16"/>
      <c r="F69" s="15"/>
      <c r="G69" s="20"/>
      <c r="H69" s="15"/>
      <c r="I69" s="15"/>
      <c r="J69" s="15"/>
      <c r="K69" s="20"/>
      <c r="T69" s="73"/>
      <c r="U69" s="73"/>
      <c r="V69" s="147"/>
      <c r="W69" s="147"/>
      <c r="X69" s="73"/>
      <c r="Y69" s="78"/>
      <c r="Z69" s="73"/>
      <c r="AA69" s="73"/>
      <c r="AB69" s="73"/>
    </row>
    <row r="70" spans="2:28">
      <c r="B70" s="15"/>
      <c r="C70" s="15"/>
      <c r="D70" s="16"/>
      <c r="E70" s="16"/>
      <c r="F70" s="15"/>
      <c r="G70" s="20"/>
      <c r="H70" s="15"/>
      <c r="I70" s="15"/>
      <c r="J70" s="15"/>
      <c r="K70" s="20"/>
      <c r="T70" s="73"/>
      <c r="U70" s="73"/>
      <c r="V70" s="147"/>
      <c r="W70" s="147"/>
      <c r="X70" s="73"/>
      <c r="Y70" s="78"/>
      <c r="Z70" s="73"/>
      <c r="AA70" s="73"/>
      <c r="AB70" s="73"/>
    </row>
    <row r="71" spans="2:28">
      <c r="B71" s="15"/>
      <c r="C71" s="15"/>
      <c r="D71" s="16"/>
      <c r="E71" s="16"/>
      <c r="F71" s="15"/>
      <c r="G71" s="20"/>
      <c r="H71" s="15"/>
      <c r="I71" s="15"/>
      <c r="J71" s="15"/>
      <c r="K71" s="20"/>
      <c r="T71" s="73"/>
      <c r="U71" s="73"/>
      <c r="V71" s="147"/>
      <c r="W71" s="147"/>
      <c r="X71" s="73"/>
      <c r="Y71" s="78"/>
      <c r="Z71" s="73"/>
      <c r="AA71" s="73"/>
      <c r="AB71" s="73"/>
    </row>
    <row r="72" spans="2:28">
      <c r="B72" s="15"/>
      <c r="C72" s="15"/>
      <c r="D72" s="16"/>
      <c r="E72" s="16"/>
      <c r="F72" s="15"/>
      <c r="G72" s="20"/>
      <c r="H72" s="15"/>
      <c r="I72" s="15"/>
      <c r="J72" s="15"/>
      <c r="K72" s="20"/>
      <c r="T72" s="73"/>
      <c r="U72" s="73"/>
      <c r="V72" s="147"/>
      <c r="W72" s="147"/>
      <c r="X72" s="73"/>
      <c r="Y72" s="78"/>
      <c r="Z72" s="73"/>
      <c r="AA72" s="73"/>
      <c r="AB72" s="73"/>
    </row>
    <row r="73" spans="2:28">
      <c r="B73" s="15"/>
      <c r="C73" s="15"/>
      <c r="D73" s="16"/>
      <c r="E73" s="16"/>
      <c r="F73" s="15"/>
      <c r="G73" s="20"/>
      <c r="H73" s="15"/>
      <c r="I73" s="15"/>
      <c r="J73" s="15"/>
      <c r="K73" s="20"/>
      <c r="T73" s="73"/>
      <c r="U73" s="73"/>
      <c r="V73" s="147"/>
      <c r="W73" s="147"/>
      <c r="X73" s="73"/>
      <c r="Y73" s="78"/>
      <c r="Z73" s="73"/>
      <c r="AA73" s="73"/>
      <c r="AB73" s="73"/>
    </row>
    <row r="74" spans="2:28">
      <c r="B74" s="15"/>
      <c r="C74" s="15"/>
      <c r="D74" s="16"/>
      <c r="E74" s="16"/>
      <c r="F74" s="15"/>
      <c r="G74" s="20"/>
      <c r="H74" s="15"/>
      <c r="I74" s="15"/>
      <c r="J74" s="15"/>
      <c r="K74" s="20"/>
      <c r="T74" s="73"/>
      <c r="U74" s="73"/>
      <c r="V74" s="147"/>
      <c r="W74" s="147"/>
      <c r="X74" s="73"/>
      <c r="Y74" s="78"/>
      <c r="Z74" s="73"/>
      <c r="AA74" s="73"/>
      <c r="AB74" s="73"/>
    </row>
    <row r="75" spans="2:28">
      <c r="B75" s="15"/>
      <c r="C75" s="15"/>
      <c r="D75" s="16"/>
      <c r="E75" s="16"/>
      <c r="F75" s="15"/>
      <c r="G75" s="20"/>
      <c r="H75" s="15"/>
      <c r="I75" s="15"/>
      <c r="J75" s="15"/>
      <c r="K75" s="20"/>
      <c r="T75" s="73"/>
      <c r="U75" s="73"/>
      <c r="V75" s="147"/>
      <c r="W75" s="147"/>
      <c r="X75" s="73"/>
      <c r="Y75" s="78"/>
      <c r="Z75" s="73"/>
      <c r="AA75" s="73"/>
      <c r="AB75" s="73"/>
    </row>
    <row r="76" spans="2:28">
      <c r="B76" s="15"/>
      <c r="C76" s="15"/>
      <c r="D76" s="16"/>
      <c r="E76" s="16"/>
      <c r="F76" s="15"/>
      <c r="G76" s="20"/>
      <c r="H76" s="15"/>
      <c r="I76" s="15"/>
      <c r="J76" s="15"/>
      <c r="K76" s="20"/>
      <c r="T76" s="73"/>
      <c r="U76" s="73"/>
      <c r="V76" s="147"/>
      <c r="W76" s="147"/>
      <c r="X76" s="73"/>
      <c r="Y76" s="78"/>
      <c r="Z76" s="73"/>
      <c r="AA76" s="73"/>
      <c r="AB76" s="73"/>
    </row>
    <row r="77" spans="2:28">
      <c r="B77" s="15"/>
      <c r="C77" s="15"/>
      <c r="D77" s="16"/>
      <c r="E77" s="16"/>
      <c r="F77" s="15"/>
      <c r="G77" s="20"/>
      <c r="H77" s="15"/>
      <c r="I77" s="15"/>
      <c r="J77" s="15"/>
      <c r="K77" s="20"/>
      <c r="T77" s="73"/>
      <c r="U77" s="73"/>
      <c r="V77" s="147"/>
      <c r="W77" s="147"/>
      <c r="X77" s="73"/>
      <c r="Y77" s="78"/>
      <c r="Z77" s="73"/>
      <c r="AA77" s="73"/>
      <c r="AB77" s="73"/>
    </row>
    <row r="78" spans="2:28">
      <c r="B78" s="15"/>
      <c r="C78" s="15"/>
      <c r="D78" s="16"/>
      <c r="E78" s="16"/>
      <c r="F78" s="15"/>
      <c r="G78" s="20"/>
      <c r="H78" s="15"/>
      <c r="I78" s="15"/>
      <c r="J78" s="15"/>
      <c r="K78" s="20"/>
      <c r="T78" s="73"/>
      <c r="U78" s="73"/>
      <c r="V78" s="147"/>
      <c r="W78" s="147"/>
      <c r="X78" s="73"/>
      <c r="Y78" s="78"/>
      <c r="Z78" s="73"/>
      <c r="AA78" s="73"/>
      <c r="AB78" s="73"/>
    </row>
    <row r="79" spans="2:28">
      <c r="B79" s="15"/>
      <c r="C79" s="15"/>
      <c r="D79" s="16"/>
      <c r="E79" s="16"/>
      <c r="F79" s="15"/>
      <c r="G79" s="20"/>
      <c r="H79" s="15"/>
      <c r="I79" s="15"/>
      <c r="J79" s="15"/>
      <c r="K79" s="20"/>
      <c r="T79" s="73"/>
      <c r="U79" s="73"/>
      <c r="V79" s="147"/>
      <c r="W79" s="147"/>
      <c r="X79" s="73"/>
      <c r="Y79" s="78"/>
      <c r="Z79" s="73"/>
      <c r="AA79" s="73"/>
      <c r="AB79" s="73"/>
    </row>
    <row r="80" spans="2:28">
      <c r="B80" s="15"/>
      <c r="C80" s="15"/>
      <c r="D80" s="16"/>
      <c r="E80" s="16"/>
      <c r="F80" s="15"/>
      <c r="G80" s="20"/>
      <c r="H80" s="15"/>
      <c r="I80" s="15"/>
      <c r="J80" s="15"/>
      <c r="K80" s="20"/>
      <c r="T80" s="73"/>
      <c r="U80" s="73"/>
      <c r="V80" s="147"/>
      <c r="W80" s="147"/>
      <c r="X80" s="73"/>
      <c r="Y80" s="78"/>
      <c r="Z80" s="73"/>
      <c r="AA80" s="73"/>
      <c r="AB80" s="73"/>
    </row>
    <row r="81" spans="2:28">
      <c r="B81" s="15"/>
      <c r="C81" s="15"/>
      <c r="D81" s="16"/>
      <c r="E81" s="16"/>
      <c r="F81" s="15"/>
      <c r="G81" s="20"/>
      <c r="H81" s="15"/>
      <c r="I81" s="15"/>
      <c r="J81" s="15"/>
      <c r="K81" s="20"/>
      <c r="T81" s="73"/>
      <c r="U81" s="73"/>
      <c r="V81" s="147"/>
      <c r="W81" s="147"/>
      <c r="X81" s="73"/>
      <c r="Y81" s="78"/>
      <c r="Z81" s="73"/>
      <c r="AA81" s="73"/>
      <c r="AB81" s="73"/>
    </row>
    <row r="82" spans="2:28">
      <c r="B82" s="15"/>
      <c r="C82" s="15"/>
      <c r="D82" s="16"/>
      <c r="E82" s="16"/>
      <c r="F82" s="15"/>
      <c r="G82" s="20"/>
      <c r="H82" s="15"/>
      <c r="I82" s="15"/>
      <c r="J82" s="15"/>
      <c r="K82" s="20"/>
      <c r="T82" s="73"/>
      <c r="U82" s="73"/>
      <c r="V82" s="147"/>
      <c r="W82" s="147"/>
      <c r="X82" s="73"/>
      <c r="Y82" s="78"/>
      <c r="Z82" s="73"/>
      <c r="AA82" s="73"/>
      <c r="AB82" s="73"/>
    </row>
    <row r="83" spans="2:28">
      <c r="B83" s="15"/>
      <c r="C83" s="15"/>
      <c r="D83" s="16"/>
      <c r="E83" s="16"/>
      <c r="F83" s="15"/>
      <c r="G83" s="20"/>
      <c r="H83" s="15"/>
      <c r="I83" s="15"/>
      <c r="J83" s="15"/>
      <c r="K83" s="20"/>
      <c r="T83" s="73"/>
      <c r="U83" s="73"/>
      <c r="V83" s="147"/>
      <c r="W83" s="147"/>
      <c r="X83" s="73"/>
      <c r="Y83" s="78"/>
      <c r="Z83" s="73"/>
      <c r="AA83" s="73"/>
      <c r="AB83" s="73"/>
    </row>
    <row r="84" spans="2:28">
      <c r="B84" s="15"/>
      <c r="C84" s="15"/>
      <c r="D84" s="16"/>
      <c r="E84" s="16"/>
      <c r="F84" s="15"/>
      <c r="G84" s="20"/>
      <c r="H84" s="15"/>
      <c r="I84" s="15"/>
      <c r="J84" s="15"/>
      <c r="K84" s="20"/>
      <c r="T84" s="73"/>
      <c r="U84" s="73"/>
      <c r="V84" s="147"/>
      <c r="W84" s="147"/>
      <c r="X84" s="73"/>
      <c r="Y84" s="78"/>
      <c r="Z84" s="73"/>
      <c r="AA84" s="73"/>
      <c r="AB84" s="73"/>
    </row>
    <row r="85" spans="2:28">
      <c r="B85" s="15"/>
      <c r="C85" s="15"/>
      <c r="D85" s="16"/>
      <c r="E85" s="16"/>
      <c r="F85" s="15"/>
      <c r="G85" s="20"/>
      <c r="H85" s="15"/>
      <c r="I85" s="15"/>
      <c r="J85" s="15"/>
      <c r="K85" s="20"/>
      <c r="T85" s="73"/>
      <c r="U85" s="73"/>
      <c r="V85" s="147"/>
      <c r="W85" s="147"/>
      <c r="X85" s="73"/>
      <c r="Y85" s="78"/>
      <c r="Z85" s="73"/>
      <c r="AA85" s="73"/>
      <c r="AB85" s="73"/>
    </row>
    <row r="86" spans="2:28">
      <c r="B86" s="15"/>
      <c r="C86" s="15"/>
      <c r="D86" s="16"/>
      <c r="E86" s="16"/>
      <c r="F86" s="15"/>
      <c r="G86" s="20"/>
      <c r="H86" s="15"/>
      <c r="I86" s="15"/>
      <c r="J86" s="15"/>
      <c r="K86" s="20"/>
      <c r="T86" s="73"/>
      <c r="U86" s="73"/>
      <c r="V86" s="147"/>
      <c r="W86" s="147"/>
      <c r="X86" s="73"/>
      <c r="Y86" s="78"/>
      <c r="Z86" s="73"/>
      <c r="AA86" s="73"/>
      <c r="AB86" s="73"/>
    </row>
    <row r="87" spans="2:28">
      <c r="B87" s="15"/>
      <c r="C87" s="15"/>
      <c r="D87" s="16"/>
      <c r="E87" s="16"/>
      <c r="F87" s="15"/>
      <c r="G87" s="20"/>
      <c r="H87" s="15"/>
      <c r="I87" s="15"/>
      <c r="J87" s="15"/>
      <c r="K87" s="20"/>
      <c r="T87" s="73"/>
      <c r="U87" s="73"/>
      <c r="V87" s="147"/>
      <c r="W87" s="147"/>
      <c r="X87" s="73"/>
      <c r="Y87" s="78"/>
      <c r="Z87" s="73"/>
      <c r="AA87" s="73"/>
      <c r="AB87" s="73"/>
    </row>
    <row r="88" spans="2:28">
      <c r="B88" s="15"/>
      <c r="C88" s="15"/>
      <c r="D88" s="16"/>
      <c r="E88" s="16"/>
      <c r="F88" s="15"/>
      <c r="G88" s="20"/>
      <c r="H88" s="15"/>
      <c r="I88" s="15"/>
      <c r="J88" s="15"/>
      <c r="K88" s="20"/>
      <c r="T88" s="73"/>
      <c r="U88" s="73"/>
      <c r="V88" s="147"/>
      <c r="W88" s="147"/>
      <c r="X88" s="73"/>
      <c r="Y88" s="78"/>
      <c r="Z88" s="73"/>
      <c r="AA88" s="73"/>
      <c r="AB88" s="73"/>
    </row>
    <row r="89" spans="2:28">
      <c r="B89" s="15"/>
      <c r="C89" s="15"/>
      <c r="D89" s="16"/>
      <c r="E89" s="16"/>
      <c r="F89" s="15"/>
      <c r="G89" s="20"/>
      <c r="H89" s="15"/>
      <c r="I89" s="15"/>
      <c r="J89" s="15"/>
      <c r="K89" s="20"/>
      <c r="T89" s="73"/>
      <c r="U89" s="73"/>
      <c r="V89" s="147"/>
      <c r="W89" s="147"/>
      <c r="X89" s="73"/>
      <c r="Y89" s="78"/>
      <c r="Z89" s="73"/>
      <c r="AA89" s="73"/>
      <c r="AB89" s="73"/>
    </row>
    <row r="90" spans="2:28">
      <c r="B90" s="15"/>
      <c r="C90" s="15"/>
      <c r="D90" s="16"/>
      <c r="E90" s="16"/>
      <c r="F90" s="15"/>
      <c r="G90" s="20"/>
      <c r="H90" s="15"/>
      <c r="I90" s="15"/>
      <c r="J90" s="15"/>
      <c r="K90" s="20"/>
      <c r="T90" s="73"/>
      <c r="U90" s="73"/>
      <c r="V90" s="147"/>
      <c r="W90" s="147"/>
      <c r="X90" s="73"/>
      <c r="Y90" s="78"/>
      <c r="Z90" s="73"/>
      <c r="AA90" s="73"/>
      <c r="AB90" s="73"/>
    </row>
    <row r="91" spans="2:28">
      <c r="B91" s="15"/>
      <c r="C91" s="15"/>
      <c r="D91" s="16"/>
      <c r="E91" s="16"/>
      <c r="F91" s="15"/>
      <c r="G91" s="20"/>
      <c r="H91" s="15"/>
      <c r="I91" s="15"/>
      <c r="J91" s="15"/>
      <c r="K91" s="20"/>
      <c r="T91" s="73"/>
      <c r="U91" s="73"/>
      <c r="V91" s="147"/>
      <c r="W91" s="147"/>
      <c r="X91" s="73"/>
      <c r="Y91" s="78"/>
      <c r="Z91" s="73"/>
      <c r="AA91" s="73"/>
      <c r="AB91" s="73"/>
    </row>
    <row r="92" spans="2:28">
      <c r="B92" s="15"/>
      <c r="C92" s="15"/>
      <c r="D92" s="16"/>
      <c r="E92" s="16"/>
      <c r="F92" s="15"/>
      <c r="G92" s="20"/>
      <c r="H92" s="15"/>
      <c r="I92" s="15"/>
      <c r="J92" s="15"/>
      <c r="K92" s="20"/>
      <c r="T92" s="73"/>
      <c r="U92" s="73"/>
      <c r="V92" s="147"/>
      <c r="W92" s="147"/>
      <c r="X92" s="73"/>
      <c r="Y92" s="78"/>
      <c r="Z92" s="73"/>
      <c r="AA92" s="73"/>
      <c r="AB92" s="73"/>
    </row>
    <row r="93" spans="2:28">
      <c r="B93" s="15"/>
      <c r="C93" s="15"/>
      <c r="D93" s="16"/>
      <c r="E93" s="16"/>
      <c r="F93" s="15"/>
      <c r="G93" s="20"/>
      <c r="H93" s="15"/>
      <c r="I93" s="15"/>
      <c r="J93" s="15"/>
      <c r="K93" s="20"/>
      <c r="T93" s="73"/>
      <c r="U93" s="73"/>
      <c r="V93" s="147"/>
      <c r="W93" s="147"/>
      <c r="X93" s="73"/>
      <c r="Y93" s="78"/>
      <c r="Z93" s="73"/>
      <c r="AA93" s="73"/>
      <c r="AB93" s="73"/>
    </row>
    <row r="94" spans="2:28">
      <c r="B94" s="15"/>
      <c r="C94" s="15"/>
      <c r="D94" s="16"/>
      <c r="E94" s="16"/>
      <c r="F94" s="15"/>
      <c r="G94" s="20"/>
      <c r="H94" s="15"/>
      <c r="I94" s="15"/>
      <c r="J94" s="15"/>
      <c r="K94" s="20"/>
      <c r="T94" s="73"/>
      <c r="U94" s="73"/>
      <c r="V94" s="147"/>
      <c r="W94" s="147"/>
      <c r="X94" s="73"/>
      <c r="Y94" s="78"/>
      <c r="Z94" s="73"/>
      <c r="AA94" s="73"/>
      <c r="AB94" s="73"/>
    </row>
    <row r="95" spans="2:28">
      <c r="B95" s="15"/>
      <c r="C95" s="15"/>
      <c r="D95" s="16"/>
      <c r="E95" s="16"/>
      <c r="F95" s="15"/>
      <c r="G95" s="20"/>
      <c r="H95" s="15"/>
      <c r="I95" s="15"/>
      <c r="J95" s="15"/>
      <c r="K95" s="20"/>
      <c r="T95" s="73"/>
      <c r="U95" s="73"/>
      <c r="V95" s="147"/>
      <c r="W95" s="147"/>
      <c r="X95" s="73"/>
      <c r="Y95" s="78"/>
      <c r="Z95" s="73"/>
      <c r="AA95" s="73"/>
      <c r="AB95" s="73"/>
    </row>
    <row r="96" spans="2:28">
      <c r="B96" s="15"/>
      <c r="C96" s="15"/>
      <c r="D96" s="16"/>
      <c r="E96" s="16"/>
      <c r="F96" s="15"/>
      <c r="G96" s="20"/>
      <c r="H96" s="15"/>
      <c r="I96" s="15"/>
      <c r="J96" s="15"/>
      <c r="K96" s="20"/>
      <c r="T96" s="73"/>
      <c r="U96" s="73"/>
      <c r="V96" s="147"/>
      <c r="W96" s="147"/>
      <c r="X96" s="73"/>
      <c r="Y96" s="78"/>
      <c r="Z96" s="73"/>
      <c r="AA96" s="73"/>
      <c r="AB96" s="73"/>
    </row>
    <row r="97" spans="2:28">
      <c r="B97" s="15"/>
      <c r="C97" s="15"/>
      <c r="D97" s="16"/>
      <c r="E97" s="16"/>
      <c r="F97" s="15"/>
      <c r="G97" s="20"/>
      <c r="H97" s="15"/>
      <c r="I97" s="15"/>
      <c r="J97" s="15"/>
      <c r="K97" s="20"/>
      <c r="T97" s="73"/>
      <c r="U97" s="73"/>
      <c r="V97" s="147"/>
      <c r="W97" s="147"/>
      <c r="X97" s="73"/>
      <c r="Y97" s="78"/>
      <c r="Z97" s="73"/>
      <c r="AA97" s="73"/>
      <c r="AB97" s="73"/>
    </row>
    <row r="98" spans="2:28">
      <c r="B98" s="15"/>
      <c r="C98" s="15"/>
      <c r="D98" s="16"/>
      <c r="E98" s="16"/>
      <c r="F98" s="15"/>
      <c r="G98" s="20"/>
      <c r="H98" s="15"/>
      <c r="I98" s="15"/>
      <c r="J98" s="15"/>
      <c r="K98" s="20"/>
      <c r="T98" s="73"/>
      <c r="U98" s="73"/>
      <c r="V98" s="147"/>
      <c r="W98" s="147"/>
      <c r="X98" s="73"/>
      <c r="Y98" s="78"/>
      <c r="Z98" s="73"/>
      <c r="AA98" s="73"/>
      <c r="AB98" s="73"/>
    </row>
    <row r="99" spans="2:28">
      <c r="B99" s="15"/>
      <c r="C99" s="15"/>
      <c r="D99" s="16"/>
      <c r="E99" s="16"/>
      <c r="F99" s="15"/>
      <c r="G99" s="20"/>
      <c r="H99" s="15"/>
      <c r="I99" s="15"/>
      <c r="J99" s="15"/>
      <c r="K99" s="20"/>
      <c r="T99" s="73"/>
      <c r="U99" s="73"/>
      <c r="V99" s="147"/>
      <c r="W99" s="147"/>
      <c r="X99" s="73"/>
      <c r="Y99" s="78"/>
      <c r="Z99" s="73"/>
      <c r="AA99" s="73"/>
      <c r="AB99" s="73"/>
    </row>
    <row r="100" spans="2:28">
      <c r="B100" s="15"/>
      <c r="C100" s="15"/>
      <c r="D100" s="16"/>
      <c r="E100" s="16"/>
      <c r="F100" s="15"/>
      <c r="G100" s="20"/>
      <c r="H100" s="15"/>
      <c r="I100" s="15"/>
      <c r="J100" s="15"/>
      <c r="K100" s="20"/>
      <c r="T100" s="73"/>
      <c r="U100" s="73"/>
      <c r="V100" s="147"/>
      <c r="W100" s="147"/>
      <c r="X100" s="73"/>
      <c r="Y100" s="78"/>
      <c r="Z100" s="73"/>
      <c r="AA100" s="73"/>
      <c r="AB100" s="73"/>
    </row>
    <row r="101" spans="2:28">
      <c r="B101" s="15"/>
      <c r="C101" s="15"/>
      <c r="D101" s="16"/>
      <c r="E101" s="16"/>
      <c r="F101" s="15"/>
      <c r="G101" s="20"/>
      <c r="H101" s="15"/>
      <c r="I101" s="15"/>
      <c r="J101" s="15"/>
      <c r="K101" s="20"/>
      <c r="T101" s="73"/>
      <c r="U101" s="73"/>
      <c r="V101" s="147"/>
      <c r="W101" s="147"/>
      <c r="X101" s="73"/>
      <c r="Y101" s="78"/>
      <c r="Z101" s="73"/>
      <c r="AA101" s="73"/>
      <c r="AB101" s="73"/>
    </row>
    <row r="102" spans="2:28">
      <c r="B102" s="15"/>
      <c r="C102" s="15"/>
      <c r="D102" s="16"/>
      <c r="E102" s="16"/>
      <c r="F102" s="15"/>
      <c r="G102" s="20"/>
      <c r="H102" s="15"/>
      <c r="I102" s="15"/>
      <c r="J102" s="15"/>
      <c r="K102" s="20"/>
      <c r="T102" s="73"/>
      <c r="U102" s="73"/>
      <c r="V102" s="147"/>
      <c r="W102" s="147"/>
      <c r="X102" s="73"/>
      <c r="Y102" s="78"/>
      <c r="Z102" s="73"/>
      <c r="AA102" s="73"/>
      <c r="AB102" s="73"/>
    </row>
    <row r="103" spans="2:28">
      <c r="B103" s="15"/>
      <c r="C103" s="15"/>
      <c r="D103" s="16"/>
      <c r="E103" s="16"/>
      <c r="F103" s="15"/>
      <c r="G103" s="20"/>
      <c r="H103" s="15"/>
      <c r="I103" s="15"/>
      <c r="J103" s="15"/>
      <c r="K103" s="20"/>
      <c r="T103" s="73"/>
      <c r="U103" s="73"/>
      <c r="V103" s="147"/>
      <c r="W103" s="147"/>
      <c r="X103" s="73"/>
      <c r="Y103" s="78"/>
      <c r="Z103" s="73"/>
      <c r="AA103" s="73"/>
      <c r="AB103" s="73"/>
    </row>
    <row r="104" spans="2:28">
      <c r="B104" s="15"/>
      <c r="C104" s="15"/>
      <c r="D104" s="16"/>
      <c r="E104" s="16"/>
      <c r="F104" s="15"/>
      <c r="G104" s="20"/>
      <c r="H104" s="15"/>
      <c r="I104" s="15"/>
      <c r="J104" s="15"/>
      <c r="K104" s="20"/>
      <c r="T104" s="73"/>
      <c r="U104" s="73"/>
      <c r="V104" s="147"/>
      <c r="W104" s="147"/>
      <c r="X104" s="73"/>
      <c r="Y104" s="78"/>
      <c r="Z104" s="73"/>
      <c r="AA104" s="73"/>
      <c r="AB104" s="73"/>
    </row>
    <row r="105" spans="2:28">
      <c r="B105" s="15"/>
      <c r="C105" s="15"/>
      <c r="D105" s="16"/>
      <c r="E105" s="16"/>
      <c r="F105" s="15"/>
      <c r="G105" s="20"/>
      <c r="H105" s="15"/>
      <c r="I105" s="15"/>
      <c r="J105" s="15"/>
      <c r="K105" s="20"/>
      <c r="T105" s="73"/>
      <c r="U105" s="73"/>
      <c r="V105" s="147"/>
      <c r="W105" s="147"/>
      <c r="X105" s="73"/>
      <c r="Y105" s="78"/>
      <c r="Z105" s="73"/>
      <c r="AA105" s="73"/>
      <c r="AB105" s="73"/>
    </row>
    <row r="106" spans="2:28">
      <c r="B106" s="15"/>
      <c r="C106" s="15"/>
      <c r="D106" s="16"/>
      <c r="E106" s="16"/>
      <c r="F106" s="15"/>
      <c r="G106" s="20"/>
      <c r="H106" s="15"/>
      <c r="I106" s="15"/>
      <c r="J106" s="15"/>
      <c r="K106" s="20"/>
      <c r="T106" s="73"/>
      <c r="U106" s="73"/>
      <c r="V106" s="147"/>
      <c r="W106" s="147"/>
      <c r="X106" s="73"/>
      <c r="Y106" s="78"/>
      <c r="Z106" s="73"/>
      <c r="AA106" s="73"/>
      <c r="AB106" s="73"/>
    </row>
    <row r="107" spans="2:28">
      <c r="B107" s="15"/>
      <c r="C107" s="15"/>
      <c r="D107" s="16"/>
      <c r="E107" s="16"/>
      <c r="F107" s="15"/>
      <c r="G107" s="20"/>
      <c r="H107" s="15"/>
      <c r="I107" s="15"/>
      <c r="J107" s="15"/>
      <c r="K107" s="20"/>
      <c r="T107" s="73"/>
      <c r="U107" s="73"/>
      <c r="V107" s="147"/>
      <c r="W107" s="147"/>
      <c r="X107" s="73"/>
      <c r="Y107" s="78"/>
      <c r="Z107" s="73"/>
      <c r="AA107" s="73"/>
      <c r="AB107" s="73"/>
    </row>
    <row r="108" spans="2:28">
      <c r="B108" s="15"/>
      <c r="C108" s="15"/>
      <c r="D108" s="16"/>
      <c r="E108" s="16"/>
      <c r="F108" s="15"/>
      <c r="G108" s="20"/>
      <c r="H108" s="15"/>
      <c r="I108" s="15"/>
      <c r="J108" s="15"/>
      <c r="K108" s="20"/>
      <c r="T108" s="73"/>
      <c r="U108" s="73"/>
      <c r="V108" s="147"/>
      <c r="W108" s="147"/>
      <c r="X108" s="73"/>
      <c r="Y108" s="78"/>
      <c r="Z108" s="73"/>
      <c r="AA108" s="73"/>
      <c r="AB108" s="73"/>
    </row>
    <row r="109" spans="2:28">
      <c r="B109" t="s">
        <v>6</v>
      </c>
    </row>
  </sheetData>
  <sheetProtection sheet="1" objects="1" scenarios="1" selectLockedCells="1" sort="0" autoFilter="0"/>
  <phoneticPr fontId="0" type="noConversion"/>
  <dataValidations count="4">
    <dataValidation type="list" allowBlank="1" showInputMessage="1" showErrorMessage="1" sqref="J8:J108">
      <formula1>DeStatus</formula1>
    </dataValidation>
    <dataValidation type="list" allowBlank="1" showInputMessage="1" showErrorMessage="1" sqref="X8:X17 F8:F108">
      <formula1>DeType</formula1>
    </dataValidation>
    <dataValidation type="whole" operator="greaterThan" allowBlank="1" showInputMessage="1" showErrorMessage="1" sqref="AA8:AA17 I8:I108">
      <formula1>-99999</formula1>
    </dataValidation>
    <dataValidation type="list" allowBlank="1" showInputMessage="1" showErrorMessage="1" sqref="C8:C108">
      <formula1>ContractsScopes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90" fitToHeight="3" orientation="landscape" horizontalDpi="4294967293" r:id="rId1"/>
  <headerFooter alignWithMargins="0">
    <oddHeader>&amp;L&amp;D&amp;C&amp;A&amp;R&amp;P / &amp;N</oddHeader>
    <oddFooter>&amp;L&amp;F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X314"/>
  <sheetViews>
    <sheetView workbookViewId="0">
      <selection activeCell="E21" sqref="E21"/>
    </sheetView>
  </sheetViews>
  <sheetFormatPr defaultRowHeight="11.25"/>
  <cols>
    <col min="1" max="1" width="2.1640625" style="91" customWidth="1"/>
    <col min="2" max="3" width="10.1640625" style="83" customWidth="1"/>
    <col min="4" max="4" width="5.5" style="83" customWidth="1"/>
    <col min="5" max="5" width="38.1640625" style="145" customWidth="1"/>
    <col min="6" max="6" width="14" style="83" customWidth="1"/>
    <col min="7" max="8" width="11.1640625" style="83" customWidth="1"/>
    <col min="9" max="9" width="13.6640625" style="83" customWidth="1"/>
    <col min="10" max="10" width="28.33203125" style="145" customWidth="1"/>
    <col min="11" max="11" width="10.6640625" style="145" customWidth="1"/>
    <col min="12" max="12" width="10.1640625" style="83" customWidth="1"/>
    <col min="13" max="14" width="10.6640625" style="91" customWidth="1"/>
    <col min="15" max="15" width="11.1640625" style="91" hidden="1" customWidth="1"/>
    <col min="16" max="16" width="18.1640625" style="91" hidden="1" customWidth="1"/>
    <col min="17" max="17" width="17" style="91" hidden="1" customWidth="1"/>
    <col min="18" max="18" width="9.1640625" style="91" hidden="1" customWidth="1"/>
    <col min="19" max="26" width="9" style="91" hidden="1" customWidth="1"/>
    <col min="27" max="27" width="9.6640625" style="83" customWidth="1"/>
    <col min="28" max="28" width="3.6640625" style="83" hidden="1" customWidth="1"/>
    <col min="29" max="29" width="7" style="173" hidden="1" customWidth="1"/>
    <col min="30" max="30" width="9.83203125" style="173" hidden="1" customWidth="1"/>
    <col min="31" max="31" width="7.6640625" style="173" hidden="1" customWidth="1"/>
    <col min="32" max="32" width="9.33203125" style="173" hidden="1" customWidth="1"/>
    <col min="33" max="33" width="9.83203125" style="173" hidden="1" customWidth="1"/>
    <col min="34" max="34" width="11" style="173" hidden="1" customWidth="1"/>
    <col min="35" max="35" width="9.6640625" style="173" hidden="1" customWidth="1"/>
    <col min="36" max="36" width="6.1640625" style="173" hidden="1" customWidth="1"/>
    <col min="37" max="37" width="4.6640625" style="173" hidden="1" customWidth="1"/>
    <col min="38" max="38" width="11.1640625" style="173" hidden="1" customWidth="1"/>
    <col min="39" max="39" width="12.6640625" style="173" hidden="1" customWidth="1"/>
    <col min="40" max="40" width="9.6640625" style="173" hidden="1" customWidth="1"/>
    <col min="41" max="41" width="10.33203125" style="173" hidden="1" customWidth="1"/>
    <col min="42" max="42" width="9.1640625" style="173" hidden="1" customWidth="1"/>
    <col min="43" max="43" width="6.33203125" style="173" hidden="1" customWidth="1"/>
    <col min="44" max="44" width="9.33203125" style="173" hidden="1" customWidth="1"/>
    <col min="45" max="45" width="10.1640625" style="173" hidden="1" customWidth="1"/>
    <col min="46" max="46" width="15.33203125" style="83" hidden="1" customWidth="1"/>
    <col min="47" max="47" width="9.6640625" style="83" customWidth="1"/>
    <col min="48" max="50" width="9.33203125" style="83"/>
    <col min="51" max="16384" width="9.33203125" style="91"/>
  </cols>
  <sheetData>
    <row r="1" spans="2:50">
      <c r="B1" s="91"/>
      <c r="C1" s="91"/>
      <c r="D1" s="91"/>
      <c r="E1" s="148"/>
      <c r="F1" s="91"/>
      <c r="G1" s="91"/>
      <c r="H1" s="91"/>
      <c r="I1" s="91"/>
      <c r="J1" s="148"/>
      <c r="K1" s="148"/>
      <c r="L1" s="91"/>
    </row>
    <row r="2" spans="2:50" ht="15">
      <c r="B2" s="153" t="s">
        <v>165</v>
      </c>
      <c r="C2" s="153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</row>
    <row r="3" spans="2:50" hidden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</row>
    <row r="4" spans="2:50" hidden="1">
      <c r="B4" s="91"/>
      <c r="C4" s="91"/>
      <c r="D4" s="91"/>
      <c r="E4" s="91"/>
      <c r="F4" s="128"/>
      <c r="G4" s="128"/>
      <c r="H4" s="128"/>
      <c r="I4" s="128"/>
      <c r="J4" s="128"/>
      <c r="K4" s="128"/>
      <c r="L4" s="128"/>
      <c r="M4" s="129" t="str">
        <f>M7</f>
        <v>Scope ER</v>
      </c>
      <c r="N4" s="129" t="str">
        <f>N7</f>
        <v>Time ER</v>
      </c>
      <c r="O4" s="128"/>
      <c r="P4" s="128"/>
      <c r="Q4" s="128"/>
      <c r="R4" s="128"/>
    </row>
    <row r="5" spans="2:50" hidden="1"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 t="str">
        <f>DB!V6</f>
        <v>&gt;=0,17</v>
      </c>
      <c r="N5" s="128">
        <f>DB!W6</f>
        <v>0</v>
      </c>
      <c r="O5" s="128"/>
      <c r="P5" s="128"/>
      <c r="Q5" s="128"/>
      <c r="R5" s="128"/>
    </row>
    <row r="6" spans="2:50" hidden="1">
      <c r="B6" s="91"/>
      <c r="C6" s="91"/>
      <c r="D6" s="91"/>
      <c r="E6" s="148"/>
      <c r="F6" s="91"/>
      <c r="G6" s="91"/>
      <c r="H6" s="91"/>
      <c r="I6" s="91"/>
      <c r="J6" s="148"/>
      <c r="K6" s="148"/>
      <c r="L6" s="91"/>
      <c r="U6" s="91" t="s">
        <v>5</v>
      </c>
    </row>
    <row r="7" spans="2:50" s="294" customFormat="1" ht="22.5">
      <c r="B7" s="129" t="s">
        <v>8</v>
      </c>
      <c r="C7" s="129" t="s">
        <v>123</v>
      </c>
      <c r="D7" s="129" t="s">
        <v>330</v>
      </c>
      <c r="E7" s="270" t="s">
        <v>1</v>
      </c>
      <c r="F7" s="129" t="s">
        <v>177</v>
      </c>
      <c r="G7" s="270" t="s">
        <v>339</v>
      </c>
      <c r="H7" s="270" t="s">
        <v>340</v>
      </c>
      <c r="I7" s="129" t="s">
        <v>85</v>
      </c>
      <c r="J7" s="270" t="s">
        <v>198</v>
      </c>
      <c r="K7" s="410" t="s">
        <v>419</v>
      </c>
      <c r="L7" s="271" t="s">
        <v>194</v>
      </c>
      <c r="M7" s="129" t="s">
        <v>350</v>
      </c>
      <c r="N7" s="129" t="s">
        <v>351</v>
      </c>
      <c r="O7" s="129" t="s">
        <v>42</v>
      </c>
      <c r="P7" s="129" t="s">
        <v>348</v>
      </c>
      <c r="Q7" s="129" t="s">
        <v>349</v>
      </c>
      <c r="R7" s="129"/>
      <c r="T7" s="294" t="s">
        <v>50</v>
      </c>
      <c r="V7" s="372" t="str">
        <f>TEXT(DB!$K6,"0,00")</f>
        <v>0,05</v>
      </c>
      <c r="W7" s="372" t="str">
        <f>TEXT(DB!$K7,"0,00")</f>
        <v>0,10</v>
      </c>
      <c r="X7" s="372" t="str">
        <f>TEXT(DB!$K8,"0,00")</f>
        <v>0,20</v>
      </c>
      <c r="Y7" s="372" t="str">
        <f>TEXT(DB!$K9,"0,00")</f>
        <v>0,40</v>
      </c>
      <c r="Z7" s="372" t="str">
        <f>TEXT(DB!$K10,"0,00")</f>
        <v>0,80</v>
      </c>
      <c r="AA7" s="85"/>
      <c r="AB7" s="291" t="s">
        <v>8</v>
      </c>
      <c r="AC7" s="291" t="s">
        <v>187</v>
      </c>
      <c r="AD7" s="291" t="s">
        <v>187</v>
      </c>
      <c r="AE7" s="292" t="s">
        <v>164</v>
      </c>
      <c r="AF7" s="292" t="s">
        <v>1</v>
      </c>
      <c r="AG7" s="292" t="s">
        <v>193</v>
      </c>
      <c r="AH7" s="291" t="s">
        <v>177</v>
      </c>
      <c r="AI7" s="291" t="s">
        <v>5</v>
      </c>
      <c r="AJ7" s="291" t="s">
        <v>178</v>
      </c>
      <c r="AK7" s="291" t="s">
        <v>19</v>
      </c>
      <c r="AL7" s="291" t="s">
        <v>42</v>
      </c>
      <c r="AM7" s="291" t="s">
        <v>43</v>
      </c>
      <c r="AN7" s="175"/>
      <c r="AO7" s="293" t="s">
        <v>194</v>
      </c>
      <c r="AP7" s="292" t="s">
        <v>198</v>
      </c>
      <c r="AQ7" s="178" t="s">
        <v>67</v>
      </c>
      <c r="AR7" s="291" t="s">
        <v>195</v>
      </c>
      <c r="AS7" s="296" t="s">
        <v>196</v>
      </c>
      <c r="AT7" s="296" t="s">
        <v>197</v>
      </c>
      <c r="AU7" s="85"/>
      <c r="AV7" s="85"/>
      <c r="AW7" s="85"/>
      <c r="AX7" s="85"/>
    </row>
    <row r="8" spans="2:50" s="198" customFormat="1">
      <c r="B8" s="72" t="s">
        <v>331</v>
      </c>
      <c r="C8" s="405"/>
      <c r="D8" s="73"/>
      <c r="E8" s="406" t="s">
        <v>612</v>
      </c>
      <c r="F8" s="73"/>
      <c r="G8" s="73" t="s">
        <v>345</v>
      </c>
      <c r="H8" s="73" t="s">
        <v>345</v>
      </c>
      <c r="I8" s="79" t="s">
        <v>341</v>
      </c>
      <c r="J8" s="407" t="s">
        <v>627</v>
      </c>
      <c r="K8" s="407"/>
      <c r="L8" s="77"/>
      <c r="M8" s="408">
        <f t="shared" ref="M8:M15" ca="1" si="0">IF(I8="Open",P8*O8,0)</f>
        <v>0</v>
      </c>
      <c r="N8" s="408">
        <f t="shared" ref="N8:N71" ca="1" si="1">IF(I8="Open",Q8*O8,0)</f>
        <v>0</v>
      </c>
      <c r="O8" s="197">
        <f t="shared" ref="O8:O46" si="2">IF(NOT(ISBLANK(F8)),VLOOKUP(F8,RiskProbabilityRating,2,FALSE),0)</f>
        <v>0</v>
      </c>
      <c r="P8" s="197">
        <f t="shared" ref="P8:P59" ca="1" si="3">IF(NOT(ISBLANK(G8)),IF(G8="none",0,VLOOKUP(G8,RiskImpactRating,2,FALSE)),0)</f>
        <v>0.8</v>
      </c>
      <c r="Q8" s="197">
        <f t="shared" ref="Q8:Q71" ca="1" si="4">IF(NOT(ISBLANK(H8)),IF(H8="none",0,VLOOKUP(H8,RiskImpactRating,2,FALSE)),0)</f>
        <v>0.8</v>
      </c>
      <c r="R8" s="198" t="str">
        <f t="shared" ref="R8:R52" ca="1" si="5">TEXT(O8,"0,00")&amp;"_"&amp;TEXT(P8,"0,00")</f>
        <v>0,00_0,80</v>
      </c>
      <c r="S8" s="198" t="s">
        <v>59</v>
      </c>
      <c r="T8" s="373">
        <f ca="1">COUNTIF($M$8:$M$152,"&gt;="&amp;RiskExposureRedLow)</f>
        <v>1</v>
      </c>
      <c r="U8" s="374" t="s">
        <v>55</v>
      </c>
      <c r="V8" s="198">
        <f t="shared" ref="V8:Z11" ca="1" si="6">COUNTIF($R$8:$R$86,"="&amp;$U8&amp;"_"&amp;V$7)</f>
        <v>0</v>
      </c>
      <c r="W8" s="198">
        <f t="shared" ca="1" si="6"/>
        <v>0</v>
      </c>
      <c r="X8" s="198">
        <f t="shared" ca="1" si="6"/>
        <v>1</v>
      </c>
      <c r="Y8" s="198">
        <f t="shared" ca="1" si="6"/>
        <v>0</v>
      </c>
      <c r="Z8" s="198">
        <f t="shared" ca="1" si="6"/>
        <v>0</v>
      </c>
      <c r="AA8" s="86"/>
      <c r="AB8" s="72"/>
      <c r="AC8" s="72"/>
      <c r="AD8" s="73"/>
      <c r="AE8" s="74"/>
      <c r="AF8" s="74"/>
      <c r="AG8" s="74"/>
      <c r="AH8" s="73"/>
      <c r="AI8" s="73"/>
      <c r="AJ8" s="73"/>
      <c r="AK8" s="75"/>
      <c r="AL8" s="76"/>
      <c r="AM8" s="76"/>
      <c r="AN8" s="175"/>
      <c r="AO8" s="77"/>
      <c r="AP8" s="74"/>
      <c r="AQ8" s="78"/>
      <c r="AR8" s="79"/>
      <c r="AS8" s="80"/>
      <c r="AT8" s="80"/>
      <c r="AU8" s="86"/>
      <c r="AV8" s="86"/>
      <c r="AW8" s="86"/>
      <c r="AX8" s="86"/>
    </row>
    <row r="9" spans="2:50" s="198" customFormat="1">
      <c r="B9" s="72" t="s">
        <v>332</v>
      </c>
      <c r="C9" s="405"/>
      <c r="D9" s="73"/>
      <c r="E9" s="406" t="s">
        <v>615</v>
      </c>
      <c r="F9" s="73"/>
      <c r="G9" s="73" t="s">
        <v>344</v>
      </c>
      <c r="H9" s="73" t="s">
        <v>225</v>
      </c>
      <c r="I9" s="79"/>
      <c r="J9" s="377"/>
      <c r="K9" s="407"/>
      <c r="L9" s="77"/>
      <c r="M9" s="408">
        <f t="shared" si="0"/>
        <v>0</v>
      </c>
      <c r="N9" s="408">
        <f t="shared" si="1"/>
        <v>0</v>
      </c>
      <c r="O9" s="197">
        <f t="shared" si="2"/>
        <v>0</v>
      </c>
      <c r="P9" s="197">
        <f t="shared" ca="1" si="3"/>
        <v>0.05</v>
      </c>
      <c r="Q9" s="197">
        <f t="shared" ca="1" si="4"/>
        <v>0.4</v>
      </c>
      <c r="R9" s="198" t="str">
        <f t="shared" ca="1" si="5"/>
        <v>0,00_0,05</v>
      </c>
      <c r="S9" s="198" t="s">
        <v>60</v>
      </c>
      <c r="T9" s="373">
        <f ca="1">COUNTIF($M$8:$M$152,"&gt;="&amp;RiskExposureAmberLow) - T8</f>
        <v>0</v>
      </c>
      <c r="U9" s="374" t="s">
        <v>56</v>
      </c>
      <c r="V9" s="198">
        <f t="shared" ca="1" si="6"/>
        <v>0</v>
      </c>
      <c r="W9" s="198">
        <f t="shared" ca="1" si="6"/>
        <v>0</v>
      </c>
      <c r="X9" s="198">
        <f t="shared" ca="1" si="6"/>
        <v>0</v>
      </c>
      <c r="Y9" s="198">
        <f t="shared" ca="1" si="6"/>
        <v>0</v>
      </c>
      <c r="Z9" s="198">
        <f t="shared" ca="1" si="6"/>
        <v>0</v>
      </c>
      <c r="AA9" s="86"/>
      <c r="AB9" s="72"/>
      <c r="AC9" s="72"/>
      <c r="AD9" s="73"/>
      <c r="AE9" s="74"/>
      <c r="AF9" s="74"/>
      <c r="AG9" s="74"/>
      <c r="AH9" s="73"/>
      <c r="AI9" s="73"/>
      <c r="AJ9" s="73"/>
      <c r="AK9" s="75"/>
      <c r="AL9" s="76"/>
      <c r="AM9" s="76"/>
      <c r="AN9" s="174"/>
      <c r="AO9" s="77"/>
      <c r="AP9" s="74"/>
      <c r="AQ9" s="78"/>
      <c r="AR9" s="79"/>
      <c r="AS9" s="80"/>
      <c r="AT9" s="80"/>
      <c r="AU9" s="86"/>
      <c r="AV9" s="86"/>
      <c r="AW9" s="86"/>
      <c r="AX9" s="86"/>
    </row>
    <row r="10" spans="2:50" s="198" customFormat="1" ht="33.75">
      <c r="B10" s="72" t="s">
        <v>333</v>
      </c>
      <c r="C10" s="405"/>
      <c r="D10" s="73"/>
      <c r="E10" s="406" t="s">
        <v>613</v>
      </c>
      <c r="F10" s="73" t="s">
        <v>224</v>
      </c>
      <c r="G10" s="73" t="s">
        <v>223</v>
      </c>
      <c r="H10" s="73" t="s">
        <v>225</v>
      </c>
      <c r="I10" s="79"/>
      <c r="J10" s="407"/>
      <c r="K10" s="407"/>
      <c r="L10" s="77"/>
      <c r="M10" s="408">
        <f t="shared" si="0"/>
        <v>0</v>
      </c>
      <c r="N10" s="408">
        <f t="shared" si="1"/>
        <v>0</v>
      </c>
      <c r="O10" s="197">
        <f t="shared" ca="1" si="2"/>
        <v>0.5</v>
      </c>
      <c r="P10" s="197">
        <f t="shared" ca="1" si="3"/>
        <v>0.1</v>
      </c>
      <c r="Q10" s="197">
        <f t="shared" ca="1" si="4"/>
        <v>0.4</v>
      </c>
      <c r="R10" s="198" t="str">
        <f t="shared" ca="1" si="5"/>
        <v>0,50_0,10</v>
      </c>
      <c r="U10" s="374" t="s">
        <v>57</v>
      </c>
      <c r="V10" s="198">
        <f t="shared" ca="1" si="6"/>
        <v>0</v>
      </c>
      <c r="W10" s="198">
        <f t="shared" ca="1" si="6"/>
        <v>0</v>
      </c>
      <c r="X10" s="198">
        <f t="shared" ca="1" si="6"/>
        <v>0</v>
      </c>
      <c r="Y10" s="198">
        <f t="shared" ca="1" si="6"/>
        <v>0</v>
      </c>
      <c r="Z10" s="198">
        <f t="shared" ca="1" si="6"/>
        <v>0</v>
      </c>
      <c r="AA10" s="86"/>
      <c r="AB10" s="72"/>
      <c r="AC10" s="72"/>
      <c r="AD10" s="73"/>
      <c r="AE10" s="74"/>
      <c r="AF10" s="74"/>
      <c r="AG10" s="74"/>
      <c r="AH10" s="73"/>
      <c r="AI10" s="73"/>
      <c r="AJ10" s="73"/>
      <c r="AK10" s="75"/>
      <c r="AL10" s="76"/>
      <c r="AM10" s="76"/>
      <c r="AN10" s="175"/>
      <c r="AO10" s="77"/>
      <c r="AP10" s="74"/>
      <c r="AQ10" s="78"/>
      <c r="AR10" s="79"/>
      <c r="AS10" s="80"/>
      <c r="AT10" s="80"/>
      <c r="AU10" s="86"/>
      <c r="AV10" s="86"/>
      <c r="AW10" s="86"/>
      <c r="AX10" s="86"/>
    </row>
    <row r="11" spans="2:50" s="198" customFormat="1" ht="22.5">
      <c r="B11" s="72" t="s">
        <v>334</v>
      </c>
      <c r="C11" s="405"/>
      <c r="D11" s="73"/>
      <c r="E11" s="406" t="s">
        <v>614</v>
      </c>
      <c r="F11" s="73" t="s">
        <v>224</v>
      </c>
      <c r="G11" s="73" t="s">
        <v>225</v>
      </c>
      <c r="H11" s="73" t="s">
        <v>225</v>
      </c>
      <c r="I11" s="79"/>
      <c r="J11" s="377"/>
      <c r="K11" s="407"/>
      <c r="L11" s="77"/>
      <c r="M11" s="408">
        <f t="shared" si="0"/>
        <v>0</v>
      </c>
      <c r="N11" s="408">
        <f t="shared" si="1"/>
        <v>0</v>
      </c>
      <c r="O11" s="197">
        <f t="shared" ca="1" si="2"/>
        <v>0.5</v>
      </c>
      <c r="P11" s="197">
        <f t="shared" ca="1" si="3"/>
        <v>0.4</v>
      </c>
      <c r="Q11" s="197">
        <f t="shared" ca="1" si="4"/>
        <v>0.4</v>
      </c>
      <c r="R11" s="198" t="str">
        <f t="shared" ca="1" si="5"/>
        <v>0,50_0,40</v>
      </c>
      <c r="U11" s="374" t="s">
        <v>58</v>
      </c>
      <c r="V11" s="198">
        <f t="shared" ca="1" si="6"/>
        <v>0</v>
      </c>
      <c r="W11" s="198">
        <f t="shared" ca="1" si="6"/>
        <v>0</v>
      </c>
      <c r="X11" s="198">
        <f t="shared" ca="1" si="6"/>
        <v>0</v>
      </c>
      <c r="Y11" s="198">
        <f t="shared" ca="1" si="6"/>
        <v>0</v>
      </c>
      <c r="Z11" s="198">
        <f t="shared" ca="1" si="6"/>
        <v>0</v>
      </c>
      <c r="AA11" s="86"/>
      <c r="AB11" s="72"/>
      <c r="AC11" s="72"/>
      <c r="AD11" s="73"/>
      <c r="AE11" s="74"/>
      <c r="AF11" s="74"/>
      <c r="AG11" s="74"/>
      <c r="AH11" s="73"/>
      <c r="AI11" s="73"/>
      <c r="AJ11" s="73"/>
      <c r="AK11" s="75"/>
      <c r="AL11" s="76"/>
      <c r="AM11" s="76"/>
      <c r="AN11" s="175"/>
      <c r="AO11" s="77"/>
      <c r="AP11" s="74"/>
      <c r="AQ11" s="78"/>
      <c r="AR11" s="79"/>
      <c r="AS11" s="80"/>
      <c r="AT11" s="80"/>
      <c r="AU11" s="86"/>
      <c r="AV11" s="86"/>
      <c r="AW11" s="86"/>
      <c r="AX11" s="86"/>
    </row>
    <row r="12" spans="2:50" s="198" customFormat="1" ht="22.5">
      <c r="B12" s="72" t="s">
        <v>335</v>
      </c>
      <c r="C12" s="405"/>
      <c r="D12" s="73"/>
      <c r="E12" s="406" t="s">
        <v>616</v>
      </c>
      <c r="F12" s="73" t="s">
        <v>226</v>
      </c>
      <c r="G12" s="73" t="s">
        <v>224</v>
      </c>
      <c r="H12" s="73" t="s">
        <v>225</v>
      </c>
      <c r="I12" s="79" t="s">
        <v>341</v>
      </c>
      <c r="J12" s="407"/>
      <c r="K12" s="407"/>
      <c r="L12" s="77"/>
      <c r="M12" s="408">
        <f t="shared" ca="1" si="0"/>
        <v>0.18000000000000002</v>
      </c>
      <c r="N12" s="408">
        <f t="shared" ca="1" si="1"/>
        <v>0.36000000000000004</v>
      </c>
      <c r="O12" s="197">
        <f t="shared" ca="1" si="2"/>
        <v>0.9</v>
      </c>
      <c r="P12" s="197">
        <f t="shared" ca="1" si="3"/>
        <v>0.2</v>
      </c>
      <c r="Q12" s="197">
        <f t="shared" ca="1" si="4"/>
        <v>0.4</v>
      </c>
      <c r="R12" s="198" t="str">
        <f t="shared" ca="1" si="5"/>
        <v>0,90_0,20</v>
      </c>
      <c r="AA12" s="86"/>
      <c r="AB12" s="72"/>
      <c r="AC12" s="72"/>
      <c r="AD12" s="73"/>
      <c r="AE12" s="74"/>
      <c r="AF12" s="74"/>
      <c r="AG12" s="74"/>
      <c r="AH12" s="73"/>
      <c r="AI12" s="73"/>
      <c r="AJ12" s="73"/>
      <c r="AK12" s="75"/>
      <c r="AL12" s="76"/>
      <c r="AM12" s="76"/>
      <c r="AN12" s="175"/>
      <c r="AO12" s="77"/>
      <c r="AP12" s="74"/>
      <c r="AQ12" s="78"/>
      <c r="AR12" s="79"/>
      <c r="AS12" s="80"/>
      <c r="AT12" s="80"/>
      <c r="AU12" s="86"/>
      <c r="AV12" s="86"/>
      <c r="AW12" s="86"/>
      <c r="AX12" s="86"/>
    </row>
    <row r="13" spans="2:50" s="198" customFormat="1">
      <c r="B13" s="72" t="s">
        <v>336</v>
      </c>
      <c r="C13" s="405"/>
      <c r="D13" s="74"/>
      <c r="E13" s="406" t="s">
        <v>630</v>
      </c>
      <c r="F13" s="73"/>
      <c r="G13" s="73"/>
      <c r="H13" s="73"/>
      <c r="I13" s="411"/>
      <c r="J13" s="407" t="s">
        <v>627</v>
      </c>
      <c r="K13" s="407"/>
      <c r="L13" s="77"/>
      <c r="M13" s="408">
        <f t="shared" si="0"/>
        <v>0</v>
      </c>
      <c r="N13" s="408">
        <f t="shared" si="1"/>
        <v>0</v>
      </c>
      <c r="O13" s="197">
        <f t="shared" si="2"/>
        <v>0</v>
      </c>
      <c r="P13" s="197">
        <f t="shared" si="3"/>
        <v>0</v>
      </c>
      <c r="Q13" s="197">
        <f t="shared" si="4"/>
        <v>0</v>
      </c>
      <c r="R13" s="198" t="str">
        <f t="shared" si="5"/>
        <v>0,00_0,00</v>
      </c>
      <c r="AA13" s="86"/>
      <c r="AB13" s="72"/>
      <c r="AC13" s="72"/>
      <c r="AD13" s="73"/>
      <c r="AE13" s="74"/>
      <c r="AF13" s="74"/>
      <c r="AG13" s="74"/>
      <c r="AH13" s="73"/>
      <c r="AI13" s="73"/>
      <c r="AJ13" s="73"/>
      <c r="AK13" s="75"/>
      <c r="AL13" s="76"/>
      <c r="AM13" s="76"/>
      <c r="AN13" s="175"/>
      <c r="AO13" s="77"/>
      <c r="AP13" s="74"/>
      <c r="AQ13" s="78"/>
      <c r="AR13" s="79"/>
      <c r="AS13" s="80"/>
      <c r="AT13" s="80"/>
      <c r="AU13" s="86"/>
      <c r="AV13" s="86"/>
      <c r="AW13" s="86"/>
      <c r="AX13" s="86"/>
    </row>
    <row r="14" spans="2:50" s="198" customFormat="1">
      <c r="B14" s="72" t="s">
        <v>337</v>
      </c>
      <c r="C14" s="405"/>
      <c r="D14" s="74"/>
      <c r="E14" s="406"/>
      <c r="F14" s="73"/>
      <c r="G14" s="73"/>
      <c r="H14" s="73"/>
      <c r="I14" s="411"/>
      <c r="J14" s="407"/>
      <c r="K14" s="407"/>
      <c r="L14" s="77"/>
      <c r="M14" s="408">
        <f t="shared" si="0"/>
        <v>0</v>
      </c>
      <c r="N14" s="408">
        <f t="shared" si="1"/>
        <v>0</v>
      </c>
      <c r="O14" s="197">
        <f t="shared" si="2"/>
        <v>0</v>
      </c>
      <c r="P14" s="197">
        <f t="shared" si="3"/>
        <v>0</v>
      </c>
      <c r="Q14" s="197">
        <f t="shared" si="4"/>
        <v>0</v>
      </c>
      <c r="R14" s="198" t="str">
        <f t="shared" si="5"/>
        <v>0,00_0,00</v>
      </c>
      <c r="AA14" s="86"/>
      <c r="AB14" s="72"/>
      <c r="AC14" s="72"/>
      <c r="AD14" s="73"/>
      <c r="AE14" s="74"/>
      <c r="AF14" s="74"/>
      <c r="AG14" s="74"/>
      <c r="AH14" s="73"/>
      <c r="AI14" s="73"/>
      <c r="AJ14" s="73"/>
      <c r="AK14" s="75"/>
      <c r="AL14" s="76"/>
      <c r="AM14" s="76"/>
      <c r="AN14" s="175"/>
      <c r="AO14" s="77"/>
      <c r="AP14" s="74"/>
      <c r="AQ14" s="78"/>
      <c r="AR14" s="79"/>
      <c r="AS14" s="80"/>
      <c r="AT14" s="80"/>
      <c r="AU14" s="86"/>
      <c r="AV14" s="86"/>
      <c r="AW14" s="86"/>
      <c r="AX14" s="86"/>
    </row>
    <row r="15" spans="2:50" s="198" customFormat="1">
      <c r="B15" s="72" t="s">
        <v>338</v>
      </c>
      <c r="C15" s="405"/>
      <c r="D15" s="74"/>
      <c r="E15" s="406"/>
      <c r="F15" s="73"/>
      <c r="G15" s="73"/>
      <c r="H15" s="73"/>
      <c r="I15" s="79"/>
      <c r="J15" s="407"/>
      <c r="K15" s="407"/>
      <c r="L15" s="77"/>
      <c r="M15" s="408">
        <f t="shared" si="0"/>
        <v>0</v>
      </c>
      <c r="N15" s="408">
        <f t="shared" si="1"/>
        <v>0</v>
      </c>
      <c r="O15" s="197">
        <f t="shared" si="2"/>
        <v>0</v>
      </c>
      <c r="P15" s="197">
        <f t="shared" si="3"/>
        <v>0</v>
      </c>
      <c r="Q15" s="197">
        <f t="shared" si="4"/>
        <v>0</v>
      </c>
      <c r="R15" s="198" t="str">
        <f t="shared" si="5"/>
        <v>0,00_0,00</v>
      </c>
      <c r="AA15" s="86"/>
      <c r="AB15" s="72"/>
      <c r="AC15" s="72"/>
      <c r="AD15" s="73"/>
      <c r="AE15" s="74"/>
      <c r="AF15" s="74"/>
      <c r="AG15" s="74"/>
      <c r="AH15" s="73"/>
      <c r="AI15" s="73"/>
      <c r="AJ15" s="73"/>
      <c r="AK15" s="75"/>
      <c r="AL15" s="76"/>
      <c r="AM15" s="76"/>
      <c r="AN15" s="175"/>
      <c r="AO15" s="77"/>
      <c r="AP15" s="74"/>
      <c r="AQ15" s="78"/>
      <c r="AR15" s="79"/>
      <c r="AS15" s="80"/>
      <c r="AT15" s="80"/>
      <c r="AU15" s="86"/>
      <c r="AV15" s="86"/>
      <c r="AW15" s="86"/>
      <c r="AX15" s="86"/>
    </row>
    <row r="16" spans="2:50" s="198" customFormat="1">
      <c r="B16" s="72" t="s">
        <v>355</v>
      </c>
      <c r="C16" s="405"/>
      <c r="D16" s="73"/>
      <c r="E16" s="406"/>
      <c r="F16" s="73"/>
      <c r="G16" s="73"/>
      <c r="H16" s="73"/>
      <c r="I16" s="79"/>
      <c r="J16" s="407"/>
      <c r="K16" s="407"/>
      <c r="L16" s="77"/>
      <c r="M16" s="408">
        <f t="shared" ref="M16:M47" si="7">IF(I16="Open",P16*O16,0)</f>
        <v>0</v>
      </c>
      <c r="N16" s="408">
        <f t="shared" si="1"/>
        <v>0</v>
      </c>
      <c r="O16" s="197">
        <f t="shared" si="2"/>
        <v>0</v>
      </c>
      <c r="P16" s="197">
        <f t="shared" si="3"/>
        <v>0</v>
      </c>
      <c r="Q16" s="197">
        <f t="shared" si="4"/>
        <v>0</v>
      </c>
      <c r="R16" s="198" t="str">
        <f t="shared" si="5"/>
        <v>0,00_0,00</v>
      </c>
      <c r="AA16" s="86"/>
      <c r="AB16" s="72"/>
      <c r="AC16" s="72"/>
      <c r="AD16" s="73"/>
      <c r="AE16" s="74"/>
      <c r="AF16" s="74"/>
      <c r="AG16" s="74"/>
      <c r="AH16" s="73"/>
      <c r="AI16" s="73"/>
      <c r="AJ16" s="73"/>
      <c r="AK16" s="75"/>
      <c r="AL16" s="76"/>
      <c r="AM16" s="76"/>
      <c r="AN16" s="175"/>
      <c r="AO16" s="77"/>
      <c r="AP16" s="74"/>
      <c r="AQ16" s="78"/>
      <c r="AR16" s="79"/>
      <c r="AS16" s="80"/>
      <c r="AT16" s="80"/>
      <c r="AU16" s="86"/>
      <c r="AV16" s="86"/>
      <c r="AW16" s="86"/>
      <c r="AX16" s="86"/>
    </row>
    <row r="17" spans="2:50" s="198" customFormat="1">
      <c r="B17" s="72" t="s">
        <v>356</v>
      </c>
      <c r="C17" s="405"/>
      <c r="D17" s="73"/>
      <c r="E17" s="406"/>
      <c r="F17" s="73"/>
      <c r="G17" s="73"/>
      <c r="H17" s="73"/>
      <c r="I17" s="411"/>
      <c r="J17" s="407"/>
      <c r="K17" s="407"/>
      <c r="L17" s="77"/>
      <c r="M17" s="408">
        <f t="shared" si="7"/>
        <v>0</v>
      </c>
      <c r="N17" s="408">
        <f t="shared" si="1"/>
        <v>0</v>
      </c>
      <c r="O17" s="197">
        <f t="shared" si="2"/>
        <v>0</v>
      </c>
      <c r="P17" s="197">
        <f t="shared" si="3"/>
        <v>0</v>
      </c>
      <c r="Q17" s="197">
        <f t="shared" si="4"/>
        <v>0</v>
      </c>
      <c r="R17" s="198" t="str">
        <f t="shared" si="5"/>
        <v>0,00_0,00</v>
      </c>
      <c r="AA17" s="86"/>
      <c r="AB17" s="72"/>
      <c r="AC17" s="72"/>
      <c r="AD17" s="73"/>
      <c r="AE17" s="74"/>
      <c r="AF17" s="74"/>
      <c r="AG17" s="74"/>
      <c r="AH17" s="73"/>
      <c r="AI17" s="73"/>
      <c r="AJ17" s="73"/>
      <c r="AK17" s="75"/>
      <c r="AL17" s="76"/>
      <c r="AM17" s="76"/>
      <c r="AN17" s="175"/>
      <c r="AO17" s="77"/>
      <c r="AP17" s="74"/>
      <c r="AQ17" s="78"/>
      <c r="AR17" s="79"/>
      <c r="AS17" s="80"/>
      <c r="AT17" s="80"/>
      <c r="AU17" s="86"/>
      <c r="AV17" s="86"/>
      <c r="AW17" s="86"/>
      <c r="AX17" s="86"/>
    </row>
    <row r="18" spans="2:50" s="198" customFormat="1">
      <c r="B18" s="72" t="s">
        <v>357</v>
      </c>
      <c r="C18" s="405"/>
      <c r="D18" s="73"/>
      <c r="E18" s="406"/>
      <c r="F18" s="405"/>
      <c r="G18" s="405"/>
      <c r="H18" s="73"/>
      <c r="I18" s="79"/>
      <c r="J18" s="407"/>
      <c r="K18" s="407"/>
      <c r="L18" s="77"/>
      <c r="M18" s="408">
        <f t="shared" si="7"/>
        <v>0</v>
      </c>
      <c r="N18" s="408">
        <f t="shared" si="1"/>
        <v>0</v>
      </c>
      <c r="O18" s="197">
        <f t="shared" si="2"/>
        <v>0</v>
      </c>
      <c r="P18" s="197">
        <f t="shared" si="3"/>
        <v>0</v>
      </c>
      <c r="Q18" s="197">
        <f t="shared" si="4"/>
        <v>0</v>
      </c>
      <c r="R18" s="198" t="str">
        <f t="shared" si="5"/>
        <v>0,00_0,00</v>
      </c>
      <c r="AA18" s="86"/>
      <c r="AB18" s="72"/>
      <c r="AC18" s="72"/>
      <c r="AD18" s="73"/>
      <c r="AE18" s="74"/>
      <c r="AF18" s="74"/>
      <c r="AG18" s="74"/>
      <c r="AH18" s="73"/>
      <c r="AI18" s="73"/>
      <c r="AJ18" s="73"/>
      <c r="AK18" s="75"/>
      <c r="AL18" s="76"/>
      <c r="AM18" s="76"/>
      <c r="AN18" s="175"/>
      <c r="AO18" s="77"/>
      <c r="AP18" s="74"/>
      <c r="AQ18" s="78"/>
      <c r="AR18" s="79"/>
      <c r="AS18" s="80"/>
      <c r="AT18" s="80"/>
      <c r="AU18" s="86"/>
      <c r="AV18" s="86"/>
      <c r="AW18" s="86"/>
      <c r="AX18" s="86"/>
    </row>
    <row r="19" spans="2:50" s="198" customFormat="1">
      <c r="B19" s="72" t="s">
        <v>358</v>
      </c>
      <c r="C19" s="405"/>
      <c r="D19" s="73"/>
      <c r="E19" s="406"/>
      <c r="F19" s="405"/>
      <c r="G19" s="405"/>
      <c r="H19" s="405"/>
      <c r="I19" s="411"/>
      <c r="J19" s="407"/>
      <c r="K19" s="407"/>
      <c r="L19" s="409"/>
      <c r="M19" s="408">
        <f t="shared" si="7"/>
        <v>0</v>
      </c>
      <c r="N19" s="408">
        <f t="shared" si="1"/>
        <v>0</v>
      </c>
      <c r="O19" s="197">
        <f t="shared" si="2"/>
        <v>0</v>
      </c>
      <c r="P19" s="197">
        <f t="shared" si="3"/>
        <v>0</v>
      </c>
      <c r="Q19" s="197">
        <f t="shared" si="4"/>
        <v>0</v>
      </c>
      <c r="R19" s="198" t="str">
        <f t="shared" si="5"/>
        <v>0,00_0,00</v>
      </c>
      <c r="AA19" s="86"/>
      <c r="AB19" s="72"/>
      <c r="AC19" s="72"/>
      <c r="AD19" s="73"/>
      <c r="AE19" s="74"/>
      <c r="AF19" s="74"/>
      <c r="AG19" s="74"/>
      <c r="AH19" s="73"/>
      <c r="AI19" s="73"/>
      <c r="AJ19" s="73"/>
      <c r="AK19" s="75"/>
      <c r="AL19" s="76"/>
      <c r="AM19" s="76"/>
      <c r="AN19" s="175"/>
      <c r="AO19" s="77"/>
      <c r="AP19" s="74"/>
      <c r="AQ19" s="78"/>
      <c r="AR19" s="79"/>
      <c r="AS19" s="80"/>
      <c r="AT19" s="80"/>
      <c r="AU19" s="86"/>
      <c r="AV19" s="86"/>
      <c r="AW19" s="86"/>
      <c r="AX19" s="86"/>
    </row>
    <row r="20" spans="2:50" s="198" customFormat="1">
      <c r="B20" s="72" t="s">
        <v>359</v>
      </c>
      <c r="C20" s="405"/>
      <c r="D20" s="73"/>
      <c r="E20" s="406"/>
      <c r="F20" s="73"/>
      <c r="G20" s="73"/>
      <c r="H20" s="73"/>
      <c r="I20" s="411"/>
      <c r="J20" s="407"/>
      <c r="K20" s="407"/>
      <c r="L20" s="77"/>
      <c r="M20" s="408">
        <f t="shared" si="7"/>
        <v>0</v>
      </c>
      <c r="N20" s="408">
        <f t="shared" si="1"/>
        <v>0</v>
      </c>
      <c r="O20" s="197">
        <f t="shared" si="2"/>
        <v>0</v>
      </c>
      <c r="P20" s="197">
        <f t="shared" si="3"/>
        <v>0</v>
      </c>
      <c r="Q20" s="197">
        <f t="shared" si="4"/>
        <v>0</v>
      </c>
      <c r="R20" s="198" t="str">
        <f t="shared" si="5"/>
        <v>0,00_0,00</v>
      </c>
      <c r="AA20" s="86"/>
      <c r="AB20" s="72"/>
      <c r="AC20" s="72"/>
      <c r="AD20" s="73"/>
      <c r="AE20" s="74"/>
      <c r="AF20" s="74"/>
      <c r="AG20" s="74"/>
      <c r="AH20" s="73"/>
      <c r="AI20" s="73"/>
      <c r="AJ20" s="73"/>
      <c r="AK20" s="75"/>
      <c r="AL20" s="76"/>
      <c r="AM20" s="76"/>
      <c r="AN20" s="175"/>
      <c r="AO20" s="77"/>
      <c r="AP20" s="74"/>
      <c r="AQ20" s="78"/>
      <c r="AR20" s="79"/>
      <c r="AS20" s="80"/>
      <c r="AT20" s="80"/>
      <c r="AU20" s="86"/>
      <c r="AV20" s="86"/>
      <c r="AW20" s="86"/>
      <c r="AX20" s="86"/>
    </row>
    <row r="21" spans="2:50" s="198" customFormat="1">
      <c r="B21" s="72" t="s">
        <v>360</v>
      </c>
      <c r="C21" s="72"/>
      <c r="D21" s="73"/>
      <c r="E21" s="74"/>
      <c r="F21" s="380"/>
      <c r="G21" s="73"/>
      <c r="H21" s="73"/>
      <c r="I21" s="79"/>
      <c r="J21" s="377"/>
      <c r="K21" s="407"/>
      <c r="L21" s="77"/>
      <c r="M21" s="408">
        <f t="shared" si="7"/>
        <v>0</v>
      </c>
      <c r="N21" s="408">
        <f t="shared" si="1"/>
        <v>0</v>
      </c>
      <c r="O21" s="197">
        <f t="shared" si="2"/>
        <v>0</v>
      </c>
      <c r="P21" s="197">
        <f t="shared" si="3"/>
        <v>0</v>
      </c>
      <c r="Q21" s="197">
        <f t="shared" si="4"/>
        <v>0</v>
      </c>
      <c r="R21" s="198" t="str">
        <f t="shared" si="5"/>
        <v>0,00_0,00</v>
      </c>
      <c r="AA21" s="86"/>
      <c r="AB21" s="72"/>
      <c r="AC21" s="72"/>
      <c r="AD21" s="73"/>
      <c r="AE21" s="74"/>
      <c r="AF21" s="74"/>
      <c r="AG21" s="74"/>
      <c r="AH21" s="73"/>
      <c r="AI21" s="73"/>
      <c r="AJ21" s="73"/>
      <c r="AK21" s="75"/>
      <c r="AL21" s="76"/>
      <c r="AM21" s="76"/>
      <c r="AN21" s="175"/>
      <c r="AO21" s="77"/>
      <c r="AP21" s="74"/>
      <c r="AQ21" s="78"/>
      <c r="AR21" s="79"/>
      <c r="AS21" s="80"/>
      <c r="AT21" s="80"/>
      <c r="AU21" s="86"/>
      <c r="AV21" s="86"/>
      <c r="AW21" s="86"/>
      <c r="AX21" s="86"/>
    </row>
    <row r="22" spans="2:50" s="198" customFormat="1">
      <c r="B22" s="72" t="s">
        <v>361</v>
      </c>
      <c r="C22" s="72"/>
      <c r="D22" s="73"/>
      <c r="E22" s="74"/>
      <c r="F22" s="380"/>
      <c r="G22" s="73"/>
      <c r="H22" s="73"/>
      <c r="I22" s="79"/>
      <c r="J22" s="377"/>
      <c r="K22" s="407"/>
      <c r="L22" s="77"/>
      <c r="M22" s="408">
        <f t="shared" si="7"/>
        <v>0</v>
      </c>
      <c r="N22" s="408">
        <f t="shared" si="1"/>
        <v>0</v>
      </c>
      <c r="O22" s="197">
        <f t="shared" si="2"/>
        <v>0</v>
      </c>
      <c r="P22" s="197">
        <f t="shared" si="3"/>
        <v>0</v>
      </c>
      <c r="Q22" s="197">
        <f t="shared" si="4"/>
        <v>0</v>
      </c>
      <c r="R22" s="198" t="str">
        <f t="shared" si="5"/>
        <v>0,00_0,00</v>
      </c>
      <c r="AA22" s="86"/>
      <c r="AB22" s="72"/>
      <c r="AC22" s="72"/>
      <c r="AD22" s="73"/>
      <c r="AE22" s="74"/>
      <c r="AF22" s="74"/>
      <c r="AG22" s="74"/>
      <c r="AH22" s="73"/>
      <c r="AI22" s="73"/>
      <c r="AJ22" s="73"/>
      <c r="AK22" s="75"/>
      <c r="AL22" s="76"/>
      <c r="AM22" s="76"/>
      <c r="AN22" s="175"/>
      <c r="AO22" s="77"/>
      <c r="AP22" s="74"/>
      <c r="AQ22" s="78"/>
      <c r="AR22" s="79"/>
      <c r="AS22" s="80"/>
      <c r="AT22" s="80"/>
      <c r="AU22" s="86"/>
      <c r="AV22" s="86"/>
      <c r="AW22" s="86"/>
      <c r="AX22" s="86"/>
    </row>
    <row r="23" spans="2:50" s="198" customFormat="1">
      <c r="B23" s="72" t="s">
        <v>362</v>
      </c>
      <c r="C23" s="72"/>
      <c r="D23" s="73"/>
      <c r="E23" s="147"/>
      <c r="F23" s="380"/>
      <c r="G23" s="73"/>
      <c r="H23" s="73"/>
      <c r="I23" s="79"/>
      <c r="J23" s="377"/>
      <c r="K23" s="407"/>
      <c r="L23" s="77"/>
      <c r="M23" s="408">
        <f t="shared" si="7"/>
        <v>0</v>
      </c>
      <c r="N23" s="408">
        <f t="shared" si="1"/>
        <v>0</v>
      </c>
      <c r="O23" s="197">
        <f t="shared" si="2"/>
        <v>0</v>
      </c>
      <c r="P23" s="197">
        <f t="shared" si="3"/>
        <v>0</v>
      </c>
      <c r="Q23" s="197">
        <f t="shared" si="4"/>
        <v>0</v>
      </c>
      <c r="R23" s="198" t="str">
        <f t="shared" si="5"/>
        <v>0,00_0,00</v>
      </c>
      <c r="AA23" s="86"/>
      <c r="AB23" s="73"/>
      <c r="AC23" s="73"/>
      <c r="AD23" s="73"/>
      <c r="AE23" s="74"/>
      <c r="AF23" s="147"/>
      <c r="AG23" s="147"/>
      <c r="AH23" s="73"/>
      <c r="AI23" s="73"/>
      <c r="AJ23" s="73"/>
      <c r="AK23" s="75"/>
      <c r="AL23" s="76"/>
      <c r="AM23" s="76"/>
      <c r="AN23" s="175"/>
      <c r="AO23" s="77"/>
      <c r="AP23" s="147"/>
      <c r="AQ23" s="78"/>
      <c r="AR23" s="79"/>
      <c r="AS23" s="80"/>
      <c r="AT23" s="80"/>
      <c r="AU23" s="86"/>
      <c r="AV23" s="86"/>
      <c r="AW23" s="86"/>
      <c r="AX23" s="86"/>
    </row>
    <row r="24" spans="2:50" s="198" customFormat="1">
      <c r="B24" s="72" t="s">
        <v>363</v>
      </c>
      <c r="C24" s="72"/>
      <c r="D24" s="73"/>
      <c r="E24" s="147"/>
      <c r="F24" s="380"/>
      <c r="G24" s="73"/>
      <c r="H24" s="73"/>
      <c r="I24" s="79"/>
      <c r="J24" s="377"/>
      <c r="K24" s="407"/>
      <c r="L24" s="77"/>
      <c r="M24" s="408">
        <f t="shared" si="7"/>
        <v>0</v>
      </c>
      <c r="N24" s="408">
        <f t="shared" si="1"/>
        <v>0</v>
      </c>
      <c r="O24" s="197">
        <f t="shared" si="2"/>
        <v>0</v>
      </c>
      <c r="P24" s="197">
        <f t="shared" si="3"/>
        <v>0</v>
      </c>
      <c r="Q24" s="197">
        <f t="shared" si="4"/>
        <v>0</v>
      </c>
      <c r="R24" s="198" t="str">
        <f t="shared" si="5"/>
        <v>0,00_0,00</v>
      </c>
      <c r="AA24" s="86"/>
      <c r="AB24" s="73"/>
      <c r="AC24" s="73"/>
      <c r="AD24" s="73"/>
      <c r="AE24" s="147"/>
      <c r="AF24" s="147"/>
      <c r="AG24" s="147"/>
      <c r="AH24" s="73"/>
      <c r="AI24" s="73"/>
      <c r="AJ24" s="73"/>
      <c r="AK24" s="75"/>
      <c r="AL24" s="76"/>
      <c r="AM24" s="76"/>
      <c r="AN24" s="175"/>
      <c r="AO24" s="77"/>
      <c r="AP24" s="147"/>
      <c r="AQ24" s="78"/>
      <c r="AR24" s="79"/>
      <c r="AS24" s="80"/>
      <c r="AT24" s="80"/>
      <c r="AU24" s="86"/>
      <c r="AV24" s="86"/>
      <c r="AW24" s="86"/>
      <c r="AX24" s="86"/>
    </row>
    <row r="25" spans="2:50" s="198" customFormat="1">
      <c r="B25" s="72" t="s">
        <v>364</v>
      </c>
      <c r="C25" s="72"/>
      <c r="D25" s="73"/>
      <c r="E25" s="147"/>
      <c r="F25" s="380"/>
      <c r="G25" s="73"/>
      <c r="H25" s="73"/>
      <c r="I25" s="79"/>
      <c r="J25" s="378"/>
      <c r="K25" s="407"/>
      <c r="L25" s="77"/>
      <c r="M25" s="408">
        <f t="shared" si="7"/>
        <v>0</v>
      </c>
      <c r="N25" s="408">
        <f t="shared" si="1"/>
        <v>0</v>
      </c>
      <c r="O25" s="197">
        <f t="shared" si="2"/>
        <v>0</v>
      </c>
      <c r="P25" s="197">
        <f t="shared" si="3"/>
        <v>0</v>
      </c>
      <c r="Q25" s="197">
        <f t="shared" si="4"/>
        <v>0</v>
      </c>
      <c r="R25" s="198" t="str">
        <f t="shared" si="5"/>
        <v>0,00_0,00</v>
      </c>
      <c r="AA25" s="86"/>
      <c r="AB25" s="73"/>
      <c r="AC25" s="73"/>
      <c r="AD25" s="73"/>
      <c r="AE25" s="147"/>
      <c r="AF25" s="147"/>
      <c r="AG25" s="147"/>
      <c r="AH25" s="73"/>
      <c r="AI25" s="73"/>
      <c r="AJ25" s="73"/>
      <c r="AK25" s="75"/>
      <c r="AL25" s="76"/>
      <c r="AM25" s="76"/>
      <c r="AN25" s="175"/>
      <c r="AO25" s="77"/>
      <c r="AP25" s="147"/>
      <c r="AQ25" s="78"/>
      <c r="AR25" s="79"/>
      <c r="AS25" s="80"/>
      <c r="AT25" s="80"/>
      <c r="AU25" s="86"/>
      <c r="AV25" s="86"/>
      <c r="AW25" s="86"/>
      <c r="AX25" s="86"/>
    </row>
    <row r="26" spans="2:50" s="198" customFormat="1">
      <c r="B26" s="72" t="s">
        <v>365</v>
      </c>
      <c r="C26" s="72"/>
      <c r="D26" s="73"/>
      <c r="E26" s="147"/>
      <c r="F26" s="73"/>
      <c r="G26" s="73"/>
      <c r="H26" s="73"/>
      <c r="I26" s="79"/>
      <c r="J26" s="407"/>
      <c r="K26" s="407"/>
      <c r="L26" s="77"/>
      <c r="M26" s="408">
        <f t="shared" si="7"/>
        <v>0</v>
      </c>
      <c r="N26" s="408">
        <f t="shared" si="1"/>
        <v>0</v>
      </c>
      <c r="O26" s="197">
        <f t="shared" si="2"/>
        <v>0</v>
      </c>
      <c r="P26" s="197">
        <f t="shared" si="3"/>
        <v>0</v>
      </c>
      <c r="Q26" s="197">
        <f t="shared" si="4"/>
        <v>0</v>
      </c>
      <c r="R26" s="198" t="str">
        <f t="shared" si="5"/>
        <v>0,00_0,00</v>
      </c>
      <c r="AA26" s="86"/>
      <c r="AB26" s="73"/>
      <c r="AC26" s="73"/>
      <c r="AD26" s="73"/>
      <c r="AE26" s="147"/>
      <c r="AF26" s="147"/>
      <c r="AG26" s="147"/>
      <c r="AH26" s="73"/>
      <c r="AI26" s="73"/>
      <c r="AJ26" s="73"/>
      <c r="AK26" s="75"/>
      <c r="AL26" s="76"/>
      <c r="AM26" s="76"/>
      <c r="AN26" s="175"/>
      <c r="AO26" s="77"/>
      <c r="AP26" s="147"/>
      <c r="AQ26" s="78"/>
      <c r="AR26" s="79"/>
      <c r="AS26" s="80"/>
      <c r="AT26" s="80"/>
      <c r="AU26" s="86"/>
      <c r="AV26" s="86"/>
      <c r="AW26" s="86"/>
      <c r="AX26" s="86"/>
    </row>
    <row r="27" spans="2:50" s="198" customFormat="1">
      <c r="B27" s="72" t="s">
        <v>366</v>
      </c>
      <c r="C27" s="72"/>
      <c r="D27" s="73"/>
      <c r="E27" s="74"/>
      <c r="F27" s="73"/>
      <c r="G27" s="73"/>
      <c r="H27" s="73"/>
      <c r="I27" s="79"/>
      <c r="J27" s="377"/>
      <c r="K27" s="407"/>
      <c r="L27" s="77"/>
      <c r="M27" s="408">
        <f t="shared" si="7"/>
        <v>0</v>
      </c>
      <c r="N27" s="408">
        <f t="shared" si="1"/>
        <v>0</v>
      </c>
      <c r="O27" s="197">
        <f t="shared" si="2"/>
        <v>0</v>
      </c>
      <c r="P27" s="197">
        <f t="shared" si="3"/>
        <v>0</v>
      </c>
      <c r="Q27" s="197">
        <f t="shared" si="4"/>
        <v>0</v>
      </c>
      <c r="R27" s="198" t="str">
        <f t="shared" si="5"/>
        <v>0,00_0,00</v>
      </c>
      <c r="AA27" s="86"/>
      <c r="AB27" s="73"/>
      <c r="AC27" s="73"/>
      <c r="AD27" s="73"/>
      <c r="AE27" s="147"/>
      <c r="AF27" s="147"/>
      <c r="AG27" s="147"/>
      <c r="AH27" s="73"/>
      <c r="AI27" s="73"/>
      <c r="AJ27" s="73"/>
      <c r="AK27" s="75"/>
      <c r="AL27" s="76"/>
      <c r="AM27" s="76"/>
      <c r="AN27" s="175"/>
      <c r="AO27" s="77"/>
      <c r="AP27" s="147"/>
      <c r="AQ27" s="78"/>
      <c r="AR27" s="79"/>
      <c r="AS27" s="80"/>
      <c r="AT27" s="80"/>
      <c r="AU27" s="86"/>
      <c r="AV27" s="86"/>
      <c r="AW27" s="86"/>
      <c r="AX27" s="86"/>
    </row>
    <row r="28" spans="2:50" s="198" customFormat="1">
      <c r="B28" s="72" t="s">
        <v>367</v>
      </c>
      <c r="C28" s="72"/>
      <c r="D28" s="73"/>
      <c r="E28" s="74"/>
      <c r="F28" s="73"/>
      <c r="G28" s="73"/>
      <c r="H28" s="73"/>
      <c r="I28" s="401"/>
      <c r="J28" s="377"/>
      <c r="K28" s="407"/>
      <c r="L28" s="77"/>
      <c r="M28" s="408">
        <f t="shared" si="7"/>
        <v>0</v>
      </c>
      <c r="N28" s="408">
        <f t="shared" si="1"/>
        <v>0</v>
      </c>
      <c r="O28" s="197">
        <f t="shared" si="2"/>
        <v>0</v>
      </c>
      <c r="P28" s="197">
        <f t="shared" si="3"/>
        <v>0</v>
      </c>
      <c r="Q28" s="197">
        <f t="shared" si="4"/>
        <v>0</v>
      </c>
      <c r="R28" s="198" t="str">
        <f t="shared" si="5"/>
        <v>0,00_0,00</v>
      </c>
      <c r="AA28" s="86"/>
      <c r="AB28" s="73"/>
      <c r="AC28" s="73"/>
      <c r="AD28" s="73"/>
      <c r="AE28" s="147"/>
      <c r="AF28" s="147"/>
      <c r="AG28" s="147"/>
      <c r="AH28" s="73"/>
      <c r="AI28" s="73"/>
      <c r="AJ28" s="73"/>
      <c r="AK28" s="75"/>
      <c r="AL28" s="76"/>
      <c r="AM28" s="76"/>
      <c r="AN28" s="175"/>
      <c r="AO28" s="77"/>
      <c r="AP28" s="147"/>
      <c r="AQ28" s="78"/>
      <c r="AR28" s="79"/>
      <c r="AS28" s="80"/>
      <c r="AT28" s="80"/>
      <c r="AU28" s="86"/>
      <c r="AV28" s="86"/>
      <c r="AW28" s="86"/>
      <c r="AX28" s="86"/>
    </row>
    <row r="29" spans="2:50" s="198" customFormat="1">
      <c r="B29" s="72" t="s">
        <v>368</v>
      </c>
      <c r="C29" s="72"/>
      <c r="D29" s="73"/>
      <c r="E29" s="74"/>
      <c r="F29" s="73"/>
      <c r="G29" s="73"/>
      <c r="H29" s="73"/>
      <c r="I29" s="79"/>
      <c r="J29" s="377"/>
      <c r="K29" s="407"/>
      <c r="L29" s="77"/>
      <c r="M29" s="408">
        <f t="shared" si="7"/>
        <v>0</v>
      </c>
      <c r="N29" s="408">
        <f t="shared" si="1"/>
        <v>0</v>
      </c>
      <c r="O29" s="197">
        <f t="shared" si="2"/>
        <v>0</v>
      </c>
      <c r="P29" s="197">
        <f t="shared" si="3"/>
        <v>0</v>
      </c>
      <c r="Q29" s="197">
        <f t="shared" si="4"/>
        <v>0</v>
      </c>
      <c r="R29" s="198" t="str">
        <f t="shared" si="5"/>
        <v>0,00_0,00</v>
      </c>
      <c r="AA29" s="86"/>
      <c r="AB29" s="73"/>
      <c r="AC29" s="73"/>
      <c r="AD29" s="73"/>
      <c r="AE29" s="147"/>
      <c r="AF29" s="147"/>
      <c r="AG29" s="147"/>
      <c r="AH29" s="73"/>
      <c r="AI29" s="73"/>
      <c r="AJ29" s="73"/>
      <c r="AK29" s="75"/>
      <c r="AL29" s="76"/>
      <c r="AM29" s="76"/>
      <c r="AN29" s="175"/>
      <c r="AO29" s="77"/>
      <c r="AP29" s="147"/>
      <c r="AQ29" s="78"/>
      <c r="AR29" s="79"/>
      <c r="AS29" s="80"/>
      <c r="AT29" s="80"/>
      <c r="AU29" s="86"/>
      <c r="AV29" s="86"/>
      <c r="AW29" s="86"/>
      <c r="AX29" s="86"/>
    </row>
    <row r="30" spans="2:50" s="198" customFormat="1">
      <c r="B30" s="72" t="s">
        <v>369</v>
      </c>
      <c r="C30" s="72"/>
      <c r="D30" s="73"/>
      <c r="E30" s="74"/>
      <c r="F30" s="73"/>
      <c r="G30" s="73"/>
      <c r="H30" s="73"/>
      <c r="I30" s="79"/>
      <c r="J30" s="377"/>
      <c r="K30" s="407"/>
      <c r="L30" s="77"/>
      <c r="M30" s="408">
        <f t="shared" si="7"/>
        <v>0</v>
      </c>
      <c r="N30" s="408">
        <f t="shared" si="1"/>
        <v>0</v>
      </c>
      <c r="O30" s="197">
        <f t="shared" si="2"/>
        <v>0</v>
      </c>
      <c r="P30" s="197">
        <f t="shared" si="3"/>
        <v>0</v>
      </c>
      <c r="Q30" s="197">
        <f t="shared" si="4"/>
        <v>0</v>
      </c>
      <c r="R30" s="198" t="str">
        <f t="shared" si="5"/>
        <v>0,00_0,00</v>
      </c>
      <c r="AA30" s="86"/>
      <c r="AB30" s="73"/>
      <c r="AC30" s="73"/>
      <c r="AD30" s="73"/>
      <c r="AE30" s="147"/>
      <c r="AF30" s="147"/>
      <c r="AG30" s="147"/>
      <c r="AH30" s="73"/>
      <c r="AI30" s="73"/>
      <c r="AJ30" s="73"/>
      <c r="AK30" s="75"/>
      <c r="AL30" s="76"/>
      <c r="AM30" s="76"/>
      <c r="AN30" s="175"/>
      <c r="AO30" s="77"/>
      <c r="AP30" s="147"/>
      <c r="AQ30" s="78"/>
      <c r="AR30" s="79"/>
      <c r="AS30" s="80"/>
      <c r="AT30" s="80"/>
      <c r="AU30" s="86"/>
      <c r="AV30" s="86"/>
      <c r="AW30" s="86"/>
      <c r="AX30" s="86"/>
    </row>
    <row r="31" spans="2:50" s="198" customFormat="1">
      <c r="B31" s="72" t="s">
        <v>370</v>
      </c>
      <c r="C31" s="72"/>
      <c r="D31" s="73"/>
      <c r="E31" s="74"/>
      <c r="F31" s="73"/>
      <c r="G31" s="73"/>
      <c r="H31" s="73"/>
      <c r="I31" s="79"/>
      <c r="J31" s="378"/>
      <c r="K31" s="407"/>
      <c r="L31" s="77"/>
      <c r="M31" s="408">
        <f t="shared" si="7"/>
        <v>0</v>
      </c>
      <c r="N31" s="408">
        <f t="shared" si="1"/>
        <v>0</v>
      </c>
      <c r="O31" s="197">
        <f t="shared" si="2"/>
        <v>0</v>
      </c>
      <c r="P31" s="197">
        <f t="shared" si="3"/>
        <v>0</v>
      </c>
      <c r="Q31" s="197">
        <f t="shared" si="4"/>
        <v>0</v>
      </c>
      <c r="R31" s="198" t="str">
        <f t="shared" si="5"/>
        <v>0,00_0,00</v>
      </c>
      <c r="AA31" s="86"/>
      <c r="AB31" s="73"/>
      <c r="AC31" s="73"/>
      <c r="AD31" s="73"/>
      <c r="AE31" s="147"/>
      <c r="AF31" s="147"/>
      <c r="AG31" s="147"/>
      <c r="AH31" s="73"/>
      <c r="AI31" s="73"/>
      <c r="AJ31" s="73"/>
      <c r="AK31" s="75"/>
      <c r="AL31" s="76"/>
      <c r="AM31" s="76"/>
      <c r="AN31" s="175"/>
      <c r="AO31" s="77"/>
      <c r="AP31" s="147"/>
      <c r="AQ31" s="78"/>
      <c r="AR31" s="79"/>
      <c r="AS31" s="80"/>
      <c r="AT31" s="80"/>
      <c r="AU31" s="86"/>
      <c r="AV31" s="86"/>
      <c r="AW31" s="86"/>
      <c r="AX31" s="86"/>
    </row>
    <row r="32" spans="2:50" s="198" customFormat="1">
      <c r="B32" s="72" t="s">
        <v>371</v>
      </c>
      <c r="C32" s="72"/>
      <c r="D32" s="73"/>
      <c r="E32" s="147"/>
      <c r="F32" s="73"/>
      <c r="G32" s="73"/>
      <c r="H32" s="73"/>
      <c r="I32" s="79"/>
      <c r="J32" s="378"/>
      <c r="K32" s="407"/>
      <c r="L32" s="77"/>
      <c r="M32" s="408">
        <f t="shared" si="7"/>
        <v>0</v>
      </c>
      <c r="N32" s="408">
        <f t="shared" si="1"/>
        <v>0</v>
      </c>
      <c r="O32" s="197">
        <f t="shared" si="2"/>
        <v>0</v>
      </c>
      <c r="P32" s="197">
        <f t="shared" si="3"/>
        <v>0</v>
      </c>
      <c r="Q32" s="197">
        <f t="shared" si="4"/>
        <v>0</v>
      </c>
      <c r="R32" s="198" t="str">
        <f t="shared" si="5"/>
        <v>0,00_0,00</v>
      </c>
      <c r="AA32" s="86"/>
      <c r="AB32" s="73"/>
      <c r="AC32" s="73"/>
      <c r="AD32" s="73"/>
      <c r="AE32" s="147"/>
      <c r="AF32" s="147"/>
      <c r="AG32" s="147"/>
      <c r="AH32" s="73"/>
      <c r="AI32" s="73"/>
      <c r="AJ32" s="73"/>
      <c r="AK32" s="75"/>
      <c r="AL32" s="76"/>
      <c r="AM32" s="76"/>
      <c r="AN32" s="175"/>
      <c r="AO32" s="77"/>
      <c r="AP32" s="147"/>
      <c r="AQ32" s="78"/>
      <c r="AR32" s="79"/>
      <c r="AS32" s="80"/>
      <c r="AT32" s="80"/>
      <c r="AU32" s="86"/>
      <c r="AV32" s="86"/>
      <c r="AW32" s="86"/>
      <c r="AX32" s="86"/>
    </row>
    <row r="33" spans="2:50" s="198" customFormat="1">
      <c r="B33" s="72" t="s">
        <v>372</v>
      </c>
      <c r="C33" s="72"/>
      <c r="D33" s="73"/>
      <c r="E33" s="74"/>
      <c r="F33" s="73"/>
      <c r="G33" s="73"/>
      <c r="H33" s="73"/>
      <c r="I33" s="79"/>
      <c r="J33" s="377"/>
      <c r="K33" s="407"/>
      <c r="L33" s="77"/>
      <c r="M33" s="408">
        <f t="shared" si="7"/>
        <v>0</v>
      </c>
      <c r="N33" s="408">
        <f t="shared" si="1"/>
        <v>0</v>
      </c>
      <c r="O33" s="197">
        <f t="shared" si="2"/>
        <v>0</v>
      </c>
      <c r="P33" s="197">
        <f t="shared" si="3"/>
        <v>0</v>
      </c>
      <c r="Q33" s="197">
        <f t="shared" si="4"/>
        <v>0</v>
      </c>
      <c r="R33" s="198" t="str">
        <f t="shared" si="5"/>
        <v>0,00_0,00</v>
      </c>
      <c r="AA33" s="86"/>
      <c r="AB33" s="73"/>
      <c r="AC33" s="73"/>
      <c r="AD33" s="73"/>
      <c r="AE33" s="147"/>
      <c r="AF33" s="147"/>
      <c r="AG33" s="147"/>
      <c r="AH33" s="73"/>
      <c r="AI33" s="73"/>
      <c r="AJ33" s="73"/>
      <c r="AK33" s="75"/>
      <c r="AL33" s="76"/>
      <c r="AM33" s="76"/>
      <c r="AN33" s="175"/>
      <c r="AO33" s="77"/>
      <c r="AP33" s="147"/>
      <c r="AQ33" s="78"/>
      <c r="AR33" s="79"/>
      <c r="AS33" s="80"/>
      <c r="AT33" s="80"/>
      <c r="AU33" s="86"/>
      <c r="AV33" s="86"/>
      <c r="AW33" s="86"/>
      <c r="AX33" s="86"/>
    </row>
    <row r="34" spans="2:50" s="198" customFormat="1">
      <c r="B34" s="72" t="s">
        <v>373</v>
      </c>
      <c r="C34" s="72"/>
      <c r="D34" s="73"/>
      <c r="E34" s="147"/>
      <c r="F34" s="73"/>
      <c r="G34" s="73"/>
      <c r="H34" s="73"/>
      <c r="I34" s="79"/>
      <c r="J34" s="377"/>
      <c r="K34" s="407"/>
      <c r="L34" s="77"/>
      <c r="M34" s="408">
        <f t="shared" si="7"/>
        <v>0</v>
      </c>
      <c r="N34" s="408">
        <f t="shared" si="1"/>
        <v>0</v>
      </c>
      <c r="O34" s="197">
        <f t="shared" si="2"/>
        <v>0</v>
      </c>
      <c r="P34" s="197">
        <f t="shared" si="3"/>
        <v>0</v>
      </c>
      <c r="Q34" s="197">
        <f t="shared" si="4"/>
        <v>0</v>
      </c>
      <c r="R34" s="198" t="str">
        <f t="shared" si="5"/>
        <v>0,00_0,00</v>
      </c>
      <c r="AA34" s="86"/>
      <c r="AB34" s="73"/>
      <c r="AC34" s="73"/>
      <c r="AD34" s="73"/>
      <c r="AE34" s="147"/>
      <c r="AF34" s="147"/>
      <c r="AG34" s="147"/>
      <c r="AH34" s="73"/>
      <c r="AI34" s="73"/>
      <c r="AJ34" s="73"/>
      <c r="AK34" s="75"/>
      <c r="AL34" s="76"/>
      <c r="AM34" s="76"/>
      <c r="AN34" s="175"/>
      <c r="AO34" s="77"/>
      <c r="AP34" s="147"/>
      <c r="AQ34" s="78"/>
      <c r="AR34" s="79"/>
      <c r="AS34" s="80"/>
      <c r="AT34" s="80"/>
      <c r="AU34" s="86"/>
      <c r="AV34" s="86"/>
      <c r="AW34" s="86"/>
      <c r="AX34" s="86"/>
    </row>
    <row r="35" spans="2:50" s="198" customFormat="1">
      <c r="B35" s="72" t="s">
        <v>374</v>
      </c>
      <c r="C35" s="72"/>
      <c r="D35" s="73"/>
      <c r="E35" s="74"/>
      <c r="F35" s="73"/>
      <c r="G35" s="73"/>
      <c r="H35" s="73"/>
      <c r="I35" s="79"/>
      <c r="J35" s="377"/>
      <c r="K35" s="407"/>
      <c r="L35" s="77"/>
      <c r="M35" s="408">
        <f t="shared" si="7"/>
        <v>0</v>
      </c>
      <c r="N35" s="408">
        <f t="shared" si="1"/>
        <v>0</v>
      </c>
      <c r="O35" s="197">
        <f t="shared" si="2"/>
        <v>0</v>
      </c>
      <c r="P35" s="197">
        <f t="shared" si="3"/>
        <v>0</v>
      </c>
      <c r="Q35" s="197">
        <f t="shared" si="4"/>
        <v>0</v>
      </c>
      <c r="R35" s="198" t="str">
        <f t="shared" si="5"/>
        <v>0,00_0,00</v>
      </c>
      <c r="AA35" s="86"/>
      <c r="AB35" s="73"/>
      <c r="AC35" s="73"/>
      <c r="AD35" s="73"/>
      <c r="AE35" s="147"/>
      <c r="AF35" s="147"/>
      <c r="AG35" s="147"/>
      <c r="AH35" s="73"/>
      <c r="AI35" s="73"/>
      <c r="AJ35" s="73"/>
      <c r="AK35" s="75"/>
      <c r="AL35" s="76"/>
      <c r="AM35" s="76"/>
      <c r="AN35" s="175"/>
      <c r="AO35" s="77"/>
      <c r="AP35" s="147"/>
      <c r="AQ35" s="78"/>
      <c r="AR35" s="79"/>
      <c r="AS35" s="80"/>
      <c r="AT35" s="80"/>
      <c r="AU35" s="86"/>
      <c r="AV35" s="86"/>
      <c r="AW35" s="86"/>
      <c r="AX35" s="86"/>
    </row>
    <row r="36" spans="2:50" s="198" customFormat="1">
      <c r="B36" s="72" t="s">
        <v>375</v>
      </c>
      <c r="C36" s="72"/>
      <c r="D36" s="73"/>
      <c r="E36" s="74"/>
      <c r="F36" s="73"/>
      <c r="G36" s="73"/>
      <c r="H36" s="73"/>
      <c r="I36" s="79"/>
      <c r="J36" s="377"/>
      <c r="K36" s="407"/>
      <c r="L36" s="77"/>
      <c r="M36" s="408">
        <f t="shared" si="7"/>
        <v>0</v>
      </c>
      <c r="N36" s="408">
        <f t="shared" si="1"/>
        <v>0</v>
      </c>
      <c r="O36" s="197">
        <f t="shared" si="2"/>
        <v>0</v>
      </c>
      <c r="P36" s="197">
        <f t="shared" si="3"/>
        <v>0</v>
      </c>
      <c r="Q36" s="197">
        <f t="shared" si="4"/>
        <v>0</v>
      </c>
      <c r="R36" s="198" t="str">
        <f t="shared" si="5"/>
        <v>0,00_0,00</v>
      </c>
      <c r="AA36" s="86"/>
      <c r="AB36" s="73"/>
      <c r="AC36" s="73"/>
      <c r="AD36" s="73"/>
      <c r="AE36" s="147"/>
      <c r="AF36" s="147"/>
      <c r="AG36" s="147"/>
      <c r="AH36" s="73"/>
      <c r="AI36" s="73"/>
      <c r="AJ36" s="73"/>
      <c r="AK36" s="75"/>
      <c r="AL36" s="76"/>
      <c r="AM36" s="76"/>
      <c r="AN36" s="175"/>
      <c r="AO36" s="77"/>
      <c r="AP36" s="147"/>
      <c r="AQ36" s="78"/>
      <c r="AR36" s="79"/>
      <c r="AS36" s="80"/>
      <c r="AT36" s="80"/>
      <c r="AU36" s="86"/>
      <c r="AV36" s="86"/>
      <c r="AW36" s="86"/>
      <c r="AX36" s="86"/>
    </row>
    <row r="37" spans="2:50" s="198" customFormat="1">
      <c r="B37" s="72" t="s">
        <v>376</v>
      </c>
      <c r="C37" s="72"/>
      <c r="D37" s="73"/>
      <c r="E37" s="147"/>
      <c r="F37" s="380"/>
      <c r="G37" s="73"/>
      <c r="H37" s="73"/>
      <c r="I37" s="79"/>
      <c r="J37" s="377"/>
      <c r="K37" s="407"/>
      <c r="L37" s="77"/>
      <c r="M37" s="408">
        <f t="shared" si="7"/>
        <v>0</v>
      </c>
      <c r="N37" s="408">
        <f t="shared" si="1"/>
        <v>0</v>
      </c>
      <c r="O37" s="197">
        <f t="shared" si="2"/>
        <v>0</v>
      </c>
      <c r="P37" s="197">
        <f t="shared" si="3"/>
        <v>0</v>
      </c>
      <c r="Q37" s="197">
        <f t="shared" si="4"/>
        <v>0</v>
      </c>
      <c r="R37" s="198" t="str">
        <f t="shared" si="5"/>
        <v>0,00_0,00</v>
      </c>
      <c r="AA37" s="86"/>
      <c r="AB37" s="73"/>
      <c r="AC37" s="73"/>
      <c r="AD37" s="73"/>
      <c r="AE37" s="147"/>
      <c r="AF37" s="147"/>
      <c r="AG37" s="147"/>
      <c r="AH37" s="73"/>
      <c r="AI37" s="73"/>
      <c r="AJ37" s="73"/>
      <c r="AK37" s="75"/>
      <c r="AL37" s="76"/>
      <c r="AM37" s="76"/>
      <c r="AN37" s="175"/>
      <c r="AO37" s="77"/>
      <c r="AP37" s="147"/>
      <c r="AQ37" s="78"/>
      <c r="AR37" s="79"/>
      <c r="AS37" s="80"/>
      <c r="AT37" s="80"/>
      <c r="AU37" s="86"/>
      <c r="AV37" s="86"/>
      <c r="AW37" s="86"/>
      <c r="AX37" s="86"/>
    </row>
    <row r="38" spans="2:50" s="198" customFormat="1">
      <c r="B38" s="72" t="s">
        <v>377</v>
      </c>
      <c r="C38" s="72"/>
      <c r="D38" s="73"/>
      <c r="E38" s="74"/>
      <c r="F38" s="73"/>
      <c r="G38" s="73"/>
      <c r="H38" s="73"/>
      <c r="I38" s="79"/>
      <c r="J38" s="377"/>
      <c r="K38" s="407"/>
      <c r="L38" s="77"/>
      <c r="M38" s="408">
        <f t="shared" si="7"/>
        <v>0</v>
      </c>
      <c r="N38" s="408">
        <f t="shared" si="1"/>
        <v>0</v>
      </c>
      <c r="O38" s="197">
        <f t="shared" si="2"/>
        <v>0</v>
      </c>
      <c r="P38" s="197">
        <f t="shared" si="3"/>
        <v>0</v>
      </c>
      <c r="Q38" s="197">
        <f t="shared" si="4"/>
        <v>0</v>
      </c>
      <c r="R38" s="198" t="str">
        <f t="shared" si="5"/>
        <v>0,00_0,00</v>
      </c>
      <c r="AA38" s="86"/>
      <c r="AB38" s="73"/>
      <c r="AC38" s="73"/>
      <c r="AD38" s="73"/>
      <c r="AE38" s="147"/>
      <c r="AF38" s="147"/>
      <c r="AG38" s="147"/>
      <c r="AH38" s="73"/>
      <c r="AI38" s="73"/>
      <c r="AJ38" s="73"/>
      <c r="AK38" s="75"/>
      <c r="AL38" s="76"/>
      <c r="AM38" s="76"/>
      <c r="AN38" s="175"/>
      <c r="AO38" s="77"/>
      <c r="AP38" s="147"/>
      <c r="AQ38" s="78"/>
      <c r="AR38" s="79"/>
      <c r="AS38" s="80"/>
      <c r="AT38" s="80"/>
      <c r="AU38" s="86"/>
      <c r="AV38" s="86"/>
      <c r="AW38" s="86"/>
      <c r="AX38" s="86"/>
    </row>
    <row r="39" spans="2:50" s="198" customFormat="1">
      <c r="B39" s="72" t="s">
        <v>378</v>
      </c>
      <c r="C39" s="72"/>
      <c r="D39" s="73"/>
      <c r="E39" s="74"/>
      <c r="F39" s="73"/>
      <c r="G39" s="73"/>
      <c r="H39" s="73"/>
      <c r="I39" s="79"/>
      <c r="J39" s="377"/>
      <c r="K39" s="407"/>
      <c r="L39" s="77"/>
      <c r="M39" s="408">
        <f t="shared" si="7"/>
        <v>0</v>
      </c>
      <c r="N39" s="408">
        <f t="shared" si="1"/>
        <v>0</v>
      </c>
      <c r="O39" s="197">
        <f t="shared" si="2"/>
        <v>0</v>
      </c>
      <c r="P39" s="197">
        <f t="shared" si="3"/>
        <v>0</v>
      </c>
      <c r="Q39" s="197">
        <f t="shared" si="4"/>
        <v>0</v>
      </c>
      <c r="R39" s="198" t="str">
        <f t="shared" si="5"/>
        <v>0,00_0,00</v>
      </c>
      <c r="AA39" s="86"/>
      <c r="AB39" s="73"/>
      <c r="AC39" s="73"/>
      <c r="AD39" s="73"/>
      <c r="AE39" s="147"/>
      <c r="AF39" s="147"/>
      <c r="AG39" s="147"/>
      <c r="AH39" s="73"/>
      <c r="AI39" s="73"/>
      <c r="AJ39" s="73"/>
      <c r="AK39" s="75"/>
      <c r="AL39" s="76"/>
      <c r="AM39" s="76"/>
      <c r="AN39" s="175"/>
      <c r="AO39" s="77"/>
      <c r="AP39" s="147"/>
      <c r="AQ39" s="78"/>
      <c r="AR39" s="79"/>
      <c r="AS39" s="80"/>
      <c r="AT39" s="80"/>
      <c r="AU39" s="86"/>
      <c r="AV39" s="86"/>
      <c r="AW39" s="86"/>
      <c r="AX39" s="86"/>
    </row>
    <row r="40" spans="2:50" s="198" customFormat="1">
      <c r="B40" s="72" t="s">
        <v>379</v>
      </c>
      <c r="C40" s="72"/>
      <c r="D40" s="79"/>
      <c r="E40" s="147"/>
      <c r="F40" s="73"/>
      <c r="G40" s="73"/>
      <c r="H40" s="73"/>
      <c r="I40" s="79"/>
      <c r="J40" s="377"/>
      <c r="K40" s="407"/>
      <c r="L40" s="77"/>
      <c r="M40" s="408">
        <f t="shared" si="7"/>
        <v>0</v>
      </c>
      <c r="N40" s="408">
        <f t="shared" si="1"/>
        <v>0</v>
      </c>
      <c r="O40" s="197">
        <f t="shared" si="2"/>
        <v>0</v>
      </c>
      <c r="P40" s="197">
        <f t="shared" si="3"/>
        <v>0</v>
      </c>
      <c r="Q40" s="197">
        <f t="shared" si="4"/>
        <v>0</v>
      </c>
      <c r="R40" s="198" t="str">
        <f t="shared" si="5"/>
        <v>0,00_0,00</v>
      </c>
      <c r="AA40" s="86"/>
      <c r="AB40" s="73"/>
      <c r="AC40" s="73"/>
      <c r="AD40" s="73"/>
      <c r="AE40" s="147"/>
      <c r="AF40" s="147"/>
      <c r="AG40" s="147"/>
      <c r="AH40" s="73"/>
      <c r="AI40" s="73"/>
      <c r="AJ40" s="73"/>
      <c r="AK40" s="75"/>
      <c r="AL40" s="76"/>
      <c r="AM40" s="76"/>
      <c r="AN40" s="175"/>
      <c r="AO40" s="77"/>
      <c r="AP40" s="147"/>
      <c r="AQ40" s="78"/>
      <c r="AR40" s="79"/>
      <c r="AS40" s="80"/>
      <c r="AT40" s="80"/>
      <c r="AU40" s="86"/>
      <c r="AV40" s="86"/>
      <c r="AW40" s="86"/>
      <c r="AX40" s="86"/>
    </row>
    <row r="41" spans="2:50" s="198" customFormat="1">
      <c r="B41" s="72" t="s">
        <v>380</v>
      </c>
      <c r="C41" s="72"/>
      <c r="D41" s="79"/>
      <c r="E41" s="147"/>
      <c r="F41" s="73"/>
      <c r="G41" s="73"/>
      <c r="H41" s="73"/>
      <c r="I41" s="79"/>
      <c r="J41" s="377"/>
      <c r="K41" s="407"/>
      <c r="L41" s="77"/>
      <c r="M41" s="408">
        <f t="shared" si="7"/>
        <v>0</v>
      </c>
      <c r="N41" s="408">
        <f t="shared" si="1"/>
        <v>0</v>
      </c>
      <c r="O41" s="197">
        <f t="shared" si="2"/>
        <v>0</v>
      </c>
      <c r="P41" s="197">
        <f t="shared" si="3"/>
        <v>0</v>
      </c>
      <c r="Q41" s="197">
        <f t="shared" si="4"/>
        <v>0</v>
      </c>
      <c r="R41" s="198" t="str">
        <f t="shared" si="5"/>
        <v>0,00_0,00</v>
      </c>
      <c r="AA41" s="86"/>
      <c r="AB41" s="73"/>
      <c r="AC41" s="73"/>
      <c r="AD41" s="73"/>
      <c r="AE41" s="147"/>
      <c r="AF41" s="147"/>
      <c r="AG41" s="147"/>
      <c r="AH41" s="73"/>
      <c r="AI41" s="73"/>
      <c r="AJ41" s="73"/>
      <c r="AK41" s="75"/>
      <c r="AL41" s="76"/>
      <c r="AM41" s="76"/>
      <c r="AN41" s="175"/>
      <c r="AO41" s="77"/>
      <c r="AP41" s="147"/>
      <c r="AQ41" s="78"/>
      <c r="AR41" s="79"/>
      <c r="AS41" s="80"/>
      <c r="AT41" s="80"/>
      <c r="AU41" s="86"/>
      <c r="AV41" s="86"/>
      <c r="AW41" s="86"/>
      <c r="AX41" s="86"/>
    </row>
    <row r="42" spans="2:50" s="198" customFormat="1">
      <c r="B42" s="72" t="s">
        <v>381</v>
      </c>
      <c r="C42" s="72"/>
      <c r="D42" s="79"/>
      <c r="E42" s="147"/>
      <c r="F42" s="73"/>
      <c r="G42" s="73"/>
      <c r="H42" s="73"/>
      <c r="I42" s="79"/>
      <c r="J42" s="377"/>
      <c r="K42" s="407"/>
      <c r="L42" s="77"/>
      <c r="M42" s="408">
        <f t="shared" si="7"/>
        <v>0</v>
      </c>
      <c r="N42" s="408">
        <f t="shared" si="1"/>
        <v>0</v>
      </c>
      <c r="O42" s="197">
        <f t="shared" si="2"/>
        <v>0</v>
      </c>
      <c r="P42" s="197">
        <f t="shared" si="3"/>
        <v>0</v>
      </c>
      <c r="Q42" s="197">
        <f t="shared" si="4"/>
        <v>0</v>
      </c>
      <c r="R42" s="198" t="str">
        <f t="shared" si="5"/>
        <v>0,00_0,00</v>
      </c>
      <c r="AA42" s="86"/>
      <c r="AB42" s="73"/>
      <c r="AC42" s="73"/>
      <c r="AD42" s="73"/>
      <c r="AE42" s="147"/>
      <c r="AF42" s="147"/>
      <c r="AG42" s="147"/>
      <c r="AH42" s="73"/>
      <c r="AI42" s="73"/>
      <c r="AJ42" s="73"/>
      <c r="AK42" s="75"/>
      <c r="AL42" s="76"/>
      <c r="AM42" s="76"/>
      <c r="AN42" s="175"/>
      <c r="AO42" s="77"/>
      <c r="AP42" s="147"/>
      <c r="AQ42" s="78"/>
      <c r="AR42" s="79"/>
      <c r="AS42" s="80"/>
      <c r="AT42" s="80"/>
      <c r="AU42" s="86"/>
      <c r="AV42" s="86"/>
      <c r="AW42" s="86"/>
      <c r="AX42" s="86"/>
    </row>
    <row r="43" spans="2:50" s="198" customFormat="1">
      <c r="B43" s="72" t="s">
        <v>382</v>
      </c>
      <c r="C43" s="72"/>
      <c r="D43" s="79"/>
      <c r="E43" s="147"/>
      <c r="F43" s="73"/>
      <c r="G43" s="73"/>
      <c r="H43" s="73"/>
      <c r="I43" s="79"/>
      <c r="J43" s="407"/>
      <c r="K43" s="407"/>
      <c r="L43" s="77"/>
      <c r="M43" s="408">
        <f t="shared" si="7"/>
        <v>0</v>
      </c>
      <c r="N43" s="408">
        <f t="shared" si="1"/>
        <v>0</v>
      </c>
      <c r="O43" s="197">
        <f t="shared" si="2"/>
        <v>0</v>
      </c>
      <c r="P43" s="197">
        <f t="shared" si="3"/>
        <v>0</v>
      </c>
      <c r="Q43" s="197">
        <f t="shared" si="4"/>
        <v>0</v>
      </c>
      <c r="R43" s="198" t="str">
        <f t="shared" si="5"/>
        <v>0,00_0,00</v>
      </c>
      <c r="AA43" s="86"/>
      <c r="AB43" s="73"/>
      <c r="AC43" s="73"/>
      <c r="AD43" s="73"/>
      <c r="AE43" s="147"/>
      <c r="AF43" s="147"/>
      <c r="AG43" s="147"/>
      <c r="AH43" s="73"/>
      <c r="AI43" s="73"/>
      <c r="AJ43" s="73"/>
      <c r="AK43" s="75"/>
      <c r="AL43" s="76"/>
      <c r="AM43" s="76"/>
      <c r="AN43" s="175"/>
      <c r="AO43" s="77"/>
      <c r="AP43" s="147"/>
      <c r="AQ43" s="78"/>
      <c r="AR43" s="79"/>
      <c r="AS43" s="80"/>
      <c r="AT43" s="80"/>
      <c r="AU43" s="86"/>
      <c r="AV43" s="86"/>
      <c r="AW43" s="86"/>
      <c r="AX43" s="86"/>
    </row>
    <row r="44" spans="2:50" s="198" customFormat="1">
      <c r="B44" s="72" t="s">
        <v>384</v>
      </c>
      <c r="C44" s="72"/>
      <c r="D44" s="73"/>
      <c r="E44" s="74"/>
      <c r="F44" s="73"/>
      <c r="G44" s="73"/>
      <c r="H44" s="73"/>
      <c r="I44" s="79"/>
      <c r="J44" s="377"/>
      <c r="K44" s="407"/>
      <c r="L44" s="77"/>
      <c r="M44" s="408">
        <f t="shared" si="7"/>
        <v>0</v>
      </c>
      <c r="N44" s="408">
        <f t="shared" si="1"/>
        <v>0</v>
      </c>
      <c r="O44" s="197">
        <f t="shared" si="2"/>
        <v>0</v>
      </c>
      <c r="P44" s="197">
        <f t="shared" si="3"/>
        <v>0</v>
      </c>
      <c r="Q44" s="197">
        <f t="shared" si="4"/>
        <v>0</v>
      </c>
      <c r="R44" s="198" t="str">
        <f t="shared" si="5"/>
        <v>0,00_0,00</v>
      </c>
      <c r="AA44" s="86"/>
      <c r="AB44" s="73"/>
      <c r="AC44" s="73"/>
      <c r="AD44" s="73"/>
      <c r="AE44" s="147"/>
      <c r="AF44" s="147"/>
      <c r="AG44" s="147"/>
      <c r="AH44" s="73"/>
      <c r="AI44" s="73"/>
      <c r="AJ44" s="73"/>
      <c r="AK44" s="75"/>
      <c r="AL44" s="76"/>
      <c r="AM44" s="76"/>
      <c r="AN44" s="175"/>
      <c r="AO44" s="77"/>
      <c r="AP44" s="147"/>
      <c r="AQ44" s="78"/>
      <c r="AR44" s="79"/>
      <c r="AS44" s="80"/>
      <c r="AT44" s="80"/>
      <c r="AU44" s="86"/>
      <c r="AV44" s="86"/>
      <c r="AW44" s="86"/>
      <c r="AX44" s="86"/>
    </row>
    <row r="45" spans="2:50" s="198" customFormat="1">
      <c r="B45" s="72" t="s">
        <v>385</v>
      </c>
      <c r="C45" s="72"/>
      <c r="D45" s="73"/>
      <c r="E45" s="74"/>
      <c r="F45" s="73"/>
      <c r="G45" s="73"/>
      <c r="H45" s="73"/>
      <c r="I45" s="79"/>
      <c r="J45" s="377"/>
      <c r="K45" s="407"/>
      <c r="L45" s="77"/>
      <c r="M45" s="408">
        <f t="shared" si="7"/>
        <v>0</v>
      </c>
      <c r="N45" s="408">
        <f t="shared" si="1"/>
        <v>0</v>
      </c>
      <c r="O45" s="197">
        <f t="shared" si="2"/>
        <v>0</v>
      </c>
      <c r="P45" s="197">
        <f t="shared" si="3"/>
        <v>0</v>
      </c>
      <c r="Q45" s="197">
        <f t="shared" si="4"/>
        <v>0</v>
      </c>
      <c r="R45" s="198" t="str">
        <f t="shared" si="5"/>
        <v>0,00_0,00</v>
      </c>
      <c r="AA45" s="86"/>
      <c r="AB45" s="73"/>
      <c r="AC45" s="73"/>
      <c r="AD45" s="73"/>
      <c r="AE45" s="147"/>
      <c r="AF45" s="147"/>
      <c r="AG45" s="147"/>
      <c r="AH45" s="73"/>
      <c r="AI45" s="73"/>
      <c r="AJ45" s="73"/>
      <c r="AK45" s="75"/>
      <c r="AL45" s="76"/>
      <c r="AM45" s="76"/>
      <c r="AN45" s="175"/>
      <c r="AO45" s="77"/>
      <c r="AP45" s="147"/>
      <c r="AQ45" s="78"/>
      <c r="AR45" s="79"/>
      <c r="AS45" s="80"/>
      <c r="AT45" s="80"/>
      <c r="AU45" s="86"/>
      <c r="AV45" s="86"/>
      <c r="AW45" s="86"/>
      <c r="AX45" s="86"/>
    </row>
    <row r="46" spans="2:50" s="198" customFormat="1">
      <c r="B46" s="72" t="s">
        <v>386</v>
      </c>
      <c r="C46" s="72"/>
      <c r="D46" s="73"/>
      <c r="E46" s="74"/>
      <c r="F46" s="73"/>
      <c r="G46" s="73"/>
      <c r="H46" s="73"/>
      <c r="I46" s="79"/>
      <c r="J46" s="377"/>
      <c r="K46" s="407"/>
      <c r="L46" s="77"/>
      <c r="M46" s="408">
        <f t="shared" si="7"/>
        <v>0</v>
      </c>
      <c r="N46" s="408">
        <f t="shared" si="1"/>
        <v>0</v>
      </c>
      <c r="O46" s="197">
        <f t="shared" si="2"/>
        <v>0</v>
      </c>
      <c r="P46" s="197">
        <f t="shared" si="3"/>
        <v>0</v>
      </c>
      <c r="Q46" s="197">
        <f t="shared" si="4"/>
        <v>0</v>
      </c>
      <c r="R46" s="198" t="str">
        <f t="shared" si="5"/>
        <v>0,00_0,00</v>
      </c>
      <c r="AA46" s="86"/>
      <c r="AB46" s="73"/>
      <c r="AC46" s="73"/>
      <c r="AD46" s="73"/>
      <c r="AE46" s="147"/>
      <c r="AF46" s="147"/>
      <c r="AG46" s="147"/>
      <c r="AH46" s="73"/>
      <c r="AI46" s="73"/>
      <c r="AJ46" s="73"/>
      <c r="AK46" s="75"/>
      <c r="AL46" s="76"/>
      <c r="AM46" s="76"/>
      <c r="AN46" s="175"/>
      <c r="AO46" s="77"/>
      <c r="AP46" s="147"/>
      <c r="AQ46" s="78"/>
      <c r="AR46" s="79"/>
      <c r="AS46" s="78"/>
      <c r="AT46" s="78"/>
      <c r="AU46" s="86"/>
      <c r="AV46" s="86"/>
      <c r="AW46" s="86"/>
      <c r="AX46" s="86"/>
    </row>
    <row r="47" spans="2:50" s="198" customFormat="1">
      <c r="B47" s="72" t="s">
        <v>387</v>
      </c>
      <c r="C47" s="72"/>
      <c r="D47" s="73"/>
      <c r="E47" s="74"/>
      <c r="F47" s="73"/>
      <c r="G47" s="73"/>
      <c r="H47" s="73"/>
      <c r="I47" s="79"/>
      <c r="J47" s="377"/>
      <c r="K47" s="407"/>
      <c r="L47" s="77"/>
      <c r="M47" s="408">
        <f t="shared" si="7"/>
        <v>0</v>
      </c>
      <c r="N47" s="408">
        <f t="shared" si="1"/>
        <v>0</v>
      </c>
      <c r="O47" s="197">
        <f t="shared" ref="O47:O59" si="8">IF(NOT(ISBLANK(F47)),VLOOKUP(F47,RiskProbabilityRating,2,FALSE),0)</f>
        <v>0</v>
      </c>
      <c r="P47" s="197">
        <f t="shared" si="3"/>
        <v>0</v>
      </c>
      <c r="Q47" s="197">
        <f t="shared" si="4"/>
        <v>0</v>
      </c>
      <c r="R47" s="198" t="str">
        <f t="shared" si="5"/>
        <v>0,00_0,00</v>
      </c>
      <c r="AA47" s="86"/>
      <c r="AB47" s="73"/>
      <c r="AC47" s="73"/>
      <c r="AD47" s="73"/>
      <c r="AE47" s="147"/>
      <c r="AF47" s="147"/>
      <c r="AG47" s="147"/>
      <c r="AH47" s="73"/>
      <c r="AI47" s="73"/>
      <c r="AJ47" s="73"/>
      <c r="AK47" s="75"/>
      <c r="AL47" s="76"/>
      <c r="AM47" s="76"/>
      <c r="AN47" s="175"/>
      <c r="AO47" s="77"/>
      <c r="AP47" s="147"/>
      <c r="AQ47" s="78"/>
      <c r="AR47" s="79"/>
      <c r="AS47" s="78"/>
      <c r="AT47" s="78"/>
      <c r="AU47" s="86"/>
      <c r="AV47" s="86"/>
      <c r="AW47" s="86"/>
      <c r="AX47" s="86"/>
    </row>
    <row r="48" spans="2:50" s="198" customFormat="1">
      <c r="B48" s="72" t="s">
        <v>388</v>
      </c>
      <c r="C48" s="72"/>
      <c r="D48" s="73"/>
      <c r="E48" s="74"/>
      <c r="F48" s="73"/>
      <c r="G48" s="73"/>
      <c r="H48" s="73"/>
      <c r="I48" s="79"/>
      <c r="J48" s="377"/>
      <c r="K48" s="407"/>
      <c r="L48" s="77"/>
      <c r="M48" s="408">
        <f t="shared" ref="M48:M79" si="9">IF(I48="Open",P48*O48,0)</f>
        <v>0</v>
      </c>
      <c r="N48" s="408">
        <f t="shared" si="1"/>
        <v>0</v>
      </c>
      <c r="O48" s="197">
        <f t="shared" si="8"/>
        <v>0</v>
      </c>
      <c r="P48" s="197">
        <f t="shared" si="3"/>
        <v>0</v>
      </c>
      <c r="Q48" s="197">
        <f t="shared" si="4"/>
        <v>0</v>
      </c>
      <c r="R48" s="198" t="str">
        <f t="shared" si="5"/>
        <v>0,00_0,00</v>
      </c>
      <c r="AA48" s="86"/>
      <c r="AB48" s="73"/>
      <c r="AC48" s="73"/>
      <c r="AD48" s="73"/>
      <c r="AE48" s="147"/>
      <c r="AF48" s="147"/>
      <c r="AG48" s="147"/>
      <c r="AH48" s="73"/>
      <c r="AI48" s="73"/>
      <c r="AJ48" s="73"/>
      <c r="AK48" s="75"/>
      <c r="AL48" s="76"/>
      <c r="AM48" s="76"/>
      <c r="AN48" s="175"/>
      <c r="AO48" s="77"/>
      <c r="AP48" s="147"/>
      <c r="AQ48" s="78"/>
      <c r="AR48" s="79"/>
      <c r="AS48" s="78"/>
      <c r="AT48" s="78"/>
      <c r="AU48" s="86"/>
      <c r="AV48" s="86"/>
      <c r="AW48" s="86"/>
      <c r="AX48" s="86"/>
    </row>
    <row r="49" spans="2:50" s="198" customFormat="1">
      <c r="B49" s="72" t="s">
        <v>389</v>
      </c>
      <c r="C49" s="72"/>
      <c r="D49" s="73"/>
      <c r="E49" s="147"/>
      <c r="F49" s="73"/>
      <c r="G49" s="73"/>
      <c r="H49" s="73"/>
      <c r="I49" s="79"/>
      <c r="J49" s="377"/>
      <c r="K49" s="407"/>
      <c r="L49" s="77"/>
      <c r="M49" s="408">
        <f t="shared" si="9"/>
        <v>0</v>
      </c>
      <c r="N49" s="408">
        <f t="shared" si="1"/>
        <v>0</v>
      </c>
      <c r="O49" s="197">
        <f t="shared" si="8"/>
        <v>0</v>
      </c>
      <c r="P49" s="197">
        <f t="shared" si="3"/>
        <v>0</v>
      </c>
      <c r="Q49" s="197">
        <f t="shared" si="4"/>
        <v>0</v>
      </c>
      <c r="R49" s="198" t="str">
        <f t="shared" si="5"/>
        <v>0,00_0,00</v>
      </c>
      <c r="AA49" s="86"/>
      <c r="AB49" s="73"/>
      <c r="AC49" s="73"/>
      <c r="AD49" s="73"/>
      <c r="AE49" s="147"/>
      <c r="AF49" s="147"/>
      <c r="AG49" s="147"/>
      <c r="AH49" s="73"/>
      <c r="AI49" s="73"/>
      <c r="AJ49" s="73"/>
      <c r="AK49" s="75"/>
      <c r="AL49" s="76"/>
      <c r="AM49" s="76"/>
      <c r="AN49" s="175"/>
      <c r="AO49" s="77"/>
      <c r="AP49" s="147"/>
      <c r="AQ49" s="78"/>
      <c r="AR49" s="79"/>
      <c r="AS49" s="78"/>
      <c r="AT49" s="78"/>
      <c r="AU49" s="86"/>
      <c r="AV49" s="86"/>
      <c r="AW49" s="86"/>
      <c r="AX49" s="86"/>
    </row>
    <row r="50" spans="2:50" s="198" customFormat="1">
      <c r="B50" s="72" t="s">
        <v>390</v>
      </c>
      <c r="C50" s="72"/>
      <c r="D50" s="73"/>
      <c r="E50" s="147"/>
      <c r="F50" s="73"/>
      <c r="G50" s="73"/>
      <c r="H50" s="73"/>
      <c r="I50" s="79"/>
      <c r="J50" s="378"/>
      <c r="K50" s="407"/>
      <c r="L50" s="77"/>
      <c r="M50" s="408">
        <f t="shared" si="9"/>
        <v>0</v>
      </c>
      <c r="N50" s="408">
        <f t="shared" si="1"/>
        <v>0</v>
      </c>
      <c r="O50" s="197">
        <f t="shared" si="8"/>
        <v>0</v>
      </c>
      <c r="P50" s="197">
        <f t="shared" si="3"/>
        <v>0</v>
      </c>
      <c r="Q50" s="197">
        <f t="shared" si="4"/>
        <v>0</v>
      </c>
      <c r="R50" s="198" t="str">
        <f t="shared" si="5"/>
        <v>0,00_0,00</v>
      </c>
      <c r="AA50" s="86"/>
      <c r="AB50" s="73"/>
      <c r="AC50" s="73"/>
      <c r="AD50" s="73"/>
      <c r="AE50" s="147"/>
      <c r="AF50" s="147"/>
      <c r="AG50" s="147"/>
      <c r="AH50" s="73"/>
      <c r="AI50" s="73"/>
      <c r="AJ50" s="73"/>
      <c r="AK50" s="75"/>
      <c r="AL50" s="76"/>
      <c r="AM50" s="76"/>
      <c r="AN50" s="175"/>
      <c r="AO50" s="77"/>
      <c r="AP50" s="147"/>
      <c r="AQ50" s="78"/>
      <c r="AR50" s="79"/>
      <c r="AS50" s="78"/>
      <c r="AT50" s="78"/>
      <c r="AU50" s="86"/>
      <c r="AV50" s="86"/>
      <c r="AW50" s="86"/>
      <c r="AX50" s="86"/>
    </row>
    <row r="51" spans="2:50" s="198" customFormat="1">
      <c r="B51" s="72" t="s">
        <v>391</v>
      </c>
      <c r="C51" s="72"/>
      <c r="D51" s="73"/>
      <c r="E51" s="147"/>
      <c r="F51" s="73"/>
      <c r="G51" s="73"/>
      <c r="H51" s="73"/>
      <c r="I51" s="79"/>
      <c r="J51" s="377"/>
      <c r="K51" s="407"/>
      <c r="L51" s="77"/>
      <c r="M51" s="408">
        <f t="shared" si="9"/>
        <v>0</v>
      </c>
      <c r="N51" s="408">
        <f t="shared" si="1"/>
        <v>0</v>
      </c>
      <c r="O51" s="197">
        <f t="shared" si="8"/>
        <v>0</v>
      </c>
      <c r="P51" s="197">
        <f t="shared" si="3"/>
        <v>0</v>
      </c>
      <c r="Q51" s="197">
        <f t="shared" si="4"/>
        <v>0</v>
      </c>
      <c r="R51" s="198" t="str">
        <f t="shared" si="5"/>
        <v>0,00_0,00</v>
      </c>
      <c r="AA51" s="86"/>
      <c r="AB51" s="73"/>
      <c r="AC51" s="73"/>
      <c r="AD51" s="73"/>
      <c r="AE51" s="147"/>
      <c r="AF51" s="147"/>
      <c r="AG51" s="147"/>
      <c r="AH51" s="73"/>
      <c r="AI51" s="73"/>
      <c r="AJ51" s="73"/>
      <c r="AK51" s="75"/>
      <c r="AL51" s="76"/>
      <c r="AM51" s="76"/>
      <c r="AN51" s="175"/>
      <c r="AO51" s="77"/>
      <c r="AP51" s="147"/>
      <c r="AQ51" s="78"/>
      <c r="AR51" s="79"/>
      <c r="AS51" s="78"/>
      <c r="AT51" s="78"/>
      <c r="AU51" s="86"/>
      <c r="AV51" s="86"/>
      <c r="AW51" s="86"/>
      <c r="AX51" s="86"/>
    </row>
    <row r="52" spans="2:50" s="198" customFormat="1">
      <c r="B52" s="72" t="s">
        <v>392</v>
      </c>
      <c r="C52" s="72"/>
      <c r="D52" s="73"/>
      <c r="E52" s="147"/>
      <c r="F52" s="73"/>
      <c r="G52" s="73"/>
      <c r="H52" s="73"/>
      <c r="I52" s="79"/>
      <c r="J52" s="377"/>
      <c r="K52" s="407"/>
      <c r="L52" s="77"/>
      <c r="M52" s="408">
        <f t="shared" si="9"/>
        <v>0</v>
      </c>
      <c r="N52" s="408">
        <f t="shared" si="1"/>
        <v>0</v>
      </c>
      <c r="O52" s="197">
        <f t="shared" si="8"/>
        <v>0</v>
      </c>
      <c r="P52" s="197">
        <f t="shared" si="3"/>
        <v>0</v>
      </c>
      <c r="Q52" s="197">
        <f t="shared" si="4"/>
        <v>0</v>
      </c>
      <c r="R52" s="198" t="str">
        <f t="shared" si="5"/>
        <v>0,00_0,00</v>
      </c>
      <c r="AA52" s="86"/>
      <c r="AB52" s="73"/>
      <c r="AC52" s="73"/>
      <c r="AD52" s="73"/>
      <c r="AE52" s="147"/>
      <c r="AF52" s="147"/>
      <c r="AG52" s="147"/>
      <c r="AH52" s="73"/>
      <c r="AI52" s="73"/>
      <c r="AJ52" s="73"/>
      <c r="AK52" s="75"/>
      <c r="AL52" s="76"/>
      <c r="AM52" s="76"/>
      <c r="AN52" s="175"/>
      <c r="AO52" s="77"/>
      <c r="AP52" s="147"/>
      <c r="AQ52" s="78"/>
      <c r="AR52" s="79"/>
      <c r="AS52" s="78"/>
      <c r="AT52" s="78"/>
      <c r="AU52" s="86"/>
      <c r="AV52" s="86"/>
      <c r="AW52" s="86"/>
      <c r="AX52" s="86"/>
    </row>
    <row r="53" spans="2:50" s="198" customFormat="1">
      <c r="B53" s="72" t="s">
        <v>393</v>
      </c>
      <c r="C53" s="72"/>
      <c r="D53" s="73"/>
      <c r="E53" s="147"/>
      <c r="F53" s="73"/>
      <c r="G53" s="73"/>
      <c r="H53" s="73"/>
      <c r="I53" s="79"/>
      <c r="J53" s="377"/>
      <c r="K53" s="407"/>
      <c r="L53" s="77"/>
      <c r="M53" s="408">
        <f t="shared" si="9"/>
        <v>0</v>
      </c>
      <c r="N53" s="408">
        <f t="shared" si="1"/>
        <v>0</v>
      </c>
      <c r="O53" s="197">
        <f t="shared" si="8"/>
        <v>0</v>
      </c>
      <c r="P53" s="197">
        <f t="shared" si="3"/>
        <v>0</v>
      </c>
      <c r="Q53" s="197">
        <f t="shared" si="4"/>
        <v>0</v>
      </c>
      <c r="AA53" s="86"/>
      <c r="AB53" s="73"/>
      <c r="AC53" s="73"/>
      <c r="AD53" s="73"/>
      <c r="AE53" s="147"/>
      <c r="AF53" s="147"/>
      <c r="AG53" s="147"/>
      <c r="AH53" s="73"/>
      <c r="AI53" s="73"/>
      <c r="AJ53" s="73"/>
      <c r="AK53" s="75"/>
      <c r="AL53" s="76"/>
      <c r="AM53" s="76"/>
      <c r="AN53" s="175"/>
      <c r="AO53" s="77"/>
      <c r="AP53" s="147"/>
      <c r="AQ53" s="78"/>
      <c r="AR53" s="79"/>
      <c r="AS53" s="78"/>
      <c r="AT53" s="78"/>
      <c r="AU53" s="86"/>
      <c r="AV53" s="86"/>
      <c r="AW53" s="86"/>
      <c r="AX53" s="86"/>
    </row>
    <row r="54" spans="2:50" s="198" customFormat="1">
      <c r="B54" s="72" t="s">
        <v>394</v>
      </c>
      <c r="C54" s="72"/>
      <c r="D54" s="73"/>
      <c r="E54" s="147"/>
      <c r="F54" s="73"/>
      <c r="G54" s="73"/>
      <c r="H54" s="73"/>
      <c r="I54" s="79"/>
      <c r="J54" s="377"/>
      <c r="K54" s="407"/>
      <c r="L54" s="77"/>
      <c r="M54" s="408">
        <f t="shared" si="9"/>
        <v>0</v>
      </c>
      <c r="N54" s="408">
        <f>IF(I54="Open",Q54*O54,0)</f>
        <v>0</v>
      </c>
      <c r="O54" s="197">
        <f t="shared" si="8"/>
        <v>0</v>
      </c>
      <c r="P54" s="197">
        <f t="shared" si="3"/>
        <v>0</v>
      </c>
      <c r="Q54" s="197">
        <f t="shared" si="4"/>
        <v>0</v>
      </c>
      <c r="R54" s="198" t="str">
        <f>TEXT(O54,"0,00")&amp;"_"&amp;TEXT(P54,"0,00")</f>
        <v>0,00_0,00</v>
      </c>
      <c r="AA54" s="86"/>
      <c r="AB54" s="73"/>
      <c r="AC54" s="73"/>
      <c r="AD54" s="73"/>
      <c r="AE54" s="147"/>
      <c r="AF54" s="147"/>
      <c r="AG54" s="147"/>
      <c r="AH54" s="73"/>
      <c r="AI54" s="73"/>
      <c r="AJ54" s="73"/>
      <c r="AK54" s="75"/>
      <c r="AL54" s="76"/>
      <c r="AM54" s="76"/>
      <c r="AN54" s="175"/>
      <c r="AO54" s="77"/>
      <c r="AP54" s="147"/>
      <c r="AQ54" s="78"/>
      <c r="AR54" s="79"/>
      <c r="AS54" s="78"/>
      <c r="AT54" s="78"/>
      <c r="AU54" s="86"/>
      <c r="AV54" s="86"/>
      <c r="AW54" s="86"/>
      <c r="AX54" s="86"/>
    </row>
    <row r="55" spans="2:50" s="198" customFormat="1">
      <c r="B55" s="72" t="s">
        <v>395</v>
      </c>
      <c r="C55" s="72"/>
      <c r="D55" s="73"/>
      <c r="E55" s="147"/>
      <c r="F55" s="73"/>
      <c r="G55" s="73"/>
      <c r="H55" s="73"/>
      <c r="I55" s="79"/>
      <c r="J55" s="377"/>
      <c r="K55" s="407"/>
      <c r="L55" s="77"/>
      <c r="M55" s="408">
        <f t="shared" si="9"/>
        <v>0</v>
      </c>
      <c r="N55" s="408">
        <f t="shared" si="1"/>
        <v>0</v>
      </c>
      <c r="O55" s="197">
        <f t="shared" si="8"/>
        <v>0</v>
      </c>
      <c r="P55" s="197">
        <f t="shared" si="3"/>
        <v>0</v>
      </c>
      <c r="Q55" s="197">
        <f t="shared" si="4"/>
        <v>0</v>
      </c>
      <c r="R55" s="198" t="str">
        <f>TEXT(O55,"0,00")&amp;"_"&amp;TEXT(P55,"0,00")</f>
        <v>0,00_0,00</v>
      </c>
      <c r="AA55" s="86"/>
      <c r="AB55" s="73"/>
      <c r="AC55" s="73"/>
      <c r="AD55" s="73"/>
      <c r="AE55" s="147"/>
      <c r="AF55" s="147"/>
      <c r="AG55" s="147"/>
      <c r="AH55" s="73"/>
      <c r="AI55" s="73"/>
      <c r="AJ55" s="73"/>
      <c r="AK55" s="75"/>
      <c r="AL55" s="76"/>
      <c r="AM55" s="76"/>
      <c r="AN55" s="175"/>
      <c r="AO55" s="77"/>
      <c r="AP55" s="147"/>
      <c r="AQ55" s="78"/>
      <c r="AR55" s="79"/>
      <c r="AS55" s="78"/>
      <c r="AT55" s="78"/>
      <c r="AU55" s="86"/>
      <c r="AV55" s="86"/>
      <c r="AW55" s="86"/>
      <c r="AX55" s="86"/>
    </row>
    <row r="56" spans="2:50" s="198" customFormat="1">
      <c r="B56" s="72" t="s">
        <v>396</v>
      </c>
      <c r="C56" s="72"/>
      <c r="D56" s="73"/>
      <c r="E56" s="147"/>
      <c r="F56" s="73"/>
      <c r="G56" s="73"/>
      <c r="H56" s="73"/>
      <c r="I56" s="79"/>
      <c r="J56" s="377"/>
      <c r="K56" s="407"/>
      <c r="L56" s="77"/>
      <c r="M56" s="408">
        <f t="shared" si="9"/>
        <v>0</v>
      </c>
      <c r="N56" s="408">
        <f t="shared" si="1"/>
        <v>0</v>
      </c>
      <c r="O56" s="197">
        <f t="shared" si="8"/>
        <v>0</v>
      </c>
      <c r="P56" s="197">
        <f t="shared" si="3"/>
        <v>0</v>
      </c>
      <c r="Q56" s="197">
        <f t="shared" si="4"/>
        <v>0</v>
      </c>
      <c r="R56" s="198" t="str">
        <f>TEXT(O56,"0,00")&amp;"_"&amp;TEXT(P56,"0,00")</f>
        <v>0,00_0,00</v>
      </c>
      <c r="AA56" s="86"/>
      <c r="AB56" s="73"/>
      <c r="AC56" s="73"/>
      <c r="AD56" s="73"/>
      <c r="AE56" s="147"/>
      <c r="AF56" s="147"/>
      <c r="AG56" s="147"/>
      <c r="AH56" s="73"/>
      <c r="AI56" s="73"/>
      <c r="AJ56" s="73"/>
      <c r="AK56" s="75"/>
      <c r="AL56" s="76"/>
      <c r="AM56" s="76"/>
      <c r="AN56" s="175"/>
      <c r="AO56" s="77"/>
      <c r="AP56" s="147"/>
      <c r="AQ56" s="78"/>
      <c r="AR56" s="79"/>
      <c r="AS56" s="78"/>
      <c r="AT56" s="78"/>
      <c r="AU56" s="86"/>
      <c r="AV56" s="86"/>
      <c r="AW56" s="86"/>
      <c r="AX56" s="86"/>
    </row>
    <row r="57" spans="2:50" s="198" customFormat="1">
      <c r="B57" s="72" t="s">
        <v>397</v>
      </c>
      <c r="C57" s="72"/>
      <c r="D57" s="73"/>
      <c r="E57" s="74"/>
      <c r="F57" s="73"/>
      <c r="G57" s="73"/>
      <c r="H57" s="73"/>
      <c r="I57" s="79"/>
      <c r="J57" s="378"/>
      <c r="K57" s="407"/>
      <c r="L57" s="77"/>
      <c r="M57" s="408">
        <f t="shared" si="9"/>
        <v>0</v>
      </c>
      <c r="N57" s="408">
        <f t="shared" si="1"/>
        <v>0</v>
      </c>
      <c r="O57" s="197">
        <f t="shared" si="8"/>
        <v>0</v>
      </c>
      <c r="P57" s="197">
        <f t="shared" si="3"/>
        <v>0</v>
      </c>
      <c r="Q57" s="197">
        <f t="shared" si="4"/>
        <v>0</v>
      </c>
      <c r="AA57" s="86"/>
      <c r="AB57" s="404"/>
      <c r="AC57" s="73"/>
      <c r="AD57" s="73"/>
      <c r="AE57" s="147"/>
      <c r="AF57" s="147"/>
      <c r="AG57" s="147"/>
      <c r="AH57" s="73"/>
      <c r="AI57" s="73"/>
      <c r="AJ57" s="73"/>
      <c r="AK57" s="75"/>
      <c r="AL57" s="76"/>
      <c r="AM57" s="76"/>
      <c r="AN57" s="175"/>
      <c r="AO57" s="77"/>
      <c r="AP57" s="147"/>
      <c r="AQ57" s="78"/>
      <c r="AR57" s="79"/>
      <c r="AS57" s="78"/>
      <c r="AT57" s="78"/>
      <c r="AU57" s="86"/>
      <c r="AV57" s="86"/>
      <c r="AW57" s="86"/>
      <c r="AX57" s="86"/>
    </row>
    <row r="58" spans="2:50" s="198" customFormat="1">
      <c r="B58" s="72" t="s">
        <v>398</v>
      </c>
      <c r="C58" s="72"/>
      <c r="D58" s="73"/>
      <c r="E58" s="74"/>
      <c r="F58" s="73"/>
      <c r="G58" s="73"/>
      <c r="H58" s="73"/>
      <c r="I58" s="79"/>
      <c r="J58" s="377"/>
      <c r="K58" s="407"/>
      <c r="L58" s="77"/>
      <c r="M58" s="408">
        <f t="shared" si="9"/>
        <v>0</v>
      </c>
      <c r="N58" s="408">
        <f t="shared" si="1"/>
        <v>0</v>
      </c>
      <c r="O58" s="197">
        <f t="shared" si="8"/>
        <v>0</v>
      </c>
      <c r="P58" s="197">
        <f t="shared" si="3"/>
        <v>0</v>
      </c>
      <c r="Q58" s="197">
        <f t="shared" si="4"/>
        <v>0</v>
      </c>
      <c r="AA58" s="86"/>
      <c r="AB58" s="404"/>
      <c r="AC58" s="73"/>
      <c r="AD58" s="73"/>
      <c r="AE58" s="147"/>
      <c r="AF58" s="147"/>
      <c r="AG58" s="147"/>
      <c r="AH58" s="73"/>
      <c r="AI58" s="73"/>
      <c r="AJ58" s="73"/>
      <c r="AK58" s="75"/>
      <c r="AL58" s="76"/>
      <c r="AM58" s="76"/>
      <c r="AN58" s="175"/>
      <c r="AO58" s="77"/>
      <c r="AP58" s="147"/>
      <c r="AQ58" s="78"/>
      <c r="AR58" s="79"/>
      <c r="AS58" s="78"/>
      <c r="AT58" s="78"/>
      <c r="AU58" s="86"/>
      <c r="AV58" s="86"/>
      <c r="AW58" s="86"/>
      <c r="AX58" s="86"/>
    </row>
    <row r="59" spans="2:50" s="198" customFormat="1">
      <c r="B59" s="72" t="s">
        <v>399</v>
      </c>
      <c r="C59" s="72"/>
      <c r="D59" s="73"/>
      <c r="E59" s="74"/>
      <c r="F59" s="73"/>
      <c r="G59" s="73"/>
      <c r="H59" s="73"/>
      <c r="I59" s="79"/>
      <c r="J59" s="378"/>
      <c r="K59" s="407"/>
      <c r="L59" s="77"/>
      <c r="M59" s="408">
        <f t="shared" si="9"/>
        <v>0</v>
      </c>
      <c r="N59" s="408">
        <f t="shared" si="1"/>
        <v>0</v>
      </c>
      <c r="O59" s="197">
        <f t="shared" si="8"/>
        <v>0</v>
      </c>
      <c r="P59" s="197">
        <f t="shared" si="3"/>
        <v>0</v>
      </c>
      <c r="Q59" s="197">
        <f t="shared" si="4"/>
        <v>0</v>
      </c>
      <c r="AA59" s="86"/>
      <c r="AB59" s="404"/>
      <c r="AC59" s="73"/>
      <c r="AD59" s="73"/>
      <c r="AE59" s="147"/>
      <c r="AF59" s="147"/>
      <c r="AG59" s="147"/>
      <c r="AH59" s="73"/>
      <c r="AI59" s="73"/>
      <c r="AJ59" s="73"/>
      <c r="AK59" s="75"/>
      <c r="AL59" s="76"/>
      <c r="AM59" s="76"/>
      <c r="AN59" s="175"/>
      <c r="AO59" s="77"/>
      <c r="AP59" s="147"/>
      <c r="AQ59" s="78"/>
      <c r="AR59" s="79"/>
      <c r="AS59" s="78"/>
      <c r="AT59" s="78"/>
      <c r="AU59" s="86"/>
      <c r="AV59" s="86"/>
      <c r="AW59" s="86"/>
      <c r="AX59" s="86"/>
    </row>
    <row r="60" spans="2:50" s="198" customFormat="1">
      <c r="B60" s="72" t="s">
        <v>400</v>
      </c>
      <c r="C60" s="72"/>
      <c r="D60" s="73"/>
      <c r="E60" s="147"/>
      <c r="F60" s="73"/>
      <c r="G60" s="73"/>
      <c r="H60" s="73"/>
      <c r="I60" s="79"/>
      <c r="J60" s="378"/>
      <c r="K60" s="407"/>
      <c r="L60" s="77"/>
      <c r="M60" s="408">
        <f t="shared" si="9"/>
        <v>0</v>
      </c>
      <c r="N60" s="408">
        <f t="shared" si="1"/>
        <v>0</v>
      </c>
      <c r="O60" s="197">
        <f t="shared" ref="O60:O83" si="10">IF(NOT(ISBLANK(F60)),VLOOKUP(F60,RiskProbabilityRating,2,FALSE),0)</f>
        <v>0</v>
      </c>
      <c r="P60" s="197">
        <f t="shared" ref="P60:P83" si="11">IF(NOT(ISBLANK(G60)),IF(G60="none",0,VLOOKUP(G60,RiskImpactRating,2,FALSE)),0)</f>
        <v>0</v>
      </c>
      <c r="Q60" s="197">
        <f t="shared" si="4"/>
        <v>0</v>
      </c>
      <c r="AA60" s="86"/>
      <c r="AB60" s="404"/>
      <c r="AC60" s="73"/>
      <c r="AD60" s="73"/>
      <c r="AE60" s="147"/>
      <c r="AF60" s="147"/>
      <c r="AG60" s="147"/>
      <c r="AH60" s="73"/>
      <c r="AI60" s="73"/>
      <c r="AJ60" s="73"/>
      <c r="AK60" s="75"/>
      <c r="AL60" s="76"/>
      <c r="AM60" s="76"/>
      <c r="AN60" s="175"/>
      <c r="AO60" s="77"/>
      <c r="AP60" s="147"/>
      <c r="AQ60" s="78"/>
      <c r="AR60" s="79"/>
      <c r="AS60" s="78"/>
      <c r="AT60" s="78"/>
      <c r="AU60" s="86"/>
      <c r="AV60" s="86"/>
      <c r="AW60" s="86"/>
      <c r="AX60" s="86"/>
    </row>
    <row r="61" spans="2:50" s="198" customFormat="1">
      <c r="B61" s="72" t="s">
        <v>401</v>
      </c>
      <c r="C61" s="72"/>
      <c r="D61" s="73"/>
      <c r="E61" s="74"/>
      <c r="F61" s="73"/>
      <c r="G61" s="73"/>
      <c r="H61" s="73"/>
      <c r="I61" s="79"/>
      <c r="J61" s="377"/>
      <c r="K61" s="407"/>
      <c r="L61" s="77"/>
      <c r="M61" s="408">
        <f t="shared" si="9"/>
        <v>0</v>
      </c>
      <c r="N61" s="408">
        <f t="shared" si="1"/>
        <v>0</v>
      </c>
      <c r="O61" s="197">
        <f t="shared" si="10"/>
        <v>0</v>
      </c>
      <c r="P61" s="197">
        <f t="shared" si="11"/>
        <v>0</v>
      </c>
      <c r="Q61" s="197">
        <f t="shared" si="4"/>
        <v>0</v>
      </c>
      <c r="AA61" s="86"/>
      <c r="AB61" s="404"/>
      <c r="AC61" s="73"/>
      <c r="AD61" s="73"/>
      <c r="AE61" s="147"/>
      <c r="AF61" s="147"/>
      <c r="AG61" s="147"/>
      <c r="AH61" s="73"/>
      <c r="AI61" s="73"/>
      <c r="AJ61" s="73"/>
      <c r="AK61" s="75"/>
      <c r="AL61" s="76"/>
      <c r="AM61" s="76"/>
      <c r="AN61" s="175"/>
      <c r="AO61" s="77"/>
      <c r="AP61" s="147"/>
      <c r="AQ61" s="78"/>
      <c r="AR61" s="79"/>
      <c r="AS61" s="78"/>
      <c r="AT61" s="78"/>
      <c r="AU61" s="86"/>
      <c r="AV61" s="86"/>
      <c r="AW61" s="86"/>
      <c r="AX61" s="86"/>
    </row>
    <row r="62" spans="2:50" s="198" customFormat="1">
      <c r="B62" s="72" t="s">
        <v>402</v>
      </c>
      <c r="C62" s="72"/>
      <c r="D62" s="73"/>
      <c r="E62" s="147"/>
      <c r="F62" s="73"/>
      <c r="G62" s="73"/>
      <c r="H62" s="73"/>
      <c r="I62" s="79"/>
      <c r="J62" s="378"/>
      <c r="K62" s="407"/>
      <c r="L62" s="77"/>
      <c r="M62" s="408">
        <f t="shared" si="9"/>
        <v>0</v>
      </c>
      <c r="N62" s="408">
        <f t="shared" si="1"/>
        <v>0</v>
      </c>
      <c r="O62" s="197">
        <f t="shared" si="10"/>
        <v>0</v>
      </c>
      <c r="P62" s="197">
        <f t="shared" si="11"/>
        <v>0</v>
      </c>
      <c r="Q62" s="197">
        <f t="shared" si="4"/>
        <v>0</v>
      </c>
      <c r="AA62" s="86"/>
      <c r="AB62" s="404"/>
      <c r="AC62" s="73"/>
      <c r="AD62" s="73"/>
      <c r="AE62" s="147"/>
      <c r="AF62" s="147"/>
      <c r="AG62" s="147"/>
      <c r="AH62" s="73"/>
      <c r="AI62" s="73"/>
      <c r="AJ62" s="73"/>
      <c r="AK62" s="75"/>
      <c r="AL62" s="76"/>
      <c r="AM62" s="76"/>
      <c r="AN62" s="175"/>
      <c r="AO62" s="77"/>
      <c r="AP62" s="147"/>
      <c r="AQ62" s="78"/>
      <c r="AR62" s="79"/>
      <c r="AS62" s="78"/>
      <c r="AT62" s="78"/>
      <c r="AU62" s="86"/>
      <c r="AV62" s="86"/>
      <c r="AW62" s="86"/>
      <c r="AX62" s="86"/>
    </row>
    <row r="63" spans="2:50" s="198" customFormat="1">
      <c r="B63" s="72" t="s">
        <v>403</v>
      </c>
      <c r="C63" s="72"/>
      <c r="D63" s="73"/>
      <c r="E63" s="147"/>
      <c r="F63" s="73"/>
      <c r="G63" s="73"/>
      <c r="H63" s="73"/>
      <c r="I63" s="79"/>
      <c r="J63" s="377"/>
      <c r="K63" s="407"/>
      <c r="L63" s="77"/>
      <c r="M63" s="408">
        <f t="shared" si="9"/>
        <v>0</v>
      </c>
      <c r="N63" s="408">
        <f t="shared" si="1"/>
        <v>0</v>
      </c>
      <c r="O63" s="197">
        <f t="shared" si="10"/>
        <v>0</v>
      </c>
      <c r="P63" s="197">
        <f t="shared" si="11"/>
        <v>0</v>
      </c>
      <c r="Q63" s="197">
        <f t="shared" si="4"/>
        <v>0</v>
      </c>
      <c r="AA63" s="86"/>
      <c r="AB63" s="404"/>
      <c r="AC63" s="73"/>
      <c r="AD63" s="73"/>
      <c r="AE63" s="147"/>
      <c r="AF63" s="147"/>
      <c r="AG63" s="147"/>
      <c r="AH63" s="73"/>
      <c r="AI63" s="73"/>
      <c r="AJ63" s="73"/>
      <c r="AK63" s="75"/>
      <c r="AL63" s="76"/>
      <c r="AM63" s="76"/>
      <c r="AN63" s="175"/>
      <c r="AO63" s="77"/>
      <c r="AP63" s="147"/>
      <c r="AQ63" s="78"/>
      <c r="AR63" s="79"/>
      <c r="AS63" s="78"/>
      <c r="AT63" s="78"/>
      <c r="AU63" s="86"/>
      <c r="AV63" s="86"/>
      <c r="AW63" s="86"/>
      <c r="AX63" s="86"/>
    </row>
    <row r="64" spans="2:50" s="198" customFormat="1">
      <c r="B64" s="72" t="s">
        <v>404</v>
      </c>
      <c r="C64" s="72"/>
      <c r="D64" s="73"/>
      <c r="E64" s="74"/>
      <c r="F64" s="73"/>
      <c r="G64" s="73"/>
      <c r="H64" s="73"/>
      <c r="I64" s="79"/>
      <c r="J64" s="377"/>
      <c r="K64" s="407"/>
      <c r="L64" s="77"/>
      <c r="M64" s="408">
        <f t="shared" si="9"/>
        <v>0</v>
      </c>
      <c r="N64" s="408">
        <f t="shared" si="1"/>
        <v>0</v>
      </c>
      <c r="O64" s="197">
        <f t="shared" si="10"/>
        <v>0</v>
      </c>
      <c r="P64" s="197">
        <f t="shared" si="11"/>
        <v>0</v>
      </c>
      <c r="Q64" s="197">
        <f t="shared" si="4"/>
        <v>0</v>
      </c>
      <c r="AA64" s="86"/>
      <c r="AB64" s="404"/>
      <c r="AC64" s="73"/>
      <c r="AD64" s="73"/>
      <c r="AE64" s="147"/>
      <c r="AF64" s="147"/>
      <c r="AG64" s="147"/>
      <c r="AH64" s="73"/>
      <c r="AI64" s="73"/>
      <c r="AJ64" s="73"/>
      <c r="AK64" s="75"/>
      <c r="AL64" s="76"/>
      <c r="AM64" s="76"/>
      <c r="AN64" s="175"/>
      <c r="AO64" s="77"/>
      <c r="AP64" s="147"/>
      <c r="AQ64" s="78"/>
      <c r="AR64" s="79"/>
      <c r="AS64" s="78"/>
      <c r="AT64" s="78"/>
      <c r="AU64" s="86"/>
      <c r="AV64" s="86"/>
      <c r="AW64" s="86"/>
      <c r="AX64" s="86"/>
    </row>
    <row r="65" spans="2:50" s="198" customFormat="1">
      <c r="B65" s="72" t="s">
        <v>405</v>
      </c>
      <c r="C65" s="72"/>
      <c r="D65" s="73"/>
      <c r="E65" s="74"/>
      <c r="F65" s="73"/>
      <c r="G65" s="73"/>
      <c r="H65" s="73"/>
      <c r="I65" s="79"/>
      <c r="J65" s="377"/>
      <c r="K65" s="407"/>
      <c r="L65" s="77"/>
      <c r="M65" s="408">
        <f t="shared" si="9"/>
        <v>0</v>
      </c>
      <c r="N65" s="408">
        <f t="shared" si="1"/>
        <v>0</v>
      </c>
      <c r="O65" s="197">
        <f t="shared" si="10"/>
        <v>0</v>
      </c>
      <c r="P65" s="197">
        <f t="shared" si="11"/>
        <v>0</v>
      </c>
      <c r="Q65" s="197">
        <f t="shared" si="4"/>
        <v>0</v>
      </c>
      <c r="AA65" s="86"/>
      <c r="AB65" s="404"/>
      <c r="AC65" s="73"/>
      <c r="AD65" s="73"/>
      <c r="AE65" s="147"/>
      <c r="AF65" s="147"/>
      <c r="AG65" s="147"/>
      <c r="AH65" s="73"/>
      <c r="AI65" s="73"/>
      <c r="AJ65" s="73"/>
      <c r="AK65" s="75"/>
      <c r="AL65" s="76"/>
      <c r="AM65" s="76"/>
      <c r="AN65" s="175"/>
      <c r="AO65" s="77"/>
      <c r="AP65" s="147"/>
      <c r="AQ65" s="78"/>
      <c r="AR65" s="79"/>
      <c r="AS65" s="78"/>
      <c r="AT65" s="78"/>
      <c r="AU65" s="86"/>
      <c r="AV65" s="86"/>
      <c r="AW65" s="86"/>
      <c r="AX65" s="86"/>
    </row>
    <row r="66" spans="2:50" s="198" customFormat="1">
      <c r="B66" s="72" t="s">
        <v>406</v>
      </c>
      <c r="C66" s="72"/>
      <c r="D66" s="73"/>
      <c r="E66" s="147"/>
      <c r="F66" s="73"/>
      <c r="G66" s="73"/>
      <c r="H66" s="73"/>
      <c r="I66" s="79"/>
      <c r="J66" s="378"/>
      <c r="K66" s="407"/>
      <c r="L66" s="77"/>
      <c r="M66" s="408">
        <f t="shared" si="9"/>
        <v>0</v>
      </c>
      <c r="N66" s="408">
        <f t="shared" si="1"/>
        <v>0</v>
      </c>
      <c r="O66" s="197">
        <f t="shared" si="10"/>
        <v>0</v>
      </c>
      <c r="P66" s="197">
        <f t="shared" si="11"/>
        <v>0</v>
      </c>
      <c r="Q66" s="197">
        <f t="shared" si="4"/>
        <v>0</v>
      </c>
      <c r="AA66" s="86"/>
      <c r="AB66" s="404"/>
      <c r="AC66" s="73"/>
      <c r="AD66" s="73"/>
      <c r="AE66" s="147"/>
      <c r="AF66" s="147"/>
      <c r="AG66" s="147"/>
      <c r="AH66" s="73"/>
      <c r="AI66" s="73"/>
      <c r="AJ66" s="73"/>
      <c r="AK66" s="75"/>
      <c r="AL66" s="76"/>
      <c r="AM66" s="76"/>
      <c r="AN66" s="175"/>
      <c r="AO66" s="77"/>
      <c r="AP66" s="147"/>
      <c r="AQ66" s="78"/>
      <c r="AR66" s="79"/>
      <c r="AS66" s="78"/>
      <c r="AT66" s="78"/>
      <c r="AU66" s="86"/>
      <c r="AV66" s="86"/>
      <c r="AW66" s="86"/>
      <c r="AX66" s="86"/>
    </row>
    <row r="67" spans="2:50" s="198" customFormat="1">
      <c r="B67" s="72" t="s">
        <v>407</v>
      </c>
      <c r="C67" s="72"/>
      <c r="D67" s="73"/>
      <c r="E67" s="147"/>
      <c r="F67" s="73"/>
      <c r="G67" s="73"/>
      <c r="H67" s="73"/>
      <c r="I67" s="79"/>
      <c r="J67" s="378"/>
      <c r="K67" s="407"/>
      <c r="L67" s="77"/>
      <c r="M67" s="408">
        <f t="shared" si="9"/>
        <v>0</v>
      </c>
      <c r="N67" s="408">
        <f t="shared" si="1"/>
        <v>0</v>
      </c>
      <c r="O67" s="197">
        <f t="shared" si="10"/>
        <v>0</v>
      </c>
      <c r="P67" s="197">
        <f t="shared" si="11"/>
        <v>0</v>
      </c>
      <c r="Q67" s="197">
        <f t="shared" si="4"/>
        <v>0</v>
      </c>
      <c r="AA67" s="86"/>
      <c r="AB67" s="404"/>
      <c r="AC67" s="73"/>
      <c r="AD67" s="73"/>
      <c r="AE67" s="147"/>
      <c r="AF67" s="147"/>
      <c r="AG67" s="147"/>
      <c r="AH67" s="73"/>
      <c r="AI67" s="73"/>
      <c r="AJ67" s="73"/>
      <c r="AK67" s="75"/>
      <c r="AL67" s="76"/>
      <c r="AM67" s="76"/>
      <c r="AN67" s="175"/>
      <c r="AO67" s="77"/>
      <c r="AP67" s="147"/>
      <c r="AQ67" s="78"/>
      <c r="AR67" s="79"/>
      <c r="AS67" s="78"/>
      <c r="AT67" s="78"/>
      <c r="AU67" s="86"/>
      <c r="AV67" s="86"/>
      <c r="AW67" s="86"/>
      <c r="AX67" s="86"/>
    </row>
    <row r="68" spans="2:50" s="198" customFormat="1">
      <c r="B68" s="405" t="s">
        <v>408</v>
      </c>
      <c r="C68" s="405"/>
      <c r="D68" s="73"/>
      <c r="E68" s="406"/>
      <c r="F68" s="73"/>
      <c r="G68" s="73"/>
      <c r="H68" s="73"/>
      <c r="I68" s="79"/>
      <c r="J68" s="407"/>
      <c r="K68" s="407"/>
      <c r="L68" s="77"/>
      <c r="M68" s="408">
        <f t="shared" si="9"/>
        <v>0</v>
      </c>
      <c r="N68" s="408">
        <f t="shared" si="1"/>
        <v>0</v>
      </c>
      <c r="O68" s="197">
        <f t="shared" si="10"/>
        <v>0</v>
      </c>
      <c r="P68" s="197">
        <f t="shared" si="11"/>
        <v>0</v>
      </c>
      <c r="Q68" s="197">
        <f t="shared" si="4"/>
        <v>0</v>
      </c>
      <c r="AA68" s="86"/>
      <c r="AB68" s="404"/>
      <c r="AC68" s="73"/>
      <c r="AD68" s="73"/>
      <c r="AE68" s="147"/>
      <c r="AF68" s="147"/>
      <c r="AG68" s="147"/>
      <c r="AH68" s="73"/>
      <c r="AI68" s="73"/>
      <c r="AJ68" s="73"/>
      <c r="AK68" s="75"/>
      <c r="AL68" s="76"/>
      <c r="AM68" s="76"/>
      <c r="AN68" s="175"/>
      <c r="AO68" s="77"/>
      <c r="AP68" s="147"/>
      <c r="AQ68" s="78"/>
      <c r="AR68" s="79"/>
      <c r="AS68" s="78"/>
      <c r="AT68" s="78"/>
      <c r="AU68" s="86"/>
      <c r="AV68" s="86"/>
      <c r="AW68" s="86"/>
      <c r="AX68" s="86"/>
    </row>
    <row r="69" spans="2:50" s="198" customFormat="1">
      <c r="B69" s="405" t="s">
        <v>409</v>
      </c>
      <c r="C69" s="405"/>
      <c r="D69" s="73"/>
      <c r="E69" s="147"/>
      <c r="F69" s="73"/>
      <c r="G69" s="73"/>
      <c r="H69" s="73"/>
      <c r="I69" s="79"/>
      <c r="J69" s="407"/>
      <c r="K69" s="407"/>
      <c r="L69" s="77"/>
      <c r="M69" s="130">
        <f t="shared" si="9"/>
        <v>0</v>
      </c>
      <c r="N69" s="130">
        <f t="shared" si="1"/>
        <v>0</v>
      </c>
      <c r="O69" s="197">
        <f t="shared" si="10"/>
        <v>0</v>
      </c>
      <c r="P69" s="197">
        <f t="shared" si="11"/>
        <v>0</v>
      </c>
      <c r="Q69" s="197">
        <f t="shared" si="4"/>
        <v>0</v>
      </c>
      <c r="AA69" s="86"/>
      <c r="AB69" s="404"/>
      <c r="AC69" s="73"/>
      <c r="AD69" s="73"/>
      <c r="AE69" s="147"/>
      <c r="AF69" s="147"/>
      <c r="AG69" s="147"/>
      <c r="AH69" s="73"/>
      <c r="AI69" s="73"/>
      <c r="AJ69" s="73"/>
      <c r="AK69" s="75"/>
      <c r="AL69" s="76"/>
      <c r="AM69" s="76"/>
      <c r="AN69" s="175"/>
      <c r="AO69" s="77"/>
      <c r="AP69" s="147"/>
      <c r="AQ69" s="78"/>
      <c r="AR69" s="79"/>
      <c r="AS69" s="78"/>
      <c r="AT69" s="78"/>
      <c r="AU69" s="86"/>
      <c r="AV69" s="86"/>
      <c r="AW69" s="86"/>
      <c r="AX69" s="86"/>
    </row>
    <row r="70" spans="2:50" s="198" customFormat="1">
      <c r="B70" s="405" t="s">
        <v>410</v>
      </c>
      <c r="C70" s="405"/>
      <c r="D70" s="73"/>
      <c r="E70" s="406"/>
      <c r="F70" s="73"/>
      <c r="G70" s="73"/>
      <c r="H70" s="73"/>
      <c r="I70" s="79"/>
      <c r="J70" s="407"/>
      <c r="K70" s="407"/>
      <c r="L70" s="77"/>
      <c r="M70" s="130">
        <f t="shared" si="9"/>
        <v>0</v>
      </c>
      <c r="N70" s="130">
        <f t="shared" si="1"/>
        <v>0</v>
      </c>
      <c r="O70" s="197">
        <f t="shared" si="10"/>
        <v>0</v>
      </c>
      <c r="P70" s="197">
        <f t="shared" si="11"/>
        <v>0</v>
      </c>
      <c r="Q70" s="197">
        <f t="shared" si="4"/>
        <v>0</v>
      </c>
      <c r="AA70" s="86"/>
      <c r="AB70" s="404"/>
      <c r="AC70" s="73"/>
      <c r="AD70" s="73"/>
      <c r="AE70" s="147"/>
      <c r="AF70" s="147"/>
      <c r="AG70" s="147"/>
      <c r="AH70" s="73"/>
      <c r="AI70" s="73"/>
      <c r="AJ70" s="73"/>
      <c r="AK70" s="75"/>
      <c r="AL70" s="76"/>
      <c r="AM70" s="76"/>
      <c r="AN70" s="175"/>
      <c r="AO70" s="77"/>
      <c r="AP70" s="147"/>
      <c r="AQ70" s="78"/>
      <c r="AR70" s="79"/>
      <c r="AS70" s="78"/>
      <c r="AT70" s="78"/>
      <c r="AU70" s="86"/>
      <c r="AV70" s="86"/>
      <c r="AW70" s="86"/>
      <c r="AX70" s="86"/>
    </row>
    <row r="71" spans="2:50" s="198" customFormat="1">
      <c r="B71" s="405" t="s">
        <v>411</v>
      </c>
      <c r="C71" s="405"/>
      <c r="D71" s="73"/>
      <c r="E71" s="406"/>
      <c r="F71" s="73"/>
      <c r="G71" s="73"/>
      <c r="H71" s="73"/>
      <c r="I71" s="79"/>
      <c r="J71" s="407"/>
      <c r="K71" s="407"/>
      <c r="L71" s="77"/>
      <c r="M71" s="130">
        <f t="shared" si="9"/>
        <v>0</v>
      </c>
      <c r="N71" s="130">
        <f t="shared" si="1"/>
        <v>0</v>
      </c>
      <c r="O71" s="197">
        <f t="shared" si="10"/>
        <v>0</v>
      </c>
      <c r="P71" s="197">
        <f t="shared" si="11"/>
        <v>0</v>
      </c>
      <c r="Q71" s="197">
        <f t="shared" si="4"/>
        <v>0</v>
      </c>
      <c r="AA71" s="86"/>
      <c r="AB71" s="404"/>
      <c r="AC71" s="73"/>
      <c r="AD71" s="73"/>
      <c r="AE71" s="147"/>
      <c r="AF71" s="147"/>
      <c r="AG71" s="147"/>
      <c r="AH71" s="73"/>
      <c r="AI71" s="73"/>
      <c r="AJ71" s="73"/>
      <c r="AK71" s="75"/>
      <c r="AL71" s="76"/>
      <c r="AM71" s="76"/>
      <c r="AN71" s="175"/>
      <c r="AO71" s="77"/>
      <c r="AP71" s="147"/>
      <c r="AQ71" s="78"/>
      <c r="AR71" s="79"/>
      <c r="AS71" s="78"/>
      <c r="AT71" s="78"/>
      <c r="AU71" s="86"/>
      <c r="AV71" s="86"/>
      <c r="AW71" s="86"/>
      <c r="AX71" s="86"/>
    </row>
    <row r="72" spans="2:50" s="198" customFormat="1">
      <c r="B72" s="405" t="s">
        <v>412</v>
      </c>
      <c r="C72" s="72"/>
      <c r="D72" s="73"/>
      <c r="E72" s="147"/>
      <c r="F72" s="73"/>
      <c r="G72" s="73"/>
      <c r="H72" s="73"/>
      <c r="I72" s="79"/>
      <c r="J72" s="407"/>
      <c r="K72" s="407"/>
      <c r="L72" s="77"/>
      <c r="M72" s="130">
        <f t="shared" si="9"/>
        <v>0</v>
      </c>
      <c r="N72" s="130">
        <f t="shared" ref="N72:N83" si="12">IF(I72="Open",Q72*O72,0)</f>
        <v>0</v>
      </c>
      <c r="O72" s="197">
        <f t="shared" si="10"/>
        <v>0</v>
      </c>
      <c r="P72" s="197">
        <f t="shared" si="11"/>
        <v>0</v>
      </c>
      <c r="Q72" s="197">
        <f t="shared" ref="Q72:Q83" si="13">IF(NOT(ISBLANK(H72)),IF(H72="none",0,VLOOKUP(H72,RiskImpactRating,2,FALSE)),0)</f>
        <v>0</v>
      </c>
      <c r="AA72" s="86"/>
      <c r="AB72" s="404"/>
      <c r="AC72" s="73"/>
      <c r="AD72" s="73"/>
      <c r="AE72" s="147"/>
      <c r="AF72" s="147"/>
      <c r="AG72" s="147"/>
      <c r="AH72" s="73"/>
      <c r="AI72" s="73"/>
      <c r="AJ72" s="73"/>
      <c r="AK72" s="75"/>
      <c r="AL72" s="76"/>
      <c r="AM72" s="76"/>
      <c r="AN72" s="175"/>
      <c r="AO72" s="77"/>
      <c r="AP72" s="147"/>
      <c r="AQ72" s="78"/>
      <c r="AR72" s="79"/>
      <c r="AS72" s="78"/>
      <c r="AT72" s="78"/>
      <c r="AU72" s="86"/>
      <c r="AV72" s="86"/>
      <c r="AW72" s="86"/>
      <c r="AX72" s="86"/>
    </row>
    <row r="73" spans="2:50" s="198" customFormat="1">
      <c r="B73" s="405" t="s">
        <v>413</v>
      </c>
      <c r="C73" s="405"/>
      <c r="D73" s="73"/>
      <c r="E73" s="406"/>
      <c r="F73" s="73"/>
      <c r="G73" s="73"/>
      <c r="H73" s="73"/>
      <c r="I73" s="79"/>
      <c r="J73" s="407"/>
      <c r="K73" s="407"/>
      <c r="L73" s="77"/>
      <c r="M73" s="130">
        <f t="shared" si="9"/>
        <v>0</v>
      </c>
      <c r="N73" s="130">
        <f t="shared" si="12"/>
        <v>0</v>
      </c>
      <c r="O73" s="197">
        <f t="shared" si="10"/>
        <v>0</v>
      </c>
      <c r="P73" s="197">
        <f t="shared" si="11"/>
        <v>0</v>
      </c>
      <c r="Q73" s="197">
        <f t="shared" si="13"/>
        <v>0</v>
      </c>
      <c r="AA73" s="86"/>
      <c r="AB73" s="404"/>
      <c r="AC73" s="73"/>
      <c r="AD73" s="73"/>
      <c r="AE73" s="147"/>
      <c r="AF73" s="147"/>
      <c r="AG73" s="147"/>
      <c r="AH73" s="73"/>
      <c r="AI73" s="73"/>
      <c r="AJ73" s="73"/>
      <c r="AK73" s="75"/>
      <c r="AL73" s="76"/>
      <c r="AM73" s="76"/>
      <c r="AN73" s="175"/>
      <c r="AO73" s="77"/>
      <c r="AP73" s="147"/>
      <c r="AQ73" s="78"/>
      <c r="AR73" s="79"/>
      <c r="AS73" s="78"/>
      <c r="AT73" s="78"/>
      <c r="AU73" s="86"/>
      <c r="AV73" s="86"/>
      <c r="AW73" s="86"/>
      <c r="AX73" s="86"/>
    </row>
    <row r="74" spans="2:50" s="198" customFormat="1">
      <c r="B74" s="405" t="s">
        <v>414</v>
      </c>
      <c r="C74" s="405"/>
      <c r="D74" s="73"/>
      <c r="E74" s="406"/>
      <c r="F74" s="73"/>
      <c r="G74" s="73"/>
      <c r="H74" s="73"/>
      <c r="I74" s="79"/>
      <c r="J74" s="407"/>
      <c r="K74" s="407"/>
      <c r="L74" s="77"/>
      <c r="M74" s="130">
        <f t="shared" si="9"/>
        <v>0</v>
      </c>
      <c r="N74" s="130">
        <f t="shared" si="12"/>
        <v>0</v>
      </c>
      <c r="O74" s="197">
        <f t="shared" si="10"/>
        <v>0</v>
      </c>
      <c r="P74" s="197">
        <f t="shared" si="11"/>
        <v>0</v>
      </c>
      <c r="Q74" s="197">
        <f t="shared" si="13"/>
        <v>0</v>
      </c>
      <c r="AA74" s="86"/>
      <c r="AB74" s="404"/>
      <c r="AC74" s="73"/>
      <c r="AD74" s="73"/>
      <c r="AE74" s="147"/>
      <c r="AF74" s="147"/>
      <c r="AG74" s="147"/>
      <c r="AH74" s="73"/>
      <c r="AI74" s="73"/>
      <c r="AJ74" s="73"/>
      <c r="AK74" s="75"/>
      <c r="AL74" s="76"/>
      <c r="AM74" s="76"/>
      <c r="AN74" s="175"/>
      <c r="AO74" s="77"/>
      <c r="AP74" s="147"/>
      <c r="AQ74" s="78"/>
      <c r="AR74" s="79"/>
      <c r="AS74" s="78"/>
      <c r="AT74" s="78"/>
      <c r="AU74" s="86"/>
      <c r="AV74" s="86"/>
      <c r="AW74" s="86"/>
      <c r="AX74" s="86"/>
    </row>
    <row r="75" spans="2:50" s="198" customFormat="1">
      <c r="B75" s="405" t="s">
        <v>415</v>
      </c>
      <c r="C75" s="405"/>
      <c r="D75" s="73"/>
      <c r="E75" s="147"/>
      <c r="F75" s="73"/>
      <c r="G75" s="73"/>
      <c r="H75" s="73"/>
      <c r="I75" s="79"/>
      <c r="J75" s="407"/>
      <c r="K75" s="407"/>
      <c r="L75" s="77"/>
      <c r="M75" s="130">
        <f t="shared" si="9"/>
        <v>0</v>
      </c>
      <c r="N75" s="130">
        <f t="shared" si="12"/>
        <v>0</v>
      </c>
      <c r="O75" s="197">
        <f t="shared" si="10"/>
        <v>0</v>
      </c>
      <c r="P75" s="197">
        <f t="shared" si="11"/>
        <v>0</v>
      </c>
      <c r="Q75" s="197">
        <f t="shared" si="13"/>
        <v>0</v>
      </c>
      <c r="AA75" s="86"/>
      <c r="AB75" s="404"/>
      <c r="AC75" s="73"/>
      <c r="AD75" s="73"/>
      <c r="AE75" s="147"/>
      <c r="AF75" s="147"/>
      <c r="AG75" s="147"/>
      <c r="AH75" s="73"/>
      <c r="AI75" s="73"/>
      <c r="AJ75" s="73"/>
      <c r="AK75" s="75"/>
      <c r="AL75" s="76"/>
      <c r="AM75" s="76"/>
      <c r="AN75" s="175"/>
      <c r="AO75" s="77"/>
      <c r="AP75" s="147"/>
      <c r="AQ75" s="78"/>
      <c r="AR75" s="79"/>
      <c r="AS75" s="78"/>
      <c r="AT75" s="78"/>
      <c r="AU75" s="86"/>
      <c r="AV75" s="86"/>
      <c r="AW75" s="86"/>
      <c r="AX75" s="86"/>
    </row>
    <row r="76" spans="2:50" s="198" customFormat="1">
      <c r="B76" s="405" t="s">
        <v>416</v>
      </c>
      <c r="C76" s="405"/>
      <c r="D76" s="73"/>
      <c r="E76" s="406"/>
      <c r="F76" s="73"/>
      <c r="G76" s="73"/>
      <c r="H76" s="73"/>
      <c r="I76" s="79"/>
      <c r="J76" s="407"/>
      <c r="K76" s="407"/>
      <c r="L76" s="77"/>
      <c r="M76" s="130">
        <f t="shared" si="9"/>
        <v>0</v>
      </c>
      <c r="N76" s="130">
        <f t="shared" si="12"/>
        <v>0</v>
      </c>
      <c r="O76" s="197">
        <f t="shared" si="10"/>
        <v>0</v>
      </c>
      <c r="P76" s="197">
        <f t="shared" si="11"/>
        <v>0</v>
      </c>
      <c r="Q76" s="197">
        <f t="shared" si="13"/>
        <v>0</v>
      </c>
      <c r="AA76" s="86"/>
      <c r="AB76" s="404"/>
      <c r="AC76" s="73"/>
      <c r="AD76" s="73"/>
      <c r="AE76" s="147"/>
      <c r="AF76" s="147"/>
      <c r="AG76" s="147"/>
      <c r="AH76" s="73"/>
      <c r="AI76" s="73"/>
      <c r="AJ76" s="73"/>
      <c r="AK76" s="75"/>
      <c r="AL76" s="76"/>
      <c r="AM76" s="76"/>
      <c r="AN76" s="175"/>
      <c r="AO76" s="77"/>
      <c r="AP76" s="147"/>
      <c r="AQ76" s="78"/>
      <c r="AR76" s="79"/>
      <c r="AS76" s="78"/>
      <c r="AT76" s="78"/>
      <c r="AU76" s="86"/>
      <c r="AV76" s="86"/>
      <c r="AW76" s="86"/>
      <c r="AX76" s="86"/>
    </row>
    <row r="77" spans="2:50" s="198" customFormat="1">
      <c r="B77" s="405" t="s">
        <v>417</v>
      </c>
      <c r="C77" s="405"/>
      <c r="D77" s="73"/>
      <c r="E77" s="406"/>
      <c r="F77" s="73"/>
      <c r="G77" s="73"/>
      <c r="H77" s="73"/>
      <c r="I77" s="79"/>
      <c r="J77" s="407"/>
      <c r="K77" s="407"/>
      <c r="L77" s="409"/>
      <c r="M77" s="130">
        <f t="shared" si="9"/>
        <v>0</v>
      </c>
      <c r="N77" s="130">
        <f t="shared" si="12"/>
        <v>0</v>
      </c>
      <c r="O77" s="197">
        <f t="shared" si="10"/>
        <v>0</v>
      </c>
      <c r="P77" s="197">
        <f t="shared" si="11"/>
        <v>0</v>
      </c>
      <c r="Q77" s="197">
        <f t="shared" si="13"/>
        <v>0</v>
      </c>
      <c r="AA77" s="86"/>
      <c r="AB77" s="404"/>
      <c r="AC77" s="73"/>
      <c r="AD77" s="73"/>
      <c r="AE77" s="147"/>
      <c r="AF77" s="147"/>
      <c r="AG77" s="147"/>
      <c r="AH77" s="73"/>
      <c r="AI77" s="73"/>
      <c r="AJ77" s="73"/>
      <c r="AK77" s="75"/>
      <c r="AL77" s="76"/>
      <c r="AM77" s="76"/>
      <c r="AN77" s="175"/>
      <c r="AO77" s="77"/>
      <c r="AP77" s="147"/>
      <c r="AQ77" s="78"/>
      <c r="AR77" s="79"/>
      <c r="AS77" s="78"/>
      <c r="AT77" s="78"/>
      <c r="AU77" s="86"/>
      <c r="AV77" s="86"/>
      <c r="AW77" s="86"/>
      <c r="AX77" s="86"/>
    </row>
    <row r="78" spans="2:50" s="198" customFormat="1">
      <c r="B78" s="405" t="s">
        <v>418</v>
      </c>
      <c r="C78" s="405"/>
      <c r="D78" s="73"/>
      <c r="E78" s="406"/>
      <c r="F78" s="73"/>
      <c r="G78" s="73"/>
      <c r="H78" s="73"/>
      <c r="I78" s="79"/>
      <c r="J78" s="407"/>
      <c r="K78" s="407"/>
      <c r="L78" s="77"/>
      <c r="M78" s="130">
        <f t="shared" si="9"/>
        <v>0</v>
      </c>
      <c r="N78" s="130">
        <f t="shared" si="12"/>
        <v>0</v>
      </c>
      <c r="O78" s="197">
        <f t="shared" si="10"/>
        <v>0</v>
      </c>
      <c r="P78" s="197">
        <f t="shared" si="11"/>
        <v>0</v>
      </c>
      <c r="Q78" s="197">
        <f t="shared" si="13"/>
        <v>0</v>
      </c>
      <c r="AA78" s="86"/>
      <c r="AB78" s="404"/>
      <c r="AC78" s="73"/>
      <c r="AD78" s="73"/>
      <c r="AE78" s="147"/>
      <c r="AF78" s="147"/>
      <c r="AG78" s="147"/>
      <c r="AH78" s="73"/>
      <c r="AI78" s="73"/>
      <c r="AJ78" s="73"/>
      <c r="AK78" s="75"/>
      <c r="AL78" s="76"/>
      <c r="AM78" s="76"/>
      <c r="AN78" s="175"/>
      <c r="AO78" s="77"/>
      <c r="AP78" s="147"/>
      <c r="AQ78" s="78"/>
      <c r="AR78" s="79"/>
      <c r="AS78" s="78"/>
      <c r="AT78" s="78"/>
      <c r="AU78" s="86"/>
      <c r="AV78" s="86"/>
      <c r="AW78" s="86"/>
      <c r="AX78" s="86"/>
    </row>
    <row r="79" spans="2:50" s="198" customFormat="1">
      <c r="B79" s="405" t="s">
        <v>421</v>
      </c>
      <c r="C79" s="405"/>
      <c r="D79" s="73"/>
      <c r="E79" s="406"/>
      <c r="F79" s="73"/>
      <c r="G79" s="73"/>
      <c r="H79" s="73"/>
      <c r="I79" s="79"/>
      <c r="J79" s="407"/>
      <c r="K79" s="407"/>
      <c r="L79" s="77"/>
      <c r="M79" s="130">
        <f t="shared" si="9"/>
        <v>0</v>
      </c>
      <c r="N79" s="130">
        <f t="shared" si="12"/>
        <v>0</v>
      </c>
      <c r="O79" s="197">
        <f t="shared" si="10"/>
        <v>0</v>
      </c>
      <c r="P79" s="197">
        <f t="shared" si="11"/>
        <v>0</v>
      </c>
      <c r="Q79" s="197">
        <f t="shared" si="13"/>
        <v>0</v>
      </c>
      <c r="AA79" s="86"/>
      <c r="AB79" s="404"/>
      <c r="AC79" s="73"/>
      <c r="AD79" s="73"/>
      <c r="AE79" s="147"/>
      <c r="AF79" s="147"/>
      <c r="AG79" s="147"/>
      <c r="AH79" s="73"/>
      <c r="AI79" s="73"/>
      <c r="AJ79" s="73"/>
      <c r="AK79" s="75"/>
      <c r="AL79" s="76"/>
      <c r="AM79" s="76"/>
      <c r="AN79" s="175"/>
      <c r="AO79" s="77"/>
      <c r="AP79" s="147"/>
      <c r="AQ79" s="78"/>
      <c r="AR79" s="79"/>
      <c r="AS79" s="78"/>
      <c r="AT79" s="78"/>
      <c r="AU79" s="86"/>
      <c r="AV79" s="86"/>
      <c r="AW79" s="86"/>
      <c r="AX79" s="86"/>
    </row>
    <row r="80" spans="2:50" s="198" customFormat="1">
      <c r="B80" s="405" t="s">
        <v>422</v>
      </c>
      <c r="C80" s="405"/>
      <c r="D80" s="73"/>
      <c r="E80" s="147"/>
      <c r="F80" s="73"/>
      <c r="G80" s="73"/>
      <c r="H80" s="73"/>
      <c r="I80" s="79"/>
      <c r="J80" s="407"/>
      <c r="K80" s="407"/>
      <c r="L80" s="77"/>
      <c r="M80" s="130">
        <f>IF(I80="Open",P80*O80,0)</f>
        <v>0</v>
      </c>
      <c r="N80" s="130">
        <f t="shared" si="12"/>
        <v>0</v>
      </c>
      <c r="O80" s="197">
        <f t="shared" si="10"/>
        <v>0</v>
      </c>
      <c r="P80" s="197">
        <f t="shared" si="11"/>
        <v>0</v>
      </c>
      <c r="Q80" s="197">
        <f t="shared" si="13"/>
        <v>0</v>
      </c>
      <c r="AA80" s="86"/>
      <c r="AB80" s="404"/>
      <c r="AC80" s="73"/>
      <c r="AD80" s="73"/>
      <c r="AE80" s="147"/>
      <c r="AF80" s="147"/>
      <c r="AG80" s="147"/>
      <c r="AH80" s="73"/>
      <c r="AI80" s="73"/>
      <c r="AJ80" s="73"/>
      <c r="AK80" s="75"/>
      <c r="AL80" s="76"/>
      <c r="AM80" s="76"/>
      <c r="AN80" s="175"/>
      <c r="AO80" s="77"/>
      <c r="AP80" s="147"/>
      <c r="AQ80" s="78"/>
      <c r="AR80" s="79"/>
      <c r="AS80" s="78"/>
      <c r="AT80" s="78"/>
      <c r="AU80" s="86"/>
      <c r="AV80" s="86"/>
      <c r="AW80" s="86"/>
      <c r="AX80" s="86"/>
    </row>
    <row r="81" spans="1:50" s="198" customFormat="1">
      <c r="B81" s="405" t="s">
        <v>423</v>
      </c>
      <c r="C81" s="72"/>
      <c r="D81" s="73"/>
      <c r="E81" s="147"/>
      <c r="F81" s="380"/>
      <c r="G81" s="73"/>
      <c r="H81" s="73"/>
      <c r="I81" s="79"/>
      <c r="J81" s="407"/>
      <c r="K81" s="407"/>
      <c r="L81" s="77"/>
      <c r="M81" s="130">
        <f>IF(I81="Open",P81*O81,0)</f>
        <v>0</v>
      </c>
      <c r="N81" s="130">
        <f t="shared" si="12"/>
        <v>0</v>
      </c>
      <c r="O81" s="197">
        <f t="shared" si="10"/>
        <v>0</v>
      </c>
      <c r="P81" s="197">
        <f t="shared" si="11"/>
        <v>0</v>
      </c>
      <c r="Q81" s="197">
        <f t="shared" si="13"/>
        <v>0</v>
      </c>
      <c r="AA81" s="86"/>
      <c r="AB81" s="404"/>
      <c r="AC81" s="73"/>
      <c r="AD81" s="73"/>
      <c r="AE81" s="147"/>
      <c r="AF81" s="147"/>
      <c r="AG81" s="147"/>
      <c r="AH81" s="73"/>
      <c r="AI81" s="73"/>
      <c r="AJ81" s="73"/>
      <c r="AK81" s="75"/>
      <c r="AL81" s="76"/>
      <c r="AM81" s="76"/>
      <c r="AN81" s="175"/>
      <c r="AO81" s="77"/>
      <c r="AP81" s="147"/>
      <c r="AQ81" s="78"/>
      <c r="AR81" s="79"/>
      <c r="AS81" s="78"/>
      <c r="AT81" s="78"/>
      <c r="AU81" s="86"/>
      <c r="AV81" s="86"/>
      <c r="AW81" s="86"/>
      <c r="AX81" s="86"/>
    </row>
    <row r="82" spans="1:50" s="198" customFormat="1">
      <c r="B82" s="405" t="s">
        <v>424</v>
      </c>
      <c r="C82" s="72"/>
      <c r="D82" s="73"/>
      <c r="E82" s="147"/>
      <c r="F82" s="380"/>
      <c r="G82" s="73"/>
      <c r="H82" s="73"/>
      <c r="I82" s="79"/>
      <c r="J82" s="407"/>
      <c r="K82" s="407"/>
      <c r="L82" s="77"/>
      <c r="M82" s="130">
        <f>IF(I82="Open",P82*O82,0)</f>
        <v>0</v>
      </c>
      <c r="N82" s="130">
        <f t="shared" si="12"/>
        <v>0</v>
      </c>
      <c r="O82" s="197">
        <f t="shared" si="10"/>
        <v>0</v>
      </c>
      <c r="P82" s="197">
        <f t="shared" si="11"/>
        <v>0</v>
      </c>
      <c r="Q82" s="197">
        <f t="shared" si="13"/>
        <v>0</v>
      </c>
      <c r="AA82" s="86"/>
      <c r="AB82" s="404"/>
      <c r="AC82" s="73"/>
      <c r="AD82" s="73"/>
      <c r="AE82" s="147"/>
      <c r="AF82" s="147"/>
      <c r="AG82" s="147"/>
      <c r="AH82" s="73"/>
      <c r="AI82" s="73"/>
      <c r="AJ82" s="73"/>
      <c r="AK82" s="75"/>
      <c r="AL82" s="76"/>
      <c r="AM82" s="76"/>
      <c r="AN82" s="175"/>
      <c r="AO82" s="77"/>
      <c r="AP82" s="147"/>
      <c r="AQ82" s="78"/>
      <c r="AR82" s="79"/>
      <c r="AS82" s="78"/>
      <c r="AT82" s="78"/>
      <c r="AU82" s="86"/>
      <c r="AV82" s="86"/>
      <c r="AW82" s="86"/>
      <c r="AX82" s="86"/>
    </row>
    <row r="83" spans="1:50" s="198" customFormat="1">
      <c r="B83" s="405" t="s">
        <v>425</v>
      </c>
      <c r="C83" s="72"/>
      <c r="D83" s="73"/>
      <c r="E83" s="406"/>
      <c r="F83" s="380"/>
      <c r="G83" s="73"/>
      <c r="H83" s="73"/>
      <c r="I83" s="79"/>
      <c r="J83" s="407"/>
      <c r="K83" s="407"/>
      <c r="L83" s="77"/>
      <c r="M83" s="130">
        <f>IF(I83="Open",P83*O83,0)</f>
        <v>0</v>
      </c>
      <c r="N83" s="130">
        <f t="shared" si="12"/>
        <v>0</v>
      </c>
      <c r="O83" s="197">
        <f t="shared" si="10"/>
        <v>0</v>
      </c>
      <c r="P83" s="197">
        <f t="shared" si="11"/>
        <v>0</v>
      </c>
      <c r="Q83" s="197">
        <f t="shared" si="13"/>
        <v>0</v>
      </c>
      <c r="AA83" s="86"/>
      <c r="AB83" s="404"/>
      <c r="AC83" s="73"/>
      <c r="AD83" s="73"/>
      <c r="AE83" s="147"/>
      <c r="AF83" s="147"/>
      <c r="AG83" s="147"/>
      <c r="AH83" s="73"/>
      <c r="AI83" s="73"/>
      <c r="AJ83" s="73"/>
      <c r="AK83" s="75"/>
      <c r="AL83" s="76"/>
      <c r="AM83" s="76"/>
      <c r="AN83" s="175"/>
      <c r="AO83" s="77"/>
      <c r="AP83" s="147"/>
      <c r="AQ83" s="78"/>
      <c r="AR83" s="79"/>
      <c r="AS83" s="78"/>
      <c r="AT83" s="78"/>
      <c r="AU83" s="86"/>
      <c r="AV83" s="86"/>
      <c r="AW83" s="86"/>
      <c r="AX83" s="86"/>
    </row>
    <row r="84" spans="1:50" s="198" customFormat="1">
      <c r="B84" s="405" t="s">
        <v>426</v>
      </c>
      <c r="C84" s="72"/>
      <c r="D84" s="73"/>
      <c r="E84" s="406"/>
      <c r="F84" s="380"/>
      <c r="G84" s="73"/>
      <c r="H84" s="73"/>
      <c r="I84" s="79"/>
      <c r="J84" s="378"/>
      <c r="K84" s="407"/>
      <c r="L84" s="77"/>
      <c r="M84" s="130">
        <v>0</v>
      </c>
      <c r="N84" s="130">
        <v>0</v>
      </c>
      <c r="O84" s="86"/>
      <c r="P84" s="86"/>
      <c r="Q84" s="86"/>
      <c r="R84" s="86"/>
      <c r="S84" s="86"/>
      <c r="AA84" s="86"/>
      <c r="AB84" s="404"/>
      <c r="AC84" s="73"/>
      <c r="AD84" s="73"/>
      <c r="AE84" s="147"/>
      <c r="AF84" s="147"/>
      <c r="AG84" s="147"/>
      <c r="AH84" s="73"/>
      <c r="AI84" s="73"/>
      <c r="AJ84" s="73"/>
      <c r="AK84" s="75"/>
      <c r="AL84" s="76"/>
      <c r="AM84" s="76"/>
      <c r="AN84" s="175"/>
      <c r="AO84" s="77"/>
      <c r="AP84" s="147"/>
      <c r="AQ84" s="78"/>
      <c r="AR84" s="79"/>
      <c r="AS84" s="78"/>
      <c r="AT84" s="78"/>
      <c r="AU84" s="86"/>
      <c r="AV84" s="86"/>
      <c r="AW84" s="86"/>
      <c r="AX84" s="86"/>
    </row>
    <row r="85" spans="1:50" s="198" customFormat="1">
      <c r="B85" s="405" t="s">
        <v>427</v>
      </c>
      <c r="C85" s="72"/>
      <c r="D85" s="73"/>
      <c r="E85" s="147"/>
      <c r="F85" s="380"/>
      <c r="G85" s="73"/>
      <c r="H85" s="73"/>
      <c r="I85" s="79"/>
      <c r="J85" s="407"/>
      <c r="K85" s="407"/>
      <c r="L85" s="77"/>
      <c r="M85" s="130">
        <v>0</v>
      </c>
      <c r="N85" s="130">
        <v>0</v>
      </c>
      <c r="O85" s="197">
        <f>IF(NOT(ISBLANK(F86)),VLOOKUP(F86,RiskProbabilityRating,2,FALSE),0)</f>
        <v>0</v>
      </c>
      <c r="P85" s="197">
        <f>IF(NOT(ISBLANK(G86)),IF(G86="none",0,VLOOKUP(G86,RiskImpactRating,2,FALSE)),0)</f>
        <v>0</v>
      </c>
      <c r="Q85" s="197">
        <f>IF(NOT(ISBLANK(H86)),IF(H86="none",0,VLOOKUP(H86,RiskImpactRating,2,FALSE)),0)</f>
        <v>0</v>
      </c>
      <c r="AA85" s="86"/>
      <c r="AB85" s="404"/>
      <c r="AC85" s="73"/>
      <c r="AD85" s="73"/>
      <c r="AE85" s="147"/>
      <c r="AF85" s="147"/>
      <c r="AG85" s="147"/>
      <c r="AH85" s="73"/>
      <c r="AI85" s="73"/>
      <c r="AJ85" s="73"/>
      <c r="AK85" s="75"/>
      <c r="AL85" s="76"/>
      <c r="AM85" s="76"/>
      <c r="AN85" s="175"/>
      <c r="AO85" s="77"/>
      <c r="AP85" s="147"/>
      <c r="AQ85" s="78"/>
      <c r="AR85" s="79"/>
      <c r="AS85" s="78"/>
      <c r="AT85" s="78"/>
      <c r="AU85" s="86"/>
      <c r="AV85" s="86"/>
      <c r="AW85" s="86"/>
      <c r="AX85" s="86"/>
    </row>
    <row r="86" spans="1:50" s="198" customFormat="1">
      <c r="B86" s="405" t="s">
        <v>428</v>
      </c>
      <c r="C86" s="405"/>
      <c r="D86" s="73"/>
      <c r="E86" s="406"/>
      <c r="F86" s="73"/>
      <c r="G86" s="73"/>
      <c r="H86" s="73"/>
      <c r="I86" s="79"/>
      <c r="J86" s="407"/>
      <c r="K86" s="407"/>
      <c r="L86" s="77"/>
      <c r="M86" s="130">
        <f>IF(I86="Open",P85*O85,0)</f>
        <v>0</v>
      </c>
      <c r="N86" s="130">
        <f>IF(I86="Open",Q85*O85,0)</f>
        <v>0</v>
      </c>
      <c r="O86" s="197">
        <f>IF(NOT(ISBLANK(F152)),VLOOKUP(F152,RiskProbabilityRating,2,FALSE),0)</f>
        <v>0</v>
      </c>
      <c r="P86" s="197">
        <f>IF(NOT(ISBLANK(G152)),IF(G152="none",0,VLOOKUP(G152,RiskImpactRating,2,FALSE)),0)</f>
        <v>0</v>
      </c>
      <c r="Q86" s="197">
        <f>IF(NOT(ISBLANK(H152)),IF(H152="none",0,VLOOKUP(H152,RiskImpactRating,2,FALSE)),0)</f>
        <v>0</v>
      </c>
      <c r="R86" s="198" t="str">
        <f>TEXT(O86,"0,00")&amp;"_"&amp;TEXT(P86,"0,00")</f>
        <v>0,00_0,00</v>
      </c>
      <c r="AA86" s="86"/>
      <c r="AB86" s="86"/>
      <c r="AC86" s="73"/>
      <c r="AD86" s="73"/>
      <c r="AE86" s="147"/>
      <c r="AF86" s="147"/>
      <c r="AG86" s="147"/>
      <c r="AH86" s="73"/>
      <c r="AI86" s="73"/>
      <c r="AJ86" s="73"/>
      <c r="AK86" s="75"/>
      <c r="AL86" s="76"/>
      <c r="AM86" s="76"/>
      <c r="AN86" s="175"/>
      <c r="AO86" s="77"/>
      <c r="AP86" s="147"/>
      <c r="AQ86" s="78"/>
      <c r="AR86" s="79"/>
      <c r="AS86" s="78"/>
      <c r="AT86" s="78"/>
      <c r="AU86" s="86"/>
      <c r="AV86" s="86"/>
      <c r="AW86" s="86"/>
      <c r="AX86" s="86"/>
    </row>
    <row r="87" spans="1:50">
      <c r="A87" s="198"/>
      <c r="B87" s="405" t="s">
        <v>429</v>
      </c>
      <c r="C87" s="405"/>
      <c r="D87" s="73"/>
      <c r="E87" s="406"/>
      <c r="F87" s="73"/>
      <c r="G87" s="73"/>
      <c r="H87" s="73"/>
      <c r="I87" s="411"/>
      <c r="J87" s="407"/>
      <c r="K87" s="407"/>
      <c r="L87" s="77"/>
      <c r="M87" s="130">
        <f>IF(I87="Open",P87*O87,0)</f>
        <v>0</v>
      </c>
      <c r="N87" s="130">
        <f>IF(I87="Open",Q87*O87,0)</f>
        <v>0</v>
      </c>
    </row>
    <row r="88" spans="1:50">
      <c r="A88" s="198"/>
      <c r="B88" s="405" t="s">
        <v>430</v>
      </c>
      <c r="C88" s="72"/>
      <c r="D88" s="73"/>
      <c r="E88" s="147"/>
      <c r="F88" s="73"/>
      <c r="G88" s="73"/>
      <c r="H88" s="73"/>
      <c r="I88" s="79"/>
      <c r="J88" s="407"/>
      <c r="K88" s="407"/>
      <c r="L88" s="77"/>
      <c r="M88" s="130">
        <f>IF(I88="Open",P88*O88,0)</f>
        <v>0</v>
      </c>
      <c r="N88" s="130">
        <f>IF(I88="Open",Q88*O88,0)</f>
        <v>0</v>
      </c>
    </row>
    <row r="89" spans="1:50">
      <c r="A89" s="198"/>
      <c r="B89" s="405" t="s">
        <v>431</v>
      </c>
      <c r="C89" s="72"/>
      <c r="D89" s="73"/>
      <c r="E89" s="147"/>
      <c r="F89" s="73"/>
      <c r="G89" s="73"/>
      <c r="H89" s="73"/>
      <c r="I89" s="79"/>
      <c r="J89" s="407"/>
      <c r="K89" s="407"/>
      <c r="L89" s="77"/>
      <c r="M89" s="130">
        <v>0</v>
      </c>
      <c r="N89" s="130">
        <v>0</v>
      </c>
    </row>
    <row r="90" spans="1:50">
      <c r="A90" s="198"/>
      <c r="B90" s="405" t="s">
        <v>432</v>
      </c>
      <c r="C90" s="72"/>
      <c r="D90" s="73"/>
      <c r="E90" s="147"/>
      <c r="F90" s="73"/>
      <c r="G90" s="73"/>
      <c r="H90" s="73"/>
      <c r="I90" s="79"/>
      <c r="J90" s="407"/>
      <c r="K90" s="407"/>
      <c r="L90" s="77"/>
      <c r="M90" s="130">
        <v>0</v>
      </c>
      <c r="N90" s="130">
        <v>0</v>
      </c>
    </row>
    <row r="91" spans="1:50">
      <c r="A91" s="198"/>
      <c r="B91" s="405" t="s">
        <v>439</v>
      </c>
      <c r="C91" s="405"/>
      <c r="D91" s="73"/>
      <c r="E91" s="147"/>
      <c r="F91" s="73"/>
      <c r="G91" s="73"/>
      <c r="H91" s="73"/>
      <c r="I91" s="79"/>
      <c r="J91" s="378"/>
      <c r="K91" s="407"/>
      <c r="L91" s="77"/>
      <c r="M91" s="130">
        <f>IF(I91="Open",P90*O90,0)</f>
        <v>0</v>
      </c>
      <c r="N91" s="130">
        <f>IF(I91="Open",Q90*O90,0)</f>
        <v>0</v>
      </c>
    </row>
    <row r="92" spans="1:50">
      <c r="A92" s="198"/>
      <c r="B92" s="405" t="s">
        <v>442</v>
      </c>
      <c r="C92" s="405"/>
      <c r="D92" s="73"/>
      <c r="E92" s="147"/>
      <c r="F92" s="73"/>
      <c r="G92" s="73"/>
      <c r="H92" s="73"/>
      <c r="I92" s="79"/>
      <c r="J92" s="378"/>
      <c r="K92" s="407"/>
      <c r="L92" s="77"/>
      <c r="M92" s="130">
        <f>IF(I92="Open",P92*O92,0)</f>
        <v>0</v>
      </c>
      <c r="N92" s="130">
        <f>IF(I92="Open",Q92*O92,0)</f>
        <v>0</v>
      </c>
    </row>
    <row r="93" spans="1:50">
      <c r="A93" s="198"/>
      <c r="B93" s="405" t="s">
        <v>443</v>
      </c>
      <c r="C93" s="405"/>
      <c r="D93" s="73"/>
      <c r="E93" s="406"/>
      <c r="F93" s="73"/>
      <c r="G93" s="73"/>
      <c r="H93" s="73"/>
      <c r="I93" s="79"/>
      <c r="J93" s="407"/>
      <c r="K93" s="407"/>
      <c r="L93" s="77"/>
      <c r="M93" s="130">
        <f>IF(I93="Open",P93*O93,0)</f>
        <v>0</v>
      </c>
      <c r="N93" s="130">
        <f>IF(I93="Open",Q93*O93,0)</f>
        <v>0</v>
      </c>
    </row>
    <row r="94" spans="1:50">
      <c r="A94" s="198"/>
      <c r="B94" s="405" t="s">
        <v>445</v>
      </c>
      <c r="C94" s="405"/>
      <c r="D94" s="73"/>
      <c r="E94" s="406"/>
      <c r="F94" s="73"/>
      <c r="G94" s="73"/>
      <c r="H94" s="73"/>
      <c r="I94" s="79"/>
      <c r="J94" s="407"/>
      <c r="K94" s="407"/>
      <c r="L94" s="77"/>
      <c r="M94" s="130">
        <f>IF(I94="Open",P94*O94,0)</f>
        <v>0</v>
      </c>
      <c r="N94" s="130">
        <f>IF(I94="Open",Q94*O94,0)</f>
        <v>0</v>
      </c>
    </row>
    <row r="95" spans="1:50">
      <c r="A95" s="198"/>
      <c r="B95" s="405" t="s">
        <v>448</v>
      </c>
      <c r="C95" s="405"/>
      <c r="D95" s="73"/>
      <c r="E95" s="406"/>
      <c r="F95" s="73"/>
      <c r="G95" s="73"/>
      <c r="H95" s="73"/>
      <c r="I95" s="79"/>
      <c r="J95" s="407"/>
      <c r="K95" s="407"/>
      <c r="L95" s="77"/>
      <c r="M95" s="130">
        <v>0</v>
      </c>
      <c r="N95" s="130">
        <v>0</v>
      </c>
    </row>
    <row r="96" spans="1:50">
      <c r="A96" s="198"/>
      <c r="B96" s="405" t="s">
        <v>451</v>
      </c>
      <c r="C96" s="405"/>
      <c r="D96" s="73"/>
      <c r="E96" s="147"/>
      <c r="F96" s="73"/>
      <c r="G96" s="73"/>
      <c r="H96" s="73"/>
      <c r="I96" s="79"/>
      <c r="J96" s="378"/>
      <c r="K96" s="407"/>
      <c r="L96" s="77"/>
      <c r="M96" s="130">
        <v>0</v>
      </c>
      <c r="N96" s="130">
        <v>0</v>
      </c>
    </row>
    <row r="97" spans="1:14">
      <c r="A97" s="198"/>
      <c r="B97" s="405" t="s">
        <v>453</v>
      </c>
      <c r="C97" s="405"/>
      <c r="D97" s="73"/>
      <c r="E97" s="406"/>
      <c r="F97" s="73"/>
      <c r="G97" s="73"/>
      <c r="H97" s="73"/>
      <c r="I97" s="79"/>
      <c r="J97" s="407"/>
      <c r="K97" s="407"/>
      <c r="L97" s="77"/>
      <c r="M97" s="130">
        <f>IF(I97="Open",P96*O96,0)</f>
        <v>0</v>
      </c>
      <c r="N97" s="130">
        <f>IF(I97="Open",Q96*O96,0)</f>
        <v>0</v>
      </c>
    </row>
    <row r="98" spans="1:14">
      <c r="A98" s="198"/>
      <c r="B98" s="405" t="s">
        <v>455</v>
      </c>
      <c r="C98" s="405"/>
      <c r="D98" s="73"/>
      <c r="E98" s="406"/>
      <c r="F98" s="405"/>
      <c r="G98" s="73"/>
      <c r="H98" s="73"/>
      <c r="I98" s="79"/>
      <c r="J98" s="407"/>
      <c r="K98" s="407"/>
      <c r="L98" s="77"/>
      <c r="M98" s="130">
        <f>IF(I98="Open",P98*O98,0)</f>
        <v>0</v>
      </c>
      <c r="N98" s="130">
        <f>IF(I98="Open",Q98*O98,0)</f>
        <v>0</v>
      </c>
    </row>
    <row r="99" spans="1:14">
      <c r="A99" s="198"/>
      <c r="B99" s="405" t="s">
        <v>457</v>
      </c>
      <c r="C99" s="405"/>
      <c r="D99" s="73"/>
      <c r="E99" s="406"/>
      <c r="F99" s="73"/>
      <c r="G99" s="73"/>
      <c r="H99" s="73"/>
      <c r="I99" s="79"/>
      <c r="J99" s="407"/>
      <c r="K99" s="407"/>
      <c r="L99" s="77"/>
      <c r="M99" s="130">
        <f>IF(I99="Open",P99*O99,0)</f>
        <v>0</v>
      </c>
      <c r="N99" s="130">
        <f>IF(I99="Open",Q99*O99,0)</f>
        <v>0</v>
      </c>
    </row>
    <row r="100" spans="1:14">
      <c r="A100" s="198"/>
      <c r="B100" s="405" t="s">
        <v>459</v>
      </c>
      <c r="C100" s="405"/>
      <c r="D100" s="73"/>
      <c r="E100" s="147"/>
      <c r="F100" s="73"/>
      <c r="G100" s="73"/>
      <c r="H100" s="73"/>
      <c r="I100" s="79"/>
      <c r="J100" s="407"/>
      <c r="K100" s="407"/>
      <c r="L100" s="77"/>
      <c r="M100" s="130">
        <v>0</v>
      </c>
      <c r="N100" s="130">
        <v>0</v>
      </c>
    </row>
    <row r="101" spans="1:14">
      <c r="A101" s="198"/>
      <c r="B101" s="405" t="s">
        <v>461</v>
      </c>
      <c r="C101" s="405"/>
      <c r="D101" s="73"/>
      <c r="E101" s="406"/>
      <c r="F101" s="73"/>
      <c r="G101" s="73"/>
      <c r="H101" s="73"/>
      <c r="I101" s="79"/>
      <c r="J101" s="407"/>
      <c r="K101" s="407"/>
      <c r="L101" s="77"/>
      <c r="M101" s="130">
        <v>0</v>
      </c>
      <c r="N101" s="130">
        <v>0</v>
      </c>
    </row>
    <row r="102" spans="1:14">
      <c r="A102" s="198"/>
      <c r="B102" s="405" t="s">
        <v>464</v>
      </c>
      <c r="C102" s="405"/>
      <c r="D102" s="73"/>
      <c r="E102" s="147"/>
      <c r="F102" s="73"/>
      <c r="G102" s="73"/>
      <c r="H102" s="73"/>
      <c r="I102" s="79"/>
      <c r="J102" s="407"/>
      <c r="K102" s="407"/>
      <c r="L102" s="77"/>
      <c r="M102" s="130">
        <f>IF(I102="Open",P101*O101,0)</f>
        <v>0</v>
      </c>
      <c r="N102" s="130">
        <f>IF(I102="Open",Q101*O101,0)</f>
        <v>0</v>
      </c>
    </row>
    <row r="103" spans="1:14">
      <c r="A103" s="198"/>
      <c r="B103" s="405" t="s">
        <v>467</v>
      </c>
      <c r="C103" s="405"/>
      <c r="D103" s="73"/>
      <c r="E103" s="147"/>
      <c r="F103" s="73"/>
      <c r="G103" s="73"/>
      <c r="H103" s="73"/>
      <c r="I103" s="79"/>
      <c r="J103" s="407"/>
      <c r="K103" s="407"/>
      <c r="L103" s="77"/>
      <c r="M103" s="130">
        <f>IF(I103="Open",P85*O85,0)</f>
        <v>0</v>
      </c>
      <c r="N103" s="130">
        <f>IF(I103="Open",Q85*O85,0)</f>
        <v>0</v>
      </c>
    </row>
    <row r="104" spans="1:14">
      <c r="A104" s="198"/>
      <c r="B104" s="405" t="s">
        <v>468</v>
      </c>
      <c r="C104" s="405"/>
      <c r="D104" s="73"/>
      <c r="E104" s="406"/>
      <c r="F104" s="73"/>
      <c r="G104" s="73"/>
      <c r="H104" s="73"/>
      <c r="I104" s="79"/>
      <c r="J104" s="407"/>
      <c r="K104" s="407"/>
      <c r="L104" s="77"/>
      <c r="M104" s="130"/>
      <c r="N104" s="130"/>
    </row>
    <row r="105" spans="1:14">
      <c r="A105" s="198"/>
      <c r="B105" s="405" t="s">
        <v>469</v>
      </c>
      <c r="C105" s="405"/>
      <c r="D105" s="73"/>
      <c r="E105" s="406"/>
      <c r="F105" s="73"/>
      <c r="G105" s="73"/>
      <c r="H105" s="73"/>
      <c r="I105" s="79"/>
      <c r="J105" s="407"/>
      <c r="K105" s="407"/>
      <c r="L105" s="77"/>
      <c r="M105" s="130"/>
      <c r="N105" s="130"/>
    </row>
    <row r="106" spans="1:14">
      <c r="A106" s="198"/>
      <c r="B106" s="73"/>
      <c r="C106" s="73"/>
      <c r="D106" s="73"/>
      <c r="E106" s="147"/>
      <c r="F106" s="73"/>
      <c r="G106" s="73"/>
      <c r="H106" s="73"/>
      <c r="I106" s="79"/>
      <c r="J106" s="378"/>
      <c r="K106" s="378"/>
      <c r="L106" s="77"/>
      <c r="M106" s="130"/>
      <c r="N106" s="130"/>
    </row>
    <row r="107" spans="1:14">
      <c r="A107" s="198"/>
      <c r="B107" s="73"/>
      <c r="C107" s="73"/>
      <c r="D107" s="73"/>
      <c r="E107" s="147"/>
      <c r="F107" s="73"/>
      <c r="G107" s="73"/>
      <c r="H107" s="73"/>
      <c r="I107" s="79"/>
      <c r="J107" s="378"/>
      <c r="K107" s="378"/>
      <c r="L107" s="77"/>
      <c r="M107" s="130"/>
      <c r="N107" s="130"/>
    </row>
    <row r="108" spans="1:14">
      <c r="A108" s="198"/>
      <c r="B108" s="73"/>
      <c r="C108" s="73"/>
      <c r="D108" s="73"/>
      <c r="E108" s="147"/>
      <c r="F108" s="73"/>
      <c r="G108" s="73"/>
      <c r="H108" s="73"/>
      <c r="I108" s="79"/>
      <c r="J108" s="378"/>
      <c r="K108" s="378"/>
      <c r="L108" s="77"/>
      <c r="M108" s="130"/>
      <c r="N108" s="130"/>
    </row>
    <row r="109" spans="1:14">
      <c r="A109" s="198"/>
      <c r="B109" s="73"/>
      <c r="C109" s="73"/>
      <c r="D109" s="73"/>
      <c r="E109" s="147"/>
      <c r="F109" s="73"/>
      <c r="G109" s="73"/>
      <c r="H109" s="73"/>
      <c r="I109" s="79"/>
      <c r="J109" s="378"/>
      <c r="K109" s="378"/>
      <c r="L109" s="77"/>
      <c r="M109" s="130"/>
      <c r="N109" s="130"/>
    </row>
    <row r="110" spans="1:14">
      <c r="A110" s="198"/>
      <c r="B110" s="73"/>
      <c r="C110" s="73"/>
      <c r="D110" s="73"/>
      <c r="E110" s="147"/>
      <c r="F110" s="73"/>
      <c r="G110" s="73"/>
      <c r="H110" s="73"/>
      <c r="I110" s="79"/>
      <c r="J110" s="378"/>
      <c r="K110" s="378"/>
      <c r="L110" s="77"/>
      <c r="M110" s="130"/>
      <c r="N110" s="130"/>
    </row>
    <row r="111" spans="1:14">
      <c r="A111" s="198"/>
      <c r="B111" s="73"/>
      <c r="C111" s="73"/>
      <c r="D111" s="73"/>
      <c r="E111" s="147"/>
      <c r="F111" s="73"/>
      <c r="G111" s="73"/>
      <c r="H111" s="73"/>
      <c r="I111" s="79"/>
      <c r="J111" s="378"/>
      <c r="K111" s="378"/>
      <c r="L111" s="77"/>
      <c r="M111" s="130"/>
      <c r="N111" s="130"/>
    </row>
    <row r="112" spans="1:14">
      <c r="A112" s="198"/>
      <c r="B112" s="73"/>
      <c r="C112" s="73"/>
      <c r="D112" s="73"/>
      <c r="E112" s="147"/>
      <c r="F112" s="73"/>
      <c r="G112" s="73"/>
      <c r="H112" s="73"/>
      <c r="I112" s="79"/>
      <c r="J112" s="378"/>
      <c r="K112" s="378"/>
      <c r="L112" s="77"/>
      <c r="M112" s="130"/>
      <c r="N112" s="130"/>
    </row>
    <row r="113" spans="1:14">
      <c r="A113" s="198"/>
      <c r="B113" s="73"/>
      <c r="C113" s="73"/>
      <c r="D113" s="73"/>
      <c r="E113" s="147"/>
      <c r="F113" s="73"/>
      <c r="G113" s="73"/>
      <c r="H113" s="73"/>
      <c r="I113" s="79"/>
      <c r="J113" s="378"/>
      <c r="K113" s="378"/>
      <c r="L113" s="77"/>
      <c r="M113" s="130"/>
      <c r="N113" s="130"/>
    </row>
    <row r="114" spans="1:14">
      <c r="A114" s="198"/>
      <c r="B114" s="73"/>
      <c r="C114" s="73"/>
      <c r="D114" s="73"/>
      <c r="E114" s="147"/>
      <c r="F114" s="73"/>
      <c r="G114" s="73"/>
      <c r="H114" s="73"/>
      <c r="I114" s="79"/>
      <c r="J114" s="378"/>
      <c r="K114" s="378"/>
      <c r="L114" s="77"/>
      <c r="M114" s="130"/>
      <c r="N114" s="130"/>
    </row>
    <row r="115" spans="1:14">
      <c r="A115" s="198"/>
      <c r="B115" s="73"/>
      <c r="C115" s="73"/>
      <c r="D115" s="73"/>
      <c r="E115" s="147"/>
      <c r="F115" s="73"/>
      <c r="G115" s="73"/>
      <c r="H115" s="73"/>
      <c r="I115" s="79"/>
      <c r="J115" s="378"/>
      <c r="K115" s="378"/>
      <c r="L115" s="77"/>
      <c r="M115" s="130"/>
      <c r="N115" s="130"/>
    </row>
    <row r="116" spans="1:14">
      <c r="A116" s="198"/>
      <c r="B116" s="73"/>
      <c r="C116" s="73"/>
      <c r="D116" s="73"/>
      <c r="E116" s="147"/>
      <c r="F116" s="73"/>
      <c r="G116" s="73"/>
      <c r="H116" s="73"/>
      <c r="I116" s="79"/>
      <c r="J116" s="378"/>
      <c r="K116" s="378"/>
      <c r="L116" s="77"/>
      <c r="M116" s="130"/>
      <c r="N116" s="130"/>
    </row>
    <row r="117" spans="1:14">
      <c r="A117" s="198"/>
      <c r="B117" s="73"/>
      <c r="C117" s="73"/>
      <c r="D117" s="73"/>
      <c r="E117" s="147"/>
      <c r="F117" s="73"/>
      <c r="G117" s="73"/>
      <c r="H117" s="73"/>
      <c r="I117" s="79"/>
      <c r="J117" s="378"/>
      <c r="K117" s="378"/>
      <c r="L117" s="77"/>
      <c r="M117" s="130"/>
      <c r="N117" s="130"/>
    </row>
    <row r="118" spans="1:14">
      <c r="A118" s="198"/>
      <c r="B118" s="73"/>
      <c r="C118" s="73"/>
      <c r="D118" s="73"/>
      <c r="E118" s="147"/>
      <c r="F118" s="73"/>
      <c r="G118" s="73"/>
      <c r="H118" s="73"/>
      <c r="I118" s="79"/>
      <c r="J118" s="378"/>
      <c r="K118" s="378"/>
      <c r="L118" s="77"/>
      <c r="M118" s="130"/>
      <c r="N118" s="130"/>
    </row>
    <row r="119" spans="1:14">
      <c r="A119" s="198"/>
      <c r="B119" s="73"/>
      <c r="C119" s="73"/>
      <c r="D119" s="73"/>
      <c r="E119" s="147"/>
      <c r="F119" s="73"/>
      <c r="G119" s="73"/>
      <c r="H119" s="73"/>
      <c r="I119" s="79"/>
      <c r="J119" s="378"/>
      <c r="K119" s="378"/>
      <c r="L119" s="77"/>
      <c r="M119" s="130"/>
      <c r="N119" s="130"/>
    </row>
    <row r="120" spans="1:14">
      <c r="A120" s="198"/>
      <c r="B120" s="73"/>
      <c r="C120" s="73"/>
      <c r="D120" s="73"/>
      <c r="E120" s="147"/>
      <c r="F120" s="73"/>
      <c r="G120" s="73"/>
      <c r="H120" s="73"/>
      <c r="I120" s="79"/>
      <c r="J120" s="378"/>
      <c r="K120" s="378"/>
      <c r="L120" s="77"/>
      <c r="M120" s="130"/>
      <c r="N120" s="130"/>
    </row>
    <row r="121" spans="1:14">
      <c r="A121" s="198"/>
      <c r="B121" s="73"/>
      <c r="C121" s="73"/>
      <c r="D121" s="73"/>
      <c r="E121" s="147"/>
      <c r="F121" s="73"/>
      <c r="G121" s="73"/>
      <c r="H121" s="73"/>
      <c r="I121" s="79"/>
      <c r="J121" s="378"/>
      <c r="K121" s="378"/>
      <c r="L121" s="77"/>
      <c r="M121" s="130"/>
      <c r="N121" s="130"/>
    </row>
    <row r="122" spans="1:14">
      <c r="A122" s="198"/>
      <c r="B122" s="73"/>
      <c r="C122" s="73"/>
      <c r="D122" s="73"/>
      <c r="E122" s="147"/>
      <c r="F122" s="73"/>
      <c r="G122" s="73"/>
      <c r="H122" s="73"/>
      <c r="I122" s="79"/>
      <c r="J122" s="378"/>
      <c r="K122" s="378"/>
      <c r="L122" s="77"/>
      <c r="M122" s="130"/>
      <c r="N122" s="130"/>
    </row>
    <row r="123" spans="1:14">
      <c r="A123" s="198"/>
      <c r="B123" s="73"/>
      <c r="C123" s="73"/>
      <c r="D123" s="73"/>
      <c r="E123" s="147"/>
      <c r="F123" s="73"/>
      <c r="G123" s="73"/>
      <c r="H123" s="73"/>
      <c r="I123" s="79"/>
      <c r="J123" s="378"/>
      <c r="K123" s="378"/>
      <c r="L123" s="77"/>
      <c r="M123" s="130"/>
      <c r="N123" s="130"/>
    </row>
    <row r="124" spans="1:14">
      <c r="A124" s="198"/>
      <c r="B124" s="73"/>
      <c r="C124" s="73"/>
      <c r="D124" s="73"/>
      <c r="E124" s="147"/>
      <c r="F124" s="73"/>
      <c r="G124" s="73"/>
      <c r="H124" s="73"/>
      <c r="I124" s="79"/>
      <c r="J124" s="378"/>
      <c r="K124" s="378"/>
      <c r="L124" s="77"/>
      <c r="M124" s="130"/>
      <c r="N124" s="130"/>
    </row>
    <row r="125" spans="1:14">
      <c r="A125" s="198"/>
      <c r="B125" s="73"/>
      <c r="C125" s="73"/>
      <c r="D125" s="73"/>
      <c r="E125" s="147"/>
      <c r="F125" s="73"/>
      <c r="G125" s="73"/>
      <c r="H125" s="73"/>
      <c r="I125" s="79"/>
      <c r="J125" s="378"/>
      <c r="K125" s="378"/>
      <c r="L125" s="77"/>
      <c r="M125" s="130"/>
      <c r="N125" s="130"/>
    </row>
    <row r="126" spans="1:14">
      <c r="A126" s="198"/>
      <c r="B126" s="73"/>
      <c r="C126" s="73"/>
      <c r="D126" s="73"/>
      <c r="E126" s="147"/>
      <c r="F126" s="73"/>
      <c r="G126" s="73"/>
      <c r="H126" s="73"/>
      <c r="I126" s="79"/>
      <c r="J126" s="378"/>
      <c r="K126" s="378"/>
      <c r="L126" s="77"/>
      <c r="M126" s="130"/>
      <c r="N126" s="130"/>
    </row>
    <row r="127" spans="1:14">
      <c r="A127" s="198"/>
      <c r="B127" s="73"/>
      <c r="C127" s="73"/>
      <c r="D127" s="73"/>
      <c r="E127" s="147"/>
      <c r="F127" s="73"/>
      <c r="G127" s="73"/>
      <c r="H127" s="73"/>
      <c r="I127" s="79"/>
      <c r="J127" s="378"/>
      <c r="K127" s="378"/>
      <c r="L127" s="77"/>
      <c r="M127" s="130"/>
      <c r="N127" s="130"/>
    </row>
    <row r="128" spans="1:14">
      <c r="A128" s="198"/>
      <c r="B128" s="73"/>
      <c r="C128" s="73"/>
      <c r="D128" s="73"/>
      <c r="E128" s="147"/>
      <c r="F128" s="73"/>
      <c r="G128" s="73"/>
      <c r="H128" s="73"/>
      <c r="I128" s="79"/>
      <c r="J128" s="378"/>
      <c r="K128" s="378"/>
      <c r="L128" s="77"/>
      <c r="M128" s="130"/>
      <c r="N128" s="130"/>
    </row>
    <row r="129" spans="1:14">
      <c r="A129" s="198"/>
      <c r="B129" s="73"/>
      <c r="C129" s="73"/>
      <c r="D129" s="73"/>
      <c r="E129" s="147"/>
      <c r="F129" s="73"/>
      <c r="G129" s="73"/>
      <c r="H129" s="73"/>
      <c r="I129" s="79"/>
      <c r="J129" s="378"/>
      <c r="K129" s="378"/>
      <c r="L129" s="77"/>
      <c r="M129" s="130"/>
      <c r="N129" s="130"/>
    </row>
    <row r="130" spans="1:14">
      <c r="A130" s="198"/>
      <c r="B130" s="73"/>
      <c r="C130" s="73"/>
      <c r="D130" s="73"/>
      <c r="E130" s="147"/>
      <c r="F130" s="73"/>
      <c r="G130" s="73"/>
      <c r="H130" s="73"/>
      <c r="I130" s="79"/>
      <c r="J130" s="378"/>
      <c r="K130" s="378"/>
      <c r="L130" s="77"/>
      <c r="M130" s="130"/>
      <c r="N130" s="130"/>
    </row>
    <row r="131" spans="1:14">
      <c r="A131" s="198"/>
      <c r="B131" s="73"/>
      <c r="C131" s="73"/>
      <c r="D131" s="73"/>
      <c r="E131" s="147"/>
      <c r="F131" s="73"/>
      <c r="G131" s="73"/>
      <c r="H131" s="73"/>
      <c r="I131" s="79"/>
      <c r="J131" s="378"/>
      <c r="K131" s="378"/>
      <c r="L131" s="77"/>
      <c r="M131" s="130"/>
      <c r="N131" s="130"/>
    </row>
    <row r="132" spans="1:14">
      <c r="A132" s="198"/>
      <c r="B132" s="73"/>
      <c r="C132" s="73"/>
      <c r="D132" s="73"/>
      <c r="E132" s="147"/>
      <c r="F132" s="73"/>
      <c r="G132" s="73"/>
      <c r="H132" s="73"/>
      <c r="I132" s="79"/>
      <c r="J132" s="378"/>
      <c r="K132" s="378"/>
      <c r="L132" s="77"/>
      <c r="M132" s="130"/>
      <c r="N132" s="130"/>
    </row>
    <row r="133" spans="1:14">
      <c r="A133" s="198"/>
      <c r="B133" s="73"/>
      <c r="C133" s="73"/>
      <c r="D133" s="73"/>
      <c r="E133" s="147"/>
      <c r="F133" s="73"/>
      <c r="G133" s="73"/>
      <c r="H133" s="73"/>
      <c r="I133" s="79"/>
      <c r="J133" s="378"/>
      <c r="K133" s="378"/>
      <c r="L133" s="77"/>
      <c r="M133" s="130"/>
      <c r="N133" s="130"/>
    </row>
    <row r="134" spans="1:14">
      <c r="A134" s="198"/>
      <c r="B134" s="73"/>
      <c r="C134" s="73"/>
      <c r="D134" s="73"/>
      <c r="E134" s="147"/>
      <c r="F134" s="73"/>
      <c r="G134" s="73"/>
      <c r="H134" s="73"/>
      <c r="I134" s="79"/>
      <c r="J134" s="378"/>
      <c r="K134" s="378"/>
      <c r="L134" s="77"/>
      <c r="M134" s="130"/>
      <c r="N134" s="130"/>
    </row>
    <row r="135" spans="1:14">
      <c r="A135" s="198"/>
      <c r="B135" s="73"/>
      <c r="C135" s="73"/>
      <c r="D135" s="73"/>
      <c r="E135" s="147"/>
      <c r="F135" s="73"/>
      <c r="G135" s="73"/>
      <c r="H135" s="73"/>
      <c r="I135" s="79"/>
      <c r="J135" s="378"/>
      <c r="K135" s="378"/>
      <c r="L135" s="77"/>
      <c r="M135" s="130"/>
      <c r="N135" s="130"/>
    </row>
    <row r="136" spans="1:14">
      <c r="A136" s="198"/>
      <c r="B136" s="73"/>
      <c r="C136" s="73"/>
      <c r="D136" s="73"/>
      <c r="E136" s="147"/>
      <c r="F136" s="73"/>
      <c r="G136" s="73"/>
      <c r="H136" s="73"/>
      <c r="I136" s="79"/>
      <c r="J136" s="378"/>
      <c r="K136" s="378"/>
      <c r="L136" s="77"/>
      <c r="M136" s="130"/>
      <c r="N136" s="130"/>
    </row>
    <row r="137" spans="1:14">
      <c r="A137" s="198"/>
      <c r="B137" s="73"/>
      <c r="C137" s="73"/>
      <c r="D137" s="73"/>
      <c r="E137" s="147"/>
      <c r="F137" s="73"/>
      <c r="G137" s="73"/>
      <c r="H137" s="73"/>
      <c r="I137" s="79"/>
      <c r="J137" s="378"/>
      <c r="K137" s="378"/>
      <c r="L137" s="77"/>
      <c r="M137" s="130"/>
      <c r="N137" s="130"/>
    </row>
    <row r="138" spans="1:14">
      <c r="A138" s="198"/>
      <c r="B138" s="73"/>
      <c r="C138" s="73"/>
      <c r="D138" s="73"/>
      <c r="E138" s="147"/>
      <c r="F138" s="73"/>
      <c r="G138" s="73"/>
      <c r="H138" s="73"/>
      <c r="I138" s="79"/>
      <c r="J138" s="378"/>
      <c r="K138" s="378"/>
      <c r="L138" s="77"/>
      <c r="M138" s="130"/>
      <c r="N138" s="130"/>
    </row>
    <row r="139" spans="1:14">
      <c r="A139" s="198"/>
      <c r="B139" s="73"/>
      <c r="C139" s="73"/>
      <c r="D139" s="73"/>
      <c r="E139" s="147"/>
      <c r="F139" s="73"/>
      <c r="G139" s="73"/>
      <c r="H139" s="73"/>
      <c r="I139" s="79"/>
      <c r="J139" s="378"/>
      <c r="K139" s="378"/>
      <c r="L139" s="77"/>
      <c r="M139" s="130"/>
      <c r="N139" s="130"/>
    </row>
    <row r="140" spans="1:14">
      <c r="A140" s="198"/>
      <c r="B140" s="73"/>
      <c r="C140" s="73"/>
      <c r="D140" s="73"/>
      <c r="E140" s="147"/>
      <c r="F140" s="73"/>
      <c r="G140" s="73"/>
      <c r="H140" s="73"/>
      <c r="I140" s="79"/>
      <c r="J140" s="378"/>
      <c r="K140" s="378"/>
      <c r="L140" s="77"/>
      <c r="M140" s="130"/>
      <c r="N140" s="130"/>
    </row>
    <row r="141" spans="1:14">
      <c r="A141" s="198"/>
      <c r="B141" s="73"/>
      <c r="C141" s="73"/>
      <c r="D141" s="73"/>
      <c r="E141" s="147"/>
      <c r="F141" s="73"/>
      <c r="G141" s="73"/>
      <c r="H141" s="73"/>
      <c r="I141" s="79"/>
      <c r="J141" s="378"/>
      <c r="K141" s="378"/>
      <c r="L141" s="77"/>
      <c r="M141" s="130"/>
      <c r="N141" s="130"/>
    </row>
    <row r="142" spans="1:14">
      <c r="A142" s="198"/>
      <c r="B142" s="73"/>
      <c r="C142" s="73"/>
      <c r="D142" s="73"/>
      <c r="E142" s="147"/>
      <c r="F142" s="73"/>
      <c r="G142" s="73"/>
      <c r="H142" s="73"/>
      <c r="I142" s="79"/>
      <c r="J142" s="378"/>
      <c r="K142" s="378"/>
      <c r="L142" s="77"/>
      <c r="M142" s="130"/>
      <c r="N142" s="130"/>
    </row>
    <row r="143" spans="1:14">
      <c r="A143" s="198"/>
      <c r="B143" s="73"/>
      <c r="C143" s="73"/>
      <c r="D143" s="73"/>
      <c r="E143" s="147"/>
      <c r="F143" s="73"/>
      <c r="G143" s="73"/>
      <c r="H143" s="73"/>
      <c r="I143" s="79"/>
      <c r="J143" s="378"/>
      <c r="K143" s="378"/>
      <c r="L143" s="77"/>
      <c r="M143" s="130"/>
      <c r="N143" s="130"/>
    </row>
    <row r="144" spans="1:14">
      <c r="A144" s="198"/>
      <c r="B144" s="73"/>
      <c r="C144" s="73"/>
      <c r="D144" s="73"/>
      <c r="E144" s="147"/>
      <c r="F144" s="73"/>
      <c r="G144" s="73"/>
      <c r="H144" s="73"/>
      <c r="I144" s="79"/>
      <c r="J144" s="378"/>
      <c r="K144" s="378"/>
      <c r="L144" s="77"/>
      <c r="M144" s="130"/>
      <c r="N144" s="130"/>
    </row>
    <row r="145" spans="1:14">
      <c r="A145" s="198"/>
      <c r="B145" s="73"/>
      <c r="C145" s="73"/>
      <c r="D145" s="73"/>
      <c r="E145" s="147"/>
      <c r="F145" s="73"/>
      <c r="G145" s="73"/>
      <c r="H145" s="73"/>
      <c r="I145" s="79"/>
      <c r="J145" s="378"/>
      <c r="K145" s="378"/>
      <c r="L145" s="77"/>
      <c r="M145" s="130"/>
      <c r="N145" s="130"/>
    </row>
    <row r="146" spans="1:14">
      <c r="A146" s="198"/>
      <c r="B146" s="73"/>
      <c r="C146" s="73"/>
      <c r="D146" s="73"/>
      <c r="E146" s="147"/>
      <c r="F146" s="73"/>
      <c r="G146" s="73"/>
      <c r="H146" s="73"/>
      <c r="I146" s="79"/>
      <c r="J146" s="378"/>
      <c r="K146" s="378"/>
      <c r="L146" s="77"/>
      <c r="M146" s="130"/>
      <c r="N146" s="130"/>
    </row>
    <row r="147" spans="1:14">
      <c r="A147" s="198"/>
      <c r="B147" s="73"/>
      <c r="C147" s="73"/>
      <c r="D147" s="73"/>
      <c r="E147" s="147"/>
      <c r="F147" s="73"/>
      <c r="G147" s="73"/>
      <c r="H147" s="73"/>
      <c r="I147" s="79"/>
      <c r="J147" s="378"/>
      <c r="K147" s="378"/>
      <c r="L147" s="77"/>
      <c r="M147" s="130"/>
      <c r="N147" s="130"/>
    </row>
    <row r="148" spans="1:14">
      <c r="A148" s="198"/>
      <c r="B148" s="73"/>
      <c r="C148" s="73"/>
      <c r="D148" s="73"/>
      <c r="E148" s="147"/>
      <c r="F148" s="73"/>
      <c r="G148" s="73"/>
      <c r="H148" s="73"/>
      <c r="I148" s="79"/>
      <c r="J148" s="378"/>
      <c r="K148" s="378"/>
      <c r="L148" s="77"/>
      <c r="M148" s="130"/>
      <c r="N148" s="130"/>
    </row>
    <row r="149" spans="1:14">
      <c r="A149" s="198"/>
      <c r="B149" s="73"/>
      <c r="C149" s="73"/>
      <c r="D149" s="73"/>
      <c r="E149" s="147"/>
      <c r="F149" s="73"/>
      <c r="G149" s="73"/>
      <c r="H149" s="73"/>
      <c r="I149" s="79"/>
      <c r="J149" s="378"/>
      <c r="K149" s="378"/>
      <c r="L149" s="77"/>
      <c r="M149" s="130"/>
      <c r="N149" s="130"/>
    </row>
    <row r="150" spans="1:14">
      <c r="A150" s="198"/>
      <c r="B150" s="73"/>
      <c r="C150" s="73"/>
      <c r="D150" s="73"/>
      <c r="E150" s="147"/>
      <c r="F150" s="73"/>
      <c r="G150" s="73"/>
      <c r="H150" s="73"/>
      <c r="I150" s="79"/>
      <c r="J150" s="378"/>
      <c r="K150" s="378"/>
      <c r="L150" s="77"/>
      <c r="M150" s="130"/>
      <c r="N150" s="130"/>
    </row>
    <row r="151" spans="1:14">
      <c r="A151" s="198"/>
      <c r="B151" s="73"/>
      <c r="C151" s="73"/>
      <c r="D151" s="73"/>
      <c r="E151" s="147"/>
      <c r="F151" s="73"/>
      <c r="G151" s="73"/>
      <c r="H151" s="73"/>
      <c r="I151" s="79"/>
      <c r="J151" s="378"/>
      <c r="K151" s="378"/>
      <c r="L151" s="77"/>
      <c r="M151" s="130"/>
      <c r="N151" s="130"/>
    </row>
    <row r="152" spans="1:14">
      <c r="A152" s="198"/>
      <c r="B152" s="73"/>
      <c r="C152" s="73"/>
      <c r="D152" s="73"/>
      <c r="E152" s="147"/>
      <c r="F152" s="73"/>
      <c r="G152" s="73"/>
      <c r="H152" s="73"/>
      <c r="I152" s="79"/>
      <c r="J152" s="378"/>
      <c r="K152" s="378"/>
      <c r="L152" s="77"/>
      <c r="M152" s="130">
        <f>IF(I152="Open",P86*O86,0)</f>
        <v>0</v>
      </c>
      <c r="N152" s="130">
        <f>IF(I152="Open",Q86*O86,0)</f>
        <v>0</v>
      </c>
    </row>
    <row r="153" spans="1:14">
      <c r="J153" s="379"/>
      <c r="K153" s="379"/>
    </row>
    <row r="154" spans="1:14">
      <c r="J154" s="379"/>
      <c r="K154" s="379"/>
    </row>
    <row r="155" spans="1:14">
      <c r="J155" s="379"/>
      <c r="K155" s="379"/>
    </row>
    <row r="156" spans="1:14">
      <c r="J156" s="379"/>
      <c r="K156" s="379"/>
    </row>
    <row r="157" spans="1:14">
      <c r="J157" s="379"/>
      <c r="K157" s="379"/>
    </row>
    <row r="158" spans="1:14">
      <c r="J158" s="379"/>
      <c r="K158" s="379"/>
    </row>
    <row r="159" spans="1:14">
      <c r="J159" s="379"/>
      <c r="K159" s="379"/>
    </row>
    <row r="160" spans="1:14">
      <c r="J160" s="379"/>
      <c r="K160" s="379"/>
    </row>
    <row r="161" spans="10:11">
      <c r="J161" s="379"/>
      <c r="K161" s="379"/>
    </row>
    <row r="162" spans="10:11">
      <c r="J162" s="379"/>
      <c r="K162" s="379"/>
    </row>
    <row r="163" spans="10:11">
      <c r="J163" s="379"/>
      <c r="K163" s="379"/>
    </row>
    <row r="164" spans="10:11">
      <c r="J164" s="379"/>
      <c r="K164" s="379"/>
    </row>
    <row r="165" spans="10:11">
      <c r="J165" s="379"/>
      <c r="K165" s="379"/>
    </row>
    <row r="166" spans="10:11">
      <c r="J166" s="379"/>
      <c r="K166" s="379"/>
    </row>
    <row r="167" spans="10:11">
      <c r="J167" s="379"/>
      <c r="K167" s="379"/>
    </row>
    <row r="168" spans="10:11">
      <c r="J168" s="379"/>
      <c r="K168" s="379"/>
    </row>
    <row r="169" spans="10:11">
      <c r="J169" s="379"/>
      <c r="K169" s="379"/>
    </row>
    <row r="170" spans="10:11">
      <c r="J170" s="379"/>
      <c r="K170" s="379"/>
    </row>
    <row r="171" spans="10:11">
      <c r="J171" s="379"/>
      <c r="K171" s="379"/>
    </row>
    <row r="172" spans="10:11">
      <c r="J172" s="379"/>
      <c r="K172" s="379"/>
    </row>
    <row r="173" spans="10:11">
      <c r="J173" s="379"/>
      <c r="K173" s="379"/>
    </row>
    <row r="174" spans="10:11">
      <c r="J174" s="379"/>
      <c r="K174" s="379"/>
    </row>
    <row r="175" spans="10:11">
      <c r="J175" s="379"/>
      <c r="K175" s="379"/>
    </row>
    <row r="176" spans="10:11">
      <c r="J176" s="379"/>
      <c r="K176" s="379"/>
    </row>
    <row r="177" spans="10:11">
      <c r="J177" s="379"/>
      <c r="K177" s="379"/>
    </row>
    <row r="178" spans="10:11">
      <c r="J178" s="379"/>
      <c r="K178" s="379"/>
    </row>
    <row r="179" spans="10:11">
      <c r="J179" s="379"/>
      <c r="K179" s="379"/>
    </row>
    <row r="180" spans="10:11">
      <c r="J180" s="379"/>
      <c r="K180" s="379"/>
    </row>
    <row r="181" spans="10:11">
      <c r="J181" s="379"/>
      <c r="K181" s="379"/>
    </row>
    <row r="182" spans="10:11">
      <c r="J182" s="379"/>
      <c r="K182" s="379"/>
    </row>
    <row r="183" spans="10:11">
      <c r="J183" s="379"/>
      <c r="K183" s="379"/>
    </row>
    <row r="184" spans="10:11">
      <c r="J184" s="379"/>
      <c r="K184" s="379"/>
    </row>
    <row r="185" spans="10:11">
      <c r="J185" s="379"/>
      <c r="K185" s="379"/>
    </row>
    <row r="186" spans="10:11">
      <c r="J186" s="379"/>
      <c r="K186" s="379"/>
    </row>
    <row r="187" spans="10:11">
      <c r="J187" s="379"/>
      <c r="K187" s="379"/>
    </row>
    <row r="188" spans="10:11">
      <c r="J188" s="379"/>
      <c r="K188" s="379"/>
    </row>
    <row r="189" spans="10:11">
      <c r="J189" s="379"/>
      <c r="K189" s="379"/>
    </row>
    <row r="190" spans="10:11">
      <c r="J190" s="379"/>
      <c r="K190" s="379"/>
    </row>
    <row r="191" spans="10:11">
      <c r="J191" s="379"/>
      <c r="K191" s="379"/>
    </row>
    <row r="192" spans="10:11">
      <c r="J192" s="379"/>
      <c r="K192" s="379"/>
    </row>
    <row r="193" spans="10:11">
      <c r="J193" s="379"/>
      <c r="K193" s="379"/>
    </row>
    <row r="194" spans="10:11">
      <c r="J194" s="379"/>
      <c r="K194" s="379"/>
    </row>
    <row r="195" spans="10:11">
      <c r="J195" s="379"/>
      <c r="K195" s="379"/>
    </row>
    <row r="196" spans="10:11">
      <c r="J196" s="379"/>
      <c r="K196" s="379"/>
    </row>
    <row r="197" spans="10:11">
      <c r="J197" s="379"/>
      <c r="K197" s="379"/>
    </row>
    <row r="198" spans="10:11">
      <c r="J198" s="379"/>
      <c r="K198" s="379"/>
    </row>
    <row r="199" spans="10:11">
      <c r="J199" s="379"/>
      <c r="K199" s="379"/>
    </row>
    <row r="200" spans="10:11">
      <c r="J200" s="379"/>
      <c r="K200" s="379"/>
    </row>
    <row r="201" spans="10:11">
      <c r="J201" s="379"/>
      <c r="K201" s="379"/>
    </row>
    <row r="202" spans="10:11">
      <c r="J202" s="379"/>
      <c r="K202" s="379"/>
    </row>
    <row r="203" spans="10:11">
      <c r="J203" s="379"/>
      <c r="K203" s="379"/>
    </row>
    <row r="204" spans="10:11">
      <c r="J204" s="379"/>
      <c r="K204" s="379"/>
    </row>
    <row r="205" spans="10:11">
      <c r="J205" s="379"/>
      <c r="K205" s="379"/>
    </row>
    <row r="206" spans="10:11">
      <c r="J206" s="379"/>
      <c r="K206" s="379"/>
    </row>
    <row r="207" spans="10:11">
      <c r="J207" s="379"/>
      <c r="K207" s="379"/>
    </row>
    <row r="208" spans="10:11">
      <c r="J208" s="379"/>
      <c r="K208" s="379"/>
    </row>
    <row r="209" spans="10:11">
      <c r="J209" s="379"/>
      <c r="K209" s="379"/>
    </row>
    <row r="210" spans="10:11">
      <c r="J210" s="379"/>
      <c r="K210" s="379"/>
    </row>
    <row r="211" spans="10:11">
      <c r="J211" s="379"/>
      <c r="K211" s="379"/>
    </row>
    <row r="212" spans="10:11">
      <c r="J212" s="379"/>
      <c r="K212" s="379"/>
    </row>
    <row r="213" spans="10:11">
      <c r="J213" s="379"/>
      <c r="K213" s="379"/>
    </row>
    <row r="214" spans="10:11">
      <c r="J214" s="379"/>
      <c r="K214" s="379"/>
    </row>
    <row r="215" spans="10:11">
      <c r="J215" s="379"/>
      <c r="K215" s="379"/>
    </row>
    <row r="216" spans="10:11">
      <c r="J216" s="379"/>
      <c r="K216" s="379"/>
    </row>
    <row r="217" spans="10:11">
      <c r="J217" s="379"/>
      <c r="K217" s="379"/>
    </row>
    <row r="218" spans="10:11">
      <c r="J218" s="379"/>
      <c r="K218" s="379"/>
    </row>
    <row r="219" spans="10:11">
      <c r="J219" s="379"/>
      <c r="K219" s="379"/>
    </row>
    <row r="220" spans="10:11">
      <c r="J220" s="379"/>
      <c r="K220" s="379"/>
    </row>
    <row r="221" spans="10:11">
      <c r="J221" s="379"/>
      <c r="K221" s="379"/>
    </row>
    <row r="222" spans="10:11">
      <c r="J222" s="379"/>
      <c r="K222" s="379"/>
    </row>
    <row r="223" spans="10:11">
      <c r="J223" s="379"/>
      <c r="K223" s="379"/>
    </row>
    <row r="224" spans="10:11">
      <c r="J224" s="379"/>
      <c r="K224" s="379"/>
    </row>
    <row r="225" spans="10:11">
      <c r="J225" s="379"/>
      <c r="K225" s="379"/>
    </row>
    <row r="226" spans="10:11">
      <c r="J226" s="379"/>
      <c r="K226" s="379"/>
    </row>
    <row r="227" spans="10:11">
      <c r="J227" s="379"/>
      <c r="K227" s="379"/>
    </row>
    <row r="228" spans="10:11">
      <c r="J228" s="379"/>
      <c r="K228" s="379"/>
    </row>
    <row r="229" spans="10:11">
      <c r="J229" s="379"/>
      <c r="K229" s="379"/>
    </row>
    <row r="230" spans="10:11">
      <c r="J230" s="379"/>
      <c r="K230" s="379"/>
    </row>
    <row r="231" spans="10:11">
      <c r="J231" s="379"/>
      <c r="K231" s="379"/>
    </row>
    <row r="232" spans="10:11">
      <c r="J232" s="379"/>
      <c r="K232" s="379"/>
    </row>
    <row r="233" spans="10:11">
      <c r="J233" s="379"/>
      <c r="K233" s="379"/>
    </row>
    <row r="234" spans="10:11">
      <c r="J234" s="379"/>
      <c r="K234" s="379"/>
    </row>
    <row r="235" spans="10:11">
      <c r="J235" s="379"/>
      <c r="K235" s="379"/>
    </row>
    <row r="236" spans="10:11">
      <c r="J236" s="379"/>
      <c r="K236" s="379"/>
    </row>
    <row r="237" spans="10:11">
      <c r="J237" s="379"/>
      <c r="K237" s="379"/>
    </row>
    <row r="238" spans="10:11">
      <c r="J238" s="379"/>
      <c r="K238" s="379"/>
    </row>
    <row r="239" spans="10:11">
      <c r="J239" s="379"/>
      <c r="K239" s="379"/>
    </row>
    <row r="240" spans="10:11">
      <c r="J240" s="379"/>
      <c r="K240" s="379"/>
    </row>
    <row r="241" spans="10:11">
      <c r="J241" s="379"/>
      <c r="K241" s="379"/>
    </row>
    <row r="242" spans="10:11">
      <c r="J242" s="379"/>
      <c r="K242" s="379"/>
    </row>
    <row r="243" spans="10:11">
      <c r="J243" s="379"/>
      <c r="K243" s="379"/>
    </row>
    <row r="244" spans="10:11">
      <c r="J244" s="379"/>
      <c r="K244" s="379"/>
    </row>
    <row r="245" spans="10:11">
      <c r="J245" s="379"/>
      <c r="K245" s="379"/>
    </row>
    <row r="246" spans="10:11">
      <c r="J246" s="379"/>
      <c r="K246" s="379"/>
    </row>
    <row r="247" spans="10:11">
      <c r="J247" s="379"/>
      <c r="K247" s="379"/>
    </row>
    <row r="248" spans="10:11">
      <c r="J248" s="379"/>
      <c r="K248" s="379"/>
    </row>
    <row r="249" spans="10:11">
      <c r="J249" s="379"/>
      <c r="K249" s="379"/>
    </row>
    <row r="250" spans="10:11">
      <c r="J250" s="379"/>
      <c r="K250" s="379"/>
    </row>
    <row r="251" spans="10:11">
      <c r="J251" s="379"/>
      <c r="K251" s="379"/>
    </row>
    <row r="252" spans="10:11">
      <c r="J252" s="379"/>
      <c r="K252" s="379"/>
    </row>
    <row r="253" spans="10:11">
      <c r="J253" s="379"/>
      <c r="K253" s="379"/>
    </row>
    <row r="254" spans="10:11">
      <c r="J254" s="379"/>
      <c r="K254" s="379"/>
    </row>
    <row r="255" spans="10:11">
      <c r="J255" s="379"/>
      <c r="K255" s="379"/>
    </row>
    <row r="256" spans="10:11">
      <c r="J256" s="379"/>
      <c r="K256" s="379"/>
    </row>
    <row r="257" spans="10:11">
      <c r="J257" s="379"/>
      <c r="K257" s="379"/>
    </row>
    <row r="258" spans="10:11">
      <c r="J258" s="379"/>
      <c r="K258" s="379"/>
    </row>
    <row r="259" spans="10:11">
      <c r="J259" s="379"/>
      <c r="K259" s="379"/>
    </row>
    <row r="260" spans="10:11">
      <c r="J260" s="379"/>
      <c r="K260" s="379"/>
    </row>
    <row r="261" spans="10:11">
      <c r="J261" s="379"/>
      <c r="K261" s="379"/>
    </row>
    <row r="262" spans="10:11">
      <c r="J262" s="379"/>
      <c r="K262" s="379"/>
    </row>
    <row r="263" spans="10:11">
      <c r="J263" s="379"/>
      <c r="K263" s="379"/>
    </row>
    <row r="264" spans="10:11">
      <c r="J264" s="379"/>
      <c r="K264" s="379"/>
    </row>
    <row r="265" spans="10:11">
      <c r="J265" s="379"/>
      <c r="K265" s="379"/>
    </row>
    <row r="266" spans="10:11">
      <c r="J266" s="379"/>
      <c r="K266" s="379"/>
    </row>
    <row r="267" spans="10:11">
      <c r="J267" s="379"/>
      <c r="K267" s="379"/>
    </row>
    <row r="268" spans="10:11">
      <c r="J268" s="379"/>
      <c r="K268" s="379"/>
    </row>
    <row r="269" spans="10:11">
      <c r="J269" s="379"/>
      <c r="K269" s="379"/>
    </row>
    <row r="270" spans="10:11">
      <c r="J270" s="379"/>
      <c r="K270" s="379"/>
    </row>
    <row r="271" spans="10:11">
      <c r="J271" s="379"/>
      <c r="K271" s="379"/>
    </row>
    <row r="272" spans="10:11">
      <c r="J272" s="379"/>
      <c r="K272" s="379"/>
    </row>
    <row r="273" spans="10:11">
      <c r="J273" s="379"/>
      <c r="K273" s="379"/>
    </row>
    <row r="274" spans="10:11">
      <c r="J274" s="379"/>
      <c r="K274" s="379"/>
    </row>
    <row r="275" spans="10:11">
      <c r="J275" s="379"/>
      <c r="K275" s="379"/>
    </row>
    <row r="276" spans="10:11">
      <c r="J276" s="379"/>
      <c r="K276" s="379"/>
    </row>
    <row r="277" spans="10:11">
      <c r="J277" s="379"/>
      <c r="K277" s="379"/>
    </row>
    <row r="278" spans="10:11">
      <c r="J278" s="379"/>
      <c r="K278" s="379"/>
    </row>
    <row r="279" spans="10:11">
      <c r="J279" s="379"/>
      <c r="K279" s="379"/>
    </row>
    <row r="280" spans="10:11">
      <c r="J280" s="379"/>
      <c r="K280" s="379"/>
    </row>
    <row r="281" spans="10:11">
      <c r="J281" s="379"/>
      <c r="K281" s="379"/>
    </row>
    <row r="282" spans="10:11">
      <c r="J282" s="379"/>
      <c r="K282" s="379"/>
    </row>
    <row r="283" spans="10:11">
      <c r="J283" s="379"/>
      <c r="K283" s="379"/>
    </row>
    <row r="284" spans="10:11">
      <c r="J284" s="379"/>
      <c r="K284" s="379"/>
    </row>
    <row r="285" spans="10:11">
      <c r="J285" s="379"/>
      <c r="K285" s="379"/>
    </row>
    <row r="286" spans="10:11">
      <c r="J286" s="379"/>
      <c r="K286" s="379"/>
    </row>
    <row r="287" spans="10:11">
      <c r="J287" s="379"/>
      <c r="K287" s="379"/>
    </row>
    <row r="288" spans="10:11">
      <c r="J288" s="379"/>
      <c r="K288" s="379"/>
    </row>
    <row r="289" spans="10:11">
      <c r="J289" s="379"/>
      <c r="K289" s="379"/>
    </row>
    <row r="290" spans="10:11">
      <c r="J290" s="379"/>
      <c r="K290" s="379"/>
    </row>
    <row r="291" spans="10:11">
      <c r="J291" s="379"/>
      <c r="K291" s="379"/>
    </row>
    <row r="292" spans="10:11">
      <c r="J292" s="379"/>
      <c r="K292" s="379"/>
    </row>
    <row r="293" spans="10:11">
      <c r="J293" s="379"/>
      <c r="K293" s="379"/>
    </row>
    <row r="294" spans="10:11">
      <c r="J294" s="379"/>
      <c r="K294" s="379"/>
    </row>
    <row r="295" spans="10:11">
      <c r="J295" s="379"/>
      <c r="K295" s="379"/>
    </row>
    <row r="296" spans="10:11">
      <c r="J296" s="379"/>
      <c r="K296" s="379"/>
    </row>
    <row r="297" spans="10:11">
      <c r="J297" s="379"/>
      <c r="K297" s="379"/>
    </row>
    <row r="298" spans="10:11">
      <c r="J298" s="379"/>
      <c r="K298" s="379"/>
    </row>
    <row r="299" spans="10:11">
      <c r="J299" s="379"/>
      <c r="K299" s="379"/>
    </row>
    <row r="300" spans="10:11">
      <c r="J300" s="379"/>
      <c r="K300" s="379"/>
    </row>
    <row r="301" spans="10:11">
      <c r="J301" s="379"/>
      <c r="K301" s="379"/>
    </row>
    <row r="302" spans="10:11">
      <c r="J302" s="379"/>
      <c r="K302" s="379"/>
    </row>
    <row r="303" spans="10:11">
      <c r="J303" s="379"/>
      <c r="K303" s="379"/>
    </row>
    <row r="304" spans="10:11">
      <c r="J304" s="379"/>
      <c r="K304" s="379"/>
    </row>
    <row r="305" spans="10:11">
      <c r="J305" s="379"/>
      <c r="K305" s="379"/>
    </row>
    <row r="306" spans="10:11">
      <c r="J306" s="379"/>
      <c r="K306" s="379"/>
    </row>
    <row r="307" spans="10:11">
      <c r="J307" s="379"/>
      <c r="K307" s="379"/>
    </row>
    <row r="308" spans="10:11">
      <c r="J308" s="379"/>
      <c r="K308" s="379"/>
    </row>
    <row r="309" spans="10:11">
      <c r="J309" s="379"/>
      <c r="K309" s="379"/>
    </row>
    <row r="310" spans="10:11">
      <c r="J310" s="379"/>
      <c r="K310" s="379"/>
    </row>
    <row r="311" spans="10:11">
      <c r="J311" s="379"/>
      <c r="K311" s="379"/>
    </row>
    <row r="312" spans="10:11">
      <c r="J312" s="379"/>
      <c r="K312" s="379"/>
    </row>
    <row r="313" spans="10:11">
      <c r="J313" s="379"/>
      <c r="K313" s="379"/>
    </row>
    <row r="314" spans="10:11">
      <c r="J314" s="379"/>
      <c r="K314" s="379"/>
    </row>
  </sheetData>
  <sheetProtection selectLockedCells="1" sort="0" autoFilter="0"/>
  <autoFilter ref="B7:R152"/>
  <dataConsolidate/>
  <phoneticPr fontId="0" type="noConversion"/>
  <conditionalFormatting sqref="AK7 M7:N7 M4:N4">
    <cfRule type="cellIs" dxfId="53" priority="46" stopIfTrue="1" operator="between">
      <formula>0</formula>
      <formula>0.05</formula>
    </cfRule>
    <cfRule type="cellIs" dxfId="52" priority="47" stopIfTrue="1" operator="between">
      <formula>0.06</formula>
      <formula>0.16</formula>
    </cfRule>
    <cfRule type="cellIs" dxfId="51" priority="48" stopIfTrue="1" operator="between">
      <formula>0.18</formula>
      <formula>0.72</formula>
    </cfRule>
  </conditionalFormatting>
  <conditionalFormatting sqref="M8:N83 M86:N86 M152:N152">
    <cfRule type="cellIs" dxfId="50" priority="49" stopIfTrue="1" operator="between">
      <formula>RiskExposureRedLow</formula>
      <formula>RiskExposureRedHigh</formula>
    </cfRule>
    <cfRule type="cellIs" dxfId="49" priority="50" stopIfTrue="1" operator="between">
      <formula>RiskExposureAmberLow</formula>
      <formula>RiskExposureAmberHigh</formula>
    </cfRule>
    <cfRule type="cellIs" dxfId="48" priority="51" stopIfTrue="1" operator="between">
      <formula>RiskExposureGreenLow</formula>
      <formula>RiskExposureGreenHigh</formula>
    </cfRule>
  </conditionalFormatting>
  <conditionalFormatting sqref="M84:N84">
    <cfRule type="cellIs" dxfId="47" priority="43" stopIfTrue="1" operator="between">
      <formula>RiskExposureRedLow</formula>
      <formula>RiskExposureRedHigh</formula>
    </cfRule>
    <cfRule type="cellIs" dxfId="46" priority="44" stopIfTrue="1" operator="between">
      <formula>RiskExposureAmberLow</formula>
      <formula>RiskExposureAmberHigh</formula>
    </cfRule>
    <cfRule type="cellIs" dxfId="45" priority="45" stopIfTrue="1" operator="between">
      <formula>RiskExposureGreenLow</formula>
      <formula>RiskExposureGreenHigh</formula>
    </cfRule>
  </conditionalFormatting>
  <conditionalFormatting sqref="M85:N85">
    <cfRule type="cellIs" dxfId="44" priority="37" stopIfTrue="1" operator="between">
      <formula>RiskExposureRedLow</formula>
      <formula>RiskExposureRedHigh</formula>
    </cfRule>
    <cfRule type="cellIs" dxfId="43" priority="38" stopIfTrue="1" operator="between">
      <formula>RiskExposureAmberLow</formula>
      <formula>RiskExposureAmberHigh</formula>
    </cfRule>
    <cfRule type="cellIs" dxfId="42" priority="39" stopIfTrue="1" operator="between">
      <formula>RiskExposureGreenLow</formula>
      <formula>RiskExposureGreenHigh</formula>
    </cfRule>
  </conditionalFormatting>
  <conditionalFormatting sqref="M87:N88 M91:N91">
    <cfRule type="cellIs" dxfId="41" priority="34" stopIfTrue="1" operator="between">
      <formula>RiskExposureRedLow</formula>
      <formula>RiskExposureRedHigh</formula>
    </cfRule>
    <cfRule type="cellIs" dxfId="40" priority="35" stopIfTrue="1" operator="between">
      <formula>RiskExposureAmberLow</formula>
      <formula>RiskExposureAmberHigh</formula>
    </cfRule>
    <cfRule type="cellIs" dxfId="39" priority="36" stopIfTrue="1" operator="between">
      <formula>RiskExposureGreenLow</formula>
      <formula>RiskExposureGreenHigh</formula>
    </cfRule>
  </conditionalFormatting>
  <conditionalFormatting sqref="M89:N89">
    <cfRule type="cellIs" dxfId="38" priority="31" stopIfTrue="1" operator="between">
      <formula>RiskExposureRedLow</formula>
      <formula>RiskExposureRedHigh</formula>
    </cfRule>
    <cfRule type="cellIs" dxfId="37" priority="32" stopIfTrue="1" operator="between">
      <formula>RiskExposureAmberLow</formula>
      <formula>RiskExposureAmberHigh</formula>
    </cfRule>
    <cfRule type="cellIs" dxfId="36" priority="33" stopIfTrue="1" operator="between">
      <formula>RiskExposureGreenLow</formula>
      <formula>RiskExposureGreenHigh</formula>
    </cfRule>
  </conditionalFormatting>
  <conditionalFormatting sqref="M90:N90">
    <cfRule type="cellIs" dxfId="35" priority="28" stopIfTrue="1" operator="between">
      <formula>RiskExposureRedLow</formula>
      <formula>RiskExposureRedHigh</formula>
    </cfRule>
    <cfRule type="cellIs" dxfId="34" priority="29" stopIfTrue="1" operator="between">
      <formula>RiskExposureAmberLow</formula>
      <formula>RiskExposureAmberHigh</formula>
    </cfRule>
    <cfRule type="cellIs" dxfId="33" priority="30" stopIfTrue="1" operator="between">
      <formula>RiskExposureGreenLow</formula>
      <formula>RiskExposureGreenHigh</formula>
    </cfRule>
  </conditionalFormatting>
  <conditionalFormatting sqref="M92:N94 M97:N97">
    <cfRule type="cellIs" dxfId="32" priority="25" stopIfTrue="1" operator="between">
      <formula>RiskExposureRedLow</formula>
      <formula>RiskExposureRedHigh</formula>
    </cfRule>
    <cfRule type="cellIs" dxfId="31" priority="26" stopIfTrue="1" operator="between">
      <formula>RiskExposureAmberLow</formula>
      <formula>RiskExposureAmberHigh</formula>
    </cfRule>
    <cfRule type="cellIs" dxfId="30" priority="27" stopIfTrue="1" operator="between">
      <formula>RiskExposureGreenLow</formula>
      <formula>RiskExposureGreenHigh</formula>
    </cfRule>
  </conditionalFormatting>
  <conditionalFormatting sqref="M95:N95">
    <cfRule type="cellIs" dxfId="29" priority="22" stopIfTrue="1" operator="between">
      <formula>RiskExposureRedLow</formula>
      <formula>RiskExposureRedHigh</formula>
    </cfRule>
    <cfRule type="cellIs" dxfId="28" priority="23" stopIfTrue="1" operator="between">
      <formula>RiskExposureAmberLow</formula>
      <formula>RiskExposureAmberHigh</formula>
    </cfRule>
    <cfRule type="cellIs" dxfId="27" priority="24" stopIfTrue="1" operator="between">
      <formula>RiskExposureGreenLow</formula>
      <formula>RiskExposureGreenHigh</formula>
    </cfRule>
  </conditionalFormatting>
  <conditionalFormatting sqref="M96:N96">
    <cfRule type="cellIs" dxfId="26" priority="19" stopIfTrue="1" operator="between">
      <formula>RiskExposureRedLow</formula>
      <formula>RiskExposureRedHigh</formula>
    </cfRule>
    <cfRule type="cellIs" dxfId="25" priority="20" stopIfTrue="1" operator="between">
      <formula>RiskExposureAmberLow</formula>
      <formula>RiskExposureAmberHigh</formula>
    </cfRule>
    <cfRule type="cellIs" dxfId="24" priority="21" stopIfTrue="1" operator="between">
      <formula>RiskExposureGreenLow</formula>
      <formula>RiskExposureGreenHigh</formula>
    </cfRule>
  </conditionalFormatting>
  <conditionalFormatting sqref="M98:N99 M102:N102">
    <cfRule type="cellIs" dxfId="23" priority="16" stopIfTrue="1" operator="between">
      <formula>RiskExposureRedLow</formula>
      <formula>RiskExposureRedHigh</formula>
    </cfRule>
    <cfRule type="cellIs" dxfId="22" priority="17" stopIfTrue="1" operator="between">
      <formula>RiskExposureAmberLow</formula>
      <formula>RiskExposureAmberHigh</formula>
    </cfRule>
    <cfRule type="cellIs" dxfId="21" priority="18" stopIfTrue="1" operator="between">
      <formula>RiskExposureGreenLow</formula>
      <formula>RiskExposureGreenHigh</formula>
    </cfRule>
  </conditionalFormatting>
  <conditionalFormatting sqref="M100:N100">
    <cfRule type="cellIs" dxfId="20" priority="13" stopIfTrue="1" operator="between">
      <formula>RiskExposureRedLow</formula>
      <formula>RiskExposureRedHigh</formula>
    </cfRule>
    <cfRule type="cellIs" dxfId="19" priority="14" stopIfTrue="1" operator="between">
      <formula>RiskExposureAmberLow</formula>
      <formula>RiskExposureAmberHigh</formula>
    </cfRule>
    <cfRule type="cellIs" dxfId="18" priority="15" stopIfTrue="1" operator="between">
      <formula>RiskExposureGreenLow</formula>
      <formula>RiskExposureGreenHigh</formula>
    </cfRule>
  </conditionalFormatting>
  <conditionalFormatting sqref="M101:N101">
    <cfRule type="cellIs" dxfId="17" priority="10" stopIfTrue="1" operator="between">
      <formula>RiskExposureRedLow</formula>
      <formula>RiskExposureRedHigh</formula>
    </cfRule>
    <cfRule type="cellIs" dxfId="16" priority="11" stopIfTrue="1" operator="between">
      <formula>RiskExposureAmberLow</formula>
      <formula>RiskExposureAmberHigh</formula>
    </cfRule>
    <cfRule type="cellIs" dxfId="15" priority="12" stopIfTrue="1" operator="between">
      <formula>RiskExposureGreenLow</formula>
      <formula>RiskExposureGreenHigh</formula>
    </cfRule>
  </conditionalFormatting>
  <conditionalFormatting sqref="M103:N151">
    <cfRule type="cellIs" dxfId="14" priority="1" stopIfTrue="1" operator="between">
      <formula>RiskExposureRedLow</formula>
      <formula>RiskExposureRedHigh</formula>
    </cfRule>
    <cfRule type="cellIs" dxfId="13" priority="2" stopIfTrue="1" operator="between">
      <formula>RiskExposureAmberLow</formula>
      <formula>RiskExposureAmberHigh</formula>
    </cfRule>
    <cfRule type="cellIs" dxfId="12" priority="3" stopIfTrue="1" operator="between">
      <formula>RiskExposureGreenLow</formula>
      <formula>RiskExposureGreenHigh</formula>
    </cfRule>
  </conditionalFormatting>
  <dataValidations count="4">
    <dataValidation type="list" allowBlank="1" showInputMessage="1" showErrorMessage="1" sqref="L8:L152">
      <formula1>RiskStrategy</formula1>
    </dataValidation>
    <dataValidation type="list" allowBlank="1" showInputMessage="1" showErrorMessage="1" sqref="I8:I152">
      <formula1>DeliveryStatus</formula1>
    </dataValidation>
    <dataValidation type="list" allowBlank="1" showInputMessage="1" showErrorMessage="1" sqref="G8:H152">
      <formula1>DeliveryImpact</formula1>
    </dataValidation>
    <dataValidation type="list" allowBlank="1" showInputMessage="1" showErrorMessage="1" sqref="F8:F152">
      <formula1>RiskProbability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90" fitToHeight="5" orientation="landscape" horizontalDpi="4294967293" r:id="rId1"/>
  <headerFooter alignWithMargins="0">
    <oddHeader>&amp;L&amp;D&amp;C&amp;A&amp;R&amp;P / &amp;N</oddHeader>
    <oddFooter>&amp;L&amp;F</oddFooter>
  </headerFooter>
  <colBreaks count="1" manualBreakCount="1">
    <brk id="11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AQ345"/>
  <sheetViews>
    <sheetView workbookViewId="0">
      <selection activeCell="C8" sqref="C8:K45"/>
    </sheetView>
  </sheetViews>
  <sheetFormatPr defaultRowHeight="11.25"/>
  <cols>
    <col min="1" max="1" width="1.83203125" style="384" customWidth="1"/>
    <col min="2" max="2" width="6.5" style="86" customWidth="1"/>
    <col min="3" max="3" width="14.33203125" style="86" customWidth="1"/>
    <col min="4" max="4" width="10.33203125" style="86" bestFit="1" customWidth="1"/>
    <col min="5" max="5" width="71" style="394" customWidth="1"/>
    <col min="6" max="6" width="10.6640625" style="396" bestFit="1" customWidth="1"/>
    <col min="7" max="8" width="11.1640625" style="86" customWidth="1"/>
    <col min="9" max="9" width="13.6640625" style="86" customWidth="1"/>
    <col min="10" max="10" width="48.5" style="394" customWidth="1"/>
    <col min="11" max="11" width="19.1640625" style="394" bestFit="1" customWidth="1"/>
    <col min="12" max="13" width="10.6640625" style="198" customWidth="1"/>
    <col min="14" max="14" width="18.1640625" style="198" hidden="1" customWidth="1"/>
    <col min="15" max="15" width="17" style="198" hidden="1" customWidth="1"/>
    <col min="16" max="16" width="9.1640625" style="198" hidden="1" customWidth="1"/>
    <col min="17" max="17" width="10.33203125" style="86" customWidth="1"/>
    <col min="18" max="18" width="11.83203125" style="86" bestFit="1" customWidth="1"/>
    <col min="19" max="19" width="2.1640625" style="384" customWidth="1"/>
    <col min="20" max="20" width="7.33203125" style="384" customWidth="1"/>
    <col min="21" max="27" width="7.33203125" style="385" customWidth="1"/>
    <col min="28" max="41" width="7.33203125" style="175" customWidth="1"/>
    <col min="42" max="43" width="7.33203125" style="385" customWidth="1"/>
    <col min="44" max="44" width="7.33203125" style="384" customWidth="1"/>
    <col min="45" max="16384" width="9.33203125" style="384"/>
  </cols>
  <sheetData>
    <row r="1" spans="2:43">
      <c r="B1" s="198"/>
      <c r="C1" s="198"/>
      <c r="D1" s="198"/>
      <c r="E1" s="382"/>
      <c r="F1" s="383"/>
      <c r="G1" s="198"/>
      <c r="H1" s="198"/>
      <c r="I1" s="198"/>
      <c r="J1" s="382"/>
      <c r="K1" s="382"/>
      <c r="Q1" s="198"/>
      <c r="R1" s="198"/>
    </row>
    <row r="2" spans="2:43" ht="18" customHeight="1">
      <c r="B2" s="508" t="s">
        <v>316</v>
      </c>
      <c r="C2" s="508"/>
      <c r="D2" s="508"/>
      <c r="E2" s="508"/>
      <c r="F2" s="508"/>
      <c r="G2" s="508"/>
      <c r="H2" s="508"/>
      <c r="I2" s="508"/>
      <c r="J2" s="508"/>
      <c r="K2" s="508"/>
      <c r="L2" s="508"/>
      <c r="M2" s="508"/>
      <c r="N2" s="508"/>
      <c r="O2" s="508"/>
      <c r="P2" s="508"/>
      <c r="Q2" s="508"/>
      <c r="R2" s="508"/>
    </row>
    <row r="3" spans="2:43" hidden="1">
      <c r="B3" s="198"/>
      <c r="C3" s="386"/>
      <c r="D3" s="386"/>
      <c r="E3" s="382"/>
      <c r="F3" s="383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198"/>
      <c r="R3" s="198"/>
    </row>
    <row r="4" spans="2:43" hidden="1">
      <c r="B4" s="198"/>
      <c r="C4" s="198"/>
      <c r="D4" s="198"/>
      <c r="E4" s="382"/>
      <c r="F4" s="383"/>
      <c r="G4" s="386"/>
      <c r="H4" s="386"/>
      <c r="I4" s="386"/>
      <c r="J4" s="386"/>
      <c r="K4" s="386"/>
      <c r="L4" s="129" t="str">
        <f>L7</f>
        <v>Scope ER</v>
      </c>
      <c r="M4" s="129" t="str">
        <f>M7</f>
        <v>Time ER</v>
      </c>
      <c r="N4" s="386"/>
      <c r="O4" s="386"/>
      <c r="P4" s="386"/>
      <c r="Q4" s="198"/>
      <c r="R4" s="198"/>
    </row>
    <row r="5" spans="2:43" hidden="1">
      <c r="B5" s="198"/>
      <c r="C5" s="386"/>
      <c r="D5" s="386"/>
      <c r="E5" s="382"/>
      <c r="F5" s="383"/>
      <c r="G5" s="386"/>
      <c r="H5" s="386"/>
      <c r="I5" s="386"/>
      <c r="J5" s="386"/>
      <c r="K5" s="386"/>
      <c r="L5" s="386" t="str">
        <f>DB!S6</f>
        <v>green</v>
      </c>
      <c r="M5" s="386" t="str">
        <f>DB!T6</f>
        <v>Action</v>
      </c>
      <c r="N5" s="386"/>
      <c r="O5" s="386"/>
      <c r="P5" s="386"/>
      <c r="Q5" s="198"/>
      <c r="R5" s="198"/>
    </row>
    <row r="6" spans="2:43">
      <c r="B6" s="198"/>
      <c r="C6" s="198"/>
      <c r="D6" s="198"/>
      <c r="E6" s="382"/>
      <c r="F6" s="383"/>
      <c r="G6" s="198"/>
      <c r="H6" s="198"/>
      <c r="I6" s="198"/>
      <c r="J6" s="382"/>
      <c r="K6" s="382"/>
      <c r="Q6" s="198"/>
      <c r="R6" s="198"/>
    </row>
    <row r="7" spans="2:43" s="45" customFormat="1" ht="21" customHeight="1">
      <c r="B7" s="156" t="s">
        <v>8</v>
      </c>
      <c r="C7" s="129" t="s">
        <v>123</v>
      </c>
      <c r="D7" s="270" t="s">
        <v>353</v>
      </c>
      <c r="E7" s="156" t="s">
        <v>1</v>
      </c>
      <c r="F7" s="157" t="s">
        <v>64</v>
      </c>
      <c r="G7" s="270" t="s">
        <v>339</v>
      </c>
      <c r="H7" s="270" t="s">
        <v>340</v>
      </c>
      <c r="I7" s="129" t="s">
        <v>85</v>
      </c>
      <c r="J7" s="270" t="s">
        <v>198</v>
      </c>
      <c r="K7" s="270" t="s">
        <v>420</v>
      </c>
      <c r="L7" s="129" t="s">
        <v>350</v>
      </c>
      <c r="M7" s="129" t="s">
        <v>351</v>
      </c>
      <c r="N7" s="129" t="s">
        <v>348</v>
      </c>
      <c r="O7" s="129" t="s">
        <v>349</v>
      </c>
      <c r="P7" s="129"/>
      <c r="Q7" s="156" t="s">
        <v>184</v>
      </c>
      <c r="R7" s="156" t="s">
        <v>185</v>
      </c>
      <c r="U7" s="387"/>
      <c r="V7" s="387"/>
      <c r="W7" s="387"/>
      <c r="X7" s="387"/>
      <c r="Y7" s="162"/>
      <c r="Z7" s="162"/>
      <c r="AA7" s="162"/>
      <c r="AB7" s="163"/>
      <c r="AC7" s="163"/>
      <c r="AD7" s="163"/>
      <c r="AE7" s="164"/>
      <c r="AF7" s="164"/>
      <c r="AG7" s="165"/>
      <c r="AH7" s="163"/>
      <c r="AI7" s="163"/>
      <c r="AJ7" s="163"/>
      <c r="AK7" s="163"/>
      <c r="AL7" s="163"/>
      <c r="AM7" s="163"/>
      <c r="AN7" s="164"/>
      <c r="AO7" s="388"/>
      <c r="AP7" s="162"/>
      <c r="AQ7" s="162"/>
    </row>
    <row r="8" spans="2:43" ht="23.25" customHeight="1">
      <c r="B8" s="405" t="s">
        <v>588</v>
      </c>
      <c r="C8" s="72"/>
      <c r="D8" s="73"/>
      <c r="E8" s="406"/>
      <c r="F8" s="381"/>
      <c r="G8" s="73"/>
      <c r="H8" s="73"/>
      <c r="I8" s="79"/>
      <c r="J8" s="407"/>
      <c r="K8" s="407"/>
      <c r="L8" s="130">
        <f t="shared" ref="L8:L17" si="0">IF(I8="Open",N8,0)</f>
        <v>0</v>
      </c>
      <c r="M8" s="130">
        <f t="shared" ref="M8:M17" si="1">IF(I8="Open",O8,0)</f>
        <v>0</v>
      </c>
      <c r="N8" s="197">
        <f t="shared" ref="N8:N17" si="2">IF(NOT(ISBLANK(G8)),IF(G8="none",0,VLOOKUP(G8,RiskImpactRating,2,FALSE)),0)</f>
        <v>0</v>
      </c>
      <c r="O8" s="197">
        <f t="shared" ref="O8:O17" si="3">IF(NOT(ISBLANK(H8)),IF(H8="none",0,VLOOKUP(H8,RiskImpactRating,2,FALSE)),0)</f>
        <v>0</v>
      </c>
      <c r="P8" s="198" t="e">
        <f>TEXT(#REF!,"0,00")&amp;"_"&amp;TEXT(N8,"0,00")</f>
        <v>#REF!</v>
      </c>
      <c r="Q8" s="73" t="s">
        <v>355</v>
      </c>
      <c r="R8" s="73"/>
      <c r="S8" s="384" t="s">
        <v>6</v>
      </c>
      <c r="AB8" s="163"/>
      <c r="AC8" s="163"/>
      <c r="AD8" s="163"/>
      <c r="AE8" s="164"/>
      <c r="AF8" s="164"/>
      <c r="AG8" s="167"/>
      <c r="AH8" s="163"/>
      <c r="AI8" s="163"/>
      <c r="AJ8" s="163"/>
      <c r="AK8" s="163"/>
      <c r="AL8" s="163"/>
      <c r="AM8" s="163"/>
      <c r="AN8" s="164"/>
      <c r="AO8" s="164"/>
    </row>
    <row r="9" spans="2:43">
      <c r="B9" s="405" t="s">
        <v>589</v>
      </c>
      <c r="C9" s="72"/>
      <c r="D9" s="73"/>
      <c r="E9" s="406"/>
      <c r="F9" s="381"/>
      <c r="G9" s="73"/>
      <c r="H9" s="73"/>
      <c r="I9" s="79"/>
      <c r="J9" s="407"/>
      <c r="K9" s="407"/>
      <c r="L9" s="130">
        <f t="shared" si="0"/>
        <v>0</v>
      </c>
      <c r="M9" s="130">
        <f t="shared" si="1"/>
        <v>0</v>
      </c>
      <c r="N9" s="197">
        <f t="shared" si="2"/>
        <v>0</v>
      </c>
      <c r="O9" s="197">
        <f t="shared" si="3"/>
        <v>0</v>
      </c>
      <c r="P9" s="198" t="e">
        <f>TEXT(#REF!,"0,00")&amp;"_"&amp;TEXT(N9,"0,00")</f>
        <v>#REF!</v>
      </c>
      <c r="Q9" s="73"/>
      <c r="R9" s="73"/>
      <c r="AB9" s="389"/>
      <c r="AC9" s="390"/>
      <c r="AD9" s="390"/>
      <c r="AE9" s="389"/>
      <c r="AF9" s="388"/>
      <c r="AG9" s="391"/>
      <c r="AH9" s="391"/>
      <c r="AI9" s="392"/>
      <c r="AJ9" s="392"/>
      <c r="AK9" s="389"/>
      <c r="AL9" s="389"/>
      <c r="AM9" s="392"/>
      <c r="AN9" s="392"/>
      <c r="AO9" s="388"/>
    </row>
    <row r="10" spans="2:43">
      <c r="B10" s="405" t="s">
        <v>590</v>
      </c>
      <c r="C10" s="405"/>
      <c r="D10" s="73"/>
      <c r="E10" s="406"/>
      <c r="F10" s="381"/>
      <c r="G10" s="73"/>
      <c r="H10" s="73"/>
      <c r="I10" s="411"/>
      <c r="J10" s="407"/>
      <c r="K10" s="407"/>
      <c r="L10" s="130">
        <f t="shared" si="0"/>
        <v>0</v>
      </c>
      <c r="M10" s="130">
        <f t="shared" si="1"/>
        <v>0</v>
      </c>
      <c r="N10" s="197">
        <f t="shared" si="2"/>
        <v>0</v>
      </c>
      <c r="O10" s="197">
        <f t="shared" si="3"/>
        <v>0</v>
      </c>
      <c r="P10" s="198" t="e">
        <f>TEXT(#REF!,"0,00")&amp;"_"&amp;TEXT(N10,"0,00")</f>
        <v>#REF!</v>
      </c>
      <c r="Q10" s="73"/>
      <c r="R10" s="73"/>
      <c r="AB10" s="389"/>
      <c r="AC10" s="390"/>
      <c r="AD10" s="390"/>
      <c r="AE10" s="389"/>
      <c r="AF10" s="388"/>
      <c r="AG10" s="391"/>
      <c r="AH10" s="391"/>
      <c r="AI10" s="392"/>
      <c r="AJ10" s="392"/>
      <c r="AK10" s="389"/>
      <c r="AL10" s="389"/>
      <c r="AM10" s="392"/>
      <c r="AN10" s="392"/>
      <c r="AO10" s="388"/>
    </row>
    <row r="11" spans="2:43">
      <c r="B11" s="405" t="s">
        <v>591</v>
      </c>
      <c r="C11" s="405"/>
      <c r="D11" s="73"/>
      <c r="E11" s="406"/>
      <c r="F11" s="381"/>
      <c r="G11" s="73"/>
      <c r="H11" s="73"/>
      <c r="I11" s="411"/>
      <c r="J11" s="407"/>
      <c r="K11" s="407"/>
      <c r="L11" s="130">
        <f t="shared" si="0"/>
        <v>0</v>
      </c>
      <c r="M11" s="130">
        <f t="shared" si="1"/>
        <v>0</v>
      </c>
      <c r="N11" s="197">
        <f t="shared" si="2"/>
        <v>0</v>
      </c>
      <c r="O11" s="197">
        <f t="shared" si="3"/>
        <v>0</v>
      </c>
      <c r="P11" s="198" t="e">
        <f>TEXT(#REF!,"0,00")&amp;"_"&amp;TEXT(N11,"0,00")</f>
        <v>#REF!</v>
      </c>
      <c r="Q11" s="73"/>
      <c r="R11" s="73"/>
      <c r="AB11" s="389"/>
      <c r="AC11" s="390"/>
      <c r="AD11" s="390"/>
      <c r="AE11" s="389"/>
      <c r="AF11" s="388"/>
      <c r="AG11" s="391"/>
      <c r="AH11" s="391"/>
      <c r="AI11" s="392"/>
      <c r="AJ11" s="392"/>
      <c r="AK11" s="389"/>
      <c r="AL11" s="389"/>
      <c r="AM11" s="392"/>
      <c r="AN11" s="392"/>
      <c r="AO11" s="388"/>
    </row>
    <row r="12" spans="2:43">
      <c r="B12" s="405" t="s">
        <v>592</v>
      </c>
      <c r="C12" s="405"/>
      <c r="D12" s="73"/>
      <c r="E12" s="406"/>
      <c r="F12" s="381"/>
      <c r="G12" s="73"/>
      <c r="H12" s="73"/>
      <c r="I12" s="411"/>
      <c r="J12" s="407"/>
      <c r="K12" s="407"/>
      <c r="L12" s="130">
        <f t="shared" si="0"/>
        <v>0</v>
      </c>
      <c r="M12" s="130">
        <f t="shared" si="1"/>
        <v>0</v>
      </c>
      <c r="N12" s="197">
        <f t="shared" si="2"/>
        <v>0</v>
      </c>
      <c r="O12" s="197">
        <f t="shared" si="3"/>
        <v>0</v>
      </c>
      <c r="P12" s="198" t="e">
        <f>TEXT(#REF!,"0,00")&amp;"_"&amp;TEXT(N12,"0,00")</f>
        <v>#REF!</v>
      </c>
      <c r="Q12" s="73"/>
      <c r="R12" s="73"/>
      <c r="AB12" s="389"/>
      <c r="AC12" s="390"/>
      <c r="AD12" s="390"/>
      <c r="AE12" s="389"/>
      <c r="AF12" s="388"/>
      <c r="AG12" s="391"/>
      <c r="AH12" s="391"/>
      <c r="AI12" s="392"/>
      <c r="AJ12" s="392"/>
      <c r="AK12" s="389"/>
      <c r="AL12" s="389"/>
      <c r="AM12" s="392"/>
      <c r="AN12" s="392"/>
      <c r="AO12" s="388"/>
    </row>
    <row r="13" spans="2:43">
      <c r="B13" s="405" t="s">
        <v>593</v>
      </c>
      <c r="C13" s="405"/>
      <c r="D13" s="74"/>
      <c r="E13" s="406"/>
      <c r="F13" s="381"/>
      <c r="G13" s="73"/>
      <c r="H13" s="73"/>
      <c r="I13" s="79"/>
      <c r="J13" s="377"/>
      <c r="K13" s="407"/>
      <c r="L13" s="130">
        <f t="shared" si="0"/>
        <v>0</v>
      </c>
      <c r="M13" s="130">
        <f t="shared" si="1"/>
        <v>0</v>
      </c>
      <c r="N13" s="197">
        <f t="shared" si="2"/>
        <v>0</v>
      </c>
      <c r="O13" s="197">
        <f t="shared" si="3"/>
        <v>0</v>
      </c>
      <c r="P13" s="198" t="e">
        <f>TEXT(#REF!,"0,00")&amp;"_"&amp;TEXT(N13,"0,00")</f>
        <v>#REF!</v>
      </c>
      <c r="Q13" s="73"/>
      <c r="R13" s="73"/>
      <c r="AB13" s="389"/>
      <c r="AC13" s="390"/>
      <c r="AD13" s="390"/>
      <c r="AE13" s="389"/>
      <c r="AF13" s="388"/>
      <c r="AG13" s="391"/>
      <c r="AH13" s="391"/>
      <c r="AI13" s="392"/>
      <c r="AJ13" s="392"/>
      <c r="AK13" s="389"/>
      <c r="AL13" s="389"/>
      <c r="AM13" s="392"/>
      <c r="AN13" s="392"/>
      <c r="AO13" s="388"/>
    </row>
    <row r="14" spans="2:43">
      <c r="B14" s="405" t="s">
        <v>594</v>
      </c>
      <c r="C14" s="405"/>
      <c r="D14" s="74"/>
      <c r="E14" s="406"/>
      <c r="F14" s="381"/>
      <c r="G14" s="73"/>
      <c r="H14" s="73"/>
      <c r="I14" s="79"/>
      <c r="J14" s="377"/>
      <c r="K14" s="407"/>
      <c r="L14" s="130">
        <f t="shared" si="0"/>
        <v>0</v>
      </c>
      <c r="M14" s="130">
        <f t="shared" si="1"/>
        <v>0</v>
      </c>
      <c r="N14" s="197">
        <f t="shared" si="2"/>
        <v>0</v>
      </c>
      <c r="O14" s="197">
        <f t="shared" si="3"/>
        <v>0</v>
      </c>
      <c r="P14" s="198" t="e">
        <f>TEXT(#REF!,"0,00")&amp;"_"&amp;TEXT(N14,"0,00")</f>
        <v>#REF!</v>
      </c>
      <c r="Q14" s="73"/>
      <c r="R14" s="73"/>
      <c r="AB14" s="389"/>
      <c r="AC14" s="390"/>
      <c r="AD14" s="390"/>
      <c r="AE14" s="389"/>
      <c r="AF14" s="388"/>
      <c r="AG14" s="391"/>
      <c r="AH14" s="391"/>
      <c r="AI14" s="392"/>
      <c r="AJ14" s="392"/>
      <c r="AK14" s="389"/>
      <c r="AL14" s="389"/>
      <c r="AM14" s="392"/>
      <c r="AN14" s="392"/>
      <c r="AO14" s="388"/>
    </row>
    <row r="15" spans="2:43">
      <c r="B15" s="405" t="s">
        <v>595</v>
      </c>
      <c r="C15" s="405"/>
      <c r="D15" s="74"/>
      <c r="E15" s="406"/>
      <c r="F15" s="381"/>
      <c r="G15" s="73"/>
      <c r="H15" s="73"/>
      <c r="I15" s="79"/>
      <c r="J15" s="377"/>
      <c r="K15" s="407"/>
      <c r="L15" s="130">
        <f t="shared" si="0"/>
        <v>0</v>
      </c>
      <c r="M15" s="130">
        <f t="shared" si="1"/>
        <v>0</v>
      </c>
      <c r="N15" s="197">
        <f t="shared" si="2"/>
        <v>0</v>
      </c>
      <c r="O15" s="197">
        <f t="shared" si="3"/>
        <v>0</v>
      </c>
      <c r="P15" s="198" t="e">
        <f>TEXT(#REF!,"0,00")&amp;"_"&amp;TEXT(N15,"0,00")</f>
        <v>#REF!</v>
      </c>
      <c r="Q15" s="73"/>
      <c r="R15" s="73"/>
      <c r="AB15" s="389"/>
      <c r="AC15" s="390"/>
      <c r="AD15" s="390"/>
      <c r="AE15" s="389"/>
      <c r="AF15" s="388"/>
      <c r="AG15" s="391"/>
      <c r="AH15" s="391"/>
      <c r="AI15" s="392"/>
      <c r="AJ15" s="392"/>
      <c r="AK15" s="389"/>
      <c r="AL15" s="389"/>
      <c r="AM15" s="392"/>
      <c r="AN15" s="392"/>
      <c r="AO15" s="388"/>
    </row>
    <row r="16" spans="2:43">
      <c r="B16" s="405" t="s">
        <v>596</v>
      </c>
      <c r="C16" s="405"/>
      <c r="D16" s="73"/>
      <c r="E16" s="406"/>
      <c r="F16" s="381"/>
      <c r="G16" s="73"/>
      <c r="H16" s="73"/>
      <c r="I16" s="79"/>
      <c r="J16" s="377"/>
      <c r="K16" s="407"/>
      <c r="L16" s="130">
        <f t="shared" si="0"/>
        <v>0</v>
      </c>
      <c r="M16" s="130">
        <f t="shared" si="1"/>
        <v>0</v>
      </c>
      <c r="N16" s="197">
        <f t="shared" si="2"/>
        <v>0</v>
      </c>
      <c r="O16" s="197">
        <f t="shared" si="3"/>
        <v>0</v>
      </c>
      <c r="P16" s="198" t="e">
        <f>TEXT(#REF!,"0,00")&amp;"_"&amp;TEXT(N16,"0,00")</f>
        <v>#REF!</v>
      </c>
      <c r="Q16" s="73"/>
      <c r="R16" s="73"/>
      <c r="AB16" s="389"/>
      <c r="AC16" s="390"/>
      <c r="AD16" s="390"/>
      <c r="AE16" s="389"/>
      <c r="AF16" s="388"/>
      <c r="AG16" s="391"/>
      <c r="AH16" s="391"/>
      <c r="AI16" s="392"/>
      <c r="AJ16" s="392"/>
      <c r="AK16" s="389"/>
      <c r="AL16" s="389"/>
      <c r="AM16" s="392"/>
      <c r="AN16" s="392"/>
      <c r="AO16" s="388"/>
    </row>
    <row r="17" spans="2:41">
      <c r="B17" s="405" t="s">
        <v>597</v>
      </c>
      <c r="C17" s="405"/>
      <c r="D17" s="73"/>
      <c r="E17" s="406"/>
      <c r="F17" s="381"/>
      <c r="G17" s="73"/>
      <c r="H17" s="73"/>
      <c r="I17" s="79"/>
      <c r="J17" s="407"/>
      <c r="K17" s="407"/>
      <c r="L17" s="130">
        <f t="shared" si="0"/>
        <v>0</v>
      </c>
      <c r="M17" s="130">
        <f t="shared" si="1"/>
        <v>0</v>
      </c>
      <c r="N17" s="197">
        <f t="shared" si="2"/>
        <v>0</v>
      </c>
      <c r="O17" s="197">
        <f t="shared" si="3"/>
        <v>0</v>
      </c>
      <c r="P17" s="198" t="e">
        <f>TEXT(#REF!,"0,00")&amp;"_"&amp;TEXT(N17,"0,00")</f>
        <v>#REF!</v>
      </c>
      <c r="Q17" s="73"/>
      <c r="R17" s="73"/>
      <c r="AB17" s="389"/>
      <c r="AC17" s="390"/>
      <c r="AD17" s="390"/>
      <c r="AE17" s="389"/>
      <c r="AF17" s="388"/>
      <c r="AG17" s="391"/>
      <c r="AH17" s="391"/>
      <c r="AI17" s="392"/>
      <c r="AJ17" s="392"/>
      <c r="AK17" s="389"/>
      <c r="AL17" s="389"/>
      <c r="AM17" s="392"/>
      <c r="AN17" s="392"/>
      <c r="AO17" s="388"/>
    </row>
    <row r="18" spans="2:41">
      <c r="B18" s="405" t="s">
        <v>598</v>
      </c>
      <c r="C18" s="405"/>
      <c r="D18" s="73"/>
      <c r="E18" s="406"/>
      <c r="F18" s="381"/>
      <c r="G18" s="73"/>
      <c r="H18" s="73"/>
      <c r="I18" s="79"/>
      <c r="J18" s="407"/>
      <c r="K18" s="407"/>
      <c r="L18" s="130">
        <f t="shared" ref="L18:L58" si="4">IF(I18="Open",N18,0)</f>
        <v>0</v>
      </c>
      <c r="M18" s="130">
        <f t="shared" ref="M18:M58" si="5">IF(I18="Open",O18,0)</f>
        <v>0</v>
      </c>
      <c r="N18" s="197">
        <f t="shared" ref="N18:N39" si="6">IF(NOT(ISBLANK(G18)),IF(G18="none",0,VLOOKUP(G18,RiskImpactRating,2,FALSE)),0)</f>
        <v>0</v>
      </c>
      <c r="O18" s="197">
        <f t="shared" ref="O18:O39" si="7">IF(NOT(ISBLANK(H18)),IF(H18="none",0,VLOOKUP(H18,RiskImpactRating,2,FALSE)),0)</f>
        <v>0</v>
      </c>
      <c r="P18" s="198" t="e">
        <f>TEXT(#REF!,"0,00")&amp;"_"&amp;TEXT(N18,"0,00")</f>
        <v>#REF!</v>
      </c>
      <c r="Q18" s="73"/>
      <c r="R18" s="73"/>
      <c r="AB18" s="389"/>
      <c r="AC18" s="390"/>
      <c r="AD18" s="390"/>
      <c r="AE18" s="389"/>
      <c r="AF18" s="388"/>
      <c r="AG18" s="391"/>
      <c r="AH18" s="391"/>
      <c r="AI18" s="392"/>
      <c r="AJ18" s="392"/>
      <c r="AK18" s="389"/>
      <c r="AL18" s="389"/>
      <c r="AM18" s="392"/>
      <c r="AN18" s="392"/>
      <c r="AO18" s="388"/>
    </row>
    <row r="19" spans="2:41">
      <c r="B19" s="405" t="s">
        <v>599</v>
      </c>
      <c r="C19" s="72"/>
      <c r="D19" s="73"/>
      <c r="E19" s="74"/>
      <c r="F19" s="381"/>
      <c r="G19" s="73"/>
      <c r="H19" s="73"/>
      <c r="I19" s="79"/>
      <c r="J19" s="377"/>
      <c r="K19" s="407"/>
      <c r="L19" s="130">
        <f t="shared" si="4"/>
        <v>0</v>
      </c>
      <c r="M19" s="130">
        <f t="shared" si="5"/>
        <v>0</v>
      </c>
      <c r="N19" s="197">
        <f t="shared" si="6"/>
        <v>0</v>
      </c>
      <c r="O19" s="197">
        <f t="shared" si="7"/>
        <v>0</v>
      </c>
      <c r="P19" s="198" t="e">
        <f>TEXT(#REF!,"0,00")&amp;"_"&amp;TEXT(N19,"0,00")</f>
        <v>#REF!</v>
      </c>
      <c r="Q19" s="73"/>
      <c r="R19" s="73"/>
      <c r="AB19" s="389"/>
      <c r="AC19" s="390"/>
      <c r="AD19" s="390"/>
      <c r="AE19" s="389"/>
      <c r="AF19" s="388"/>
      <c r="AG19" s="391"/>
      <c r="AH19" s="391"/>
      <c r="AI19" s="392"/>
      <c r="AJ19" s="392"/>
      <c r="AK19" s="389"/>
      <c r="AL19" s="389"/>
      <c r="AM19" s="392"/>
      <c r="AN19" s="392"/>
      <c r="AO19" s="388"/>
    </row>
    <row r="20" spans="2:41">
      <c r="B20" s="405" t="s">
        <v>600</v>
      </c>
      <c r="C20" s="72"/>
      <c r="D20" s="73"/>
      <c r="E20" s="74"/>
      <c r="F20" s="381"/>
      <c r="G20" s="73"/>
      <c r="H20" s="73"/>
      <c r="I20" s="79"/>
      <c r="J20" s="377"/>
      <c r="K20" s="407"/>
      <c r="L20" s="130">
        <f t="shared" si="4"/>
        <v>0</v>
      </c>
      <c r="M20" s="130">
        <f t="shared" si="5"/>
        <v>0</v>
      </c>
      <c r="N20" s="197">
        <f t="shared" si="6"/>
        <v>0</v>
      </c>
      <c r="O20" s="197">
        <f t="shared" si="7"/>
        <v>0</v>
      </c>
      <c r="P20" s="198" t="e">
        <f>TEXT(#REF!,"0,00")&amp;"_"&amp;TEXT(N20,"0,00")</f>
        <v>#REF!</v>
      </c>
      <c r="Q20" s="73"/>
      <c r="R20" s="73"/>
      <c r="AB20" s="389"/>
      <c r="AC20" s="390"/>
      <c r="AD20" s="390"/>
      <c r="AE20" s="389"/>
      <c r="AF20" s="388"/>
      <c r="AG20" s="391"/>
      <c r="AH20" s="391"/>
      <c r="AI20" s="392"/>
      <c r="AJ20" s="392"/>
      <c r="AK20" s="389"/>
      <c r="AL20" s="389"/>
      <c r="AM20" s="392"/>
      <c r="AN20" s="392"/>
      <c r="AO20" s="388"/>
    </row>
    <row r="21" spans="2:41">
      <c r="B21" s="405" t="s">
        <v>601</v>
      </c>
      <c r="C21" s="72"/>
      <c r="D21" s="73"/>
      <c r="E21" s="74"/>
      <c r="F21" s="381"/>
      <c r="G21" s="73"/>
      <c r="H21" s="73"/>
      <c r="I21" s="79"/>
      <c r="J21" s="377"/>
      <c r="K21" s="407"/>
      <c r="L21" s="130">
        <f t="shared" si="4"/>
        <v>0</v>
      </c>
      <c r="M21" s="130">
        <f t="shared" si="5"/>
        <v>0</v>
      </c>
      <c r="N21" s="197">
        <f t="shared" si="6"/>
        <v>0</v>
      </c>
      <c r="O21" s="197">
        <f t="shared" si="7"/>
        <v>0</v>
      </c>
      <c r="P21" s="198" t="e">
        <f>TEXT(#REF!,"0,00")&amp;"_"&amp;TEXT(N21,"0,00")</f>
        <v>#REF!</v>
      </c>
      <c r="Q21" s="73"/>
      <c r="R21" s="73"/>
      <c r="AB21" s="389"/>
      <c r="AC21" s="390"/>
      <c r="AD21" s="390"/>
      <c r="AE21" s="389"/>
      <c r="AF21" s="388"/>
      <c r="AG21" s="391"/>
      <c r="AH21" s="391"/>
      <c r="AI21" s="392"/>
      <c r="AJ21" s="392"/>
      <c r="AK21" s="389"/>
      <c r="AL21" s="389"/>
      <c r="AM21" s="392"/>
      <c r="AN21" s="392"/>
      <c r="AO21" s="388"/>
    </row>
    <row r="22" spans="2:41">
      <c r="B22" s="405" t="s">
        <v>602</v>
      </c>
      <c r="C22" s="72"/>
      <c r="D22" s="73"/>
      <c r="E22" s="74"/>
      <c r="F22" s="381"/>
      <c r="G22" s="73"/>
      <c r="H22" s="73"/>
      <c r="I22" s="79"/>
      <c r="J22" s="377"/>
      <c r="K22" s="407"/>
      <c r="L22" s="130">
        <f t="shared" si="4"/>
        <v>0</v>
      </c>
      <c r="M22" s="130">
        <f t="shared" si="5"/>
        <v>0</v>
      </c>
      <c r="N22" s="197">
        <f t="shared" si="6"/>
        <v>0</v>
      </c>
      <c r="O22" s="197">
        <f t="shared" si="7"/>
        <v>0</v>
      </c>
      <c r="P22" s="198" t="e">
        <f>TEXT(#REF!,"0,00")&amp;"_"&amp;TEXT(N22,"0,00")</f>
        <v>#REF!</v>
      </c>
      <c r="Q22" s="73"/>
      <c r="R22" s="73"/>
      <c r="AB22" s="389"/>
      <c r="AC22" s="390"/>
      <c r="AD22" s="390"/>
      <c r="AE22" s="389"/>
      <c r="AF22" s="388"/>
      <c r="AG22" s="391"/>
      <c r="AH22" s="391"/>
      <c r="AI22" s="392"/>
      <c r="AJ22" s="392"/>
      <c r="AK22" s="389"/>
      <c r="AL22" s="389"/>
      <c r="AM22" s="392"/>
      <c r="AN22" s="392"/>
      <c r="AO22" s="388"/>
    </row>
    <row r="23" spans="2:41">
      <c r="B23" s="405" t="s">
        <v>603</v>
      </c>
      <c r="C23" s="72"/>
      <c r="D23" s="73"/>
      <c r="E23" s="74"/>
      <c r="F23" s="381"/>
      <c r="G23" s="73"/>
      <c r="H23" s="73"/>
      <c r="I23" s="79"/>
      <c r="J23" s="377"/>
      <c r="K23" s="407"/>
      <c r="L23" s="130">
        <f t="shared" si="4"/>
        <v>0</v>
      </c>
      <c r="M23" s="130">
        <f t="shared" si="5"/>
        <v>0</v>
      </c>
      <c r="N23" s="197">
        <f t="shared" si="6"/>
        <v>0</v>
      </c>
      <c r="O23" s="197">
        <f t="shared" si="7"/>
        <v>0</v>
      </c>
      <c r="P23" s="198" t="e">
        <f>TEXT(#REF!,"0,00")&amp;"_"&amp;TEXT(N23,"0,00")</f>
        <v>#REF!</v>
      </c>
      <c r="Q23" s="73"/>
      <c r="R23" s="73"/>
      <c r="AB23" s="389"/>
      <c r="AC23" s="390"/>
      <c r="AD23" s="390"/>
      <c r="AE23" s="389"/>
      <c r="AF23" s="388"/>
      <c r="AG23" s="391"/>
      <c r="AH23" s="391"/>
      <c r="AI23" s="392"/>
      <c r="AJ23" s="392"/>
      <c r="AK23" s="389"/>
      <c r="AL23" s="389"/>
      <c r="AM23" s="392"/>
      <c r="AN23" s="392"/>
      <c r="AO23" s="388"/>
    </row>
    <row r="24" spans="2:41">
      <c r="B24" s="405" t="s">
        <v>604</v>
      </c>
      <c r="C24" s="72"/>
      <c r="D24" s="73"/>
      <c r="E24" s="74"/>
      <c r="F24" s="381"/>
      <c r="G24" s="73"/>
      <c r="H24" s="73"/>
      <c r="I24" s="79"/>
      <c r="J24" s="378"/>
      <c r="K24" s="407"/>
      <c r="L24" s="130">
        <f t="shared" si="4"/>
        <v>0</v>
      </c>
      <c r="M24" s="130">
        <f t="shared" si="5"/>
        <v>0</v>
      </c>
      <c r="N24" s="197">
        <f t="shared" si="6"/>
        <v>0</v>
      </c>
      <c r="O24" s="197">
        <f t="shared" si="7"/>
        <v>0</v>
      </c>
      <c r="P24" s="198" t="e">
        <f>TEXT(#REF!,"0,00")&amp;"_"&amp;TEXT(N24,"0,00")</f>
        <v>#REF!</v>
      </c>
      <c r="Q24" s="73"/>
      <c r="R24" s="73"/>
      <c r="AB24" s="389"/>
      <c r="AC24" s="390"/>
      <c r="AD24" s="390"/>
      <c r="AE24" s="389"/>
      <c r="AF24" s="388"/>
      <c r="AG24" s="391"/>
      <c r="AH24" s="391"/>
      <c r="AI24" s="392"/>
      <c r="AJ24" s="392"/>
      <c r="AK24" s="389"/>
      <c r="AL24" s="389"/>
      <c r="AM24" s="392"/>
      <c r="AN24" s="392"/>
      <c r="AO24" s="388"/>
    </row>
    <row r="25" spans="2:41">
      <c r="B25" s="405" t="s">
        <v>605</v>
      </c>
      <c r="C25" s="72"/>
      <c r="D25" s="73"/>
      <c r="E25" s="74"/>
      <c r="F25" s="381"/>
      <c r="G25" s="73"/>
      <c r="H25" s="73"/>
      <c r="I25" s="79"/>
      <c r="J25" s="377"/>
      <c r="K25" s="407"/>
      <c r="L25" s="130">
        <f t="shared" si="4"/>
        <v>0</v>
      </c>
      <c r="M25" s="130">
        <f t="shared" si="5"/>
        <v>0</v>
      </c>
      <c r="N25" s="197">
        <f t="shared" si="6"/>
        <v>0</v>
      </c>
      <c r="O25" s="197">
        <f t="shared" si="7"/>
        <v>0</v>
      </c>
      <c r="P25" s="198" t="e">
        <f>TEXT(#REF!,"0,00")&amp;"_"&amp;TEXT(N25,"0,00")</f>
        <v>#REF!</v>
      </c>
      <c r="Q25" s="73"/>
      <c r="R25" s="73"/>
      <c r="AB25" s="389"/>
      <c r="AC25" s="390"/>
      <c r="AD25" s="390"/>
      <c r="AE25" s="389"/>
      <c r="AF25" s="388"/>
      <c r="AG25" s="391"/>
      <c r="AH25" s="391"/>
      <c r="AI25" s="392"/>
      <c r="AJ25" s="392"/>
      <c r="AK25" s="389"/>
      <c r="AL25" s="389"/>
      <c r="AM25" s="392"/>
      <c r="AN25" s="392"/>
      <c r="AO25" s="388"/>
    </row>
    <row r="26" spans="2:41">
      <c r="B26" s="405" t="s">
        <v>606</v>
      </c>
      <c r="C26" s="72"/>
      <c r="D26" s="73"/>
      <c r="E26" s="74"/>
      <c r="F26" s="381"/>
      <c r="G26" s="73"/>
      <c r="H26" s="73"/>
      <c r="I26" s="79"/>
      <c r="J26" s="377"/>
      <c r="K26" s="407"/>
      <c r="L26" s="130">
        <f t="shared" si="4"/>
        <v>0</v>
      </c>
      <c r="M26" s="130">
        <f t="shared" si="5"/>
        <v>0</v>
      </c>
      <c r="N26" s="197">
        <f t="shared" si="6"/>
        <v>0</v>
      </c>
      <c r="O26" s="197">
        <f t="shared" si="7"/>
        <v>0</v>
      </c>
      <c r="P26" s="198" t="e">
        <f>TEXT(#REF!,"0,00")&amp;"_"&amp;TEXT(N26,"0,00")</f>
        <v>#REF!</v>
      </c>
      <c r="Q26" s="73"/>
      <c r="R26" s="73"/>
      <c r="AB26" s="389"/>
      <c r="AC26" s="390"/>
      <c r="AD26" s="390"/>
      <c r="AE26" s="389"/>
      <c r="AF26" s="388"/>
      <c r="AG26" s="391"/>
      <c r="AH26" s="391"/>
      <c r="AI26" s="392"/>
      <c r="AJ26" s="392"/>
      <c r="AK26" s="389"/>
      <c r="AL26" s="389"/>
      <c r="AM26" s="392"/>
      <c r="AN26" s="392"/>
      <c r="AO26" s="388"/>
    </row>
    <row r="27" spans="2:41">
      <c r="B27" s="405"/>
      <c r="C27" s="405"/>
      <c r="D27" s="73"/>
      <c r="E27" s="406"/>
      <c r="F27" s="381"/>
      <c r="G27" s="73"/>
      <c r="H27" s="73"/>
      <c r="I27" s="79"/>
      <c r="J27" s="407"/>
      <c r="K27" s="407"/>
      <c r="L27" s="130">
        <f t="shared" si="4"/>
        <v>0</v>
      </c>
      <c r="M27" s="130">
        <f t="shared" si="5"/>
        <v>0</v>
      </c>
      <c r="N27" s="197">
        <f t="shared" si="6"/>
        <v>0</v>
      </c>
      <c r="O27" s="197">
        <f t="shared" si="7"/>
        <v>0</v>
      </c>
      <c r="P27" s="198" t="e">
        <f>TEXT(#REF!,"0,00")&amp;"_"&amp;TEXT(N27,"0,00")</f>
        <v>#REF!</v>
      </c>
      <c r="Q27" s="73"/>
      <c r="R27" s="73"/>
      <c r="AB27" s="389"/>
      <c r="AC27" s="390"/>
      <c r="AD27" s="390"/>
      <c r="AE27" s="389"/>
      <c r="AF27" s="388"/>
      <c r="AG27" s="391"/>
      <c r="AH27" s="391"/>
      <c r="AI27" s="392"/>
      <c r="AJ27" s="392"/>
      <c r="AK27" s="389"/>
      <c r="AL27" s="389"/>
      <c r="AM27" s="392"/>
      <c r="AN27" s="392"/>
      <c r="AO27" s="388"/>
    </row>
    <row r="28" spans="2:41">
      <c r="B28" s="405"/>
      <c r="C28" s="405"/>
      <c r="D28" s="73"/>
      <c r="E28" s="74"/>
      <c r="F28" s="381"/>
      <c r="G28" s="73"/>
      <c r="H28" s="73"/>
      <c r="I28" s="79"/>
      <c r="J28" s="407"/>
      <c r="K28" s="407"/>
      <c r="L28" s="130">
        <f t="shared" si="4"/>
        <v>0</v>
      </c>
      <c r="M28" s="130">
        <f t="shared" si="5"/>
        <v>0</v>
      </c>
      <c r="N28" s="197">
        <f t="shared" si="6"/>
        <v>0</v>
      </c>
      <c r="O28" s="197">
        <f t="shared" si="7"/>
        <v>0</v>
      </c>
      <c r="P28" s="198" t="e">
        <f>TEXT(#REF!,"0,00")&amp;"_"&amp;TEXT(N28,"0,00")</f>
        <v>#REF!</v>
      </c>
      <c r="Q28" s="73"/>
      <c r="R28" s="73"/>
      <c r="AB28" s="389"/>
      <c r="AC28" s="390"/>
      <c r="AD28" s="390"/>
      <c r="AE28" s="389"/>
      <c r="AF28" s="388"/>
      <c r="AG28" s="391"/>
      <c r="AH28" s="391"/>
      <c r="AI28" s="392"/>
      <c r="AJ28" s="392"/>
      <c r="AK28" s="389"/>
      <c r="AL28" s="389"/>
      <c r="AM28" s="392"/>
      <c r="AN28" s="392"/>
      <c r="AO28" s="388"/>
    </row>
    <row r="29" spans="2:41">
      <c r="B29" s="405"/>
      <c r="C29" s="405"/>
      <c r="D29" s="73"/>
      <c r="E29" s="74"/>
      <c r="F29" s="381"/>
      <c r="G29" s="73"/>
      <c r="H29" s="73"/>
      <c r="I29" s="79"/>
      <c r="J29" s="407"/>
      <c r="K29" s="407"/>
      <c r="L29" s="130">
        <f t="shared" si="4"/>
        <v>0</v>
      </c>
      <c r="M29" s="130">
        <f t="shared" si="5"/>
        <v>0</v>
      </c>
      <c r="N29" s="197">
        <f t="shared" si="6"/>
        <v>0</v>
      </c>
      <c r="O29" s="197">
        <f t="shared" si="7"/>
        <v>0</v>
      </c>
      <c r="P29" s="198" t="e">
        <f>TEXT(#REF!,"0,00")&amp;"_"&amp;TEXT(N29,"0,00")</f>
        <v>#REF!</v>
      </c>
      <c r="Q29" s="73"/>
      <c r="R29" s="73"/>
      <c r="AB29" s="389"/>
      <c r="AC29" s="390"/>
      <c r="AD29" s="390"/>
      <c r="AE29" s="389"/>
      <c r="AF29" s="388"/>
      <c r="AG29" s="391"/>
      <c r="AH29" s="391"/>
      <c r="AI29" s="392"/>
      <c r="AJ29" s="392"/>
      <c r="AK29" s="389"/>
      <c r="AL29" s="389"/>
      <c r="AM29" s="392"/>
      <c r="AN29" s="392"/>
      <c r="AO29" s="388"/>
    </row>
    <row r="30" spans="2:41">
      <c r="B30" s="405"/>
      <c r="C30" s="405"/>
      <c r="D30" s="73"/>
      <c r="E30" s="406"/>
      <c r="F30" s="381"/>
      <c r="G30" s="73"/>
      <c r="H30" s="73"/>
      <c r="I30" s="79"/>
      <c r="J30" s="407"/>
      <c r="K30" s="407"/>
      <c r="L30" s="130">
        <f t="shared" si="4"/>
        <v>0</v>
      </c>
      <c r="M30" s="130">
        <f t="shared" si="5"/>
        <v>0</v>
      </c>
      <c r="N30" s="197">
        <f t="shared" si="6"/>
        <v>0</v>
      </c>
      <c r="O30" s="197">
        <f t="shared" si="7"/>
        <v>0</v>
      </c>
      <c r="P30" s="198" t="e">
        <f>TEXT(#REF!,"0,00")&amp;"_"&amp;TEXT(N30,"0,00")</f>
        <v>#REF!</v>
      </c>
      <c r="Q30" s="73"/>
      <c r="R30" s="73"/>
    </row>
    <row r="31" spans="2:41">
      <c r="B31" s="405"/>
      <c r="C31" s="405"/>
      <c r="D31" s="73"/>
      <c r="E31" s="74"/>
      <c r="F31" s="381"/>
      <c r="G31" s="73"/>
      <c r="H31" s="73"/>
      <c r="I31" s="79"/>
      <c r="J31" s="378"/>
      <c r="K31" s="407"/>
      <c r="L31" s="130">
        <f t="shared" si="4"/>
        <v>0</v>
      </c>
      <c r="M31" s="130">
        <f t="shared" si="5"/>
        <v>0</v>
      </c>
      <c r="N31" s="197">
        <f t="shared" si="6"/>
        <v>0</v>
      </c>
      <c r="O31" s="197">
        <f t="shared" si="7"/>
        <v>0</v>
      </c>
      <c r="P31" s="198" t="e">
        <f>TEXT(#REF!,"0,00")&amp;"_"&amp;TEXT(N31,"0,00")</f>
        <v>#REF!</v>
      </c>
      <c r="Q31" s="73"/>
      <c r="R31" s="73"/>
    </row>
    <row r="32" spans="2:41">
      <c r="B32" s="405"/>
      <c r="C32" s="405"/>
      <c r="D32" s="73"/>
      <c r="E32" s="74"/>
      <c r="F32" s="381"/>
      <c r="G32" s="73"/>
      <c r="H32" s="73"/>
      <c r="I32" s="79"/>
      <c r="J32" s="407"/>
      <c r="K32" s="407"/>
      <c r="L32" s="130">
        <f t="shared" si="4"/>
        <v>0</v>
      </c>
      <c r="M32" s="130">
        <f t="shared" si="5"/>
        <v>0</v>
      </c>
      <c r="N32" s="197">
        <f t="shared" si="6"/>
        <v>0</v>
      </c>
      <c r="O32" s="197">
        <f t="shared" si="7"/>
        <v>0</v>
      </c>
      <c r="P32" s="198" t="e">
        <f>TEXT(#REF!,"0,00")&amp;"_"&amp;TEXT(N32,"0,00")</f>
        <v>#REF!</v>
      </c>
      <c r="Q32" s="73"/>
      <c r="R32" s="73"/>
    </row>
    <row r="33" spans="2:18">
      <c r="B33" s="405"/>
      <c r="C33" s="405"/>
      <c r="D33" s="73"/>
      <c r="E33" s="406"/>
      <c r="F33" s="381"/>
      <c r="G33" s="73"/>
      <c r="H33" s="73"/>
      <c r="I33" s="79"/>
      <c r="J33" s="407"/>
      <c r="K33" s="407"/>
      <c r="L33" s="130">
        <f t="shared" si="4"/>
        <v>0</v>
      </c>
      <c r="M33" s="130">
        <f t="shared" si="5"/>
        <v>0</v>
      </c>
      <c r="N33" s="197">
        <f t="shared" si="6"/>
        <v>0</v>
      </c>
      <c r="O33" s="197">
        <f t="shared" si="7"/>
        <v>0</v>
      </c>
      <c r="P33" s="198" t="e">
        <f>TEXT(#REF!,"0,00")&amp;"_"&amp;TEXT(N33,"0,00")</f>
        <v>#REF!</v>
      </c>
      <c r="Q33" s="73"/>
      <c r="R33" s="73"/>
    </row>
    <row r="34" spans="2:18">
      <c r="B34" s="405"/>
      <c r="C34" s="405"/>
      <c r="D34" s="73"/>
      <c r="E34" s="406"/>
      <c r="F34" s="381"/>
      <c r="G34" s="73"/>
      <c r="H34" s="73"/>
      <c r="I34" s="79"/>
      <c r="J34" s="407"/>
      <c r="K34" s="407"/>
      <c r="L34" s="130">
        <f t="shared" si="4"/>
        <v>0</v>
      </c>
      <c r="M34" s="130">
        <f t="shared" si="5"/>
        <v>0</v>
      </c>
      <c r="N34" s="197">
        <f t="shared" si="6"/>
        <v>0</v>
      </c>
      <c r="O34" s="197">
        <f t="shared" si="7"/>
        <v>0</v>
      </c>
      <c r="P34" s="198" t="e">
        <f>TEXT(#REF!,"0,00")&amp;"_"&amp;TEXT(N34,"0,00")</f>
        <v>#REF!</v>
      </c>
      <c r="Q34" s="73"/>
      <c r="R34" s="73"/>
    </row>
    <row r="35" spans="2:18">
      <c r="B35" s="405"/>
      <c r="C35" s="405"/>
      <c r="D35" s="73"/>
      <c r="E35" s="406"/>
      <c r="F35" s="381"/>
      <c r="G35" s="73"/>
      <c r="H35" s="73"/>
      <c r="I35" s="79"/>
      <c r="J35" s="407"/>
      <c r="K35" s="407"/>
      <c r="L35" s="130">
        <f t="shared" si="4"/>
        <v>0</v>
      </c>
      <c r="M35" s="130">
        <f t="shared" si="5"/>
        <v>0</v>
      </c>
      <c r="N35" s="197">
        <f t="shared" si="6"/>
        <v>0</v>
      </c>
      <c r="O35" s="197">
        <f t="shared" si="7"/>
        <v>0</v>
      </c>
      <c r="P35" s="198" t="e">
        <f>TEXT(#REF!,"0,00")&amp;"_"&amp;TEXT(N35,"0,00")</f>
        <v>#REF!</v>
      </c>
      <c r="Q35" s="73"/>
      <c r="R35" s="73"/>
    </row>
    <row r="36" spans="2:18">
      <c r="B36" s="405"/>
      <c r="C36" s="405"/>
      <c r="D36" s="73"/>
      <c r="E36" s="406"/>
      <c r="F36" s="381"/>
      <c r="G36" s="405"/>
      <c r="H36" s="405"/>
      <c r="I36" s="411"/>
      <c r="J36" s="407"/>
      <c r="K36" s="407"/>
      <c r="L36" s="130">
        <f t="shared" si="4"/>
        <v>0</v>
      </c>
      <c r="M36" s="130">
        <f t="shared" si="5"/>
        <v>0</v>
      </c>
      <c r="N36" s="197">
        <f t="shared" si="6"/>
        <v>0</v>
      </c>
      <c r="O36" s="197">
        <f t="shared" si="7"/>
        <v>0</v>
      </c>
      <c r="P36" s="198" t="e">
        <f>TEXT(#REF!,"0,00")&amp;"_"&amp;TEXT(N36,"0,00")</f>
        <v>#REF!</v>
      </c>
      <c r="Q36" s="73"/>
      <c r="R36" s="73"/>
    </row>
    <row r="37" spans="2:18">
      <c r="B37" s="405"/>
      <c r="C37" s="405"/>
      <c r="D37" s="73"/>
      <c r="E37" s="406"/>
      <c r="F37" s="381"/>
      <c r="G37" s="73"/>
      <c r="H37" s="73"/>
      <c r="I37" s="79"/>
      <c r="J37" s="407"/>
      <c r="K37" s="407"/>
      <c r="L37" s="130">
        <f t="shared" si="4"/>
        <v>0</v>
      </c>
      <c r="M37" s="130">
        <f t="shared" si="5"/>
        <v>0</v>
      </c>
      <c r="N37" s="197">
        <f t="shared" si="6"/>
        <v>0</v>
      </c>
      <c r="O37" s="197">
        <f t="shared" si="7"/>
        <v>0</v>
      </c>
      <c r="P37" s="198" t="e">
        <f>TEXT(#REF!,"0,00")&amp;"_"&amp;TEXT(N37,"0,00")</f>
        <v>#REF!</v>
      </c>
      <c r="Q37" s="73"/>
      <c r="R37" s="73"/>
    </row>
    <row r="38" spans="2:18">
      <c r="B38" s="405"/>
      <c r="C38" s="405"/>
      <c r="D38" s="73"/>
      <c r="E38" s="147"/>
      <c r="F38" s="381"/>
      <c r="G38" s="73"/>
      <c r="H38" s="73"/>
      <c r="I38" s="79"/>
      <c r="J38" s="407"/>
      <c r="K38" s="407"/>
      <c r="L38" s="130">
        <f t="shared" si="4"/>
        <v>0</v>
      </c>
      <c r="M38" s="130">
        <f t="shared" si="5"/>
        <v>0</v>
      </c>
      <c r="N38" s="197">
        <f t="shared" si="6"/>
        <v>0</v>
      </c>
      <c r="O38" s="197">
        <f t="shared" si="7"/>
        <v>0</v>
      </c>
      <c r="P38" s="198" t="e">
        <f>TEXT(#REF!,"0,00")&amp;"_"&amp;TEXT(N38,"0,00")</f>
        <v>#REF!</v>
      </c>
      <c r="Q38" s="73"/>
      <c r="R38" s="73"/>
    </row>
    <row r="39" spans="2:18">
      <c r="B39" s="73"/>
      <c r="C39" s="73"/>
      <c r="D39" s="73"/>
      <c r="E39" s="147"/>
      <c r="F39" s="381"/>
      <c r="G39" s="73"/>
      <c r="H39" s="73"/>
      <c r="I39" s="79"/>
      <c r="J39" s="378"/>
      <c r="K39" s="378"/>
      <c r="L39" s="130">
        <f t="shared" si="4"/>
        <v>0</v>
      </c>
      <c r="M39" s="130">
        <f t="shared" si="5"/>
        <v>0</v>
      </c>
      <c r="N39" s="197">
        <f t="shared" si="6"/>
        <v>0</v>
      </c>
      <c r="O39" s="197">
        <f t="shared" si="7"/>
        <v>0</v>
      </c>
      <c r="P39" s="198" t="e">
        <f>TEXT(#REF!,"0,00")&amp;"_"&amp;TEXT(N39,"0,00")</f>
        <v>#REF!</v>
      </c>
      <c r="Q39" s="73"/>
      <c r="R39" s="73"/>
    </row>
    <row r="40" spans="2:18">
      <c r="B40" s="73"/>
      <c r="C40" s="73"/>
      <c r="D40" s="73"/>
      <c r="E40" s="147"/>
      <c r="F40" s="381"/>
      <c r="G40" s="73"/>
      <c r="H40" s="73"/>
      <c r="I40" s="79"/>
      <c r="J40" s="378"/>
      <c r="K40" s="378"/>
      <c r="L40" s="130">
        <f t="shared" si="4"/>
        <v>0</v>
      </c>
      <c r="M40" s="130">
        <f t="shared" si="5"/>
        <v>0</v>
      </c>
      <c r="N40" s="197">
        <f t="shared" ref="N40:N58" si="8">IF(NOT(ISBLANK(G40)),IF(G40="none",0,VLOOKUP(G40,RiskImpactRating,2,FALSE)),0)</f>
        <v>0</v>
      </c>
      <c r="O40" s="197">
        <f t="shared" ref="O40:O58" si="9">IF(NOT(ISBLANK(H40)),IF(H40="none",0,VLOOKUP(H40,RiskImpactRating,2,FALSE)),0)</f>
        <v>0</v>
      </c>
      <c r="P40" s="198" t="e">
        <f>TEXT(#REF!,"0,00")&amp;"_"&amp;TEXT(N40,"0,00")</f>
        <v>#REF!</v>
      </c>
      <c r="Q40" s="73"/>
      <c r="R40" s="73"/>
    </row>
    <row r="41" spans="2:18">
      <c r="B41" s="73"/>
      <c r="C41" s="73"/>
      <c r="D41" s="73"/>
      <c r="E41" s="147"/>
      <c r="F41" s="381"/>
      <c r="G41" s="73"/>
      <c r="H41" s="73"/>
      <c r="I41" s="79"/>
      <c r="J41" s="378"/>
      <c r="K41" s="378"/>
      <c r="L41" s="130">
        <f t="shared" si="4"/>
        <v>0</v>
      </c>
      <c r="M41" s="130">
        <f t="shared" si="5"/>
        <v>0</v>
      </c>
      <c r="N41" s="197">
        <f t="shared" si="8"/>
        <v>0</v>
      </c>
      <c r="O41" s="197">
        <f t="shared" si="9"/>
        <v>0</v>
      </c>
      <c r="P41" s="198" t="e">
        <f>TEXT(#REF!,"0,00")&amp;"_"&amp;TEXT(N41,"0,00")</f>
        <v>#REF!</v>
      </c>
      <c r="Q41" s="73"/>
      <c r="R41" s="73"/>
    </row>
    <row r="42" spans="2:18">
      <c r="B42" s="73"/>
      <c r="C42" s="73"/>
      <c r="D42" s="73"/>
      <c r="E42" s="147"/>
      <c r="F42" s="381"/>
      <c r="G42" s="73"/>
      <c r="H42" s="73"/>
      <c r="I42" s="79"/>
      <c r="J42" s="378"/>
      <c r="K42" s="378"/>
      <c r="L42" s="130">
        <f t="shared" si="4"/>
        <v>0</v>
      </c>
      <c r="M42" s="130">
        <f t="shared" si="5"/>
        <v>0</v>
      </c>
      <c r="N42" s="197">
        <f t="shared" si="8"/>
        <v>0</v>
      </c>
      <c r="O42" s="197">
        <f t="shared" si="9"/>
        <v>0</v>
      </c>
      <c r="P42" s="198" t="e">
        <f>TEXT(#REF!,"0,00")&amp;"_"&amp;TEXT(N42,"0,00")</f>
        <v>#REF!</v>
      </c>
      <c r="Q42" s="73"/>
      <c r="R42" s="73"/>
    </row>
    <row r="43" spans="2:18">
      <c r="B43" s="73"/>
      <c r="C43" s="73"/>
      <c r="D43" s="73"/>
      <c r="E43" s="147"/>
      <c r="F43" s="381"/>
      <c r="G43" s="73"/>
      <c r="H43" s="73"/>
      <c r="I43" s="79"/>
      <c r="J43" s="378"/>
      <c r="K43" s="378"/>
      <c r="L43" s="130">
        <f t="shared" si="4"/>
        <v>0</v>
      </c>
      <c r="M43" s="130">
        <f t="shared" si="5"/>
        <v>0</v>
      </c>
      <c r="N43" s="197">
        <f t="shared" si="8"/>
        <v>0</v>
      </c>
      <c r="O43" s="197">
        <f t="shared" si="9"/>
        <v>0</v>
      </c>
      <c r="P43" s="198" t="e">
        <f>TEXT(#REF!,"0,00")&amp;"_"&amp;TEXT(N43,"0,00")</f>
        <v>#REF!</v>
      </c>
      <c r="Q43" s="73"/>
      <c r="R43" s="73"/>
    </row>
    <row r="44" spans="2:18">
      <c r="B44" s="73"/>
      <c r="C44" s="73"/>
      <c r="D44" s="73"/>
      <c r="E44" s="147"/>
      <c r="F44" s="381"/>
      <c r="G44" s="73"/>
      <c r="H44" s="73"/>
      <c r="I44" s="79"/>
      <c r="J44" s="378"/>
      <c r="K44" s="378"/>
      <c r="L44" s="130">
        <f t="shared" si="4"/>
        <v>0</v>
      </c>
      <c r="M44" s="130">
        <f t="shared" si="5"/>
        <v>0</v>
      </c>
      <c r="N44" s="197">
        <f t="shared" si="8"/>
        <v>0</v>
      </c>
      <c r="O44" s="197">
        <f t="shared" si="9"/>
        <v>0</v>
      </c>
      <c r="P44" s="198" t="e">
        <f>TEXT(#REF!,"0,00")&amp;"_"&amp;TEXT(N44,"0,00")</f>
        <v>#REF!</v>
      </c>
      <c r="Q44" s="73"/>
      <c r="R44" s="73"/>
    </row>
    <row r="45" spans="2:18">
      <c r="B45" s="73"/>
      <c r="C45" s="73"/>
      <c r="D45" s="73"/>
      <c r="E45" s="147"/>
      <c r="F45" s="381"/>
      <c r="G45" s="73"/>
      <c r="H45" s="73"/>
      <c r="I45" s="79"/>
      <c r="J45" s="378"/>
      <c r="K45" s="378"/>
      <c r="L45" s="130">
        <f t="shared" si="4"/>
        <v>0</v>
      </c>
      <c r="M45" s="130">
        <f t="shared" si="5"/>
        <v>0</v>
      </c>
      <c r="N45" s="197">
        <f t="shared" si="8"/>
        <v>0</v>
      </c>
      <c r="O45" s="197">
        <f t="shared" si="9"/>
        <v>0</v>
      </c>
      <c r="P45" s="198" t="e">
        <f>TEXT(#REF!,"0,00")&amp;"_"&amp;TEXT(N45,"0,00")</f>
        <v>#REF!</v>
      </c>
      <c r="Q45" s="73"/>
      <c r="R45" s="73"/>
    </row>
    <row r="46" spans="2:18">
      <c r="B46" s="73"/>
      <c r="C46" s="73"/>
      <c r="D46" s="73"/>
      <c r="E46" s="147"/>
      <c r="F46" s="381"/>
      <c r="G46" s="73"/>
      <c r="H46" s="73"/>
      <c r="I46" s="79"/>
      <c r="J46" s="378"/>
      <c r="K46" s="378"/>
      <c r="L46" s="130">
        <f t="shared" si="4"/>
        <v>0</v>
      </c>
      <c r="M46" s="130">
        <f t="shared" si="5"/>
        <v>0</v>
      </c>
      <c r="N46" s="197">
        <f t="shared" si="8"/>
        <v>0</v>
      </c>
      <c r="O46" s="197">
        <f t="shared" si="9"/>
        <v>0</v>
      </c>
      <c r="P46" s="198" t="e">
        <f>TEXT(#REF!,"0,00")&amp;"_"&amp;TEXT(N46,"0,00")</f>
        <v>#REF!</v>
      </c>
      <c r="Q46" s="73"/>
      <c r="R46" s="73"/>
    </row>
    <row r="47" spans="2:18">
      <c r="B47" s="73"/>
      <c r="C47" s="73"/>
      <c r="D47" s="73"/>
      <c r="E47" s="147"/>
      <c r="F47" s="381"/>
      <c r="G47" s="73"/>
      <c r="H47" s="73"/>
      <c r="I47" s="79"/>
      <c r="J47" s="378"/>
      <c r="K47" s="378"/>
      <c r="L47" s="130">
        <f t="shared" si="4"/>
        <v>0</v>
      </c>
      <c r="M47" s="130">
        <f t="shared" si="5"/>
        <v>0</v>
      </c>
      <c r="N47" s="197">
        <f t="shared" si="8"/>
        <v>0</v>
      </c>
      <c r="O47" s="197">
        <f t="shared" si="9"/>
        <v>0</v>
      </c>
      <c r="P47" s="198" t="e">
        <f>TEXT(#REF!,"0,00")&amp;"_"&amp;TEXT(N47,"0,00")</f>
        <v>#REF!</v>
      </c>
      <c r="Q47" s="73"/>
      <c r="R47" s="73"/>
    </row>
    <row r="48" spans="2:18">
      <c r="B48" s="73"/>
      <c r="C48" s="73"/>
      <c r="D48" s="73"/>
      <c r="E48" s="147"/>
      <c r="F48" s="381"/>
      <c r="G48" s="73"/>
      <c r="H48" s="73"/>
      <c r="I48" s="79"/>
      <c r="J48" s="378"/>
      <c r="K48" s="378"/>
      <c r="L48" s="130">
        <f t="shared" si="4"/>
        <v>0</v>
      </c>
      <c r="M48" s="130">
        <f t="shared" si="5"/>
        <v>0</v>
      </c>
      <c r="N48" s="197">
        <f t="shared" si="8"/>
        <v>0</v>
      </c>
      <c r="O48" s="197">
        <f t="shared" si="9"/>
        <v>0</v>
      </c>
      <c r="P48" s="198" t="e">
        <f>TEXT(#REF!,"0,00")&amp;"_"&amp;TEXT(N48,"0,00")</f>
        <v>#REF!</v>
      </c>
      <c r="Q48" s="73"/>
      <c r="R48" s="73"/>
    </row>
    <row r="49" spans="2:18">
      <c r="B49" s="73"/>
      <c r="C49" s="73"/>
      <c r="D49" s="73"/>
      <c r="E49" s="147"/>
      <c r="F49" s="381"/>
      <c r="G49" s="73"/>
      <c r="H49" s="73"/>
      <c r="I49" s="79"/>
      <c r="J49" s="378"/>
      <c r="K49" s="378"/>
      <c r="L49" s="130">
        <f t="shared" si="4"/>
        <v>0</v>
      </c>
      <c r="M49" s="130">
        <f t="shared" si="5"/>
        <v>0</v>
      </c>
      <c r="N49" s="197">
        <f t="shared" si="8"/>
        <v>0</v>
      </c>
      <c r="O49" s="197">
        <f t="shared" si="9"/>
        <v>0</v>
      </c>
      <c r="P49" s="198" t="e">
        <f>TEXT(#REF!,"0,00")&amp;"_"&amp;TEXT(N49,"0,00")</f>
        <v>#REF!</v>
      </c>
      <c r="Q49" s="73"/>
      <c r="R49" s="73"/>
    </row>
    <row r="50" spans="2:18">
      <c r="B50" s="73"/>
      <c r="C50" s="73"/>
      <c r="D50" s="73"/>
      <c r="E50" s="147"/>
      <c r="F50" s="381"/>
      <c r="G50" s="73"/>
      <c r="H50" s="73"/>
      <c r="I50" s="79"/>
      <c r="J50" s="378"/>
      <c r="K50" s="378"/>
      <c r="L50" s="130">
        <f t="shared" si="4"/>
        <v>0</v>
      </c>
      <c r="M50" s="130">
        <f t="shared" si="5"/>
        <v>0</v>
      </c>
      <c r="N50" s="197">
        <f t="shared" si="8"/>
        <v>0</v>
      </c>
      <c r="O50" s="197">
        <f t="shared" si="9"/>
        <v>0</v>
      </c>
      <c r="P50" s="198" t="e">
        <f>TEXT(#REF!,"0,00")&amp;"_"&amp;TEXT(N50,"0,00")</f>
        <v>#REF!</v>
      </c>
      <c r="Q50" s="73"/>
      <c r="R50" s="73"/>
    </row>
    <row r="51" spans="2:18">
      <c r="B51" s="73"/>
      <c r="C51" s="73"/>
      <c r="D51" s="73"/>
      <c r="E51" s="147"/>
      <c r="F51" s="381"/>
      <c r="G51" s="73"/>
      <c r="H51" s="73"/>
      <c r="I51" s="79"/>
      <c r="J51" s="378"/>
      <c r="K51" s="378"/>
      <c r="L51" s="130">
        <f t="shared" si="4"/>
        <v>0</v>
      </c>
      <c r="M51" s="130">
        <f t="shared" si="5"/>
        <v>0</v>
      </c>
      <c r="N51" s="197">
        <f t="shared" si="8"/>
        <v>0</v>
      </c>
      <c r="O51" s="197">
        <f t="shared" si="9"/>
        <v>0</v>
      </c>
      <c r="P51" s="198" t="e">
        <f>TEXT(#REF!,"0,00")&amp;"_"&amp;TEXT(N51,"0,00")</f>
        <v>#REF!</v>
      </c>
      <c r="Q51" s="73"/>
      <c r="R51" s="73"/>
    </row>
    <row r="52" spans="2:18">
      <c r="B52" s="73"/>
      <c r="C52" s="73"/>
      <c r="D52" s="73"/>
      <c r="E52" s="147"/>
      <c r="F52" s="381"/>
      <c r="G52" s="73"/>
      <c r="H52" s="73"/>
      <c r="I52" s="79"/>
      <c r="J52" s="378"/>
      <c r="K52" s="378"/>
      <c r="L52" s="130">
        <f t="shared" si="4"/>
        <v>0</v>
      </c>
      <c r="M52" s="130">
        <f t="shared" si="5"/>
        <v>0</v>
      </c>
      <c r="N52" s="197">
        <f t="shared" si="8"/>
        <v>0</v>
      </c>
      <c r="O52" s="197">
        <f t="shared" si="9"/>
        <v>0</v>
      </c>
      <c r="P52" s="198" t="e">
        <f>TEXT(#REF!,"0,00")&amp;"_"&amp;TEXT(N52,"0,00")</f>
        <v>#REF!</v>
      </c>
      <c r="Q52" s="73"/>
      <c r="R52" s="73"/>
    </row>
    <row r="53" spans="2:18">
      <c r="B53" s="73"/>
      <c r="C53" s="73"/>
      <c r="D53" s="73"/>
      <c r="E53" s="147"/>
      <c r="F53" s="381"/>
      <c r="G53" s="73"/>
      <c r="H53" s="73"/>
      <c r="I53" s="79"/>
      <c r="J53" s="378"/>
      <c r="K53" s="378"/>
      <c r="L53" s="130">
        <f t="shared" si="4"/>
        <v>0</v>
      </c>
      <c r="M53" s="130">
        <f t="shared" si="5"/>
        <v>0</v>
      </c>
      <c r="N53" s="197">
        <f t="shared" si="8"/>
        <v>0</v>
      </c>
      <c r="O53" s="197">
        <f t="shared" si="9"/>
        <v>0</v>
      </c>
      <c r="P53" s="198" t="e">
        <f>TEXT(#REF!,"0,00")&amp;"_"&amp;TEXT(N53,"0,00")</f>
        <v>#REF!</v>
      </c>
      <c r="Q53" s="73"/>
      <c r="R53" s="73"/>
    </row>
    <row r="54" spans="2:18">
      <c r="B54" s="73"/>
      <c r="C54" s="73"/>
      <c r="D54" s="73"/>
      <c r="E54" s="147"/>
      <c r="F54" s="381"/>
      <c r="G54" s="73"/>
      <c r="H54" s="73"/>
      <c r="I54" s="79"/>
      <c r="J54" s="378"/>
      <c r="K54" s="378"/>
      <c r="L54" s="130">
        <f t="shared" si="4"/>
        <v>0</v>
      </c>
      <c r="M54" s="130">
        <f t="shared" si="5"/>
        <v>0</v>
      </c>
      <c r="N54" s="197">
        <f t="shared" si="8"/>
        <v>0</v>
      </c>
      <c r="O54" s="197">
        <f t="shared" si="9"/>
        <v>0</v>
      </c>
      <c r="Q54" s="73"/>
      <c r="R54" s="73"/>
    </row>
    <row r="55" spans="2:18">
      <c r="B55" s="73"/>
      <c r="C55" s="73"/>
      <c r="D55" s="73"/>
      <c r="E55" s="147"/>
      <c r="F55" s="381"/>
      <c r="G55" s="73"/>
      <c r="H55" s="73"/>
      <c r="I55" s="79"/>
      <c r="J55" s="378"/>
      <c r="K55" s="378"/>
      <c r="L55" s="130">
        <f t="shared" si="4"/>
        <v>0</v>
      </c>
      <c r="M55" s="130">
        <f t="shared" si="5"/>
        <v>0</v>
      </c>
      <c r="N55" s="197">
        <f t="shared" si="8"/>
        <v>0</v>
      </c>
      <c r="O55" s="197">
        <f t="shared" si="9"/>
        <v>0</v>
      </c>
      <c r="P55" s="198" t="e">
        <f>TEXT(#REF!,"0,00")&amp;"_"&amp;TEXT(N55,"0,00")</f>
        <v>#REF!</v>
      </c>
      <c r="Q55" s="73"/>
      <c r="R55" s="73"/>
    </row>
    <row r="56" spans="2:18">
      <c r="B56" s="73"/>
      <c r="C56" s="73"/>
      <c r="D56" s="73"/>
      <c r="E56" s="147"/>
      <c r="F56" s="381"/>
      <c r="G56" s="73"/>
      <c r="H56" s="73"/>
      <c r="I56" s="79"/>
      <c r="J56" s="378"/>
      <c r="K56" s="378"/>
      <c r="L56" s="130">
        <f t="shared" si="4"/>
        <v>0</v>
      </c>
      <c r="M56" s="130">
        <f t="shared" si="5"/>
        <v>0</v>
      </c>
      <c r="N56" s="197">
        <f t="shared" si="8"/>
        <v>0</v>
      </c>
      <c r="O56" s="197">
        <f t="shared" si="9"/>
        <v>0</v>
      </c>
      <c r="P56" s="198" t="e">
        <f>TEXT(#REF!,"0,00")&amp;"_"&amp;TEXT(N56,"0,00")</f>
        <v>#REF!</v>
      </c>
      <c r="Q56" s="73"/>
      <c r="R56" s="73"/>
    </row>
    <row r="57" spans="2:18">
      <c r="B57" s="73"/>
      <c r="C57" s="73"/>
      <c r="D57" s="73"/>
      <c r="E57" s="147"/>
      <c r="F57" s="381"/>
      <c r="G57" s="73"/>
      <c r="H57" s="73"/>
      <c r="I57" s="79"/>
      <c r="J57" s="378"/>
      <c r="K57" s="378"/>
      <c r="L57" s="130">
        <f t="shared" si="4"/>
        <v>0</v>
      </c>
      <c r="M57" s="130">
        <f t="shared" si="5"/>
        <v>0</v>
      </c>
      <c r="N57" s="197">
        <f t="shared" si="8"/>
        <v>0</v>
      </c>
      <c r="O57" s="197">
        <f t="shared" si="9"/>
        <v>0</v>
      </c>
      <c r="P57" s="198" t="e">
        <f>TEXT(#REF!,"0,00")&amp;"_"&amp;TEXT(N57,"0,00")</f>
        <v>#REF!</v>
      </c>
      <c r="Q57" s="73"/>
      <c r="R57" s="73"/>
    </row>
    <row r="58" spans="2:18">
      <c r="B58" s="73"/>
      <c r="C58" s="73"/>
      <c r="D58" s="73"/>
      <c r="E58" s="147"/>
      <c r="F58" s="381"/>
      <c r="G58" s="73"/>
      <c r="H58" s="73"/>
      <c r="I58" s="79"/>
      <c r="J58" s="378"/>
      <c r="K58" s="378"/>
      <c r="L58" s="130">
        <f t="shared" si="4"/>
        <v>0</v>
      </c>
      <c r="M58" s="130">
        <f t="shared" si="5"/>
        <v>0</v>
      </c>
      <c r="N58" s="197">
        <f t="shared" si="8"/>
        <v>0</v>
      </c>
      <c r="O58" s="197">
        <f t="shared" si="9"/>
        <v>0</v>
      </c>
      <c r="P58" s="198" t="e">
        <f>TEXT(#REF!,"0,00")&amp;"_"&amp;TEXT(N58,"0,00")</f>
        <v>#REF!</v>
      </c>
      <c r="Q58" s="73"/>
      <c r="R58" s="73"/>
    </row>
    <row r="59" spans="2:18">
      <c r="B59" s="73"/>
      <c r="C59" s="73"/>
      <c r="D59" s="73"/>
      <c r="E59" s="147"/>
      <c r="F59" s="381"/>
      <c r="G59" s="73"/>
      <c r="H59" s="73"/>
      <c r="I59" s="79"/>
      <c r="J59" s="378"/>
      <c r="K59" s="378"/>
      <c r="L59" s="130">
        <f t="shared" ref="L59:L122" si="10">IF(I59="Open",N59,0)</f>
        <v>0</v>
      </c>
      <c r="M59" s="130">
        <f t="shared" ref="M59:M122" si="11">IF(I59="Open",O59,0)</f>
        <v>0</v>
      </c>
      <c r="Q59" s="73"/>
      <c r="R59" s="73"/>
    </row>
    <row r="60" spans="2:18">
      <c r="B60" s="73"/>
      <c r="C60" s="73"/>
      <c r="D60" s="73"/>
      <c r="E60" s="147"/>
      <c r="F60" s="381"/>
      <c r="G60" s="73"/>
      <c r="H60" s="73"/>
      <c r="I60" s="79"/>
      <c r="J60" s="378"/>
      <c r="K60" s="378"/>
      <c r="L60" s="130">
        <f t="shared" si="10"/>
        <v>0</v>
      </c>
      <c r="M60" s="130">
        <f t="shared" si="11"/>
        <v>0</v>
      </c>
      <c r="Q60" s="73"/>
      <c r="R60" s="73"/>
    </row>
    <row r="61" spans="2:18">
      <c r="B61" s="73"/>
      <c r="C61" s="73"/>
      <c r="D61" s="73"/>
      <c r="E61" s="147"/>
      <c r="F61" s="381"/>
      <c r="G61" s="73"/>
      <c r="H61" s="73"/>
      <c r="I61" s="79"/>
      <c r="J61" s="378"/>
      <c r="K61" s="378"/>
      <c r="L61" s="130">
        <f t="shared" si="10"/>
        <v>0</v>
      </c>
      <c r="M61" s="130">
        <f t="shared" si="11"/>
        <v>0</v>
      </c>
      <c r="Q61" s="73"/>
      <c r="R61" s="73"/>
    </row>
    <row r="62" spans="2:18">
      <c r="B62" s="73"/>
      <c r="C62" s="73"/>
      <c r="D62" s="73"/>
      <c r="E62" s="147"/>
      <c r="F62" s="381"/>
      <c r="G62" s="73"/>
      <c r="H62" s="73"/>
      <c r="I62" s="79"/>
      <c r="J62" s="378"/>
      <c r="K62" s="378"/>
      <c r="L62" s="130">
        <f t="shared" si="10"/>
        <v>0</v>
      </c>
      <c r="M62" s="130">
        <f t="shared" si="11"/>
        <v>0</v>
      </c>
      <c r="Q62" s="73"/>
      <c r="R62" s="73"/>
    </row>
    <row r="63" spans="2:18">
      <c r="B63" s="73"/>
      <c r="C63" s="73"/>
      <c r="D63" s="73"/>
      <c r="E63" s="147"/>
      <c r="F63" s="381"/>
      <c r="G63" s="73"/>
      <c r="H63" s="73"/>
      <c r="I63" s="79"/>
      <c r="J63" s="378"/>
      <c r="K63" s="378"/>
      <c r="L63" s="130">
        <f t="shared" si="10"/>
        <v>0</v>
      </c>
      <c r="M63" s="130">
        <f t="shared" si="11"/>
        <v>0</v>
      </c>
      <c r="Q63" s="73"/>
      <c r="R63" s="73"/>
    </row>
    <row r="64" spans="2:18">
      <c r="B64" s="73"/>
      <c r="C64" s="73"/>
      <c r="D64" s="73"/>
      <c r="E64" s="147"/>
      <c r="F64" s="381"/>
      <c r="G64" s="73"/>
      <c r="H64" s="73"/>
      <c r="I64" s="79"/>
      <c r="J64" s="378"/>
      <c r="K64" s="378"/>
      <c r="L64" s="130">
        <f t="shared" si="10"/>
        <v>0</v>
      </c>
      <c r="M64" s="130">
        <f t="shared" si="11"/>
        <v>0</v>
      </c>
      <c r="Q64" s="73"/>
      <c r="R64" s="73"/>
    </row>
    <row r="65" spans="2:18">
      <c r="B65" s="73"/>
      <c r="C65" s="73"/>
      <c r="D65" s="73"/>
      <c r="E65" s="147"/>
      <c r="F65" s="381"/>
      <c r="G65" s="73"/>
      <c r="H65" s="73"/>
      <c r="I65" s="79"/>
      <c r="J65" s="378"/>
      <c r="K65" s="378"/>
      <c r="L65" s="130">
        <f t="shared" si="10"/>
        <v>0</v>
      </c>
      <c r="M65" s="130">
        <f t="shared" si="11"/>
        <v>0</v>
      </c>
      <c r="Q65" s="73"/>
      <c r="R65" s="73"/>
    </row>
    <row r="66" spans="2:18">
      <c r="B66" s="73"/>
      <c r="C66" s="73"/>
      <c r="D66" s="73"/>
      <c r="E66" s="147"/>
      <c r="F66" s="381"/>
      <c r="G66" s="73"/>
      <c r="H66" s="73"/>
      <c r="I66" s="79"/>
      <c r="J66" s="378"/>
      <c r="K66" s="378"/>
      <c r="L66" s="130">
        <f t="shared" si="10"/>
        <v>0</v>
      </c>
      <c r="M66" s="130">
        <f t="shared" si="11"/>
        <v>0</v>
      </c>
      <c r="Q66" s="73"/>
      <c r="R66" s="73"/>
    </row>
    <row r="67" spans="2:18">
      <c r="B67" s="73"/>
      <c r="C67" s="73"/>
      <c r="D67" s="73"/>
      <c r="E67" s="147"/>
      <c r="F67" s="381"/>
      <c r="G67" s="73"/>
      <c r="H67" s="73"/>
      <c r="I67" s="79"/>
      <c r="J67" s="378"/>
      <c r="K67" s="378"/>
      <c r="L67" s="130">
        <f t="shared" si="10"/>
        <v>0</v>
      </c>
      <c r="M67" s="130">
        <f t="shared" si="11"/>
        <v>0</v>
      </c>
      <c r="Q67" s="73"/>
      <c r="R67" s="73"/>
    </row>
    <row r="68" spans="2:18">
      <c r="B68" s="73"/>
      <c r="C68" s="73"/>
      <c r="D68" s="73"/>
      <c r="E68" s="147"/>
      <c r="F68" s="381"/>
      <c r="G68" s="73"/>
      <c r="H68" s="73"/>
      <c r="I68" s="79"/>
      <c r="J68" s="378"/>
      <c r="K68" s="378"/>
      <c r="L68" s="130">
        <f t="shared" si="10"/>
        <v>0</v>
      </c>
      <c r="M68" s="130">
        <f t="shared" si="11"/>
        <v>0</v>
      </c>
      <c r="Q68" s="73"/>
      <c r="R68" s="73"/>
    </row>
    <row r="69" spans="2:18">
      <c r="B69" s="73"/>
      <c r="C69" s="73"/>
      <c r="D69" s="73"/>
      <c r="E69" s="147"/>
      <c r="F69" s="381"/>
      <c r="G69" s="73"/>
      <c r="H69" s="73"/>
      <c r="I69" s="79"/>
      <c r="J69" s="378"/>
      <c r="K69" s="378"/>
      <c r="L69" s="130">
        <f t="shared" si="10"/>
        <v>0</v>
      </c>
      <c r="M69" s="130">
        <f t="shared" si="11"/>
        <v>0</v>
      </c>
      <c r="Q69" s="73"/>
      <c r="R69" s="73"/>
    </row>
    <row r="70" spans="2:18">
      <c r="B70" s="73"/>
      <c r="C70" s="73"/>
      <c r="D70" s="73"/>
      <c r="E70" s="147"/>
      <c r="F70" s="381"/>
      <c r="G70" s="73"/>
      <c r="H70" s="73"/>
      <c r="I70" s="79"/>
      <c r="J70" s="378"/>
      <c r="K70" s="378"/>
      <c r="L70" s="130">
        <f t="shared" si="10"/>
        <v>0</v>
      </c>
      <c r="M70" s="130">
        <f t="shared" si="11"/>
        <v>0</v>
      </c>
      <c r="Q70" s="73"/>
      <c r="R70" s="73"/>
    </row>
    <row r="71" spans="2:18">
      <c r="B71" s="73"/>
      <c r="C71" s="73"/>
      <c r="D71" s="73"/>
      <c r="E71" s="147"/>
      <c r="F71" s="381"/>
      <c r="G71" s="73"/>
      <c r="H71" s="73"/>
      <c r="I71" s="79"/>
      <c r="J71" s="378"/>
      <c r="K71" s="378"/>
      <c r="L71" s="130">
        <f t="shared" si="10"/>
        <v>0</v>
      </c>
      <c r="M71" s="130">
        <f t="shared" si="11"/>
        <v>0</v>
      </c>
      <c r="Q71" s="73"/>
      <c r="R71" s="73"/>
    </row>
    <row r="72" spans="2:18">
      <c r="B72" s="73"/>
      <c r="C72" s="73"/>
      <c r="D72" s="73"/>
      <c r="E72" s="147"/>
      <c r="F72" s="381"/>
      <c r="G72" s="73"/>
      <c r="H72" s="73"/>
      <c r="I72" s="79"/>
      <c r="J72" s="378"/>
      <c r="K72" s="378"/>
      <c r="L72" s="130">
        <f t="shared" si="10"/>
        <v>0</v>
      </c>
      <c r="M72" s="130">
        <f t="shared" si="11"/>
        <v>0</v>
      </c>
      <c r="Q72" s="73"/>
      <c r="R72" s="73"/>
    </row>
    <row r="73" spans="2:18">
      <c r="B73" s="73"/>
      <c r="C73" s="73"/>
      <c r="D73" s="73"/>
      <c r="E73" s="147"/>
      <c r="F73" s="381"/>
      <c r="G73" s="73"/>
      <c r="H73" s="73"/>
      <c r="I73" s="79"/>
      <c r="J73" s="378"/>
      <c r="K73" s="378"/>
      <c r="L73" s="130">
        <f t="shared" si="10"/>
        <v>0</v>
      </c>
      <c r="M73" s="130">
        <f t="shared" si="11"/>
        <v>0</v>
      </c>
      <c r="Q73" s="73"/>
      <c r="R73" s="73"/>
    </row>
    <row r="74" spans="2:18">
      <c r="B74" s="73"/>
      <c r="C74" s="73"/>
      <c r="D74" s="73"/>
      <c r="E74" s="147"/>
      <c r="F74" s="381"/>
      <c r="G74" s="73"/>
      <c r="H74" s="73"/>
      <c r="I74" s="79"/>
      <c r="J74" s="378"/>
      <c r="K74" s="378"/>
      <c r="L74" s="130">
        <f t="shared" si="10"/>
        <v>0</v>
      </c>
      <c r="M74" s="130">
        <f t="shared" si="11"/>
        <v>0</v>
      </c>
      <c r="Q74" s="73"/>
      <c r="R74" s="73"/>
    </row>
    <row r="75" spans="2:18">
      <c r="B75" s="73"/>
      <c r="C75" s="73"/>
      <c r="D75" s="73"/>
      <c r="E75" s="147"/>
      <c r="F75" s="381"/>
      <c r="G75" s="73"/>
      <c r="H75" s="73"/>
      <c r="I75" s="79"/>
      <c r="J75" s="378"/>
      <c r="K75" s="378"/>
      <c r="L75" s="130">
        <f t="shared" si="10"/>
        <v>0</v>
      </c>
      <c r="M75" s="130">
        <f t="shared" si="11"/>
        <v>0</v>
      </c>
      <c r="Q75" s="73"/>
      <c r="R75" s="73"/>
    </row>
    <row r="76" spans="2:18">
      <c r="B76" s="73"/>
      <c r="C76" s="73"/>
      <c r="D76" s="73"/>
      <c r="E76" s="147"/>
      <c r="F76" s="381"/>
      <c r="G76" s="73"/>
      <c r="H76" s="73"/>
      <c r="I76" s="79"/>
      <c r="J76" s="378"/>
      <c r="K76" s="378"/>
      <c r="L76" s="130">
        <f t="shared" si="10"/>
        <v>0</v>
      </c>
      <c r="M76" s="130">
        <f t="shared" si="11"/>
        <v>0</v>
      </c>
      <c r="Q76" s="73"/>
      <c r="R76" s="73"/>
    </row>
    <row r="77" spans="2:18">
      <c r="B77" s="73"/>
      <c r="C77" s="73"/>
      <c r="D77" s="73"/>
      <c r="E77" s="147"/>
      <c r="F77" s="381"/>
      <c r="G77" s="73"/>
      <c r="H77" s="73"/>
      <c r="I77" s="79"/>
      <c r="J77" s="378"/>
      <c r="K77" s="378"/>
      <c r="L77" s="130">
        <f t="shared" si="10"/>
        <v>0</v>
      </c>
      <c r="M77" s="130">
        <f t="shared" si="11"/>
        <v>0</v>
      </c>
      <c r="Q77" s="73"/>
      <c r="R77" s="73"/>
    </row>
    <row r="78" spans="2:18">
      <c r="B78" s="73"/>
      <c r="C78" s="73"/>
      <c r="D78" s="73"/>
      <c r="E78" s="147"/>
      <c r="F78" s="381"/>
      <c r="G78" s="73"/>
      <c r="H78" s="73"/>
      <c r="I78" s="79"/>
      <c r="J78" s="378"/>
      <c r="K78" s="378"/>
      <c r="L78" s="130">
        <f t="shared" si="10"/>
        <v>0</v>
      </c>
      <c r="M78" s="130">
        <f t="shared" si="11"/>
        <v>0</v>
      </c>
      <c r="Q78" s="73"/>
      <c r="R78" s="73"/>
    </row>
    <row r="79" spans="2:18">
      <c r="B79" s="73"/>
      <c r="C79" s="73"/>
      <c r="D79" s="73"/>
      <c r="E79" s="147"/>
      <c r="F79" s="381"/>
      <c r="G79" s="73"/>
      <c r="H79" s="73"/>
      <c r="I79" s="79"/>
      <c r="J79" s="378"/>
      <c r="K79" s="378"/>
      <c r="L79" s="130">
        <f t="shared" si="10"/>
        <v>0</v>
      </c>
      <c r="M79" s="130">
        <f t="shared" si="11"/>
        <v>0</v>
      </c>
      <c r="Q79" s="73"/>
      <c r="R79" s="73"/>
    </row>
    <row r="80" spans="2:18">
      <c r="B80" s="73"/>
      <c r="C80" s="73"/>
      <c r="D80" s="73"/>
      <c r="E80" s="147"/>
      <c r="F80" s="381"/>
      <c r="G80" s="73"/>
      <c r="H80" s="73"/>
      <c r="I80" s="79"/>
      <c r="J80" s="378"/>
      <c r="K80" s="378"/>
      <c r="L80" s="130">
        <f t="shared" si="10"/>
        <v>0</v>
      </c>
      <c r="M80" s="130">
        <f t="shared" si="11"/>
        <v>0</v>
      </c>
      <c r="Q80" s="73"/>
      <c r="R80" s="73"/>
    </row>
    <row r="81" spans="2:18">
      <c r="B81" s="73"/>
      <c r="C81" s="73"/>
      <c r="D81" s="73"/>
      <c r="E81" s="147"/>
      <c r="F81" s="381"/>
      <c r="G81" s="73"/>
      <c r="H81" s="73"/>
      <c r="I81" s="79"/>
      <c r="J81" s="378"/>
      <c r="K81" s="378"/>
      <c r="L81" s="130">
        <f t="shared" si="10"/>
        <v>0</v>
      </c>
      <c r="M81" s="130">
        <f t="shared" si="11"/>
        <v>0</v>
      </c>
      <c r="Q81" s="73"/>
      <c r="R81" s="73"/>
    </row>
    <row r="82" spans="2:18">
      <c r="B82" s="73"/>
      <c r="C82" s="73"/>
      <c r="D82" s="73"/>
      <c r="E82" s="147"/>
      <c r="F82" s="381"/>
      <c r="G82" s="73"/>
      <c r="H82" s="73"/>
      <c r="I82" s="79"/>
      <c r="J82" s="378"/>
      <c r="K82" s="378"/>
      <c r="L82" s="130">
        <f t="shared" si="10"/>
        <v>0</v>
      </c>
      <c r="M82" s="130">
        <f t="shared" si="11"/>
        <v>0</v>
      </c>
      <c r="Q82" s="73"/>
      <c r="R82" s="73"/>
    </row>
    <row r="83" spans="2:18">
      <c r="B83" s="73"/>
      <c r="C83" s="73"/>
      <c r="D83" s="73"/>
      <c r="E83" s="147"/>
      <c r="F83" s="381"/>
      <c r="G83" s="73"/>
      <c r="H83" s="73"/>
      <c r="I83" s="79"/>
      <c r="J83" s="378"/>
      <c r="K83" s="378"/>
      <c r="L83" s="130">
        <f t="shared" si="10"/>
        <v>0</v>
      </c>
      <c r="M83" s="130">
        <f t="shared" si="11"/>
        <v>0</v>
      </c>
      <c r="Q83" s="73"/>
      <c r="R83" s="73"/>
    </row>
    <row r="84" spans="2:18">
      <c r="B84" s="73"/>
      <c r="C84" s="73"/>
      <c r="D84" s="73"/>
      <c r="E84" s="147"/>
      <c r="F84" s="381"/>
      <c r="G84" s="73"/>
      <c r="H84" s="73"/>
      <c r="I84" s="79"/>
      <c r="J84" s="378"/>
      <c r="K84" s="378"/>
      <c r="L84" s="130">
        <f t="shared" si="10"/>
        <v>0</v>
      </c>
      <c r="M84" s="130">
        <f t="shared" si="11"/>
        <v>0</v>
      </c>
      <c r="Q84" s="73"/>
      <c r="R84" s="73"/>
    </row>
    <row r="85" spans="2:18">
      <c r="B85" s="73"/>
      <c r="C85" s="73"/>
      <c r="D85" s="73"/>
      <c r="E85" s="147"/>
      <c r="F85" s="381"/>
      <c r="G85" s="73"/>
      <c r="H85" s="73"/>
      <c r="I85" s="79"/>
      <c r="J85" s="378"/>
      <c r="K85" s="378"/>
      <c r="L85" s="130">
        <f t="shared" si="10"/>
        <v>0</v>
      </c>
      <c r="M85" s="130">
        <f t="shared" si="11"/>
        <v>0</v>
      </c>
      <c r="Q85" s="73"/>
      <c r="R85" s="73"/>
    </row>
    <row r="86" spans="2:18">
      <c r="B86" s="73"/>
      <c r="C86" s="73"/>
      <c r="D86" s="73"/>
      <c r="E86" s="147"/>
      <c r="F86" s="381"/>
      <c r="G86" s="73"/>
      <c r="H86" s="73"/>
      <c r="I86" s="79"/>
      <c r="J86" s="378"/>
      <c r="K86" s="378"/>
      <c r="L86" s="130">
        <f t="shared" si="10"/>
        <v>0</v>
      </c>
      <c r="M86" s="130">
        <f t="shared" si="11"/>
        <v>0</v>
      </c>
      <c r="Q86" s="73"/>
      <c r="R86" s="73"/>
    </row>
    <row r="87" spans="2:18">
      <c r="B87" s="73"/>
      <c r="C87" s="73"/>
      <c r="D87" s="73"/>
      <c r="E87" s="147"/>
      <c r="F87" s="381"/>
      <c r="G87" s="73"/>
      <c r="H87" s="73"/>
      <c r="I87" s="79"/>
      <c r="J87" s="378"/>
      <c r="K87" s="378"/>
      <c r="L87" s="130">
        <f t="shared" si="10"/>
        <v>0</v>
      </c>
      <c r="M87" s="130">
        <f t="shared" si="11"/>
        <v>0</v>
      </c>
      <c r="Q87" s="73"/>
      <c r="R87" s="73"/>
    </row>
    <row r="88" spans="2:18">
      <c r="B88" s="73"/>
      <c r="C88" s="73"/>
      <c r="D88" s="73"/>
      <c r="E88" s="147"/>
      <c r="F88" s="381"/>
      <c r="G88" s="73"/>
      <c r="H88" s="73"/>
      <c r="I88" s="79"/>
      <c r="J88" s="378"/>
      <c r="K88" s="378"/>
      <c r="L88" s="130">
        <f t="shared" si="10"/>
        <v>0</v>
      </c>
      <c r="M88" s="130">
        <f t="shared" si="11"/>
        <v>0</v>
      </c>
      <c r="Q88" s="73"/>
      <c r="R88" s="73"/>
    </row>
    <row r="89" spans="2:18">
      <c r="B89" s="73"/>
      <c r="C89" s="73"/>
      <c r="D89" s="73"/>
      <c r="E89" s="147"/>
      <c r="F89" s="381"/>
      <c r="G89" s="73"/>
      <c r="H89" s="73"/>
      <c r="I89" s="79"/>
      <c r="J89" s="378"/>
      <c r="K89" s="378"/>
      <c r="L89" s="130">
        <f t="shared" si="10"/>
        <v>0</v>
      </c>
      <c r="M89" s="130">
        <f t="shared" si="11"/>
        <v>0</v>
      </c>
      <c r="Q89" s="73"/>
      <c r="R89" s="73"/>
    </row>
    <row r="90" spans="2:18">
      <c r="B90" s="73"/>
      <c r="C90" s="73"/>
      <c r="D90" s="73"/>
      <c r="E90" s="147"/>
      <c r="F90" s="381"/>
      <c r="G90" s="73"/>
      <c r="H90" s="73"/>
      <c r="I90" s="79"/>
      <c r="J90" s="378"/>
      <c r="K90" s="378"/>
      <c r="L90" s="130">
        <f t="shared" si="10"/>
        <v>0</v>
      </c>
      <c r="M90" s="130">
        <f t="shared" si="11"/>
        <v>0</v>
      </c>
      <c r="Q90" s="73"/>
      <c r="R90" s="73"/>
    </row>
    <row r="91" spans="2:18">
      <c r="B91" s="73"/>
      <c r="C91" s="73"/>
      <c r="D91" s="73"/>
      <c r="E91" s="147"/>
      <c r="F91" s="381"/>
      <c r="G91" s="73"/>
      <c r="H91" s="73"/>
      <c r="I91" s="79"/>
      <c r="J91" s="378"/>
      <c r="K91" s="378"/>
      <c r="L91" s="130">
        <f t="shared" si="10"/>
        <v>0</v>
      </c>
      <c r="M91" s="130">
        <f t="shared" si="11"/>
        <v>0</v>
      </c>
      <c r="Q91" s="73"/>
      <c r="R91" s="73"/>
    </row>
    <row r="92" spans="2:18">
      <c r="B92" s="73"/>
      <c r="C92" s="73"/>
      <c r="D92" s="73"/>
      <c r="E92" s="147"/>
      <c r="F92" s="381"/>
      <c r="G92" s="73"/>
      <c r="H92" s="73"/>
      <c r="I92" s="79"/>
      <c r="J92" s="378"/>
      <c r="K92" s="378"/>
      <c r="L92" s="130">
        <f t="shared" si="10"/>
        <v>0</v>
      </c>
      <c r="M92" s="130">
        <f t="shared" si="11"/>
        <v>0</v>
      </c>
      <c r="Q92" s="73"/>
      <c r="R92" s="73"/>
    </row>
    <row r="93" spans="2:18">
      <c r="B93" s="73"/>
      <c r="C93" s="73"/>
      <c r="D93" s="73"/>
      <c r="E93" s="147"/>
      <c r="F93" s="381"/>
      <c r="G93" s="73"/>
      <c r="H93" s="73"/>
      <c r="I93" s="79"/>
      <c r="J93" s="378"/>
      <c r="K93" s="378"/>
      <c r="L93" s="130">
        <f t="shared" si="10"/>
        <v>0</v>
      </c>
      <c r="M93" s="130">
        <f t="shared" si="11"/>
        <v>0</v>
      </c>
      <c r="Q93" s="73"/>
      <c r="R93" s="73"/>
    </row>
    <row r="94" spans="2:18">
      <c r="B94" s="73"/>
      <c r="C94" s="73"/>
      <c r="D94" s="73"/>
      <c r="E94" s="147"/>
      <c r="F94" s="381"/>
      <c r="G94" s="73"/>
      <c r="H94" s="73"/>
      <c r="I94" s="79"/>
      <c r="J94" s="378"/>
      <c r="K94" s="378"/>
      <c r="L94" s="130">
        <f t="shared" si="10"/>
        <v>0</v>
      </c>
      <c r="M94" s="130">
        <f t="shared" si="11"/>
        <v>0</v>
      </c>
      <c r="Q94" s="73"/>
      <c r="R94" s="73"/>
    </row>
    <row r="95" spans="2:18">
      <c r="B95" s="73"/>
      <c r="C95" s="73"/>
      <c r="D95" s="73"/>
      <c r="E95" s="147"/>
      <c r="F95" s="381"/>
      <c r="G95" s="73"/>
      <c r="H95" s="73"/>
      <c r="I95" s="79"/>
      <c r="J95" s="378"/>
      <c r="K95" s="378"/>
      <c r="L95" s="130">
        <f t="shared" si="10"/>
        <v>0</v>
      </c>
      <c r="M95" s="130">
        <f t="shared" si="11"/>
        <v>0</v>
      </c>
      <c r="Q95" s="73"/>
      <c r="R95" s="73"/>
    </row>
    <row r="96" spans="2:18">
      <c r="B96" s="73"/>
      <c r="C96" s="73"/>
      <c r="D96" s="73"/>
      <c r="E96" s="147"/>
      <c r="F96" s="381"/>
      <c r="G96" s="73"/>
      <c r="H96" s="73"/>
      <c r="I96" s="79"/>
      <c r="J96" s="378"/>
      <c r="K96" s="378"/>
      <c r="L96" s="130">
        <f t="shared" si="10"/>
        <v>0</v>
      </c>
      <c r="M96" s="130">
        <f t="shared" si="11"/>
        <v>0</v>
      </c>
      <c r="Q96" s="73"/>
      <c r="R96" s="73"/>
    </row>
    <row r="97" spans="2:18">
      <c r="B97" s="73"/>
      <c r="C97" s="73"/>
      <c r="D97" s="73"/>
      <c r="E97" s="147"/>
      <c r="F97" s="381"/>
      <c r="G97" s="73"/>
      <c r="H97" s="73"/>
      <c r="I97" s="79"/>
      <c r="J97" s="378"/>
      <c r="K97" s="378"/>
      <c r="L97" s="130">
        <f t="shared" si="10"/>
        <v>0</v>
      </c>
      <c r="M97" s="130">
        <f t="shared" si="11"/>
        <v>0</v>
      </c>
      <c r="Q97" s="73"/>
      <c r="R97" s="73"/>
    </row>
    <row r="98" spans="2:18">
      <c r="B98" s="73"/>
      <c r="C98" s="73"/>
      <c r="D98" s="73"/>
      <c r="E98" s="147"/>
      <c r="F98" s="381"/>
      <c r="G98" s="73"/>
      <c r="H98" s="73"/>
      <c r="I98" s="79"/>
      <c r="J98" s="378"/>
      <c r="K98" s="378"/>
      <c r="L98" s="130">
        <f t="shared" si="10"/>
        <v>0</v>
      </c>
      <c r="M98" s="130">
        <f t="shared" si="11"/>
        <v>0</v>
      </c>
      <c r="Q98" s="73"/>
      <c r="R98" s="73"/>
    </row>
    <row r="99" spans="2:18">
      <c r="B99" s="73"/>
      <c r="C99" s="73"/>
      <c r="D99" s="73"/>
      <c r="E99" s="147"/>
      <c r="F99" s="381"/>
      <c r="G99" s="73"/>
      <c r="H99" s="73"/>
      <c r="I99" s="79"/>
      <c r="J99" s="378"/>
      <c r="K99" s="378"/>
      <c r="L99" s="130">
        <f t="shared" si="10"/>
        <v>0</v>
      </c>
      <c r="M99" s="130">
        <f t="shared" si="11"/>
        <v>0</v>
      </c>
      <c r="Q99" s="73"/>
      <c r="R99" s="73"/>
    </row>
    <row r="100" spans="2:18">
      <c r="B100" s="73"/>
      <c r="C100" s="73"/>
      <c r="D100" s="73"/>
      <c r="E100" s="147"/>
      <c r="F100" s="381"/>
      <c r="G100" s="73"/>
      <c r="H100" s="73"/>
      <c r="I100" s="79"/>
      <c r="J100" s="378"/>
      <c r="K100" s="378"/>
      <c r="L100" s="130">
        <f t="shared" si="10"/>
        <v>0</v>
      </c>
      <c r="M100" s="130">
        <f t="shared" si="11"/>
        <v>0</v>
      </c>
      <c r="Q100" s="73"/>
      <c r="R100" s="73"/>
    </row>
    <row r="101" spans="2:18">
      <c r="B101" s="73"/>
      <c r="C101" s="73"/>
      <c r="D101" s="73"/>
      <c r="E101" s="147"/>
      <c r="F101" s="381"/>
      <c r="G101" s="73"/>
      <c r="H101" s="73"/>
      <c r="I101" s="79"/>
      <c r="J101" s="378"/>
      <c r="K101" s="378"/>
      <c r="L101" s="130">
        <f t="shared" si="10"/>
        <v>0</v>
      </c>
      <c r="M101" s="130">
        <f t="shared" si="11"/>
        <v>0</v>
      </c>
      <c r="Q101" s="73"/>
      <c r="R101" s="73"/>
    </row>
    <row r="102" spans="2:18">
      <c r="B102" s="73"/>
      <c r="C102" s="73"/>
      <c r="D102" s="73"/>
      <c r="E102" s="147"/>
      <c r="F102" s="381"/>
      <c r="G102" s="73"/>
      <c r="H102" s="73"/>
      <c r="I102" s="79"/>
      <c r="J102" s="378"/>
      <c r="K102" s="378"/>
      <c r="L102" s="130">
        <f t="shared" si="10"/>
        <v>0</v>
      </c>
      <c r="M102" s="130">
        <f t="shared" si="11"/>
        <v>0</v>
      </c>
      <c r="Q102" s="73"/>
      <c r="R102" s="73"/>
    </row>
    <row r="103" spans="2:18">
      <c r="B103" s="73"/>
      <c r="C103" s="73"/>
      <c r="D103" s="73"/>
      <c r="E103" s="147"/>
      <c r="F103" s="381"/>
      <c r="G103" s="73"/>
      <c r="H103" s="73"/>
      <c r="I103" s="79"/>
      <c r="J103" s="378"/>
      <c r="K103" s="378"/>
      <c r="L103" s="130">
        <f t="shared" si="10"/>
        <v>0</v>
      </c>
      <c r="M103" s="130">
        <f t="shared" si="11"/>
        <v>0</v>
      </c>
      <c r="Q103" s="73"/>
      <c r="R103" s="73"/>
    </row>
    <row r="104" spans="2:18">
      <c r="B104" s="73"/>
      <c r="C104" s="73"/>
      <c r="D104" s="73"/>
      <c r="E104" s="147"/>
      <c r="F104" s="381"/>
      <c r="G104" s="73"/>
      <c r="H104" s="73"/>
      <c r="I104" s="79"/>
      <c r="J104" s="378"/>
      <c r="K104" s="378"/>
      <c r="L104" s="130">
        <f t="shared" si="10"/>
        <v>0</v>
      </c>
      <c r="M104" s="130">
        <f t="shared" si="11"/>
        <v>0</v>
      </c>
      <c r="Q104" s="73"/>
      <c r="R104" s="73"/>
    </row>
    <row r="105" spans="2:18">
      <c r="B105" s="73"/>
      <c r="C105" s="73"/>
      <c r="D105" s="73"/>
      <c r="E105" s="147"/>
      <c r="F105" s="381"/>
      <c r="G105" s="73"/>
      <c r="H105" s="73"/>
      <c r="I105" s="79"/>
      <c r="J105" s="378"/>
      <c r="K105" s="378"/>
      <c r="L105" s="130">
        <f t="shared" si="10"/>
        <v>0</v>
      </c>
      <c r="M105" s="130">
        <f t="shared" si="11"/>
        <v>0</v>
      </c>
      <c r="Q105" s="73"/>
      <c r="R105" s="73"/>
    </row>
    <row r="106" spans="2:18">
      <c r="B106" s="73"/>
      <c r="C106" s="73"/>
      <c r="D106" s="73"/>
      <c r="E106" s="147"/>
      <c r="F106" s="381"/>
      <c r="G106" s="73"/>
      <c r="H106" s="73"/>
      <c r="I106" s="79"/>
      <c r="J106" s="378"/>
      <c r="K106" s="378"/>
      <c r="L106" s="130">
        <f t="shared" si="10"/>
        <v>0</v>
      </c>
      <c r="M106" s="130">
        <f t="shared" si="11"/>
        <v>0</v>
      </c>
      <c r="Q106" s="73"/>
      <c r="R106" s="73"/>
    </row>
    <row r="107" spans="2:18">
      <c r="B107" s="73"/>
      <c r="C107" s="73"/>
      <c r="D107" s="73"/>
      <c r="E107" s="147"/>
      <c r="F107" s="381"/>
      <c r="G107" s="73"/>
      <c r="H107" s="73"/>
      <c r="I107" s="79"/>
      <c r="J107" s="378"/>
      <c r="K107" s="378"/>
      <c r="L107" s="130">
        <f t="shared" si="10"/>
        <v>0</v>
      </c>
      <c r="M107" s="130">
        <f t="shared" si="11"/>
        <v>0</v>
      </c>
      <c r="Q107" s="73"/>
      <c r="R107" s="73"/>
    </row>
    <row r="108" spans="2:18">
      <c r="B108" s="73"/>
      <c r="C108" s="73"/>
      <c r="D108" s="73"/>
      <c r="E108" s="147"/>
      <c r="F108" s="381"/>
      <c r="G108" s="73"/>
      <c r="H108" s="73"/>
      <c r="I108" s="79"/>
      <c r="J108" s="378"/>
      <c r="K108" s="378"/>
      <c r="L108" s="130">
        <f t="shared" si="10"/>
        <v>0</v>
      </c>
      <c r="M108" s="130">
        <f t="shared" si="11"/>
        <v>0</v>
      </c>
      <c r="Q108" s="73"/>
      <c r="R108" s="73"/>
    </row>
    <row r="109" spans="2:18">
      <c r="B109" s="73"/>
      <c r="C109" s="73"/>
      <c r="D109" s="73"/>
      <c r="E109" s="147"/>
      <c r="F109" s="381"/>
      <c r="G109" s="73"/>
      <c r="H109" s="73"/>
      <c r="I109" s="79"/>
      <c r="J109" s="378"/>
      <c r="K109" s="378"/>
      <c r="L109" s="130">
        <f t="shared" si="10"/>
        <v>0</v>
      </c>
      <c r="M109" s="130">
        <f t="shared" si="11"/>
        <v>0</v>
      </c>
      <c r="Q109" s="73"/>
      <c r="R109" s="73"/>
    </row>
    <row r="110" spans="2:18">
      <c r="B110" s="73"/>
      <c r="C110" s="73"/>
      <c r="D110" s="73"/>
      <c r="E110" s="147"/>
      <c r="F110" s="381"/>
      <c r="G110" s="73"/>
      <c r="H110" s="73"/>
      <c r="I110" s="79"/>
      <c r="J110" s="378"/>
      <c r="K110" s="378"/>
      <c r="L110" s="130">
        <f t="shared" si="10"/>
        <v>0</v>
      </c>
      <c r="M110" s="130">
        <f t="shared" si="11"/>
        <v>0</v>
      </c>
      <c r="Q110" s="73"/>
      <c r="R110" s="73"/>
    </row>
    <row r="111" spans="2:18">
      <c r="B111" s="73"/>
      <c r="C111" s="73"/>
      <c r="D111" s="73"/>
      <c r="E111" s="147"/>
      <c r="F111" s="381"/>
      <c r="G111" s="73"/>
      <c r="H111" s="73"/>
      <c r="I111" s="79"/>
      <c r="J111" s="378"/>
      <c r="K111" s="378"/>
      <c r="L111" s="130">
        <f t="shared" si="10"/>
        <v>0</v>
      </c>
      <c r="M111" s="130">
        <f t="shared" si="11"/>
        <v>0</v>
      </c>
      <c r="Q111" s="73"/>
      <c r="R111" s="73"/>
    </row>
    <row r="112" spans="2:18">
      <c r="B112" s="73"/>
      <c r="C112" s="73"/>
      <c r="D112" s="73"/>
      <c r="E112" s="147"/>
      <c r="F112" s="381"/>
      <c r="G112" s="73"/>
      <c r="H112" s="73"/>
      <c r="I112" s="79"/>
      <c r="J112" s="378"/>
      <c r="K112" s="378"/>
      <c r="L112" s="130">
        <f t="shared" si="10"/>
        <v>0</v>
      </c>
      <c r="M112" s="130">
        <f t="shared" si="11"/>
        <v>0</v>
      </c>
      <c r="Q112" s="73"/>
      <c r="R112" s="73"/>
    </row>
    <row r="113" spans="2:18">
      <c r="B113" s="73"/>
      <c r="C113" s="73"/>
      <c r="D113" s="73"/>
      <c r="E113" s="147"/>
      <c r="F113" s="381"/>
      <c r="G113" s="73"/>
      <c r="H113" s="73"/>
      <c r="I113" s="79"/>
      <c r="J113" s="378"/>
      <c r="K113" s="378"/>
      <c r="L113" s="130">
        <f t="shared" si="10"/>
        <v>0</v>
      </c>
      <c r="M113" s="130">
        <f t="shared" si="11"/>
        <v>0</v>
      </c>
      <c r="Q113" s="73"/>
      <c r="R113" s="73"/>
    </row>
    <row r="114" spans="2:18">
      <c r="B114" s="73"/>
      <c r="C114" s="73"/>
      <c r="D114" s="73"/>
      <c r="E114" s="147"/>
      <c r="F114" s="381"/>
      <c r="G114" s="73"/>
      <c r="H114" s="73"/>
      <c r="I114" s="79"/>
      <c r="J114" s="378"/>
      <c r="K114" s="378"/>
      <c r="L114" s="130">
        <f t="shared" si="10"/>
        <v>0</v>
      </c>
      <c r="M114" s="130">
        <f t="shared" si="11"/>
        <v>0</v>
      </c>
      <c r="Q114" s="73"/>
      <c r="R114" s="73"/>
    </row>
    <row r="115" spans="2:18">
      <c r="B115" s="73"/>
      <c r="C115" s="73"/>
      <c r="D115" s="73"/>
      <c r="E115" s="147"/>
      <c r="F115" s="381"/>
      <c r="G115" s="73"/>
      <c r="H115" s="73"/>
      <c r="I115" s="79"/>
      <c r="J115" s="378"/>
      <c r="K115" s="378"/>
      <c r="L115" s="130">
        <f t="shared" si="10"/>
        <v>0</v>
      </c>
      <c r="M115" s="130">
        <f t="shared" si="11"/>
        <v>0</v>
      </c>
      <c r="Q115" s="73"/>
      <c r="R115" s="73"/>
    </row>
    <row r="116" spans="2:18">
      <c r="B116" s="73"/>
      <c r="C116" s="73"/>
      <c r="D116" s="73"/>
      <c r="E116" s="147"/>
      <c r="F116" s="381"/>
      <c r="G116" s="73"/>
      <c r="H116" s="73"/>
      <c r="I116" s="79"/>
      <c r="J116" s="378"/>
      <c r="K116" s="378"/>
      <c r="L116" s="130">
        <f t="shared" si="10"/>
        <v>0</v>
      </c>
      <c r="M116" s="130">
        <f t="shared" si="11"/>
        <v>0</v>
      </c>
      <c r="Q116" s="73"/>
      <c r="R116" s="73"/>
    </row>
    <row r="117" spans="2:18">
      <c r="B117" s="73"/>
      <c r="C117" s="73"/>
      <c r="D117" s="73"/>
      <c r="E117" s="147"/>
      <c r="F117" s="381"/>
      <c r="G117" s="73"/>
      <c r="H117" s="73"/>
      <c r="I117" s="79"/>
      <c r="J117" s="378"/>
      <c r="K117" s="378"/>
      <c r="L117" s="130">
        <f t="shared" si="10"/>
        <v>0</v>
      </c>
      <c r="M117" s="130">
        <f t="shared" si="11"/>
        <v>0</v>
      </c>
      <c r="Q117" s="73"/>
      <c r="R117" s="73"/>
    </row>
    <row r="118" spans="2:18">
      <c r="B118" s="73"/>
      <c r="C118" s="73"/>
      <c r="D118" s="73"/>
      <c r="E118" s="147"/>
      <c r="F118" s="381"/>
      <c r="G118" s="73"/>
      <c r="H118" s="73"/>
      <c r="I118" s="79"/>
      <c r="J118" s="378"/>
      <c r="K118" s="378"/>
      <c r="L118" s="130">
        <f t="shared" si="10"/>
        <v>0</v>
      </c>
      <c r="M118" s="130">
        <f t="shared" si="11"/>
        <v>0</v>
      </c>
      <c r="Q118" s="73"/>
      <c r="R118" s="73"/>
    </row>
    <row r="119" spans="2:18">
      <c r="B119" s="73"/>
      <c r="C119" s="73"/>
      <c r="D119" s="73"/>
      <c r="E119" s="147"/>
      <c r="F119" s="381"/>
      <c r="G119" s="73"/>
      <c r="H119" s="73"/>
      <c r="I119" s="79"/>
      <c r="J119" s="378"/>
      <c r="K119" s="378"/>
      <c r="L119" s="130">
        <f t="shared" si="10"/>
        <v>0</v>
      </c>
      <c r="M119" s="130">
        <f t="shared" si="11"/>
        <v>0</v>
      </c>
      <c r="Q119" s="73"/>
      <c r="R119" s="73"/>
    </row>
    <row r="120" spans="2:18">
      <c r="B120" s="73"/>
      <c r="C120" s="73"/>
      <c r="D120" s="73"/>
      <c r="E120" s="147"/>
      <c r="F120" s="381"/>
      <c r="G120" s="73"/>
      <c r="H120" s="73"/>
      <c r="I120" s="79"/>
      <c r="J120" s="378"/>
      <c r="K120" s="378"/>
      <c r="L120" s="130">
        <f t="shared" si="10"/>
        <v>0</v>
      </c>
      <c r="M120" s="130">
        <f t="shared" si="11"/>
        <v>0</v>
      </c>
      <c r="Q120" s="73"/>
      <c r="R120" s="73"/>
    </row>
    <row r="121" spans="2:18">
      <c r="B121" s="73"/>
      <c r="C121" s="73"/>
      <c r="D121" s="73"/>
      <c r="E121" s="147"/>
      <c r="F121" s="381"/>
      <c r="G121" s="73"/>
      <c r="H121" s="73"/>
      <c r="I121" s="79"/>
      <c r="J121" s="378"/>
      <c r="K121" s="378"/>
      <c r="L121" s="130">
        <f t="shared" si="10"/>
        <v>0</v>
      </c>
      <c r="M121" s="130">
        <f t="shared" si="11"/>
        <v>0</v>
      </c>
      <c r="Q121" s="73"/>
      <c r="R121" s="73"/>
    </row>
    <row r="122" spans="2:18">
      <c r="B122" s="73"/>
      <c r="C122" s="73"/>
      <c r="D122" s="73"/>
      <c r="E122" s="147"/>
      <c r="F122" s="381"/>
      <c r="G122" s="73"/>
      <c r="H122" s="73"/>
      <c r="I122" s="79"/>
      <c r="J122" s="378"/>
      <c r="K122" s="378"/>
      <c r="L122" s="130">
        <f t="shared" si="10"/>
        <v>0</v>
      </c>
      <c r="M122" s="130">
        <f t="shared" si="11"/>
        <v>0</v>
      </c>
      <c r="Q122" s="73"/>
      <c r="R122" s="73"/>
    </row>
    <row r="123" spans="2:18">
      <c r="B123" s="73"/>
      <c r="C123" s="73"/>
      <c r="D123" s="73"/>
      <c r="E123" s="147"/>
      <c r="F123" s="381"/>
      <c r="G123" s="73"/>
      <c r="H123" s="73"/>
      <c r="I123" s="79"/>
      <c r="J123" s="378"/>
      <c r="K123" s="378"/>
      <c r="L123" s="130">
        <f t="shared" ref="L123:L186" si="12">IF(I123="Open",N123,0)</f>
        <v>0</v>
      </c>
      <c r="M123" s="130">
        <f t="shared" ref="M123:M186" si="13">IF(I123="Open",O123,0)</f>
        <v>0</v>
      </c>
      <c r="Q123" s="73"/>
      <c r="R123" s="73"/>
    </row>
    <row r="124" spans="2:18">
      <c r="B124" s="73"/>
      <c r="C124" s="73"/>
      <c r="D124" s="73"/>
      <c r="E124" s="147"/>
      <c r="F124" s="381"/>
      <c r="G124" s="73"/>
      <c r="H124" s="73"/>
      <c r="I124" s="79"/>
      <c r="J124" s="378"/>
      <c r="K124" s="378"/>
      <c r="L124" s="130">
        <f t="shared" si="12"/>
        <v>0</v>
      </c>
      <c r="M124" s="130">
        <f t="shared" si="13"/>
        <v>0</v>
      </c>
      <c r="Q124" s="73"/>
      <c r="R124" s="73"/>
    </row>
    <row r="125" spans="2:18">
      <c r="B125" s="73"/>
      <c r="C125" s="73"/>
      <c r="D125" s="73"/>
      <c r="E125" s="147"/>
      <c r="F125" s="381"/>
      <c r="G125" s="73"/>
      <c r="H125" s="73"/>
      <c r="I125" s="79"/>
      <c r="J125" s="378"/>
      <c r="K125" s="378"/>
      <c r="L125" s="130">
        <f t="shared" si="12"/>
        <v>0</v>
      </c>
      <c r="M125" s="130">
        <f t="shared" si="13"/>
        <v>0</v>
      </c>
      <c r="Q125" s="73"/>
      <c r="R125" s="73"/>
    </row>
    <row r="126" spans="2:18">
      <c r="B126" s="73"/>
      <c r="C126" s="73"/>
      <c r="D126" s="73"/>
      <c r="E126" s="147"/>
      <c r="F126" s="381"/>
      <c r="G126" s="73"/>
      <c r="H126" s="73"/>
      <c r="I126" s="79"/>
      <c r="J126" s="378"/>
      <c r="K126" s="378"/>
      <c r="L126" s="130">
        <f t="shared" si="12"/>
        <v>0</v>
      </c>
      <c r="M126" s="130">
        <f t="shared" si="13"/>
        <v>0</v>
      </c>
      <c r="Q126" s="73"/>
      <c r="R126" s="73"/>
    </row>
    <row r="127" spans="2:18">
      <c r="B127" s="73"/>
      <c r="C127" s="73"/>
      <c r="D127" s="73"/>
      <c r="E127" s="147"/>
      <c r="F127" s="381"/>
      <c r="G127" s="73"/>
      <c r="H127" s="73"/>
      <c r="I127" s="79"/>
      <c r="J127" s="378"/>
      <c r="K127" s="378"/>
      <c r="L127" s="130">
        <f t="shared" si="12"/>
        <v>0</v>
      </c>
      <c r="M127" s="130">
        <f t="shared" si="13"/>
        <v>0</v>
      </c>
      <c r="Q127" s="73"/>
      <c r="R127" s="73"/>
    </row>
    <row r="128" spans="2:18">
      <c r="B128" s="73"/>
      <c r="C128" s="73"/>
      <c r="D128" s="73"/>
      <c r="E128" s="147"/>
      <c r="F128" s="381"/>
      <c r="G128" s="73"/>
      <c r="H128" s="73"/>
      <c r="I128" s="79"/>
      <c r="J128" s="378"/>
      <c r="K128" s="378"/>
      <c r="L128" s="130">
        <f t="shared" si="12"/>
        <v>0</v>
      </c>
      <c r="M128" s="130">
        <f t="shared" si="13"/>
        <v>0</v>
      </c>
      <c r="Q128" s="73"/>
      <c r="R128" s="73"/>
    </row>
    <row r="129" spans="2:18">
      <c r="B129" s="73"/>
      <c r="C129" s="73"/>
      <c r="D129" s="73"/>
      <c r="E129" s="147"/>
      <c r="F129" s="381"/>
      <c r="G129" s="73"/>
      <c r="H129" s="73"/>
      <c r="I129" s="79"/>
      <c r="J129" s="378"/>
      <c r="K129" s="378"/>
      <c r="L129" s="130">
        <f t="shared" si="12"/>
        <v>0</v>
      </c>
      <c r="M129" s="130">
        <f t="shared" si="13"/>
        <v>0</v>
      </c>
      <c r="Q129" s="73"/>
      <c r="R129" s="73"/>
    </row>
    <row r="130" spans="2:18">
      <c r="B130" s="73"/>
      <c r="C130" s="73"/>
      <c r="D130" s="73"/>
      <c r="E130" s="147"/>
      <c r="F130" s="381"/>
      <c r="G130" s="73"/>
      <c r="H130" s="73"/>
      <c r="I130" s="79"/>
      <c r="J130" s="378"/>
      <c r="K130" s="378"/>
      <c r="L130" s="130">
        <f t="shared" si="12"/>
        <v>0</v>
      </c>
      <c r="M130" s="130">
        <f t="shared" si="13"/>
        <v>0</v>
      </c>
      <c r="Q130" s="73"/>
      <c r="R130" s="73"/>
    </row>
    <row r="131" spans="2:18">
      <c r="B131" s="73"/>
      <c r="C131" s="73"/>
      <c r="D131" s="73"/>
      <c r="E131" s="147"/>
      <c r="F131" s="381"/>
      <c r="G131" s="73"/>
      <c r="H131" s="73"/>
      <c r="I131" s="79"/>
      <c r="J131" s="378"/>
      <c r="K131" s="378"/>
      <c r="L131" s="130">
        <f t="shared" si="12"/>
        <v>0</v>
      </c>
      <c r="M131" s="130">
        <f t="shared" si="13"/>
        <v>0</v>
      </c>
      <c r="Q131" s="73"/>
      <c r="R131" s="73"/>
    </row>
    <row r="132" spans="2:18">
      <c r="B132" s="73"/>
      <c r="C132" s="73"/>
      <c r="D132" s="73"/>
      <c r="E132" s="147"/>
      <c r="F132" s="381"/>
      <c r="G132" s="73"/>
      <c r="H132" s="73"/>
      <c r="I132" s="79"/>
      <c r="J132" s="378"/>
      <c r="K132" s="378"/>
      <c r="L132" s="130">
        <f t="shared" si="12"/>
        <v>0</v>
      </c>
      <c r="M132" s="130">
        <f t="shared" si="13"/>
        <v>0</v>
      </c>
      <c r="Q132" s="73"/>
      <c r="R132" s="73"/>
    </row>
    <row r="133" spans="2:18">
      <c r="B133" s="73"/>
      <c r="C133" s="73"/>
      <c r="D133" s="73"/>
      <c r="E133" s="147"/>
      <c r="F133" s="381"/>
      <c r="G133" s="73"/>
      <c r="H133" s="73"/>
      <c r="I133" s="79"/>
      <c r="J133" s="378"/>
      <c r="K133" s="378"/>
      <c r="L133" s="130">
        <f t="shared" si="12"/>
        <v>0</v>
      </c>
      <c r="M133" s="130">
        <f t="shared" si="13"/>
        <v>0</v>
      </c>
      <c r="Q133" s="73"/>
      <c r="R133" s="73"/>
    </row>
    <row r="134" spans="2:18">
      <c r="B134" s="73"/>
      <c r="C134" s="73"/>
      <c r="D134" s="73"/>
      <c r="E134" s="147"/>
      <c r="F134" s="381"/>
      <c r="G134" s="73"/>
      <c r="H134" s="73"/>
      <c r="I134" s="79"/>
      <c r="J134" s="378"/>
      <c r="K134" s="378"/>
      <c r="L134" s="130">
        <f t="shared" si="12"/>
        <v>0</v>
      </c>
      <c r="M134" s="130">
        <f t="shared" si="13"/>
        <v>0</v>
      </c>
      <c r="Q134" s="73"/>
      <c r="R134" s="73"/>
    </row>
    <row r="135" spans="2:18">
      <c r="B135" s="73"/>
      <c r="C135" s="73"/>
      <c r="D135" s="73"/>
      <c r="E135" s="147"/>
      <c r="F135" s="381"/>
      <c r="G135" s="73"/>
      <c r="H135" s="73"/>
      <c r="I135" s="79"/>
      <c r="J135" s="378"/>
      <c r="K135" s="378"/>
      <c r="L135" s="130">
        <f t="shared" si="12"/>
        <v>0</v>
      </c>
      <c r="M135" s="130">
        <f t="shared" si="13"/>
        <v>0</v>
      </c>
      <c r="Q135" s="73"/>
      <c r="R135" s="73"/>
    </row>
    <row r="136" spans="2:18">
      <c r="B136" s="73"/>
      <c r="C136" s="73"/>
      <c r="D136" s="73"/>
      <c r="E136" s="147"/>
      <c r="F136" s="381"/>
      <c r="G136" s="73"/>
      <c r="H136" s="73"/>
      <c r="I136" s="79"/>
      <c r="J136" s="378"/>
      <c r="K136" s="378"/>
      <c r="L136" s="130">
        <f t="shared" si="12"/>
        <v>0</v>
      </c>
      <c r="M136" s="130">
        <f t="shared" si="13"/>
        <v>0</v>
      </c>
      <c r="Q136" s="73"/>
      <c r="R136" s="73"/>
    </row>
    <row r="137" spans="2:18">
      <c r="B137" s="73"/>
      <c r="C137" s="73"/>
      <c r="D137" s="73"/>
      <c r="E137" s="147"/>
      <c r="F137" s="381"/>
      <c r="G137" s="73"/>
      <c r="H137" s="73"/>
      <c r="I137" s="79"/>
      <c r="J137" s="378"/>
      <c r="K137" s="378"/>
      <c r="L137" s="130">
        <f t="shared" si="12"/>
        <v>0</v>
      </c>
      <c r="M137" s="130">
        <f t="shared" si="13"/>
        <v>0</v>
      </c>
      <c r="Q137" s="73"/>
      <c r="R137" s="73"/>
    </row>
    <row r="138" spans="2:18">
      <c r="B138" s="73"/>
      <c r="C138" s="73"/>
      <c r="D138" s="73"/>
      <c r="E138" s="147"/>
      <c r="F138" s="381"/>
      <c r="G138" s="73"/>
      <c r="H138" s="73"/>
      <c r="I138" s="79"/>
      <c r="J138" s="378"/>
      <c r="K138" s="378"/>
      <c r="L138" s="130">
        <f t="shared" si="12"/>
        <v>0</v>
      </c>
      <c r="M138" s="130">
        <f t="shared" si="13"/>
        <v>0</v>
      </c>
      <c r="Q138" s="73"/>
      <c r="R138" s="73"/>
    </row>
    <row r="139" spans="2:18">
      <c r="B139" s="73"/>
      <c r="C139" s="73"/>
      <c r="D139" s="73"/>
      <c r="E139" s="147"/>
      <c r="F139" s="381"/>
      <c r="G139" s="73"/>
      <c r="H139" s="73"/>
      <c r="I139" s="79"/>
      <c r="J139" s="378"/>
      <c r="K139" s="378"/>
      <c r="L139" s="130">
        <f t="shared" si="12"/>
        <v>0</v>
      </c>
      <c r="M139" s="130">
        <f t="shared" si="13"/>
        <v>0</v>
      </c>
      <c r="Q139" s="73"/>
      <c r="R139" s="73"/>
    </row>
    <row r="140" spans="2:18">
      <c r="B140" s="73"/>
      <c r="C140" s="73"/>
      <c r="D140" s="73"/>
      <c r="E140" s="147"/>
      <c r="F140" s="381"/>
      <c r="G140" s="73"/>
      <c r="H140" s="73"/>
      <c r="I140" s="79"/>
      <c r="J140" s="378"/>
      <c r="K140" s="378"/>
      <c r="L140" s="130">
        <f t="shared" si="12"/>
        <v>0</v>
      </c>
      <c r="M140" s="130">
        <f t="shared" si="13"/>
        <v>0</v>
      </c>
      <c r="Q140" s="73"/>
      <c r="R140" s="73"/>
    </row>
    <row r="141" spans="2:18">
      <c r="B141" s="73"/>
      <c r="C141" s="73"/>
      <c r="D141" s="73"/>
      <c r="E141" s="147"/>
      <c r="F141" s="381"/>
      <c r="G141" s="73"/>
      <c r="H141" s="73"/>
      <c r="I141" s="79"/>
      <c r="J141" s="378"/>
      <c r="K141" s="378"/>
      <c r="L141" s="130">
        <f t="shared" si="12"/>
        <v>0</v>
      </c>
      <c r="M141" s="130">
        <f t="shared" si="13"/>
        <v>0</v>
      </c>
      <c r="Q141" s="73"/>
      <c r="R141" s="73"/>
    </row>
    <row r="142" spans="2:18">
      <c r="B142" s="73"/>
      <c r="C142" s="73"/>
      <c r="D142" s="73"/>
      <c r="E142" s="147"/>
      <c r="F142" s="381"/>
      <c r="G142" s="73"/>
      <c r="H142" s="73"/>
      <c r="I142" s="79"/>
      <c r="J142" s="378"/>
      <c r="K142" s="378"/>
      <c r="L142" s="130">
        <f t="shared" si="12"/>
        <v>0</v>
      </c>
      <c r="M142" s="130">
        <f t="shared" si="13"/>
        <v>0</v>
      </c>
      <c r="Q142" s="73"/>
      <c r="R142" s="73"/>
    </row>
    <row r="143" spans="2:18">
      <c r="B143" s="73"/>
      <c r="C143" s="73"/>
      <c r="D143" s="73"/>
      <c r="E143" s="147"/>
      <c r="F143" s="381"/>
      <c r="G143" s="73"/>
      <c r="H143" s="73"/>
      <c r="I143" s="79"/>
      <c r="J143" s="378"/>
      <c r="K143" s="378"/>
      <c r="L143" s="130">
        <f t="shared" si="12"/>
        <v>0</v>
      </c>
      <c r="M143" s="130">
        <f t="shared" si="13"/>
        <v>0</v>
      </c>
      <c r="Q143" s="73"/>
      <c r="R143" s="73"/>
    </row>
    <row r="144" spans="2:18">
      <c r="B144" s="73"/>
      <c r="C144" s="73"/>
      <c r="D144" s="73"/>
      <c r="E144" s="147"/>
      <c r="F144" s="381"/>
      <c r="G144" s="73"/>
      <c r="H144" s="73"/>
      <c r="I144" s="79"/>
      <c r="J144" s="378"/>
      <c r="K144" s="378"/>
      <c r="L144" s="130">
        <f t="shared" si="12"/>
        <v>0</v>
      </c>
      <c r="M144" s="130">
        <f t="shared" si="13"/>
        <v>0</v>
      </c>
      <c r="Q144" s="73"/>
      <c r="R144" s="73"/>
    </row>
    <row r="145" spans="2:18">
      <c r="B145" s="73"/>
      <c r="C145" s="73"/>
      <c r="D145" s="73"/>
      <c r="E145" s="147"/>
      <c r="F145" s="381"/>
      <c r="G145" s="73"/>
      <c r="H145" s="73"/>
      <c r="I145" s="79"/>
      <c r="J145" s="378"/>
      <c r="K145" s="378"/>
      <c r="L145" s="130">
        <f t="shared" si="12"/>
        <v>0</v>
      </c>
      <c r="M145" s="130">
        <f t="shared" si="13"/>
        <v>0</v>
      </c>
      <c r="Q145" s="73"/>
      <c r="R145" s="73"/>
    </row>
    <row r="146" spans="2:18">
      <c r="B146" s="73"/>
      <c r="C146" s="73"/>
      <c r="D146" s="73"/>
      <c r="E146" s="147"/>
      <c r="F146" s="381"/>
      <c r="G146" s="73"/>
      <c r="H146" s="73"/>
      <c r="I146" s="79"/>
      <c r="J146" s="378"/>
      <c r="K146" s="378"/>
      <c r="L146" s="130">
        <f t="shared" si="12"/>
        <v>0</v>
      </c>
      <c r="M146" s="130">
        <f t="shared" si="13"/>
        <v>0</v>
      </c>
      <c r="Q146" s="73"/>
      <c r="R146" s="73"/>
    </row>
    <row r="147" spans="2:18">
      <c r="B147" s="73"/>
      <c r="C147" s="73"/>
      <c r="D147" s="73"/>
      <c r="E147" s="147"/>
      <c r="F147" s="381"/>
      <c r="G147" s="73"/>
      <c r="H147" s="73"/>
      <c r="I147" s="79"/>
      <c r="J147" s="378"/>
      <c r="K147" s="378"/>
      <c r="L147" s="130">
        <f t="shared" si="12"/>
        <v>0</v>
      </c>
      <c r="M147" s="130">
        <f t="shared" si="13"/>
        <v>0</v>
      </c>
      <c r="Q147" s="73"/>
      <c r="R147" s="73"/>
    </row>
    <row r="148" spans="2:18">
      <c r="B148" s="73"/>
      <c r="C148" s="73"/>
      <c r="D148" s="73"/>
      <c r="E148" s="147"/>
      <c r="F148" s="381"/>
      <c r="G148" s="73"/>
      <c r="H148" s="73"/>
      <c r="I148" s="79"/>
      <c r="J148" s="378"/>
      <c r="K148" s="378"/>
      <c r="L148" s="130">
        <f t="shared" si="12"/>
        <v>0</v>
      </c>
      <c r="M148" s="130">
        <f t="shared" si="13"/>
        <v>0</v>
      </c>
      <c r="Q148" s="73"/>
      <c r="R148" s="73"/>
    </row>
    <row r="149" spans="2:18">
      <c r="B149" s="73"/>
      <c r="C149" s="73"/>
      <c r="D149" s="73"/>
      <c r="E149" s="147"/>
      <c r="F149" s="381"/>
      <c r="G149" s="73"/>
      <c r="H149" s="73"/>
      <c r="I149" s="79"/>
      <c r="J149" s="378"/>
      <c r="K149" s="378"/>
      <c r="L149" s="130">
        <f t="shared" si="12"/>
        <v>0</v>
      </c>
      <c r="M149" s="130">
        <f t="shared" si="13"/>
        <v>0</v>
      </c>
      <c r="Q149" s="73"/>
      <c r="R149" s="73"/>
    </row>
    <row r="150" spans="2:18">
      <c r="B150" s="73"/>
      <c r="C150" s="73"/>
      <c r="D150" s="73"/>
      <c r="E150" s="147"/>
      <c r="F150" s="381"/>
      <c r="G150" s="73"/>
      <c r="H150" s="73"/>
      <c r="I150" s="79"/>
      <c r="J150" s="378"/>
      <c r="K150" s="378"/>
      <c r="L150" s="130">
        <f t="shared" si="12"/>
        <v>0</v>
      </c>
      <c r="M150" s="130">
        <f t="shared" si="13"/>
        <v>0</v>
      </c>
      <c r="Q150" s="73"/>
      <c r="R150" s="73"/>
    </row>
    <row r="151" spans="2:18">
      <c r="B151" s="73"/>
      <c r="C151" s="73"/>
      <c r="D151" s="73"/>
      <c r="E151" s="147"/>
      <c r="F151" s="381"/>
      <c r="G151" s="73"/>
      <c r="H151" s="73"/>
      <c r="I151" s="79"/>
      <c r="J151" s="378"/>
      <c r="K151" s="378"/>
      <c r="L151" s="130">
        <f t="shared" si="12"/>
        <v>0</v>
      </c>
      <c r="M151" s="130">
        <f t="shared" si="13"/>
        <v>0</v>
      </c>
      <c r="Q151" s="73"/>
      <c r="R151" s="73"/>
    </row>
    <row r="152" spans="2:18">
      <c r="B152" s="73"/>
      <c r="C152" s="73"/>
      <c r="D152" s="73"/>
      <c r="E152" s="147"/>
      <c r="F152" s="381"/>
      <c r="G152" s="73"/>
      <c r="H152" s="73"/>
      <c r="I152" s="79"/>
      <c r="J152" s="378"/>
      <c r="K152" s="378"/>
      <c r="L152" s="130">
        <f t="shared" si="12"/>
        <v>0</v>
      </c>
      <c r="M152" s="130">
        <f t="shared" si="13"/>
        <v>0</v>
      </c>
      <c r="Q152" s="73"/>
      <c r="R152" s="73"/>
    </row>
    <row r="153" spans="2:18">
      <c r="B153" s="73"/>
      <c r="C153" s="73"/>
      <c r="D153" s="73"/>
      <c r="E153" s="147"/>
      <c r="F153" s="381"/>
      <c r="G153" s="73"/>
      <c r="H153" s="73"/>
      <c r="I153" s="79"/>
      <c r="J153" s="378"/>
      <c r="K153" s="378"/>
      <c r="L153" s="130">
        <f t="shared" si="12"/>
        <v>0</v>
      </c>
      <c r="M153" s="130">
        <f t="shared" si="13"/>
        <v>0</v>
      </c>
      <c r="Q153" s="73"/>
      <c r="R153" s="73"/>
    </row>
    <row r="154" spans="2:18">
      <c r="B154" s="73"/>
      <c r="C154" s="73"/>
      <c r="D154" s="73"/>
      <c r="E154" s="147"/>
      <c r="F154" s="381"/>
      <c r="G154" s="73"/>
      <c r="H154" s="73"/>
      <c r="I154" s="79"/>
      <c r="J154" s="378"/>
      <c r="K154" s="378"/>
      <c r="L154" s="130">
        <f t="shared" si="12"/>
        <v>0</v>
      </c>
      <c r="M154" s="130">
        <f t="shared" si="13"/>
        <v>0</v>
      </c>
      <c r="Q154" s="73"/>
      <c r="R154" s="73"/>
    </row>
    <row r="155" spans="2:18">
      <c r="B155" s="73"/>
      <c r="C155" s="73"/>
      <c r="D155" s="73"/>
      <c r="E155" s="147"/>
      <c r="F155" s="381"/>
      <c r="G155" s="73"/>
      <c r="H155" s="73"/>
      <c r="I155" s="79"/>
      <c r="J155" s="378"/>
      <c r="K155" s="378"/>
      <c r="L155" s="130">
        <f t="shared" si="12"/>
        <v>0</v>
      </c>
      <c r="M155" s="130">
        <f t="shared" si="13"/>
        <v>0</v>
      </c>
      <c r="Q155" s="73"/>
      <c r="R155" s="73"/>
    </row>
    <row r="156" spans="2:18">
      <c r="B156" s="73"/>
      <c r="C156" s="73"/>
      <c r="D156" s="73"/>
      <c r="E156" s="147"/>
      <c r="F156" s="381"/>
      <c r="G156" s="73"/>
      <c r="H156" s="73"/>
      <c r="I156" s="79"/>
      <c r="J156" s="378"/>
      <c r="K156" s="378"/>
      <c r="L156" s="130">
        <f t="shared" si="12"/>
        <v>0</v>
      </c>
      <c r="M156" s="130">
        <f t="shared" si="13"/>
        <v>0</v>
      </c>
      <c r="Q156" s="73"/>
      <c r="R156" s="73"/>
    </row>
    <row r="157" spans="2:18">
      <c r="B157" s="73"/>
      <c r="C157" s="73"/>
      <c r="D157" s="73"/>
      <c r="E157" s="147"/>
      <c r="F157" s="381"/>
      <c r="G157" s="73"/>
      <c r="H157" s="73"/>
      <c r="I157" s="79"/>
      <c r="J157" s="378"/>
      <c r="K157" s="378"/>
      <c r="L157" s="130">
        <f t="shared" si="12"/>
        <v>0</v>
      </c>
      <c r="M157" s="130">
        <f t="shared" si="13"/>
        <v>0</v>
      </c>
      <c r="Q157" s="73"/>
      <c r="R157" s="73"/>
    </row>
    <row r="158" spans="2:18">
      <c r="B158" s="73"/>
      <c r="C158" s="73"/>
      <c r="D158" s="73"/>
      <c r="E158" s="147"/>
      <c r="F158" s="381"/>
      <c r="G158" s="73"/>
      <c r="H158" s="73"/>
      <c r="I158" s="79"/>
      <c r="J158" s="378"/>
      <c r="K158" s="378"/>
      <c r="L158" s="130">
        <f t="shared" si="12"/>
        <v>0</v>
      </c>
      <c r="M158" s="130">
        <f t="shared" si="13"/>
        <v>0</v>
      </c>
      <c r="Q158" s="73"/>
      <c r="R158" s="73"/>
    </row>
    <row r="159" spans="2:18">
      <c r="B159" s="73"/>
      <c r="C159" s="73"/>
      <c r="D159" s="73"/>
      <c r="E159" s="147"/>
      <c r="F159" s="381"/>
      <c r="G159" s="73"/>
      <c r="H159" s="73"/>
      <c r="I159" s="79"/>
      <c r="J159" s="378"/>
      <c r="K159" s="378"/>
      <c r="L159" s="130">
        <f t="shared" si="12"/>
        <v>0</v>
      </c>
      <c r="M159" s="130">
        <f t="shared" si="13"/>
        <v>0</v>
      </c>
      <c r="Q159" s="73"/>
      <c r="R159" s="73"/>
    </row>
    <row r="160" spans="2:18">
      <c r="B160" s="73"/>
      <c r="C160" s="73"/>
      <c r="D160" s="73"/>
      <c r="E160" s="147"/>
      <c r="F160" s="381"/>
      <c r="G160" s="73"/>
      <c r="H160" s="73"/>
      <c r="I160" s="79"/>
      <c r="J160" s="378"/>
      <c r="K160" s="378"/>
      <c r="L160" s="130">
        <f t="shared" si="12"/>
        <v>0</v>
      </c>
      <c r="M160" s="130">
        <f t="shared" si="13"/>
        <v>0</v>
      </c>
      <c r="Q160" s="73"/>
      <c r="R160" s="73"/>
    </row>
    <row r="161" spans="2:18">
      <c r="B161" s="73"/>
      <c r="C161" s="73"/>
      <c r="D161" s="73"/>
      <c r="E161" s="147"/>
      <c r="F161" s="381"/>
      <c r="G161" s="73"/>
      <c r="H161" s="73"/>
      <c r="I161" s="79"/>
      <c r="J161" s="378"/>
      <c r="K161" s="378"/>
      <c r="L161" s="130">
        <f t="shared" si="12"/>
        <v>0</v>
      </c>
      <c r="M161" s="130">
        <f t="shared" si="13"/>
        <v>0</v>
      </c>
      <c r="Q161" s="73"/>
      <c r="R161" s="73"/>
    </row>
    <row r="162" spans="2:18">
      <c r="B162" s="73"/>
      <c r="C162" s="73"/>
      <c r="D162" s="73"/>
      <c r="E162" s="147"/>
      <c r="F162" s="381"/>
      <c r="G162" s="73"/>
      <c r="H162" s="73"/>
      <c r="I162" s="79"/>
      <c r="J162" s="378"/>
      <c r="K162" s="378"/>
      <c r="L162" s="130">
        <f t="shared" si="12"/>
        <v>0</v>
      </c>
      <c r="M162" s="130">
        <f t="shared" si="13"/>
        <v>0</v>
      </c>
      <c r="Q162" s="73"/>
      <c r="R162" s="73"/>
    </row>
    <row r="163" spans="2:18">
      <c r="B163" s="73"/>
      <c r="C163" s="73"/>
      <c r="D163" s="73"/>
      <c r="E163" s="147"/>
      <c r="F163" s="381"/>
      <c r="G163" s="73"/>
      <c r="H163" s="73"/>
      <c r="I163" s="79"/>
      <c r="J163" s="378"/>
      <c r="K163" s="378"/>
      <c r="L163" s="130">
        <f t="shared" si="12"/>
        <v>0</v>
      </c>
      <c r="M163" s="130">
        <f t="shared" si="13"/>
        <v>0</v>
      </c>
      <c r="Q163" s="73"/>
      <c r="R163" s="73"/>
    </row>
    <row r="164" spans="2:18">
      <c r="B164" s="73"/>
      <c r="C164" s="73"/>
      <c r="D164" s="73"/>
      <c r="E164" s="147"/>
      <c r="F164" s="381"/>
      <c r="G164" s="73"/>
      <c r="H164" s="73"/>
      <c r="I164" s="79"/>
      <c r="J164" s="378"/>
      <c r="K164" s="378"/>
      <c r="L164" s="130">
        <f t="shared" si="12"/>
        <v>0</v>
      </c>
      <c r="M164" s="130">
        <f t="shared" si="13"/>
        <v>0</v>
      </c>
      <c r="Q164" s="73"/>
      <c r="R164" s="73"/>
    </row>
    <row r="165" spans="2:18">
      <c r="B165" s="73"/>
      <c r="C165" s="73"/>
      <c r="D165" s="73"/>
      <c r="E165" s="147"/>
      <c r="F165" s="381"/>
      <c r="G165" s="73"/>
      <c r="H165" s="73"/>
      <c r="I165" s="79"/>
      <c r="J165" s="378"/>
      <c r="K165" s="378"/>
      <c r="L165" s="130">
        <f t="shared" si="12"/>
        <v>0</v>
      </c>
      <c r="M165" s="130">
        <f t="shared" si="13"/>
        <v>0</v>
      </c>
      <c r="Q165" s="73"/>
      <c r="R165" s="73"/>
    </row>
    <row r="166" spans="2:18">
      <c r="B166" s="73"/>
      <c r="C166" s="73"/>
      <c r="D166" s="73"/>
      <c r="E166" s="147"/>
      <c r="F166" s="381"/>
      <c r="G166" s="73"/>
      <c r="H166" s="73"/>
      <c r="I166" s="79"/>
      <c r="J166" s="378"/>
      <c r="K166" s="378"/>
      <c r="L166" s="130">
        <f t="shared" si="12"/>
        <v>0</v>
      </c>
      <c r="M166" s="130">
        <f t="shared" si="13"/>
        <v>0</v>
      </c>
      <c r="Q166" s="73"/>
      <c r="R166" s="73"/>
    </row>
    <row r="167" spans="2:18">
      <c r="B167" s="73"/>
      <c r="C167" s="73"/>
      <c r="D167" s="73"/>
      <c r="E167" s="147"/>
      <c r="F167" s="381"/>
      <c r="G167" s="73"/>
      <c r="H167" s="73"/>
      <c r="I167" s="79"/>
      <c r="J167" s="378"/>
      <c r="K167" s="378"/>
      <c r="L167" s="130">
        <f t="shared" si="12"/>
        <v>0</v>
      </c>
      <c r="M167" s="130">
        <f t="shared" si="13"/>
        <v>0</v>
      </c>
      <c r="Q167" s="73"/>
      <c r="R167" s="73"/>
    </row>
    <row r="168" spans="2:18">
      <c r="B168" s="73"/>
      <c r="C168" s="73"/>
      <c r="D168" s="73"/>
      <c r="E168" s="147"/>
      <c r="F168" s="381"/>
      <c r="G168" s="73"/>
      <c r="H168" s="73"/>
      <c r="I168" s="79"/>
      <c r="J168" s="378"/>
      <c r="K168" s="378"/>
      <c r="L168" s="130">
        <f t="shared" si="12"/>
        <v>0</v>
      </c>
      <c r="M168" s="130">
        <f t="shared" si="13"/>
        <v>0</v>
      </c>
      <c r="Q168" s="73"/>
      <c r="R168" s="73"/>
    </row>
    <row r="169" spans="2:18">
      <c r="B169" s="73"/>
      <c r="C169" s="73"/>
      <c r="D169" s="73"/>
      <c r="E169" s="147"/>
      <c r="F169" s="381"/>
      <c r="G169" s="73"/>
      <c r="H169" s="73"/>
      <c r="I169" s="79"/>
      <c r="J169" s="378"/>
      <c r="K169" s="378"/>
      <c r="L169" s="130">
        <f t="shared" si="12"/>
        <v>0</v>
      </c>
      <c r="M169" s="130">
        <f t="shared" si="13"/>
        <v>0</v>
      </c>
      <c r="Q169" s="73"/>
      <c r="R169" s="73"/>
    </row>
    <row r="170" spans="2:18">
      <c r="B170" s="73"/>
      <c r="C170" s="73"/>
      <c r="D170" s="73"/>
      <c r="E170" s="147"/>
      <c r="F170" s="381"/>
      <c r="G170" s="73"/>
      <c r="H170" s="73"/>
      <c r="I170" s="79"/>
      <c r="J170" s="378"/>
      <c r="K170" s="378"/>
      <c r="L170" s="130">
        <f t="shared" si="12"/>
        <v>0</v>
      </c>
      <c r="M170" s="130">
        <f t="shared" si="13"/>
        <v>0</v>
      </c>
      <c r="Q170" s="73"/>
      <c r="R170" s="73"/>
    </row>
    <row r="171" spans="2:18">
      <c r="B171" s="73"/>
      <c r="C171" s="73"/>
      <c r="D171" s="73"/>
      <c r="E171" s="147"/>
      <c r="F171" s="381"/>
      <c r="G171" s="73"/>
      <c r="H171" s="73"/>
      <c r="I171" s="79"/>
      <c r="J171" s="378"/>
      <c r="K171" s="378"/>
      <c r="L171" s="130">
        <f t="shared" si="12"/>
        <v>0</v>
      </c>
      <c r="M171" s="130">
        <f t="shared" si="13"/>
        <v>0</v>
      </c>
      <c r="Q171" s="73"/>
      <c r="R171" s="73"/>
    </row>
    <row r="172" spans="2:18">
      <c r="B172" s="73"/>
      <c r="C172" s="73"/>
      <c r="D172" s="73"/>
      <c r="E172" s="147"/>
      <c r="F172" s="381"/>
      <c r="G172" s="73"/>
      <c r="H172" s="73"/>
      <c r="I172" s="79"/>
      <c r="J172" s="378"/>
      <c r="K172" s="378"/>
      <c r="L172" s="130">
        <f t="shared" si="12"/>
        <v>0</v>
      </c>
      <c r="M172" s="130">
        <f t="shared" si="13"/>
        <v>0</v>
      </c>
      <c r="Q172" s="73"/>
      <c r="R172" s="73"/>
    </row>
    <row r="173" spans="2:18">
      <c r="B173" s="73"/>
      <c r="C173" s="73"/>
      <c r="D173" s="73"/>
      <c r="E173" s="147"/>
      <c r="F173" s="381"/>
      <c r="G173" s="73"/>
      <c r="H173" s="73"/>
      <c r="I173" s="79"/>
      <c r="J173" s="378"/>
      <c r="K173" s="378"/>
      <c r="L173" s="130">
        <f t="shared" si="12"/>
        <v>0</v>
      </c>
      <c r="M173" s="130">
        <f t="shared" si="13"/>
        <v>0</v>
      </c>
      <c r="Q173" s="73"/>
      <c r="R173" s="73"/>
    </row>
    <row r="174" spans="2:18">
      <c r="B174" s="73"/>
      <c r="C174" s="73"/>
      <c r="D174" s="73"/>
      <c r="E174" s="147"/>
      <c r="F174" s="381"/>
      <c r="G174" s="73"/>
      <c r="H174" s="73"/>
      <c r="I174" s="79"/>
      <c r="J174" s="378"/>
      <c r="K174" s="378"/>
      <c r="L174" s="130">
        <f t="shared" si="12"/>
        <v>0</v>
      </c>
      <c r="M174" s="130">
        <f t="shared" si="13"/>
        <v>0</v>
      </c>
      <c r="Q174" s="73"/>
      <c r="R174" s="73"/>
    </row>
    <row r="175" spans="2:18">
      <c r="B175" s="73"/>
      <c r="C175" s="73"/>
      <c r="D175" s="73"/>
      <c r="E175" s="147"/>
      <c r="F175" s="381"/>
      <c r="G175" s="73"/>
      <c r="H175" s="73"/>
      <c r="I175" s="79"/>
      <c r="J175" s="378"/>
      <c r="K175" s="378"/>
      <c r="L175" s="130">
        <f t="shared" si="12"/>
        <v>0</v>
      </c>
      <c r="M175" s="130">
        <f t="shared" si="13"/>
        <v>0</v>
      </c>
      <c r="Q175" s="73"/>
      <c r="R175" s="73"/>
    </row>
    <row r="176" spans="2:18">
      <c r="B176" s="73"/>
      <c r="C176" s="73"/>
      <c r="D176" s="73"/>
      <c r="E176" s="147"/>
      <c r="F176" s="381"/>
      <c r="G176" s="73"/>
      <c r="H176" s="73"/>
      <c r="I176" s="79"/>
      <c r="J176" s="378"/>
      <c r="K176" s="378"/>
      <c r="L176" s="130">
        <f t="shared" si="12"/>
        <v>0</v>
      </c>
      <c r="M176" s="130">
        <f t="shared" si="13"/>
        <v>0</v>
      </c>
      <c r="Q176" s="73"/>
      <c r="R176" s="73"/>
    </row>
    <row r="177" spans="2:18">
      <c r="B177" s="73"/>
      <c r="C177" s="73"/>
      <c r="D177" s="73"/>
      <c r="E177" s="147"/>
      <c r="F177" s="381"/>
      <c r="G177" s="73"/>
      <c r="H177" s="73"/>
      <c r="I177" s="79"/>
      <c r="J177" s="378"/>
      <c r="K177" s="378"/>
      <c r="L177" s="130">
        <f t="shared" si="12"/>
        <v>0</v>
      </c>
      <c r="M177" s="130">
        <f t="shared" si="13"/>
        <v>0</v>
      </c>
      <c r="Q177" s="73"/>
      <c r="R177" s="73"/>
    </row>
    <row r="178" spans="2:18">
      <c r="B178" s="73"/>
      <c r="C178" s="73"/>
      <c r="D178" s="73"/>
      <c r="E178" s="147"/>
      <c r="F178" s="381"/>
      <c r="G178" s="73"/>
      <c r="H178" s="73"/>
      <c r="I178" s="79"/>
      <c r="J178" s="378"/>
      <c r="K178" s="378"/>
      <c r="L178" s="130">
        <f t="shared" si="12"/>
        <v>0</v>
      </c>
      <c r="M178" s="130">
        <f t="shared" si="13"/>
        <v>0</v>
      </c>
      <c r="Q178" s="73"/>
      <c r="R178" s="73"/>
    </row>
    <row r="179" spans="2:18">
      <c r="B179" s="73"/>
      <c r="C179" s="73"/>
      <c r="D179" s="73"/>
      <c r="E179" s="147"/>
      <c r="F179" s="381"/>
      <c r="G179" s="73"/>
      <c r="H179" s="73"/>
      <c r="I179" s="79"/>
      <c r="J179" s="378"/>
      <c r="K179" s="378"/>
      <c r="L179" s="130">
        <f t="shared" si="12"/>
        <v>0</v>
      </c>
      <c r="M179" s="130">
        <f t="shared" si="13"/>
        <v>0</v>
      </c>
      <c r="Q179" s="73"/>
      <c r="R179" s="73"/>
    </row>
    <row r="180" spans="2:18">
      <c r="B180" s="73"/>
      <c r="C180" s="73"/>
      <c r="D180" s="73"/>
      <c r="E180" s="147"/>
      <c r="F180" s="381"/>
      <c r="G180" s="73"/>
      <c r="H180" s="73"/>
      <c r="I180" s="79"/>
      <c r="J180" s="378"/>
      <c r="K180" s="378"/>
      <c r="L180" s="130">
        <f t="shared" si="12"/>
        <v>0</v>
      </c>
      <c r="M180" s="130">
        <f t="shared" si="13"/>
        <v>0</v>
      </c>
      <c r="Q180" s="73"/>
      <c r="R180" s="73"/>
    </row>
    <row r="181" spans="2:18">
      <c r="B181" s="73"/>
      <c r="C181" s="73"/>
      <c r="D181" s="73"/>
      <c r="E181" s="147"/>
      <c r="F181" s="381"/>
      <c r="G181" s="73"/>
      <c r="H181" s="73"/>
      <c r="I181" s="79"/>
      <c r="J181" s="378"/>
      <c r="K181" s="378"/>
      <c r="L181" s="130">
        <f t="shared" si="12"/>
        <v>0</v>
      </c>
      <c r="M181" s="130">
        <f t="shared" si="13"/>
        <v>0</v>
      </c>
      <c r="Q181" s="73"/>
      <c r="R181" s="73"/>
    </row>
    <row r="182" spans="2:18">
      <c r="B182" s="73"/>
      <c r="C182" s="73"/>
      <c r="D182" s="73"/>
      <c r="E182" s="147"/>
      <c r="F182" s="381"/>
      <c r="G182" s="73"/>
      <c r="H182" s="73"/>
      <c r="I182" s="79"/>
      <c r="J182" s="378"/>
      <c r="K182" s="378"/>
      <c r="L182" s="130">
        <f t="shared" si="12"/>
        <v>0</v>
      </c>
      <c r="M182" s="130">
        <f t="shared" si="13"/>
        <v>0</v>
      </c>
      <c r="Q182" s="73"/>
      <c r="R182" s="73"/>
    </row>
    <row r="183" spans="2:18">
      <c r="B183" s="73"/>
      <c r="C183" s="73"/>
      <c r="D183" s="73"/>
      <c r="E183" s="147"/>
      <c r="F183" s="381"/>
      <c r="G183" s="73"/>
      <c r="H183" s="73"/>
      <c r="I183" s="79"/>
      <c r="J183" s="378"/>
      <c r="K183" s="378"/>
      <c r="L183" s="130">
        <f t="shared" si="12"/>
        <v>0</v>
      </c>
      <c r="M183" s="130">
        <f t="shared" si="13"/>
        <v>0</v>
      </c>
      <c r="Q183" s="73"/>
      <c r="R183" s="73"/>
    </row>
    <row r="184" spans="2:18">
      <c r="B184" s="73"/>
      <c r="C184" s="73"/>
      <c r="D184" s="73"/>
      <c r="E184" s="147"/>
      <c r="F184" s="381"/>
      <c r="G184" s="73"/>
      <c r="H184" s="73"/>
      <c r="I184" s="79"/>
      <c r="J184" s="378"/>
      <c r="K184" s="378"/>
      <c r="L184" s="130">
        <f t="shared" si="12"/>
        <v>0</v>
      </c>
      <c r="M184" s="130">
        <f t="shared" si="13"/>
        <v>0</v>
      </c>
      <c r="Q184" s="73"/>
      <c r="R184" s="73"/>
    </row>
    <row r="185" spans="2:18">
      <c r="B185" s="73"/>
      <c r="C185" s="73"/>
      <c r="D185" s="73"/>
      <c r="E185" s="147"/>
      <c r="F185" s="381"/>
      <c r="G185" s="73"/>
      <c r="H185" s="73"/>
      <c r="I185" s="79"/>
      <c r="J185" s="378"/>
      <c r="K185" s="378"/>
      <c r="L185" s="130">
        <f t="shared" si="12"/>
        <v>0</v>
      </c>
      <c r="M185" s="130">
        <f t="shared" si="13"/>
        <v>0</v>
      </c>
      <c r="Q185" s="73"/>
      <c r="R185" s="73"/>
    </row>
    <row r="186" spans="2:18">
      <c r="B186" s="73"/>
      <c r="C186" s="73"/>
      <c r="D186" s="73"/>
      <c r="E186" s="147"/>
      <c r="F186" s="381"/>
      <c r="G186" s="73"/>
      <c r="H186" s="73"/>
      <c r="I186" s="79"/>
      <c r="J186" s="378"/>
      <c r="K186" s="378"/>
      <c r="L186" s="130">
        <f t="shared" si="12"/>
        <v>0</v>
      </c>
      <c r="M186" s="130">
        <f t="shared" si="13"/>
        <v>0</v>
      </c>
      <c r="Q186" s="73"/>
      <c r="R186" s="73"/>
    </row>
    <row r="187" spans="2:18">
      <c r="B187" s="73"/>
      <c r="C187" s="73"/>
      <c r="D187" s="73"/>
      <c r="E187" s="147"/>
      <c r="F187" s="381"/>
      <c r="G187" s="73"/>
      <c r="H187" s="73"/>
      <c r="I187" s="79"/>
      <c r="J187" s="378"/>
      <c r="K187" s="378"/>
      <c r="L187" s="130">
        <f t="shared" ref="L187:L209" si="14">IF(I187="Open",N187,0)</f>
        <v>0</v>
      </c>
      <c r="M187" s="130">
        <f t="shared" ref="M187:M209" si="15">IF(I187="Open",O187,0)</f>
        <v>0</v>
      </c>
      <c r="Q187" s="73"/>
      <c r="R187" s="73"/>
    </row>
    <row r="188" spans="2:18">
      <c r="B188" s="73"/>
      <c r="C188" s="73"/>
      <c r="D188" s="73"/>
      <c r="E188" s="147"/>
      <c r="F188" s="381"/>
      <c r="G188" s="73"/>
      <c r="H188" s="73"/>
      <c r="I188" s="79"/>
      <c r="J188" s="378"/>
      <c r="K188" s="378"/>
      <c r="L188" s="130">
        <f t="shared" si="14"/>
        <v>0</v>
      </c>
      <c r="M188" s="130">
        <f t="shared" si="15"/>
        <v>0</v>
      </c>
      <c r="Q188" s="73"/>
      <c r="R188" s="73"/>
    </row>
    <row r="189" spans="2:18">
      <c r="B189" s="73"/>
      <c r="C189" s="73"/>
      <c r="D189" s="73"/>
      <c r="E189" s="147"/>
      <c r="F189" s="381"/>
      <c r="G189" s="73"/>
      <c r="H189" s="73"/>
      <c r="I189" s="79"/>
      <c r="J189" s="378"/>
      <c r="K189" s="378"/>
      <c r="L189" s="130">
        <f t="shared" si="14"/>
        <v>0</v>
      </c>
      <c r="M189" s="130">
        <f t="shared" si="15"/>
        <v>0</v>
      </c>
      <c r="Q189" s="73"/>
      <c r="R189" s="73"/>
    </row>
    <row r="190" spans="2:18">
      <c r="B190" s="73"/>
      <c r="C190" s="73"/>
      <c r="D190" s="73"/>
      <c r="E190" s="147"/>
      <c r="F190" s="381"/>
      <c r="G190" s="73"/>
      <c r="H190" s="73"/>
      <c r="I190" s="79"/>
      <c r="J190" s="378"/>
      <c r="K190" s="378"/>
      <c r="L190" s="130">
        <f t="shared" si="14"/>
        <v>0</v>
      </c>
      <c r="M190" s="130">
        <f t="shared" si="15"/>
        <v>0</v>
      </c>
      <c r="Q190" s="73"/>
      <c r="R190" s="73"/>
    </row>
    <row r="191" spans="2:18">
      <c r="B191" s="73"/>
      <c r="C191" s="73"/>
      <c r="D191" s="73"/>
      <c r="E191" s="147"/>
      <c r="F191" s="381"/>
      <c r="G191" s="73"/>
      <c r="H191" s="73"/>
      <c r="I191" s="79"/>
      <c r="J191" s="378"/>
      <c r="K191" s="378"/>
      <c r="L191" s="130">
        <f t="shared" si="14"/>
        <v>0</v>
      </c>
      <c r="M191" s="130">
        <f t="shared" si="15"/>
        <v>0</v>
      </c>
      <c r="Q191" s="73"/>
      <c r="R191" s="73"/>
    </row>
    <row r="192" spans="2:18">
      <c r="B192" s="73"/>
      <c r="C192" s="73"/>
      <c r="D192" s="73"/>
      <c r="E192" s="147"/>
      <c r="F192" s="381"/>
      <c r="G192" s="73"/>
      <c r="H192" s="73"/>
      <c r="I192" s="79"/>
      <c r="J192" s="378"/>
      <c r="K192" s="378"/>
      <c r="L192" s="130">
        <f t="shared" si="14"/>
        <v>0</v>
      </c>
      <c r="M192" s="130">
        <f t="shared" si="15"/>
        <v>0</v>
      </c>
      <c r="Q192" s="73"/>
      <c r="R192" s="73"/>
    </row>
    <row r="193" spans="2:18">
      <c r="B193" s="73"/>
      <c r="C193" s="73"/>
      <c r="D193" s="73"/>
      <c r="E193" s="147"/>
      <c r="F193" s="381"/>
      <c r="G193" s="73"/>
      <c r="H193" s="73"/>
      <c r="I193" s="79"/>
      <c r="J193" s="378"/>
      <c r="K193" s="378"/>
      <c r="L193" s="130">
        <f t="shared" si="14"/>
        <v>0</v>
      </c>
      <c r="M193" s="130">
        <f t="shared" si="15"/>
        <v>0</v>
      </c>
      <c r="Q193" s="73"/>
      <c r="R193" s="73"/>
    </row>
    <row r="194" spans="2:18">
      <c r="B194" s="73"/>
      <c r="C194" s="73"/>
      <c r="D194" s="73"/>
      <c r="E194" s="147"/>
      <c r="F194" s="381"/>
      <c r="G194" s="73"/>
      <c r="H194" s="73"/>
      <c r="I194" s="79"/>
      <c r="J194" s="378"/>
      <c r="K194" s="378"/>
      <c r="L194" s="130">
        <f t="shared" si="14"/>
        <v>0</v>
      </c>
      <c r="M194" s="130">
        <f t="shared" si="15"/>
        <v>0</v>
      </c>
      <c r="Q194" s="73"/>
      <c r="R194" s="73"/>
    </row>
    <row r="195" spans="2:18">
      <c r="B195" s="73"/>
      <c r="C195" s="73"/>
      <c r="D195" s="73"/>
      <c r="E195" s="147"/>
      <c r="F195" s="381"/>
      <c r="G195" s="73"/>
      <c r="H195" s="73"/>
      <c r="I195" s="79"/>
      <c r="J195" s="378"/>
      <c r="K195" s="378"/>
      <c r="L195" s="130">
        <f t="shared" si="14"/>
        <v>0</v>
      </c>
      <c r="M195" s="130">
        <f t="shared" si="15"/>
        <v>0</v>
      </c>
      <c r="Q195" s="73"/>
      <c r="R195" s="73"/>
    </row>
    <row r="196" spans="2:18">
      <c r="B196" s="73"/>
      <c r="C196" s="73"/>
      <c r="D196" s="73"/>
      <c r="E196" s="147"/>
      <c r="F196" s="381"/>
      <c r="G196" s="73"/>
      <c r="H196" s="73"/>
      <c r="I196" s="79"/>
      <c r="J196" s="378"/>
      <c r="K196" s="378"/>
      <c r="L196" s="130">
        <f t="shared" si="14"/>
        <v>0</v>
      </c>
      <c r="M196" s="130">
        <f t="shared" si="15"/>
        <v>0</v>
      </c>
      <c r="Q196" s="73"/>
      <c r="R196" s="73"/>
    </row>
    <row r="197" spans="2:18">
      <c r="B197" s="73"/>
      <c r="C197" s="73"/>
      <c r="D197" s="73"/>
      <c r="E197" s="147"/>
      <c r="F197" s="381"/>
      <c r="G197" s="73"/>
      <c r="H197" s="73"/>
      <c r="I197" s="79"/>
      <c r="J197" s="378"/>
      <c r="K197" s="378"/>
      <c r="L197" s="130">
        <f t="shared" si="14"/>
        <v>0</v>
      </c>
      <c r="M197" s="130">
        <f t="shared" si="15"/>
        <v>0</v>
      </c>
      <c r="Q197" s="73"/>
      <c r="R197" s="73"/>
    </row>
    <row r="198" spans="2:18">
      <c r="B198" s="73"/>
      <c r="C198" s="73"/>
      <c r="D198" s="73"/>
      <c r="E198" s="147"/>
      <c r="F198" s="381"/>
      <c r="G198" s="73"/>
      <c r="H198" s="73"/>
      <c r="I198" s="79"/>
      <c r="J198" s="378"/>
      <c r="K198" s="378"/>
      <c r="L198" s="130">
        <f t="shared" si="14"/>
        <v>0</v>
      </c>
      <c r="M198" s="130">
        <f t="shared" si="15"/>
        <v>0</v>
      </c>
      <c r="Q198" s="73"/>
      <c r="R198" s="73"/>
    </row>
    <row r="199" spans="2:18">
      <c r="B199" s="73"/>
      <c r="C199" s="73"/>
      <c r="D199" s="73"/>
      <c r="E199" s="147"/>
      <c r="F199" s="381"/>
      <c r="G199" s="73"/>
      <c r="H199" s="73"/>
      <c r="I199" s="79"/>
      <c r="J199" s="378"/>
      <c r="K199" s="378"/>
      <c r="L199" s="130">
        <f t="shared" si="14"/>
        <v>0</v>
      </c>
      <c r="M199" s="130">
        <f t="shared" si="15"/>
        <v>0</v>
      </c>
      <c r="Q199" s="73"/>
      <c r="R199" s="73"/>
    </row>
    <row r="200" spans="2:18">
      <c r="B200" s="73"/>
      <c r="C200" s="73"/>
      <c r="D200" s="73"/>
      <c r="E200" s="147"/>
      <c r="F200" s="381"/>
      <c r="G200" s="73"/>
      <c r="H200" s="73"/>
      <c r="I200" s="79"/>
      <c r="J200" s="378"/>
      <c r="K200" s="378"/>
      <c r="L200" s="130">
        <f t="shared" si="14"/>
        <v>0</v>
      </c>
      <c r="M200" s="130">
        <f t="shared" si="15"/>
        <v>0</v>
      </c>
      <c r="Q200" s="73"/>
      <c r="R200" s="73"/>
    </row>
    <row r="201" spans="2:18">
      <c r="B201" s="73"/>
      <c r="C201" s="73"/>
      <c r="D201" s="73"/>
      <c r="E201" s="147"/>
      <c r="F201" s="381"/>
      <c r="G201" s="73"/>
      <c r="H201" s="73"/>
      <c r="I201" s="79"/>
      <c r="J201" s="378"/>
      <c r="K201" s="378"/>
      <c r="L201" s="130">
        <f t="shared" si="14"/>
        <v>0</v>
      </c>
      <c r="M201" s="130">
        <f t="shared" si="15"/>
        <v>0</v>
      </c>
      <c r="Q201" s="73"/>
      <c r="R201" s="73"/>
    </row>
    <row r="202" spans="2:18">
      <c r="B202" s="73"/>
      <c r="C202" s="73"/>
      <c r="D202" s="73"/>
      <c r="E202" s="147"/>
      <c r="F202" s="381"/>
      <c r="G202" s="73"/>
      <c r="H202" s="73"/>
      <c r="I202" s="79"/>
      <c r="J202" s="378"/>
      <c r="K202" s="378"/>
      <c r="L202" s="130">
        <f t="shared" si="14"/>
        <v>0</v>
      </c>
      <c r="M202" s="130">
        <f t="shared" si="15"/>
        <v>0</v>
      </c>
      <c r="Q202" s="73"/>
      <c r="R202" s="73"/>
    </row>
    <row r="203" spans="2:18">
      <c r="B203" s="73"/>
      <c r="C203" s="73"/>
      <c r="D203" s="73"/>
      <c r="E203" s="147"/>
      <c r="F203" s="381"/>
      <c r="G203" s="73"/>
      <c r="H203" s="73"/>
      <c r="I203" s="79"/>
      <c r="J203" s="378"/>
      <c r="K203" s="378"/>
      <c r="L203" s="130">
        <f t="shared" si="14"/>
        <v>0</v>
      </c>
      <c r="M203" s="130">
        <f t="shared" si="15"/>
        <v>0</v>
      </c>
      <c r="Q203" s="73"/>
      <c r="R203" s="73"/>
    </row>
    <row r="204" spans="2:18">
      <c r="B204" s="73"/>
      <c r="C204" s="73"/>
      <c r="D204" s="73"/>
      <c r="E204" s="147"/>
      <c r="F204" s="381"/>
      <c r="G204" s="73"/>
      <c r="H204" s="73"/>
      <c r="I204" s="79"/>
      <c r="J204" s="378"/>
      <c r="K204" s="378"/>
      <c r="L204" s="130">
        <f t="shared" si="14"/>
        <v>0</v>
      </c>
      <c r="M204" s="130">
        <f t="shared" si="15"/>
        <v>0</v>
      </c>
      <c r="Q204" s="73"/>
      <c r="R204" s="73"/>
    </row>
    <row r="205" spans="2:18">
      <c r="B205" s="73"/>
      <c r="C205" s="73"/>
      <c r="D205" s="73"/>
      <c r="E205" s="147"/>
      <c r="F205" s="381"/>
      <c r="G205" s="73"/>
      <c r="H205" s="73"/>
      <c r="I205" s="79"/>
      <c r="J205" s="378"/>
      <c r="K205" s="378"/>
      <c r="L205" s="130">
        <f t="shared" si="14"/>
        <v>0</v>
      </c>
      <c r="M205" s="130">
        <f t="shared" si="15"/>
        <v>0</v>
      </c>
      <c r="Q205" s="73"/>
      <c r="R205" s="73"/>
    </row>
    <row r="206" spans="2:18">
      <c r="B206" s="73"/>
      <c r="C206" s="73"/>
      <c r="D206" s="73"/>
      <c r="E206" s="147"/>
      <c r="F206" s="381"/>
      <c r="G206" s="73"/>
      <c r="H206" s="73"/>
      <c r="I206" s="79"/>
      <c r="J206" s="378"/>
      <c r="K206" s="378"/>
      <c r="L206" s="130">
        <f t="shared" si="14"/>
        <v>0</v>
      </c>
      <c r="M206" s="130">
        <f t="shared" si="15"/>
        <v>0</v>
      </c>
      <c r="Q206" s="73"/>
      <c r="R206" s="73"/>
    </row>
    <row r="207" spans="2:18">
      <c r="B207" s="73"/>
      <c r="C207" s="73"/>
      <c r="D207" s="73"/>
      <c r="E207" s="147"/>
      <c r="F207" s="381"/>
      <c r="G207" s="73"/>
      <c r="H207" s="73"/>
      <c r="I207" s="79"/>
      <c r="J207" s="378"/>
      <c r="K207" s="378"/>
      <c r="L207" s="130">
        <f t="shared" si="14"/>
        <v>0</v>
      </c>
      <c r="M207" s="130">
        <f t="shared" si="15"/>
        <v>0</v>
      </c>
      <c r="Q207" s="73"/>
      <c r="R207" s="73"/>
    </row>
    <row r="208" spans="2:18">
      <c r="B208" s="73"/>
      <c r="C208" s="73"/>
      <c r="D208" s="73"/>
      <c r="E208" s="147"/>
      <c r="F208" s="381"/>
      <c r="G208" s="73"/>
      <c r="H208" s="73"/>
      <c r="I208" s="79"/>
      <c r="J208" s="378"/>
      <c r="K208" s="378"/>
      <c r="L208" s="130">
        <f t="shared" si="14"/>
        <v>0</v>
      </c>
      <c r="M208" s="130">
        <f t="shared" si="15"/>
        <v>0</v>
      </c>
      <c r="Q208" s="73"/>
      <c r="R208" s="73"/>
    </row>
    <row r="209" spans="2:18">
      <c r="B209" s="72" t="s">
        <v>383</v>
      </c>
      <c r="C209" s="72" t="s">
        <v>352</v>
      </c>
      <c r="D209" s="73"/>
      <c r="E209" s="147"/>
      <c r="F209" s="381"/>
      <c r="G209" s="73"/>
      <c r="H209" s="73"/>
      <c r="I209" s="79"/>
      <c r="J209" s="378"/>
      <c r="K209" s="378"/>
      <c r="L209" s="130">
        <f t="shared" si="14"/>
        <v>0</v>
      </c>
      <c r="M209" s="130">
        <f t="shared" si="15"/>
        <v>0</v>
      </c>
      <c r="Q209" s="73"/>
      <c r="R209" s="73"/>
    </row>
    <row r="210" spans="2:18">
      <c r="F210" s="395"/>
      <c r="J210" s="393"/>
      <c r="K210" s="393"/>
    </row>
    <row r="211" spans="2:18">
      <c r="F211" s="395"/>
      <c r="J211" s="393"/>
      <c r="K211" s="393"/>
    </row>
    <row r="212" spans="2:18">
      <c r="F212" s="395"/>
      <c r="J212" s="393"/>
      <c r="K212" s="393"/>
    </row>
    <row r="213" spans="2:18">
      <c r="F213" s="395"/>
      <c r="J213" s="393"/>
      <c r="K213" s="393"/>
    </row>
    <row r="214" spans="2:18">
      <c r="F214" s="395"/>
      <c r="J214" s="393"/>
      <c r="K214" s="393"/>
    </row>
    <row r="215" spans="2:18">
      <c r="F215" s="395"/>
      <c r="J215" s="393"/>
      <c r="K215" s="393"/>
    </row>
    <row r="216" spans="2:18">
      <c r="F216" s="395"/>
      <c r="J216" s="393"/>
      <c r="K216" s="393"/>
    </row>
    <row r="217" spans="2:18">
      <c r="F217" s="395"/>
      <c r="J217" s="393"/>
      <c r="K217" s="393"/>
    </row>
    <row r="218" spans="2:18">
      <c r="F218" s="395"/>
      <c r="J218" s="393"/>
      <c r="K218" s="393"/>
    </row>
    <row r="219" spans="2:18">
      <c r="F219" s="395"/>
      <c r="J219" s="393"/>
      <c r="K219" s="393"/>
    </row>
    <row r="220" spans="2:18">
      <c r="F220" s="395"/>
      <c r="J220" s="393"/>
      <c r="K220" s="393"/>
    </row>
    <row r="221" spans="2:18">
      <c r="F221" s="395"/>
    </row>
    <row r="222" spans="2:18">
      <c r="F222" s="395"/>
    </row>
    <row r="223" spans="2:18">
      <c r="F223" s="395"/>
    </row>
    <row r="224" spans="2:18">
      <c r="F224" s="395"/>
    </row>
    <row r="225" spans="6:6">
      <c r="F225" s="395"/>
    </row>
    <row r="226" spans="6:6">
      <c r="F226" s="395"/>
    </row>
    <row r="227" spans="6:6">
      <c r="F227" s="395"/>
    </row>
    <row r="228" spans="6:6">
      <c r="F228" s="395"/>
    </row>
    <row r="229" spans="6:6">
      <c r="F229" s="395"/>
    </row>
    <row r="230" spans="6:6">
      <c r="F230" s="395"/>
    </row>
    <row r="231" spans="6:6">
      <c r="F231" s="395"/>
    </row>
    <row r="232" spans="6:6">
      <c r="F232" s="395"/>
    </row>
    <row r="233" spans="6:6">
      <c r="F233" s="395"/>
    </row>
    <row r="234" spans="6:6">
      <c r="F234" s="395"/>
    </row>
    <row r="235" spans="6:6">
      <c r="F235" s="395"/>
    </row>
    <row r="236" spans="6:6">
      <c r="F236" s="395"/>
    </row>
    <row r="237" spans="6:6">
      <c r="F237" s="395"/>
    </row>
    <row r="238" spans="6:6">
      <c r="F238" s="395"/>
    </row>
    <row r="239" spans="6:6">
      <c r="F239" s="395"/>
    </row>
    <row r="240" spans="6:6">
      <c r="F240" s="395"/>
    </row>
    <row r="241" spans="6:6">
      <c r="F241" s="395"/>
    </row>
    <row r="242" spans="6:6">
      <c r="F242" s="395"/>
    </row>
    <row r="243" spans="6:6">
      <c r="F243" s="395"/>
    </row>
    <row r="244" spans="6:6">
      <c r="F244" s="395"/>
    </row>
    <row r="245" spans="6:6">
      <c r="F245" s="395"/>
    </row>
    <row r="246" spans="6:6">
      <c r="F246" s="395"/>
    </row>
    <row r="247" spans="6:6">
      <c r="F247" s="395"/>
    </row>
    <row r="248" spans="6:6">
      <c r="F248" s="395"/>
    </row>
    <row r="249" spans="6:6">
      <c r="F249" s="395"/>
    </row>
    <row r="250" spans="6:6">
      <c r="F250" s="395"/>
    </row>
    <row r="251" spans="6:6">
      <c r="F251" s="395"/>
    </row>
    <row r="252" spans="6:6">
      <c r="F252" s="395"/>
    </row>
    <row r="253" spans="6:6">
      <c r="F253" s="395"/>
    </row>
    <row r="254" spans="6:6">
      <c r="F254" s="395"/>
    </row>
    <row r="255" spans="6:6">
      <c r="F255" s="395"/>
    </row>
    <row r="256" spans="6:6">
      <c r="F256" s="395"/>
    </row>
    <row r="257" spans="6:6">
      <c r="F257" s="395"/>
    </row>
    <row r="258" spans="6:6">
      <c r="F258" s="395"/>
    </row>
    <row r="259" spans="6:6">
      <c r="F259" s="395"/>
    </row>
    <row r="260" spans="6:6">
      <c r="F260" s="395"/>
    </row>
    <row r="261" spans="6:6">
      <c r="F261" s="395"/>
    </row>
    <row r="262" spans="6:6">
      <c r="F262" s="395"/>
    </row>
    <row r="263" spans="6:6">
      <c r="F263" s="395"/>
    </row>
    <row r="264" spans="6:6">
      <c r="F264" s="395"/>
    </row>
    <row r="265" spans="6:6">
      <c r="F265" s="395"/>
    </row>
    <row r="266" spans="6:6">
      <c r="F266" s="395"/>
    </row>
    <row r="267" spans="6:6">
      <c r="F267" s="395"/>
    </row>
    <row r="268" spans="6:6">
      <c r="F268" s="395"/>
    </row>
    <row r="269" spans="6:6">
      <c r="F269" s="395"/>
    </row>
    <row r="270" spans="6:6">
      <c r="F270" s="395"/>
    </row>
    <row r="271" spans="6:6">
      <c r="F271" s="395"/>
    </row>
    <row r="272" spans="6:6">
      <c r="F272" s="395"/>
    </row>
    <row r="273" spans="6:6">
      <c r="F273" s="395"/>
    </row>
    <row r="274" spans="6:6">
      <c r="F274" s="395"/>
    </row>
    <row r="275" spans="6:6">
      <c r="F275" s="395"/>
    </row>
    <row r="276" spans="6:6">
      <c r="F276" s="395"/>
    </row>
    <row r="277" spans="6:6">
      <c r="F277" s="395"/>
    </row>
    <row r="278" spans="6:6">
      <c r="F278" s="395"/>
    </row>
    <row r="279" spans="6:6">
      <c r="F279" s="395"/>
    </row>
    <row r="280" spans="6:6">
      <c r="F280" s="395"/>
    </row>
    <row r="281" spans="6:6">
      <c r="F281" s="395"/>
    </row>
    <row r="282" spans="6:6">
      <c r="F282" s="395"/>
    </row>
    <row r="283" spans="6:6">
      <c r="F283" s="395"/>
    </row>
    <row r="284" spans="6:6">
      <c r="F284" s="395"/>
    </row>
    <row r="285" spans="6:6">
      <c r="F285" s="395"/>
    </row>
    <row r="286" spans="6:6">
      <c r="F286" s="395"/>
    </row>
    <row r="287" spans="6:6">
      <c r="F287" s="395"/>
    </row>
    <row r="288" spans="6:6">
      <c r="F288" s="395"/>
    </row>
    <row r="289" spans="6:6">
      <c r="F289" s="395"/>
    </row>
    <row r="290" spans="6:6">
      <c r="F290" s="395"/>
    </row>
    <row r="291" spans="6:6">
      <c r="F291" s="395"/>
    </row>
    <row r="292" spans="6:6">
      <c r="F292" s="395"/>
    </row>
    <row r="293" spans="6:6">
      <c r="F293" s="395"/>
    </row>
    <row r="294" spans="6:6">
      <c r="F294" s="395"/>
    </row>
    <row r="295" spans="6:6">
      <c r="F295" s="395"/>
    </row>
    <row r="296" spans="6:6">
      <c r="F296" s="395"/>
    </row>
    <row r="297" spans="6:6">
      <c r="F297" s="395"/>
    </row>
    <row r="298" spans="6:6">
      <c r="F298" s="395"/>
    </row>
    <row r="299" spans="6:6">
      <c r="F299" s="395"/>
    </row>
    <row r="300" spans="6:6">
      <c r="F300" s="395"/>
    </row>
    <row r="301" spans="6:6">
      <c r="F301" s="395"/>
    </row>
    <row r="302" spans="6:6">
      <c r="F302" s="395"/>
    </row>
    <row r="303" spans="6:6">
      <c r="F303" s="395"/>
    </row>
    <row r="304" spans="6:6">
      <c r="F304" s="395"/>
    </row>
    <row r="305" spans="6:6">
      <c r="F305" s="395"/>
    </row>
    <row r="306" spans="6:6">
      <c r="F306" s="395"/>
    </row>
    <row r="307" spans="6:6">
      <c r="F307" s="395"/>
    </row>
    <row r="308" spans="6:6">
      <c r="F308" s="395"/>
    </row>
    <row r="309" spans="6:6">
      <c r="F309" s="395"/>
    </row>
    <row r="310" spans="6:6">
      <c r="F310" s="395"/>
    </row>
    <row r="311" spans="6:6">
      <c r="F311" s="395"/>
    </row>
    <row r="312" spans="6:6">
      <c r="F312" s="395"/>
    </row>
    <row r="313" spans="6:6">
      <c r="F313" s="395"/>
    </row>
    <row r="314" spans="6:6">
      <c r="F314" s="395"/>
    </row>
    <row r="315" spans="6:6">
      <c r="F315" s="395"/>
    </row>
    <row r="316" spans="6:6">
      <c r="F316" s="395"/>
    </row>
    <row r="317" spans="6:6">
      <c r="F317" s="395"/>
    </row>
    <row r="318" spans="6:6">
      <c r="F318" s="397"/>
    </row>
    <row r="319" spans="6:6">
      <c r="F319" s="397"/>
    </row>
    <row r="320" spans="6:6">
      <c r="F320" s="397"/>
    </row>
    <row r="321" spans="6:6">
      <c r="F321" s="397"/>
    </row>
    <row r="322" spans="6:6">
      <c r="F322" s="397"/>
    </row>
    <row r="323" spans="6:6">
      <c r="F323" s="397"/>
    </row>
    <row r="324" spans="6:6">
      <c r="F324" s="397"/>
    </row>
    <row r="325" spans="6:6">
      <c r="F325" s="397"/>
    </row>
    <row r="326" spans="6:6">
      <c r="F326" s="397"/>
    </row>
    <row r="327" spans="6:6">
      <c r="F327" s="397"/>
    </row>
    <row r="328" spans="6:6">
      <c r="F328" s="397"/>
    </row>
    <row r="329" spans="6:6">
      <c r="F329" s="397"/>
    </row>
    <row r="330" spans="6:6">
      <c r="F330" s="397"/>
    </row>
    <row r="331" spans="6:6">
      <c r="F331" s="397"/>
    </row>
    <row r="332" spans="6:6">
      <c r="F332" s="397"/>
    </row>
    <row r="333" spans="6:6">
      <c r="F333" s="397"/>
    </row>
    <row r="334" spans="6:6">
      <c r="F334" s="397"/>
    </row>
    <row r="335" spans="6:6">
      <c r="F335" s="397"/>
    </row>
    <row r="336" spans="6:6">
      <c r="F336" s="397"/>
    </row>
    <row r="337" spans="6:6">
      <c r="F337" s="397"/>
    </row>
    <row r="338" spans="6:6">
      <c r="F338" s="397"/>
    </row>
    <row r="339" spans="6:6">
      <c r="F339" s="397"/>
    </row>
    <row r="340" spans="6:6">
      <c r="F340" s="397"/>
    </row>
    <row r="341" spans="6:6">
      <c r="F341" s="397"/>
    </row>
    <row r="342" spans="6:6">
      <c r="F342" s="397"/>
    </row>
    <row r="343" spans="6:6">
      <c r="F343" s="397"/>
    </row>
    <row r="344" spans="6:6">
      <c r="F344" s="397"/>
    </row>
    <row r="345" spans="6:6">
      <c r="F345" s="397"/>
    </row>
  </sheetData>
  <sheetProtection selectLockedCells="1" sort="0" autoFilter="0"/>
  <autoFilter ref="B7:R209"/>
  <mergeCells count="1">
    <mergeCell ref="B2:R2"/>
  </mergeCells>
  <phoneticPr fontId="0" type="noConversion"/>
  <conditionalFormatting sqref="L7:M7 L4:M4">
    <cfRule type="cellIs" dxfId="11" priority="1" stopIfTrue="1" operator="between">
      <formula>0</formula>
      <formula>0.05</formula>
    </cfRule>
    <cfRule type="cellIs" dxfId="10" priority="2" stopIfTrue="1" operator="between">
      <formula>0.06</formula>
      <formula>0.16</formula>
    </cfRule>
    <cfRule type="cellIs" dxfId="9" priority="3" stopIfTrue="1" operator="between">
      <formula>0.18</formula>
      <formula>0.72</formula>
    </cfRule>
  </conditionalFormatting>
  <conditionalFormatting sqref="L8:M209">
    <cfRule type="cellIs" dxfId="8" priority="4" stopIfTrue="1" operator="between">
      <formula>RiskExposureGreenLow</formula>
      <formula>RiskExposureGreenHigh</formula>
    </cfRule>
    <cfRule type="cellIs" dxfId="7" priority="5" stopIfTrue="1" operator="between">
      <formula>RiskExposureAmberLow</formula>
      <formula>RiskExposureAmberHigh</formula>
    </cfRule>
    <cfRule type="cellIs" dxfId="6" priority="6" stopIfTrue="1" operator="between">
      <formula>RiskExposureRedLow</formula>
      <formula>RiskExposureRedHigh</formula>
    </cfRule>
  </conditionalFormatting>
  <dataValidations count="6">
    <dataValidation type="list" allowBlank="1" showInputMessage="1" showErrorMessage="1" sqref="AC7:AD7">
      <formula1>ActionType</formula1>
    </dataValidation>
    <dataValidation type="list" allowBlank="1" showInputMessage="1" showErrorMessage="1" sqref="Q8:Q209">
      <formula1>RiskID</formula1>
    </dataValidation>
    <dataValidation type="list" allowBlank="1" showInputMessage="1" showErrorMessage="1" sqref="R8:R209">
      <formula1>DeID</formula1>
    </dataValidation>
    <dataValidation type="whole" allowBlank="1" showInputMessage="1" showErrorMessage="1" sqref="F8:F209">
      <formula1>0</formula1>
      <formula2>999999999999999</formula2>
    </dataValidation>
    <dataValidation type="list" allowBlank="1" showInputMessage="1" showErrorMessage="1" sqref="G8:H209">
      <formula1>DeliveryImpact</formula1>
    </dataValidation>
    <dataValidation type="list" allowBlank="1" showInputMessage="1" showErrorMessage="1" sqref="I8:I209">
      <formula1>DeliveryStatus</formula1>
    </dataValidation>
  </dataValidations>
  <printOptions horizontalCentered="1"/>
  <pageMargins left="0.19685039370078741" right="0.19685039370078741" top="0.59055118110236227" bottom="0.59055118110236227" header="0.39370078740157483" footer="0.39370078740157483"/>
  <pageSetup paperSize="9" scale="90" fitToHeight="10" orientation="landscape" horizontalDpi="4294967293" r:id="rId1"/>
  <headerFooter alignWithMargins="0">
    <oddHeader>&amp;L&amp;D&amp;C&amp;A&amp;R&amp;P / &amp;N</oddHeader>
    <oddFooter>&amp;L&amp;F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K210"/>
  <sheetViews>
    <sheetView tabSelected="1" workbookViewId="0">
      <selection activeCell="E31" sqref="E31"/>
    </sheetView>
  </sheetViews>
  <sheetFormatPr defaultRowHeight="11.25"/>
  <cols>
    <col min="1" max="1" width="1.83203125" customWidth="1"/>
    <col min="2" max="2" width="12" style="83" bestFit="1" customWidth="1"/>
    <col min="3" max="3" width="14.33203125" style="83" customWidth="1"/>
    <col min="4" max="4" width="13.33203125" style="83" bestFit="1" customWidth="1"/>
    <col min="5" max="5" width="71" style="145" customWidth="1"/>
    <col min="6" max="6" width="11.33203125" style="146" customWidth="1"/>
    <col min="7" max="7" width="10" style="146" customWidth="1"/>
    <col min="8" max="8" width="7.83203125" style="83" bestFit="1" customWidth="1"/>
    <col min="9" max="9" width="7.1640625" style="152" customWidth="1"/>
    <col min="10" max="10" width="9.33203125" style="83"/>
    <col min="11" max="11" width="12.83203125" style="83" bestFit="1" customWidth="1"/>
    <col min="12" max="12" width="9.6640625" style="83" customWidth="1"/>
    <col min="13" max="13" width="9.5" style="83" bestFit="1" customWidth="1"/>
    <col min="14" max="14" width="7.1640625" style="83" customWidth="1"/>
    <col min="15" max="15" width="9.33203125" style="83"/>
    <col min="16" max="16" width="2.1640625" customWidth="1"/>
    <col min="17" max="17" width="7" style="83" customWidth="1"/>
    <col min="18" max="18" width="12" style="91" customWidth="1"/>
    <col min="19" max="20" width="12" style="83" customWidth="1"/>
    <col min="21" max="21" width="5.6640625" style="83" customWidth="1"/>
    <col min="22" max="22" width="5.33203125" style="83" customWidth="1"/>
    <col min="23" max="23" width="3.6640625" style="161" hidden="1" customWidth="1"/>
    <col min="24" max="24" width="9.5" style="161" hidden="1" customWidth="1"/>
    <col min="25" max="25" width="15.83203125" style="161" hidden="1" customWidth="1"/>
    <col min="26" max="27" width="10.1640625" style="161" hidden="1" customWidth="1"/>
    <col min="28" max="28" width="5.1640625" style="161" hidden="1" customWidth="1"/>
    <col min="29" max="29" width="13.1640625" style="161" hidden="1" customWidth="1"/>
    <col min="30" max="30" width="7.5" style="161" hidden="1" customWidth="1"/>
    <col min="31" max="31" width="13.83203125" style="161" hidden="1" customWidth="1"/>
    <col min="32" max="32" width="6.5" style="161" hidden="1" customWidth="1"/>
    <col min="33" max="33" width="7" style="161" hidden="1" customWidth="1"/>
    <col min="34" max="34" width="8.83203125" style="161" hidden="1" customWidth="1"/>
    <col min="35" max="35" width="7.5" style="161" hidden="1" customWidth="1"/>
    <col min="36" max="36" width="5.33203125" style="161" hidden="1" customWidth="1"/>
    <col min="37" max="37" width="13.5" style="83" customWidth="1"/>
  </cols>
  <sheetData>
    <row r="1" spans="2:37">
      <c r="B1" s="91"/>
      <c r="C1" s="91"/>
      <c r="D1" s="91"/>
      <c r="E1" s="148"/>
      <c r="F1" s="149"/>
      <c r="G1" s="149"/>
      <c r="H1" s="91"/>
      <c r="J1" s="91"/>
      <c r="K1" s="91"/>
      <c r="L1" s="91"/>
      <c r="M1" s="91"/>
      <c r="N1" s="91"/>
      <c r="O1" s="91"/>
    </row>
    <row r="2" spans="2:37" ht="18" customHeight="1">
      <c r="B2" s="153" t="s">
        <v>47</v>
      </c>
      <c r="C2" s="153"/>
      <c r="D2" s="89"/>
      <c r="E2" s="89"/>
      <c r="F2" s="150"/>
      <c r="G2" s="150"/>
      <c r="H2" s="89"/>
      <c r="I2" s="154"/>
      <c r="J2" s="89"/>
      <c r="K2" s="89"/>
      <c r="L2" s="89"/>
      <c r="M2" s="89"/>
      <c r="N2" s="89"/>
      <c r="O2" s="89"/>
    </row>
    <row r="3" spans="2:37" hidden="1">
      <c r="B3" s="91"/>
      <c r="C3" s="128"/>
      <c r="D3" s="128"/>
      <c r="E3" s="148"/>
      <c r="F3" s="149"/>
      <c r="G3" s="149"/>
      <c r="H3" s="91"/>
      <c r="J3" s="91"/>
      <c r="K3" s="91"/>
      <c r="L3" s="91"/>
      <c r="M3" s="91"/>
      <c r="N3" s="91"/>
      <c r="O3" s="91"/>
    </row>
    <row r="4" spans="2:37" hidden="1">
      <c r="B4" s="91"/>
      <c r="C4" s="91"/>
      <c r="D4" s="91"/>
      <c r="E4" s="148"/>
      <c r="F4" s="149"/>
      <c r="G4" s="149"/>
      <c r="H4" s="155" t="str">
        <f>H7</f>
        <v>Status</v>
      </c>
      <c r="J4" s="155" t="str">
        <f>J7</f>
        <v>Priority</v>
      </c>
      <c r="K4" s="91"/>
      <c r="L4" s="91"/>
      <c r="M4" s="91"/>
      <c r="N4" s="91"/>
      <c r="O4" s="91"/>
    </row>
    <row r="5" spans="2:37" hidden="1">
      <c r="B5" s="91"/>
      <c r="C5" s="128"/>
      <c r="D5" s="128"/>
      <c r="E5" s="148"/>
      <c r="F5" s="149"/>
      <c r="G5" s="149"/>
      <c r="H5" s="91" t="str">
        <f>DB!Q6</f>
        <v>Ongoing</v>
      </c>
      <c r="J5" s="91" t="str">
        <f>DB!P9</f>
        <v>Blocking</v>
      </c>
      <c r="K5" s="91"/>
      <c r="L5" s="91"/>
      <c r="M5" s="91"/>
      <c r="N5" s="91"/>
      <c r="O5" s="91"/>
    </row>
    <row r="6" spans="2:37">
      <c r="B6" s="91"/>
      <c r="C6" s="91"/>
      <c r="D6" s="91"/>
      <c r="E6" s="148"/>
      <c r="F6" s="149"/>
      <c r="G6" s="149"/>
      <c r="H6" s="91"/>
      <c r="J6" s="91"/>
      <c r="K6" s="91"/>
      <c r="L6" s="91"/>
      <c r="M6" s="91"/>
      <c r="N6" s="91"/>
      <c r="O6" s="91"/>
    </row>
    <row r="7" spans="2:37" s="45" customFormat="1" ht="22.5" customHeight="1">
      <c r="B7" s="156" t="s">
        <v>8</v>
      </c>
      <c r="C7" s="129" t="s">
        <v>123</v>
      </c>
      <c r="D7" s="270" t="s">
        <v>354</v>
      </c>
      <c r="E7" s="156" t="s">
        <v>1</v>
      </c>
      <c r="F7" s="157" t="s">
        <v>160</v>
      </c>
      <c r="G7" s="157" t="s">
        <v>67</v>
      </c>
      <c r="H7" s="156" t="s">
        <v>85</v>
      </c>
      <c r="I7" s="158" t="s">
        <v>183</v>
      </c>
      <c r="J7" s="156" t="s">
        <v>200</v>
      </c>
      <c r="K7" s="156" t="s">
        <v>179</v>
      </c>
      <c r="L7" s="156" t="s">
        <v>201</v>
      </c>
      <c r="M7" s="156" t="s">
        <v>202</v>
      </c>
      <c r="N7" s="156" t="s">
        <v>185</v>
      </c>
      <c r="O7" s="156" t="s">
        <v>203</v>
      </c>
      <c r="Q7" s="299"/>
      <c r="R7" s="176" t="s">
        <v>52</v>
      </c>
      <c r="S7" s="120"/>
      <c r="T7" s="120"/>
      <c r="U7" s="120"/>
      <c r="V7" s="299"/>
      <c r="W7" s="177" t="s">
        <v>8</v>
      </c>
      <c r="X7" s="177" t="s">
        <v>187</v>
      </c>
      <c r="Y7" s="177" t="s">
        <v>1</v>
      </c>
      <c r="Z7" s="178" t="s">
        <v>160</v>
      </c>
      <c r="AA7" s="178" t="s">
        <v>199</v>
      </c>
      <c r="AB7" s="179" t="s">
        <v>183</v>
      </c>
      <c r="AC7" s="177" t="s">
        <v>200</v>
      </c>
      <c r="AD7" s="177" t="s">
        <v>85</v>
      </c>
      <c r="AE7" s="177" t="s">
        <v>179</v>
      </c>
      <c r="AF7" s="177" t="s">
        <v>201</v>
      </c>
      <c r="AG7" s="177" t="s">
        <v>202</v>
      </c>
      <c r="AH7" s="177" t="s">
        <v>185</v>
      </c>
      <c r="AI7" s="177" t="s">
        <v>203</v>
      </c>
      <c r="AJ7" s="178" t="s">
        <v>204</v>
      </c>
      <c r="AK7" s="299"/>
    </row>
    <row r="8" spans="2:37" ht="11.25" customHeight="1">
      <c r="B8" s="405" t="s">
        <v>489</v>
      </c>
      <c r="C8" s="405"/>
      <c r="D8" s="73" t="s">
        <v>623</v>
      </c>
      <c r="E8" s="407" t="s">
        <v>617</v>
      </c>
      <c r="F8" s="398">
        <v>42661</v>
      </c>
      <c r="G8" s="398">
        <v>42572</v>
      </c>
      <c r="H8" s="405" t="s">
        <v>342</v>
      </c>
      <c r="I8" s="399"/>
      <c r="J8" s="405"/>
      <c r="K8" s="405"/>
      <c r="L8" s="405" t="s">
        <v>621</v>
      </c>
      <c r="M8" s="405"/>
      <c r="N8" s="73"/>
      <c r="O8" s="73"/>
      <c r="P8" t="s">
        <v>6</v>
      </c>
      <c r="R8" s="91" t="s">
        <v>239</v>
      </c>
      <c r="S8" s="91">
        <f ca="1">COUNTIF(I8:I210,"&gt;=0")</f>
        <v>0</v>
      </c>
      <c r="T8" s="91" t="str">
        <f>IF(DB!I5="","",DB!I5)</f>
        <v/>
      </c>
      <c r="U8" s="91" t="str">
        <f>IF(T8="","",COUNTIF($I$12:$I$111,T8))</f>
        <v/>
      </c>
      <c r="V8" s="91"/>
      <c r="W8" s="69"/>
      <c r="X8" s="69"/>
      <c r="Y8" s="71"/>
      <c r="Z8" s="46"/>
      <c r="AA8" s="46"/>
      <c r="AB8" s="84"/>
      <c r="AC8" s="70"/>
      <c r="AD8" s="70"/>
      <c r="AE8" s="69"/>
      <c r="AF8" s="69"/>
      <c r="AG8" s="70"/>
      <c r="AH8" s="70"/>
      <c r="AI8" s="70"/>
      <c r="AJ8" s="46"/>
    </row>
    <row r="9" spans="2:37" ht="11.25" customHeight="1">
      <c r="B9" s="405" t="s">
        <v>490</v>
      </c>
      <c r="C9" s="405"/>
      <c r="D9" s="73" t="s">
        <v>624</v>
      </c>
      <c r="E9" s="407" t="s">
        <v>618</v>
      </c>
      <c r="F9" s="398">
        <v>42661</v>
      </c>
      <c r="G9" s="398">
        <v>42578</v>
      </c>
      <c r="H9" s="405" t="s">
        <v>342</v>
      </c>
      <c r="I9" s="399"/>
      <c r="J9" s="405"/>
      <c r="K9" s="405"/>
      <c r="L9" s="405" t="s">
        <v>621</v>
      </c>
      <c r="M9" s="73"/>
      <c r="N9" s="73"/>
      <c r="O9" s="73"/>
      <c r="S9" s="91"/>
      <c r="T9" s="91"/>
      <c r="U9" s="91"/>
      <c r="V9" s="91"/>
      <c r="W9" s="69"/>
      <c r="X9" s="69"/>
      <c r="Y9" s="71"/>
      <c r="Z9" s="46"/>
      <c r="AA9" s="46"/>
      <c r="AB9" s="84"/>
      <c r="AC9" s="70"/>
      <c r="AD9" s="70"/>
      <c r="AE9" s="69"/>
      <c r="AF9" s="69"/>
      <c r="AG9" s="70"/>
      <c r="AH9" s="70"/>
      <c r="AI9" s="70"/>
      <c r="AJ9" s="46"/>
    </row>
    <row r="10" spans="2:37" ht="11.25" customHeight="1">
      <c r="B10" s="405" t="s">
        <v>491</v>
      </c>
      <c r="C10" s="405"/>
      <c r="D10" s="73" t="s">
        <v>625</v>
      </c>
      <c r="E10" s="407" t="s">
        <v>619</v>
      </c>
      <c r="F10" s="398">
        <v>42661</v>
      </c>
      <c r="G10" s="398">
        <v>42578</v>
      </c>
      <c r="H10" s="405" t="s">
        <v>342</v>
      </c>
      <c r="I10" s="399"/>
      <c r="J10" s="405"/>
      <c r="K10" s="405"/>
      <c r="L10" s="405" t="s">
        <v>621</v>
      </c>
      <c r="M10" s="73"/>
      <c r="N10" s="73"/>
      <c r="O10" s="73"/>
      <c r="S10" s="91"/>
      <c r="T10" s="91"/>
      <c r="U10" s="91"/>
      <c r="V10" s="91"/>
      <c r="W10" s="69"/>
      <c r="X10" s="69"/>
      <c r="Y10" s="71"/>
      <c r="Z10" s="46"/>
      <c r="AA10" s="46"/>
      <c r="AB10" s="84"/>
      <c r="AC10" s="70"/>
      <c r="AD10" s="70"/>
      <c r="AE10" s="69"/>
      <c r="AF10" s="69"/>
      <c r="AG10" s="70"/>
      <c r="AH10" s="70"/>
      <c r="AI10" s="70"/>
      <c r="AJ10" s="46"/>
    </row>
    <row r="11" spans="2:37" ht="11.25" customHeight="1">
      <c r="B11" s="405" t="s">
        <v>492</v>
      </c>
      <c r="C11" s="405"/>
      <c r="D11" s="73" t="s">
        <v>626</v>
      </c>
      <c r="E11" s="407" t="s">
        <v>620</v>
      </c>
      <c r="F11" s="398">
        <v>42661</v>
      </c>
      <c r="G11" s="398">
        <v>42578</v>
      </c>
      <c r="H11" s="405" t="s">
        <v>342</v>
      </c>
      <c r="I11" s="399"/>
      <c r="J11" s="405"/>
      <c r="K11" s="405"/>
      <c r="L11" s="405" t="s">
        <v>622</v>
      </c>
      <c r="M11" s="73"/>
      <c r="N11" s="73"/>
      <c r="O11" s="73"/>
      <c r="S11" s="91"/>
      <c r="T11" s="91"/>
      <c r="U11" s="91"/>
      <c r="V11" s="91"/>
      <c r="W11" s="69"/>
      <c r="X11" s="69"/>
      <c r="Y11" s="71"/>
      <c r="Z11" s="46"/>
      <c r="AA11" s="46"/>
      <c r="AB11" s="84"/>
      <c r="AC11" s="70"/>
      <c r="AD11" s="70"/>
      <c r="AE11" s="69"/>
      <c r="AF11" s="69"/>
      <c r="AG11" s="70"/>
      <c r="AH11" s="70"/>
      <c r="AI11" s="70"/>
      <c r="AJ11" s="46"/>
    </row>
    <row r="12" spans="2:37" ht="11.25" customHeight="1">
      <c r="B12" s="405" t="s">
        <v>493</v>
      </c>
      <c r="C12" s="405"/>
      <c r="D12" s="405" t="s">
        <v>650</v>
      </c>
      <c r="E12" s="407" t="s">
        <v>642</v>
      </c>
      <c r="F12" s="398">
        <v>42689</v>
      </c>
      <c r="G12" s="398" t="s">
        <v>659</v>
      </c>
      <c r="H12" s="405" t="s">
        <v>341</v>
      </c>
      <c r="I12" s="399"/>
      <c r="J12" s="405"/>
      <c r="K12" s="405"/>
      <c r="L12" s="405" t="s">
        <v>621</v>
      </c>
      <c r="M12" s="405"/>
      <c r="N12" s="73"/>
      <c r="O12" s="73"/>
      <c r="R12" s="91" t="str">
        <f>IF(DB!Q6="","",DB!Q6)</f>
        <v>Ongoing</v>
      </c>
      <c r="S12" s="91">
        <f t="shared" ref="S12:S43" si="0">IF(R12="","",COUNTIF($H$8:$H$210,R12))</f>
        <v>0</v>
      </c>
      <c r="T12" s="91">
        <f>IF(DB!I6="","",DB!I6)</f>
        <v>0.1</v>
      </c>
      <c r="U12" s="91">
        <f ca="1">IF(T12="","",COUNTIF($I$12:$I$111,T12))</f>
        <v>0</v>
      </c>
      <c r="V12" s="91"/>
      <c r="W12" s="69"/>
      <c r="X12" s="69"/>
      <c r="Y12" s="71"/>
      <c r="Z12" s="46"/>
      <c r="AA12" s="46"/>
      <c r="AB12" s="84"/>
      <c r="AC12" s="70"/>
      <c r="AD12" s="70"/>
      <c r="AE12" s="69"/>
      <c r="AF12" s="69"/>
      <c r="AG12" s="70"/>
      <c r="AH12" s="70"/>
      <c r="AI12" s="70"/>
      <c r="AJ12" s="46"/>
    </row>
    <row r="13" spans="2:37" ht="11.25" customHeight="1">
      <c r="B13" s="405" t="s">
        <v>494</v>
      </c>
      <c r="C13" s="405"/>
      <c r="D13" s="405" t="s">
        <v>651</v>
      </c>
      <c r="E13" s="407" t="s">
        <v>643</v>
      </c>
      <c r="F13" s="398">
        <v>42689</v>
      </c>
      <c r="G13" s="398" t="s">
        <v>659</v>
      </c>
      <c r="H13" s="405" t="s">
        <v>341</v>
      </c>
      <c r="I13" s="399"/>
      <c r="J13" s="73"/>
      <c r="K13" s="405"/>
      <c r="L13" s="405" t="s">
        <v>621</v>
      </c>
      <c r="M13" s="73"/>
      <c r="N13" s="405"/>
      <c r="O13" s="73"/>
      <c r="R13" s="91" t="str">
        <f>IF(DB!Q7="","",DB!Q7)</f>
        <v>Completed</v>
      </c>
      <c r="S13" s="91">
        <f t="shared" si="0"/>
        <v>0</v>
      </c>
      <c r="T13" s="91">
        <f>IF(DB!I7="","",DB!I7)</f>
        <v>0.3</v>
      </c>
      <c r="U13" s="91">
        <f ca="1">IF(T13="","",COUNTIF($I$12:$I$111,T13))</f>
        <v>0</v>
      </c>
      <c r="V13" s="91"/>
      <c r="W13" s="70"/>
      <c r="X13" s="70"/>
      <c r="Y13" s="70"/>
      <c r="Z13" s="295"/>
      <c r="AA13" s="295"/>
      <c r="AB13" s="70"/>
      <c r="AC13" s="70"/>
      <c r="AD13" s="70"/>
      <c r="AE13" s="70"/>
      <c r="AF13" s="70"/>
      <c r="AG13" s="70"/>
      <c r="AH13" s="70"/>
      <c r="AI13" s="70"/>
      <c r="AJ13" s="70"/>
    </row>
    <row r="14" spans="2:37" ht="33.75" customHeight="1">
      <c r="B14" s="405" t="s">
        <v>495</v>
      </c>
      <c r="C14" s="72"/>
      <c r="D14" s="405" t="s">
        <v>652</v>
      </c>
      <c r="E14" s="407" t="s">
        <v>644</v>
      </c>
      <c r="F14" s="398">
        <v>42689</v>
      </c>
      <c r="G14" s="398" t="s">
        <v>660</v>
      </c>
      <c r="H14" s="405" t="s">
        <v>341</v>
      </c>
      <c r="I14" s="399"/>
      <c r="J14" s="73"/>
      <c r="K14" s="405"/>
      <c r="L14" s="405" t="s">
        <v>622</v>
      </c>
      <c r="M14" s="73"/>
      <c r="N14" s="405"/>
      <c r="O14" s="73"/>
      <c r="R14" s="91" t="str">
        <f>IF(DB!Q8="","",DB!Q8)</f>
        <v/>
      </c>
      <c r="S14" s="91" t="str">
        <f t="shared" si="0"/>
        <v/>
      </c>
      <c r="T14" s="91"/>
      <c r="U14" s="91"/>
      <c r="V14" s="91"/>
      <c r="W14" s="70"/>
      <c r="X14" s="70"/>
      <c r="Y14" s="70"/>
      <c r="Z14" s="295"/>
      <c r="AA14" s="295"/>
      <c r="AB14" s="70"/>
      <c r="AC14" s="70"/>
      <c r="AD14" s="70"/>
      <c r="AE14" s="70"/>
      <c r="AF14" s="70"/>
      <c r="AG14" s="70"/>
      <c r="AH14" s="70"/>
      <c r="AI14" s="70"/>
      <c r="AJ14" s="70"/>
    </row>
    <row r="15" spans="2:37" ht="45" customHeight="1">
      <c r="B15" s="405" t="s">
        <v>496</v>
      </c>
      <c r="C15" s="405"/>
      <c r="D15" s="405" t="s">
        <v>653</v>
      </c>
      <c r="E15" s="407" t="s">
        <v>645</v>
      </c>
      <c r="F15" s="398">
        <v>42689</v>
      </c>
      <c r="G15" s="398" t="s">
        <v>661</v>
      </c>
      <c r="H15" s="405" t="s">
        <v>341</v>
      </c>
      <c r="I15" s="399"/>
      <c r="J15" s="405"/>
      <c r="K15" s="405"/>
      <c r="L15" s="405" t="s">
        <v>621</v>
      </c>
      <c r="M15" s="73"/>
      <c r="N15" s="73"/>
      <c r="O15" s="73"/>
      <c r="R15" s="91" t="str">
        <f>IF(DB!Q9="","",DB!Q9)</f>
        <v/>
      </c>
      <c r="S15" s="91" t="str">
        <f t="shared" si="0"/>
        <v/>
      </c>
      <c r="T15" s="91"/>
      <c r="U15" s="91"/>
      <c r="V15" s="91"/>
      <c r="W15" s="168"/>
      <c r="X15" s="169"/>
      <c r="Y15" s="169"/>
      <c r="Z15" s="168"/>
      <c r="AA15" s="166"/>
      <c r="AB15" s="170"/>
      <c r="AC15" s="170"/>
      <c r="AD15" s="171"/>
      <c r="AE15" s="171"/>
      <c r="AF15" s="168"/>
      <c r="AG15" s="168"/>
      <c r="AH15" s="171"/>
      <c r="AI15" s="171"/>
      <c r="AJ15" s="166"/>
    </row>
    <row r="16" spans="2:37" ht="22.5" customHeight="1">
      <c r="B16" s="405" t="s">
        <v>497</v>
      </c>
      <c r="C16" s="405"/>
      <c r="D16" s="405" t="s">
        <v>654</v>
      </c>
      <c r="E16" s="407" t="s">
        <v>646</v>
      </c>
      <c r="F16" s="398">
        <v>42689</v>
      </c>
      <c r="G16" s="398" t="s">
        <v>662</v>
      </c>
      <c r="H16" s="405" t="s">
        <v>341</v>
      </c>
      <c r="I16" s="399"/>
      <c r="J16" s="73"/>
      <c r="K16" s="405"/>
      <c r="L16" s="405" t="s">
        <v>621</v>
      </c>
      <c r="M16" s="73"/>
      <c r="N16" s="73"/>
      <c r="O16" s="73"/>
      <c r="R16" s="91" t="str">
        <f>IF(DB!Q10="","",DB!Q10)</f>
        <v/>
      </c>
      <c r="S16" s="91" t="str">
        <f t="shared" si="0"/>
        <v/>
      </c>
      <c r="T16" s="91"/>
      <c r="U16" s="91"/>
      <c r="V16" s="91"/>
      <c r="W16" s="168"/>
      <c r="X16" s="169"/>
      <c r="Y16" s="169"/>
      <c r="Z16" s="168"/>
      <c r="AA16" s="166"/>
      <c r="AB16" s="170"/>
      <c r="AC16" s="170"/>
      <c r="AD16" s="171"/>
      <c r="AE16" s="171"/>
      <c r="AF16" s="168"/>
      <c r="AG16" s="168"/>
      <c r="AH16" s="171"/>
      <c r="AI16" s="171"/>
      <c r="AJ16" s="166"/>
    </row>
    <row r="17" spans="2:36" ht="22.5" customHeight="1">
      <c r="B17" s="405" t="s">
        <v>498</v>
      </c>
      <c r="C17" s="405"/>
      <c r="D17" s="405" t="s">
        <v>655</v>
      </c>
      <c r="E17" s="407" t="s">
        <v>647</v>
      </c>
      <c r="F17" s="398">
        <v>42689</v>
      </c>
      <c r="G17" s="398" t="s">
        <v>659</v>
      </c>
      <c r="H17" s="405" t="s">
        <v>341</v>
      </c>
      <c r="I17" s="399"/>
      <c r="J17" s="73"/>
      <c r="K17" s="405"/>
      <c r="L17" s="405" t="s">
        <v>658</v>
      </c>
      <c r="M17" s="405"/>
      <c r="N17" s="73"/>
      <c r="O17" s="73"/>
      <c r="R17" s="91" t="str">
        <f>IF(DB!Q11="","",DB!Q11)</f>
        <v/>
      </c>
      <c r="S17" s="91" t="str">
        <f t="shared" si="0"/>
        <v/>
      </c>
      <c r="T17" s="91"/>
      <c r="U17" s="91"/>
      <c r="V17" s="91"/>
      <c r="W17" s="168"/>
      <c r="X17" s="169"/>
      <c r="Y17" s="169"/>
      <c r="Z17" s="168"/>
      <c r="AA17" s="166"/>
      <c r="AB17" s="170"/>
      <c r="AC17" s="170"/>
      <c r="AD17" s="171"/>
      <c r="AE17" s="171"/>
      <c r="AF17" s="168"/>
      <c r="AG17" s="168"/>
      <c r="AH17" s="171"/>
      <c r="AI17" s="171"/>
      <c r="AJ17" s="166"/>
    </row>
    <row r="18" spans="2:36" ht="22.5" customHeight="1">
      <c r="B18" s="405" t="s">
        <v>499</v>
      </c>
      <c r="C18" s="405"/>
      <c r="D18" s="405" t="s">
        <v>656</v>
      </c>
      <c r="E18" s="407" t="s">
        <v>648</v>
      </c>
      <c r="F18" s="398">
        <v>42689</v>
      </c>
      <c r="G18" s="398" t="s">
        <v>659</v>
      </c>
      <c r="H18" s="405" t="s">
        <v>341</v>
      </c>
      <c r="I18" s="399"/>
      <c r="J18" s="73"/>
      <c r="K18" s="405"/>
      <c r="L18" s="405" t="s">
        <v>658</v>
      </c>
      <c r="M18" s="405"/>
      <c r="N18" s="73"/>
      <c r="O18" s="73"/>
      <c r="R18" s="91" t="str">
        <f>IF(DB!Q12="","",DB!Q12)</f>
        <v/>
      </c>
      <c r="S18" s="91" t="str">
        <f t="shared" si="0"/>
        <v/>
      </c>
      <c r="T18" s="91"/>
      <c r="U18" s="91"/>
      <c r="V18" s="91"/>
      <c r="W18" s="168"/>
      <c r="X18" s="169"/>
      <c r="Y18" s="169"/>
      <c r="Z18" s="168"/>
      <c r="AA18" s="166"/>
      <c r="AB18" s="170"/>
      <c r="AC18" s="170"/>
      <c r="AD18" s="171"/>
      <c r="AE18" s="171"/>
      <c r="AF18" s="168"/>
      <c r="AG18" s="168"/>
      <c r="AH18" s="171"/>
      <c r="AI18" s="171"/>
      <c r="AJ18" s="166"/>
    </row>
    <row r="19" spans="2:36">
      <c r="B19" s="405" t="s">
        <v>500</v>
      </c>
      <c r="C19" s="405"/>
      <c r="D19" s="405" t="s">
        <v>657</v>
      </c>
      <c r="E19" s="407" t="s">
        <v>649</v>
      </c>
      <c r="F19" s="398">
        <v>42689</v>
      </c>
      <c r="G19" s="398" t="s">
        <v>663</v>
      </c>
      <c r="H19" s="405" t="s">
        <v>341</v>
      </c>
      <c r="I19" s="399"/>
      <c r="J19" s="73"/>
      <c r="K19" s="405"/>
      <c r="L19" s="405" t="s">
        <v>621</v>
      </c>
      <c r="M19" s="73"/>
      <c r="N19" s="73"/>
      <c r="O19" s="73"/>
      <c r="R19" s="91" t="str">
        <f>IF(DB!Q13="","",DB!Q13)</f>
        <v/>
      </c>
      <c r="S19" s="91" t="str">
        <f t="shared" si="0"/>
        <v/>
      </c>
      <c r="T19" s="91"/>
      <c r="U19" s="91"/>
      <c r="V19" s="91"/>
      <c r="W19" s="168"/>
      <c r="X19" s="169"/>
      <c r="Y19" s="169"/>
      <c r="Z19" s="168"/>
      <c r="AA19" s="166"/>
      <c r="AB19" s="170"/>
      <c r="AC19" s="170"/>
      <c r="AD19" s="171"/>
      <c r="AE19" s="171"/>
      <c r="AF19" s="168"/>
      <c r="AG19" s="168"/>
      <c r="AH19" s="171"/>
      <c r="AI19" s="171"/>
      <c r="AJ19" s="166"/>
    </row>
    <row r="20" spans="2:36" ht="11.25" customHeight="1">
      <c r="B20" s="405" t="s">
        <v>501</v>
      </c>
      <c r="C20" s="405"/>
      <c r="D20" s="73"/>
      <c r="E20" s="406"/>
      <c r="F20" s="398"/>
      <c r="G20" s="398"/>
      <c r="H20" s="405"/>
      <c r="I20" s="399"/>
      <c r="J20" s="73"/>
      <c r="K20" s="405"/>
      <c r="L20" s="405"/>
      <c r="M20" s="73"/>
      <c r="N20" s="73"/>
      <c r="O20" s="73"/>
      <c r="R20" s="91" t="str">
        <f>IF(DB!Q14="","",DB!Q14)</f>
        <v/>
      </c>
      <c r="S20" s="91" t="str">
        <f t="shared" si="0"/>
        <v/>
      </c>
      <c r="T20" s="91"/>
      <c r="U20" s="91"/>
      <c r="V20" s="91"/>
      <c r="W20" s="168"/>
      <c r="X20" s="169"/>
      <c r="Y20" s="169"/>
      <c r="Z20" s="168"/>
      <c r="AA20" s="166"/>
      <c r="AB20" s="170"/>
      <c r="AC20" s="170"/>
      <c r="AD20" s="171"/>
      <c r="AE20" s="171"/>
      <c r="AF20" s="168"/>
      <c r="AG20" s="168"/>
      <c r="AH20" s="171"/>
      <c r="AI20" s="171"/>
      <c r="AJ20" s="166"/>
    </row>
    <row r="21" spans="2:36" ht="22.5" customHeight="1">
      <c r="B21" s="405" t="s">
        <v>502</v>
      </c>
      <c r="C21" s="405"/>
      <c r="D21" s="73"/>
      <c r="E21" s="406"/>
      <c r="F21" s="398"/>
      <c r="G21" s="398"/>
      <c r="H21" s="405"/>
      <c r="I21" s="399"/>
      <c r="J21" s="405"/>
      <c r="K21" s="405"/>
      <c r="L21" s="405"/>
      <c r="M21" s="73"/>
      <c r="N21" s="73"/>
      <c r="O21" s="73"/>
      <c r="R21" s="91" t="str">
        <f>IF(DB!Q15="","",DB!Q15)</f>
        <v/>
      </c>
      <c r="S21" s="91" t="str">
        <f t="shared" si="0"/>
        <v/>
      </c>
      <c r="T21" s="91"/>
      <c r="U21" s="91"/>
      <c r="V21" s="91"/>
      <c r="W21" s="168"/>
      <c r="X21" s="169"/>
      <c r="Y21" s="169"/>
      <c r="Z21" s="168"/>
      <c r="AA21" s="166"/>
      <c r="AB21" s="170"/>
      <c r="AC21" s="170"/>
      <c r="AD21" s="171"/>
      <c r="AE21" s="171"/>
      <c r="AF21" s="168"/>
      <c r="AG21" s="168"/>
      <c r="AH21" s="171"/>
      <c r="AI21" s="171"/>
      <c r="AJ21" s="166"/>
    </row>
    <row r="22" spans="2:36">
      <c r="B22" s="405" t="s">
        <v>503</v>
      </c>
      <c r="C22" s="405"/>
      <c r="D22" s="73"/>
      <c r="E22" s="406"/>
      <c r="F22" s="398"/>
      <c r="G22" s="398"/>
      <c r="H22" s="405"/>
      <c r="I22" s="399"/>
      <c r="J22" s="73"/>
      <c r="K22" s="72"/>
      <c r="L22" s="72"/>
      <c r="M22" s="73"/>
      <c r="N22" s="73"/>
      <c r="O22" s="73"/>
      <c r="R22" s="91" t="str">
        <f>IF(DB!Q16="","",DB!Q16)</f>
        <v/>
      </c>
      <c r="S22" s="91" t="str">
        <f t="shared" si="0"/>
        <v/>
      </c>
      <c r="T22" s="91"/>
      <c r="U22" s="91"/>
      <c r="V22" s="91"/>
      <c r="W22" s="168"/>
      <c r="X22" s="169"/>
      <c r="Y22" s="169"/>
      <c r="Z22" s="168"/>
      <c r="AA22" s="166"/>
      <c r="AB22" s="170"/>
      <c r="AC22" s="170"/>
      <c r="AD22" s="171"/>
      <c r="AE22" s="171"/>
      <c r="AF22" s="168"/>
      <c r="AG22" s="168"/>
      <c r="AH22" s="171"/>
      <c r="AI22" s="171"/>
      <c r="AJ22" s="166"/>
    </row>
    <row r="23" spans="2:36" ht="22.5" customHeight="1">
      <c r="B23" s="405" t="s">
        <v>504</v>
      </c>
      <c r="C23" s="405"/>
      <c r="D23" s="73"/>
      <c r="E23" s="406"/>
      <c r="F23" s="398"/>
      <c r="G23" s="398"/>
      <c r="H23" s="405"/>
      <c r="I23" s="399"/>
      <c r="J23" s="405"/>
      <c r="K23" s="72"/>
      <c r="L23" s="405"/>
      <c r="M23" s="73"/>
      <c r="N23" s="73"/>
      <c r="O23" s="73"/>
      <c r="R23" s="91" t="str">
        <f>IF(DB!Q17="","",DB!Q17)</f>
        <v/>
      </c>
      <c r="S23" s="91" t="str">
        <f t="shared" si="0"/>
        <v/>
      </c>
      <c r="T23" s="91"/>
      <c r="U23" s="91"/>
      <c r="V23" s="91"/>
      <c r="W23" s="168"/>
      <c r="X23" s="169"/>
      <c r="Y23" s="169"/>
      <c r="Z23" s="168"/>
      <c r="AA23" s="166"/>
      <c r="AB23" s="170"/>
      <c r="AC23" s="170"/>
      <c r="AD23" s="171"/>
      <c r="AE23" s="171"/>
      <c r="AF23" s="168"/>
      <c r="AG23" s="168"/>
      <c r="AH23" s="171"/>
      <c r="AI23" s="171"/>
      <c r="AJ23" s="166"/>
    </row>
    <row r="24" spans="2:36" ht="11.25" customHeight="1">
      <c r="B24" s="405" t="s">
        <v>505</v>
      </c>
      <c r="C24" s="405"/>
      <c r="D24" s="73"/>
      <c r="E24" s="406"/>
      <c r="F24" s="398"/>
      <c r="G24" s="398"/>
      <c r="H24" s="405"/>
      <c r="I24" s="399"/>
      <c r="J24" s="405"/>
      <c r="K24" s="72"/>
      <c r="L24" s="405"/>
      <c r="M24" s="73"/>
      <c r="N24" s="73"/>
      <c r="O24" s="73"/>
      <c r="R24" s="91" t="str">
        <f>IF(DB!Q18="","",DB!Q18)</f>
        <v/>
      </c>
      <c r="S24" s="91" t="str">
        <f t="shared" si="0"/>
        <v/>
      </c>
      <c r="T24" s="91"/>
      <c r="U24" s="91"/>
      <c r="V24" s="91"/>
      <c r="W24" s="168"/>
      <c r="X24" s="169"/>
      <c r="Y24" s="169"/>
      <c r="Z24" s="168"/>
      <c r="AA24" s="166"/>
      <c r="AB24" s="170"/>
      <c r="AC24" s="170"/>
      <c r="AD24" s="171"/>
      <c r="AE24" s="171"/>
      <c r="AF24" s="168"/>
      <c r="AG24" s="168"/>
      <c r="AH24" s="171"/>
      <c r="AI24" s="171"/>
      <c r="AJ24" s="166"/>
    </row>
    <row r="25" spans="2:36">
      <c r="B25" s="405" t="s">
        <v>506</v>
      </c>
      <c r="C25" s="405"/>
      <c r="D25" s="73"/>
      <c r="E25" s="406"/>
      <c r="F25" s="398"/>
      <c r="G25" s="398"/>
      <c r="H25" s="405"/>
      <c r="I25" s="399"/>
      <c r="J25" s="405"/>
      <c r="K25" s="72"/>
      <c r="L25" s="405"/>
      <c r="M25" s="73"/>
      <c r="N25" s="73"/>
      <c r="O25" s="73"/>
      <c r="R25" s="91" t="str">
        <f>IF(DB!Q19="","",DB!Q19)</f>
        <v/>
      </c>
      <c r="S25" s="91" t="str">
        <f t="shared" si="0"/>
        <v/>
      </c>
      <c r="T25" s="91"/>
      <c r="U25" s="91"/>
      <c r="V25" s="91"/>
      <c r="W25" s="168"/>
      <c r="X25" s="169"/>
      <c r="Y25" s="169"/>
      <c r="Z25" s="168"/>
      <c r="AA25" s="166"/>
      <c r="AB25" s="170"/>
      <c r="AC25" s="170"/>
      <c r="AD25" s="171"/>
      <c r="AE25" s="171"/>
      <c r="AF25" s="168"/>
      <c r="AG25" s="168"/>
      <c r="AH25" s="171"/>
      <c r="AI25" s="171"/>
      <c r="AJ25" s="166"/>
    </row>
    <row r="26" spans="2:36" ht="11.25" customHeight="1">
      <c r="B26" s="405" t="s">
        <v>507</v>
      </c>
      <c r="C26" s="405"/>
      <c r="D26" s="73"/>
      <c r="E26" s="406"/>
      <c r="F26" s="398"/>
      <c r="G26" s="398"/>
      <c r="H26" s="73"/>
      <c r="I26" s="399"/>
      <c r="J26" s="73"/>
      <c r="K26" s="72"/>
      <c r="L26" s="72"/>
      <c r="M26" s="73"/>
      <c r="N26" s="73"/>
      <c r="O26" s="73"/>
      <c r="R26" s="91" t="str">
        <f>IF(DB!Q20="","",DB!Q20)</f>
        <v/>
      </c>
      <c r="S26" s="91" t="str">
        <f t="shared" si="0"/>
        <v/>
      </c>
      <c r="T26" s="91"/>
      <c r="U26" s="91"/>
      <c r="V26" s="91"/>
      <c r="W26" s="168"/>
      <c r="X26" s="169"/>
      <c r="Y26" s="169"/>
      <c r="Z26" s="168"/>
      <c r="AA26" s="166"/>
      <c r="AB26" s="170"/>
      <c r="AC26" s="170"/>
      <c r="AD26" s="171"/>
      <c r="AE26" s="171"/>
      <c r="AF26" s="168"/>
      <c r="AG26" s="168"/>
      <c r="AH26" s="171"/>
      <c r="AI26" s="171"/>
      <c r="AJ26" s="166"/>
    </row>
    <row r="27" spans="2:36" ht="11.25" customHeight="1">
      <c r="B27" s="405" t="s">
        <v>508</v>
      </c>
      <c r="C27" s="405"/>
      <c r="D27" s="73"/>
      <c r="E27" s="406"/>
      <c r="F27" s="398"/>
      <c r="G27" s="398"/>
      <c r="H27" s="405"/>
      <c r="I27" s="399"/>
      <c r="J27" s="405"/>
      <c r="K27" s="72"/>
      <c r="L27" s="405"/>
      <c r="M27" s="73"/>
      <c r="N27" s="73"/>
      <c r="O27" s="73"/>
      <c r="R27" s="91" t="str">
        <f>IF(DB!Q21="","",DB!Q21)</f>
        <v/>
      </c>
      <c r="S27" s="91" t="str">
        <f t="shared" si="0"/>
        <v/>
      </c>
      <c r="T27" s="91"/>
      <c r="U27" s="91"/>
      <c r="V27" s="91"/>
      <c r="W27" s="168"/>
      <c r="X27" s="169"/>
      <c r="Y27" s="169"/>
      <c r="Z27" s="168"/>
      <c r="AA27" s="166"/>
      <c r="AB27" s="170"/>
      <c r="AC27" s="170"/>
      <c r="AD27" s="171"/>
      <c r="AE27" s="171"/>
      <c r="AF27" s="168"/>
      <c r="AG27" s="168"/>
      <c r="AH27" s="171"/>
      <c r="AI27" s="171"/>
      <c r="AJ27" s="166"/>
    </row>
    <row r="28" spans="2:36" ht="11.25" customHeight="1">
      <c r="B28" s="405" t="s">
        <v>509</v>
      </c>
      <c r="C28" s="72"/>
      <c r="D28" s="73"/>
      <c r="E28" s="74"/>
      <c r="F28" s="398"/>
      <c r="G28" s="398"/>
      <c r="H28" s="73"/>
      <c r="I28" s="399"/>
      <c r="J28" s="73"/>
      <c r="K28" s="72"/>
      <c r="L28" s="72"/>
      <c r="M28" s="73"/>
      <c r="N28" s="73"/>
      <c r="O28" s="73"/>
      <c r="R28" s="91" t="str">
        <f>IF(DB!Q22="","",DB!Q22)</f>
        <v/>
      </c>
      <c r="S28" s="91" t="str">
        <f t="shared" si="0"/>
        <v/>
      </c>
      <c r="T28" s="91"/>
      <c r="U28" s="91"/>
      <c r="V28" s="91"/>
      <c r="W28" s="168"/>
      <c r="X28" s="169"/>
      <c r="Y28" s="169"/>
      <c r="Z28" s="168"/>
      <c r="AA28" s="166"/>
      <c r="AB28" s="170"/>
      <c r="AC28" s="170"/>
      <c r="AD28" s="171"/>
      <c r="AE28" s="171"/>
      <c r="AF28" s="168"/>
      <c r="AG28" s="168"/>
      <c r="AH28" s="171"/>
      <c r="AI28" s="171"/>
      <c r="AJ28" s="166"/>
    </row>
    <row r="29" spans="2:36" ht="11.25" customHeight="1">
      <c r="B29" s="405" t="s">
        <v>510</v>
      </c>
      <c r="C29" s="72"/>
      <c r="D29" s="73"/>
      <c r="E29" s="74"/>
      <c r="F29" s="398"/>
      <c r="G29" s="398"/>
      <c r="H29" s="73"/>
      <c r="I29" s="399"/>
      <c r="J29" s="73"/>
      <c r="K29" s="72"/>
      <c r="L29" s="72"/>
      <c r="M29" s="73"/>
      <c r="N29" s="73"/>
      <c r="O29" s="73"/>
      <c r="R29" s="91" t="str">
        <f>IF(DB!Q23="","",DB!Q23)</f>
        <v/>
      </c>
      <c r="S29" s="91" t="str">
        <f t="shared" si="0"/>
        <v/>
      </c>
      <c r="T29" s="91"/>
      <c r="U29" s="91"/>
      <c r="V29" s="91"/>
      <c r="W29" s="168"/>
      <c r="X29" s="169"/>
      <c r="Y29" s="169"/>
      <c r="Z29" s="168"/>
      <c r="AA29" s="166"/>
      <c r="AB29" s="170"/>
      <c r="AC29" s="170"/>
      <c r="AD29" s="171"/>
      <c r="AE29" s="171"/>
      <c r="AF29" s="168"/>
      <c r="AG29" s="168"/>
      <c r="AH29" s="171"/>
      <c r="AI29" s="171"/>
      <c r="AJ29" s="166"/>
    </row>
    <row r="30" spans="2:36" ht="11.25" customHeight="1">
      <c r="B30" s="405" t="s">
        <v>511</v>
      </c>
      <c r="C30" s="72"/>
      <c r="D30" s="73"/>
      <c r="E30" s="74"/>
      <c r="F30" s="398"/>
      <c r="G30" s="398"/>
      <c r="H30" s="73"/>
      <c r="I30" s="399"/>
      <c r="J30" s="73"/>
      <c r="K30" s="72"/>
      <c r="L30" s="72"/>
      <c r="M30" s="73"/>
      <c r="N30" s="73"/>
      <c r="O30" s="73"/>
      <c r="R30" s="91" t="str">
        <f>IF(DB!Q24="","",DB!Q24)</f>
        <v/>
      </c>
      <c r="S30" s="91" t="str">
        <f t="shared" si="0"/>
        <v/>
      </c>
      <c r="T30" s="91"/>
      <c r="U30" s="91"/>
      <c r="V30" s="91"/>
      <c r="W30" s="168"/>
      <c r="X30" s="169"/>
      <c r="Y30" s="169"/>
      <c r="Z30" s="168"/>
      <c r="AA30" s="166"/>
      <c r="AB30" s="170"/>
      <c r="AC30" s="170"/>
      <c r="AD30" s="171"/>
      <c r="AE30" s="171"/>
      <c r="AF30" s="168"/>
      <c r="AG30" s="168"/>
      <c r="AH30" s="171"/>
      <c r="AI30" s="171"/>
      <c r="AJ30" s="166"/>
    </row>
    <row r="31" spans="2:36" ht="45" customHeight="1">
      <c r="B31" s="405" t="s">
        <v>512</v>
      </c>
      <c r="C31" s="72"/>
      <c r="D31" s="73"/>
      <c r="E31" s="74"/>
      <c r="F31" s="398"/>
      <c r="G31" s="398"/>
      <c r="H31" s="73"/>
      <c r="I31" s="399"/>
      <c r="J31" s="73"/>
      <c r="K31" s="72"/>
      <c r="L31" s="72"/>
      <c r="M31" s="73"/>
      <c r="N31" s="73"/>
      <c r="O31" s="73"/>
      <c r="R31" s="91" t="str">
        <f>IF(DB!Q25="","",DB!Q25)</f>
        <v/>
      </c>
      <c r="S31" s="91" t="str">
        <f t="shared" si="0"/>
        <v/>
      </c>
      <c r="T31" s="91"/>
      <c r="U31" s="91"/>
      <c r="V31" s="91"/>
      <c r="W31" s="168"/>
      <c r="X31" s="169"/>
      <c r="Y31" s="169"/>
      <c r="Z31" s="168"/>
      <c r="AA31" s="166"/>
      <c r="AB31" s="170"/>
      <c r="AC31" s="170"/>
      <c r="AD31" s="171"/>
      <c r="AE31" s="171"/>
      <c r="AF31" s="168"/>
      <c r="AG31" s="168"/>
      <c r="AH31" s="171"/>
      <c r="AI31" s="171"/>
      <c r="AJ31" s="166"/>
    </row>
    <row r="32" spans="2:36" ht="11.25" customHeight="1">
      <c r="B32" s="405" t="s">
        <v>513</v>
      </c>
      <c r="C32" s="72"/>
      <c r="D32" s="73"/>
      <c r="E32" s="400"/>
      <c r="F32" s="398"/>
      <c r="G32" s="398"/>
      <c r="H32" s="73"/>
      <c r="I32" s="399"/>
      <c r="J32" s="73"/>
      <c r="K32" s="72"/>
      <c r="L32" s="72"/>
      <c r="M32" s="73"/>
      <c r="N32" s="73"/>
      <c r="O32" s="73"/>
      <c r="R32" s="91" t="str">
        <f>IF(DB!Q26="","",DB!Q26)</f>
        <v/>
      </c>
      <c r="S32" s="91" t="str">
        <f t="shared" si="0"/>
        <v/>
      </c>
      <c r="T32" s="91"/>
      <c r="U32" s="91"/>
      <c r="V32" s="91"/>
      <c r="W32" s="168"/>
      <c r="X32" s="169"/>
      <c r="Y32" s="169"/>
      <c r="Z32" s="168"/>
      <c r="AA32" s="166"/>
      <c r="AB32" s="170"/>
      <c r="AC32" s="170"/>
      <c r="AD32" s="171"/>
      <c r="AE32" s="171"/>
      <c r="AF32" s="168"/>
      <c r="AG32" s="168"/>
      <c r="AH32" s="171"/>
      <c r="AI32" s="171"/>
      <c r="AJ32" s="166"/>
    </row>
    <row r="33" spans="2:22" ht="22.5" customHeight="1">
      <c r="B33" s="405" t="s">
        <v>514</v>
      </c>
      <c r="C33" s="72"/>
      <c r="D33" s="73"/>
      <c r="E33" s="74"/>
      <c r="F33" s="398"/>
      <c r="G33" s="398"/>
      <c r="H33" s="73"/>
      <c r="I33" s="399"/>
      <c r="J33" s="73"/>
      <c r="K33" s="72"/>
      <c r="L33" s="72"/>
      <c r="M33" s="73"/>
      <c r="N33" s="73"/>
      <c r="O33" s="73"/>
      <c r="R33" s="91" t="str">
        <f>IF(DB!Q27="","",DB!Q27)</f>
        <v/>
      </c>
      <c r="S33" s="91" t="str">
        <f t="shared" si="0"/>
        <v/>
      </c>
      <c r="T33" s="91"/>
      <c r="U33" s="91"/>
      <c r="V33" s="91"/>
    </row>
    <row r="34" spans="2:22" ht="11.25" customHeight="1">
      <c r="B34" s="405" t="s">
        <v>515</v>
      </c>
      <c r="C34" s="72"/>
      <c r="D34" s="73"/>
      <c r="E34" s="74"/>
      <c r="F34" s="398"/>
      <c r="G34" s="398"/>
      <c r="H34" s="73"/>
      <c r="I34" s="399">
        <f t="shared" ref="I34:I39" ca="1" si="1">IF(G34="",-5,IF(H34="Open",TODAY()-G34,-5))</f>
        <v>-5</v>
      </c>
      <c r="J34" s="73"/>
      <c r="K34" s="72"/>
      <c r="L34" s="72"/>
      <c r="M34" s="73"/>
      <c r="N34" s="73"/>
      <c r="O34" s="73"/>
      <c r="R34" s="91" t="str">
        <f>IF(DB!Q28="","",DB!Q28)</f>
        <v/>
      </c>
      <c r="S34" s="91" t="str">
        <f t="shared" si="0"/>
        <v/>
      </c>
      <c r="T34" s="91"/>
      <c r="U34" s="91"/>
      <c r="V34" s="91"/>
    </row>
    <row r="35" spans="2:22">
      <c r="B35" s="405" t="s">
        <v>516</v>
      </c>
      <c r="C35" s="72"/>
      <c r="D35" s="73"/>
      <c r="E35" s="74"/>
      <c r="F35" s="398"/>
      <c r="G35" s="398"/>
      <c r="H35" s="73"/>
      <c r="I35" s="399">
        <f t="shared" ca="1" si="1"/>
        <v>-5</v>
      </c>
      <c r="J35" s="73"/>
      <c r="K35" s="72"/>
      <c r="L35" s="72"/>
      <c r="M35" s="73"/>
      <c r="N35" s="73"/>
      <c r="O35" s="73"/>
      <c r="R35" s="91" t="str">
        <f>IF(DB!Q29="","",DB!Q29)</f>
        <v/>
      </c>
      <c r="S35" s="91" t="str">
        <f t="shared" si="0"/>
        <v/>
      </c>
      <c r="T35" s="91"/>
      <c r="U35" s="91"/>
      <c r="V35" s="91"/>
    </row>
    <row r="36" spans="2:22">
      <c r="B36" s="405" t="s">
        <v>517</v>
      </c>
      <c r="C36" s="72"/>
      <c r="D36" s="73"/>
      <c r="E36" s="74"/>
      <c r="F36" s="398"/>
      <c r="G36" s="398"/>
      <c r="H36" s="73"/>
      <c r="I36" s="399">
        <f t="shared" ca="1" si="1"/>
        <v>-5</v>
      </c>
      <c r="J36" s="73"/>
      <c r="K36" s="72"/>
      <c r="L36" s="72"/>
      <c r="M36" s="73"/>
      <c r="N36" s="73"/>
      <c r="O36" s="73"/>
      <c r="R36" s="91" t="str">
        <f>IF(DB!Q30="","",DB!Q30)</f>
        <v/>
      </c>
      <c r="S36" s="91" t="str">
        <f t="shared" si="0"/>
        <v/>
      </c>
      <c r="T36" s="91"/>
      <c r="U36" s="91"/>
      <c r="V36" s="91"/>
    </row>
    <row r="37" spans="2:22" ht="11.25" customHeight="1">
      <c r="B37" s="405" t="s">
        <v>518</v>
      </c>
      <c r="C37" s="72"/>
      <c r="D37" s="73"/>
      <c r="E37" s="74"/>
      <c r="F37" s="398"/>
      <c r="G37" s="398"/>
      <c r="H37" s="73"/>
      <c r="I37" s="399">
        <f t="shared" ca="1" si="1"/>
        <v>-5</v>
      </c>
      <c r="J37" s="73"/>
      <c r="K37" s="72"/>
      <c r="L37" s="73"/>
      <c r="M37" s="73"/>
      <c r="N37" s="73"/>
      <c r="O37" s="73"/>
      <c r="R37" s="91" t="str">
        <f>IF(DB!Q31="","",DB!Q31)</f>
        <v/>
      </c>
      <c r="S37" s="91" t="str">
        <f t="shared" si="0"/>
        <v/>
      </c>
      <c r="T37" s="91"/>
      <c r="U37" s="91"/>
      <c r="V37" s="91"/>
    </row>
    <row r="38" spans="2:22" ht="33.75" customHeight="1">
      <c r="B38" s="405" t="s">
        <v>519</v>
      </c>
      <c r="C38" s="72"/>
      <c r="D38" s="73"/>
      <c r="E38" s="147"/>
      <c r="F38" s="398"/>
      <c r="G38" s="398"/>
      <c r="H38" s="73"/>
      <c r="I38" s="399">
        <f t="shared" ca="1" si="1"/>
        <v>-5</v>
      </c>
      <c r="J38" s="73"/>
      <c r="K38" s="72"/>
      <c r="L38" s="73"/>
      <c r="M38" s="73"/>
      <c r="N38" s="73"/>
      <c r="O38" s="73"/>
      <c r="R38" s="91" t="str">
        <f>IF(DB!Q32="","",DB!Q32)</f>
        <v/>
      </c>
      <c r="S38" s="91" t="str">
        <f t="shared" si="0"/>
        <v/>
      </c>
      <c r="T38" s="91"/>
      <c r="U38" s="91"/>
      <c r="V38" s="91"/>
    </row>
    <row r="39" spans="2:22" ht="11.25" customHeight="1">
      <c r="B39" s="405" t="s">
        <v>520</v>
      </c>
      <c r="C39" s="72"/>
      <c r="D39" s="73"/>
      <c r="E39" s="402"/>
      <c r="F39" s="398"/>
      <c r="G39" s="398"/>
      <c r="H39" s="73"/>
      <c r="I39" s="399">
        <f t="shared" ca="1" si="1"/>
        <v>-5</v>
      </c>
      <c r="J39" s="73"/>
      <c r="K39" s="72"/>
      <c r="L39" s="73"/>
      <c r="M39" s="73"/>
      <c r="N39" s="73"/>
      <c r="O39" s="73"/>
      <c r="R39" s="91" t="str">
        <f>IF(DB!Q33="","",DB!Q33)</f>
        <v/>
      </c>
      <c r="S39" s="91" t="str">
        <f t="shared" si="0"/>
        <v/>
      </c>
      <c r="T39" s="91"/>
      <c r="U39" s="91"/>
      <c r="V39" s="91"/>
    </row>
    <row r="40" spans="2:22" ht="11.25" customHeight="1">
      <c r="B40" s="405" t="s">
        <v>521</v>
      </c>
      <c r="C40" s="72"/>
      <c r="D40" s="73"/>
      <c r="E40" s="403"/>
      <c r="F40" s="398"/>
      <c r="G40" s="398"/>
      <c r="H40" s="73"/>
      <c r="I40" s="399">
        <f t="shared" ref="I40:I71" ca="1" si="2">IF(G40="",-5,IF(H40="Open",TODAY()-G40,-5))</f>
        <v>-5</v>
      </c>
      <c r="J40" s="73"/>
      <c r="K40" s="72"/>
      <c r="L40" s="73"/>
      <c r="M40" s="73"/>
      <c r="N40" s="73"/>
      <c r="O40" s="73"/>
      <c r="R40" s="91" t="str">
        <f>IF(DB!Q34="","",DB!Q34)</f>
        <v/>
      </c>
      <c r="S40" s="91" t="str">
        <f t="shared" si="0"/>
        <v/>
      </c>
      <c r="T40" s="91"/>
      <c r="U40" s="91"/>
      <c r="V40" s="91"/>
    </row>
    <row r="41" spans="2:22" ht="22.5" customHeight="1">
      <c r="B41" s="405" t="s">
        <v>522</v>
      </c>
      <c r="C41" s="72"/>
      <c r="D41" s="73"/>
      <c r="E41" s="74"/>
      <c r="F41" s="398"/>
      <c r="G41" s="398"/>
      <c r="H41" s="73"/>
      <c r="I41" s="399">
        <f t="shared" ca="1" si="2"/>
        <v>-5</v>
      </c>
      <c r="J41" s="73"/>
      <c r="K41" s="72"/>
      <c r="L41" s="73"/>
      <c r="M41" s="73"/>
      <c r="N41" s="73"/>
      <c r="O41" s="73"/>
      <c r="R41" s="91" t="str">
        <f>IF(DB!Q35="","",DB!Q35)</f>
        <v/>
      </c>
      <c r="S41" s="91" t="str">
        <f t="shared" si="0"/>
        <v/>
      </c>
      <c r="T41" s="91"/>
      <c r="U41" s="91"/>
      <c r="V41" s="91"/>
    </row>
    <row r="42" spans="2:22" ht="22.5" customHeight="1">
      <c r="B42" s="405" t="s">
        <v>523</v>
      </c>
      <c r="C42" s="72"/>
      <c r="D42" s="73"/>
      <c r="E42" s="74"/>
      <c r="F42" s="398"/>
      <c r="G42" s="398"/>
      <c r="H42" s="73"/>
      <c r="I42" s="399">
        <f t="shared" ca="1" si="2"/>
        <v>-5</v>
      </c>
      <c r="J42" s="73"/>
      <c r="K42" s="72"/>
      <c r="L42" s="73"/>
      <c r="M42" s="73"/>
      <c r="N42" s="73"/>
      <c r="O42" s="73"/>
      <c r="R42" s="91" t="str">
        <f>IF(DB!Q36="","",DB!Q36)</f>
        <v/>
      </c>
      <c r="S42" s="91" t="str">
        <f t="shared" si="0"/>
        <v/>
      </c>
      <c r="T42" s="91"/>
      <c r="U42" s="91"/>
      <c r="V42" s="91"/>
    </row>
    <row r="43" spans="2:22" ht="11.25" customHeight="1">
      <c r="B43" s="405" t="s">
        <v>524</v>
      </c>
      <c r="C43" s="72"/>
      <c r="D43" s="73"/>
      <c r="E43" s="74"/>
      <c r="F43" s="398"/>
      <c r="G43" s="398"/>
      <c r="H43" s="73"/>
      <c r="I43" s="399">
        <f t="shared" ca="1" si="2"/>
        <v>-5</v>
      </c>
      <c r="J43" s="73"/>
      <c r="K43" s="72"/>
      <c r="L43" s="73"/>
      <c r="M43" s="73"/>
      <c r="N43" s="73"/>
      <c r="O43" s="73"/>
      <c r="R43" s="91" t="str">
        <f>IF(DB!Q37="","",DB!Q37)</f>
        <v/>
      </c>
      <c r="S43" s="91" t="str">
        <f t="shared" si="0"/>
        <v/>
      </c>
      <c r="T43" s="91"/>
      <c r="U43" s="91"/>
      <c r="V43" s="91"/>
    </row>
    <row r="44" spans="2:22" ht="11.25" customHeight="1">
      <c r="B44" s="405" t="s">
        <v>525</v>
      </c>
      <c r="C44" s="72"/>
      <c r="D44" s="73"/>
      <c r="E44" s="74"/>
      <c r="F44" s="398"/>
      <c r="G44" s="398"/>
      <c r="H44" s="73"/>
      <c r="I44" s="399">
        <f t="shared" ca="1" si="2"/>
        <v>-5</v>
      </c>
      <c r="J44" s="73"/>
      <c r="K44" s="72"/>
      <c r="L44" s="73"/>
      <c r="M44" s="73"/>
      <c r="N44" s="73"/>
      <c r="O44" s="73"/>
      <c r="R44" s="91" t="str">
        <f>IF(DB!Q38="","",DB!Q38)</f>
        <v/>
      </c>
      <c r="S44" s="91" t="str">
        <f t="shared" ref="S44:S75" si="3">IF(R44="","",COUNTIF($H$8:$H$210,R44))</f>
        <v/>
      </c>
      <c r="T44" s="91"/>
      <c r="U44" s="91"/>
      <c r="V44" s="91"/>
    </row>
    <row r="45" spans="2:22" ht="11.25" customHeight="1">
      <c r="B45" s="405" t="s">
        <v>526</v>
      </c>
      <c r="C45" s="72"/>
      <c r="D45" s="73"/>
      <c r="E45" s="74"/>
      <c r="F45" s="398"/>
      <c r="G45" s="398"/>
      <c r="H45" s="73"/>
      <c r="I45" s="399">
        <f t="shared" ca="1" si="2"/>
        <v>-5</v>
      </c>
      <c r="J45" s="73"/>
      <c r="K45" s="72"/>
      <c r="L45" s="73"/>
      <c r="M45" s="73"/>
      <c r="N45" s="73"/>
      <c r="O45" s="73"/>
      <c r="R45" s="91" t="str">
        <f>IF(DB!Q39="","",DB!Q39)</f>
        <v/>
      </c>
      <c r="S45" s="91" t="str">
        <f t="shared" si="3"/>
        <v/>
      </c>
      <c r="T45" s="91"/>
      <c r="U45" s="91"/>
      <c r="V45" s="91"/>
    </row>
    <row r="46" spans="2:22">
      <c r="B46" s="405" t="s">
        <v>527</v>
      </c>
      <c r="C46" s="72"/>
      <c r="D46" s="73"/>
      <c r="E46" s="147"/>
      <c r="F46" s="398"/>
      <c r="G46" s="398"/>
      <c r="H46" s="73"/>
      <c r="I46" s="399">
        <f t="shared" ca="1" si="2"/>
        <v>-5</v>
      </c>
      <c r="J46" s="73"/>
      <c r="K46" s="72"/>
      <c r="L46" s="73"/>
      <c r="M46" s="73"/>
      <c r="N46" s="73"/>
      <c r="O46" s="73"/>
      <c r="R46" s="91" t="str">
        <f>IF(DB!Q40="","",DB!Q40)</f>
        <v/>
      </c>
      <c r="S46" s="91" t="str">
        <f t="shared" si="3"/>
        <v/>
      </c>
      <c r="T46" s="91"/>
      <c r="U46" s="91"/>
      <c r="V46" s="91"/>
    </row>
    <row r="47" spans="2:22">
      <c r="B47" s="405" t="s">
        <v>528</v>
      </c>
      <c r="C47" s="72"/>
      <c r="D47" s="73"/>
      <c r="E47" s="147"/>
      <c r="F47" s="398"/>
      <c r="G47" s="398"/>
      <c r="H47" s="73"/>
      <c r="I47" s="399">
        <f t="shared" ca="1" si="2"/>
        <v>-5</v>
      </c>
      <c r="J47" s="73"/>
      <c r="K47" s="72"/>
      <c r="L47" s="73"/>
      <c r="M47" s="73"/>
      <c r="N47" s="73"/>
      <c r="O47" s="73"/>
      <c r="R47" s="91" t="str">
        <f>IF(DB!Q41="","",DB!Q41)</f>
        <v/>
      </c>
      <c r="S47" s="91" t="str">
        <f t="shared" si="3"/>
        <v/>
      </c>
      <c r="T47" s="91"/>
      <c r="U47" s="91"/>
      <c r="V47" s="91"/>
    </row>
    <row r="48" spans="2:22">
      <c r="B48" s="405" t="s">
        <v>529</v>
      </c>
      <c r="C48" s="72"/>
      <c r="D48" s="73"/>
      <c r="E48" s="147"/>
      <c r="F48" s="398"/>
      <c r="G48" s="398"/>
      <c r="H48" s="73"/>
      <c r="I48" s="399">
        <f t="shared" ca="1" si="2"/>
        <v>-5</v>
      </c>
      <c r="J48" s="73"/>
      <c r="K48" s="72"/>
      <c r="L48" s="73"/>
      <c r="M48" s="73"/>
      <c r="N48" s="73"/>
      <c r="O48" s="73"/>
      <c r="R48" s="91" t="str">
        <f>IF(DB!Q42="","",DB!Q42)</f>
        <v/>
      </c>
      <c r="S48" s="91" t="str">
        <f t="shared" si="3"/>
        <v/>
      </c>
      <c r="T48" s="91"/>
      <c r="U48" s="91"/>
      <c r="V48" s="91"/>
    </row>
    <row r="49" spans="2:22" ht="22.5" customHeight="1">
      <c r="B49" s="405" t="s">
        <v>530</v>
      </c>
      <c r="C49" s="72"/>
      <c r="D49" s="73"/>
      <c r="E49" s="74"/>
      <c r="F49" s="398"/>
      <c r="G49" s="398"/>
      <c r="H49" s="72"/>
      <c r="I49" s="399">
        <f t="shared" ca="1" si="2"/>
        <v>-5</v>
      </c>
      <c r="J49" s="73"/>
      <c r="K49" s="72"/>
      <c r="L49" s="73"/>
      <c r="M49" s="73"/>
      <c r="N49" s="73"/>
      <c r="O49" s="73"/>
      <c r="R49" s="91" t="str">
        <f>IF(DB!Q43="","",DB!Q43)</f>
        <v/>
      </c>
      <c r="S49" s="91" t="str">
        <f t="shared" si="3"/>
        <v/>
      </c>
      <c r="T49" s="91"/>
      <c r="U49" s="91"/>
      <c r="V49" s="91"/>
    </row>
    <row r="50" spans="2:22" ht="11.25" customHeight="1">
      <c r="B50" s="405" t="s">
        <v>531</v>
      </c>
      <c r="C50" s="72"/>
      <c r="D50" s="73"/>
      <c r="E50" s="147"/>
      <c r="F50" s="398"/>
      <c r="G50" s="398"/>
      <c r="H50" s="73"/>
      <c r="I50" s="399">
        <f t="shared" ca="1" si="2"/>
        <v>-5</v>
      </c>
      <c r="J50" s="73"/>
      <c r="K50" s="72"/>
      <c r="L50" s="73"/>
      <c r="M50" s="73"/>
      <c r="N50" s="73"/>
      <c r="O50" s="73"/>
      <c r="R50" s="91" t="str">
        <f>IF(DB!Q44="","",DB!Q44)</f>
        <v/>
      </c>
      <c r="S50" s="91" t="str">
        <f t="shared" si="3"/>
        <v/>
      </c>
      <c r="T50" s="91"/>
      <c r="U50" s="91"/>
      <c r="V50" s="91"/>
    </row>
    <row r="51" spans="2:22" ht="22.5" customHeight="1">
      <c r="B51" s="405" t="s">
        <v>532</v>
      </c>
      <c r="C51" s="72"/>
      <c r="D51" s="73"/>
      <c r="E51" s="147"/>
      <c r="F51" s="398"/>
      <c r="G51" s="398"/>
      <c r="H51" s="73"/>
      <c r="I51" s="399">
        <f t="shared" ca="1" si="2"/>
        <v>-5</v>
      </c>
      <c r="J51" s="73"/>
      <c r="K51" s="72"/>
      <c r="L51" s="73"/>
      <c r="M51" s="73"/>
      <c r="N51" s="73"/>
      <c r="O51" s="73"/>
      <c r="R51" s="91" t="str">
        <f>IF(DB!Q45="","",DB!Q45)</f>
        <v/>
      </c>
      <c r="S51" s="91" t="str">
        <f t="shared" si="3"/>
        <v/>
      </c>
      <c r="T51" s="91"/>
      <c r="U51" s="91"/>
      <c r="V51" s="91"/>
    </row>
    <row r="52" spans="2:22" ht="11.25" customHeight="1">
      <c r="B52" s="405" t="s">
        <v>533</v>
      </c>
      <c r="C52" s="72"/>
      <c r="D52" s="73"/>
      <c r="E52" s="147"/>
      <c r="F52" s="398"/>
      <c r="G52" s="398"/>
      <c r="H52" s="73"/>
      <c r="I52" s="399">
        <f t="shared" ca="1" si="2"/>
        <v>-5</v>
      </c>
      <c r="J52" s="73"/>
      <c r="K52" s="72"/>
      <c r="L52" s="73"/>
      <c r="M52" s="73"/>
      <c r="N52" s="73"/>
      <c r="O52" s="73"/>
      <c r="R52" s="91" t="str">
        <f>IF(DB!Q46="","",DB!Q46)</f>
        <v/>
      </c>
      <c r="S52" s="91" t="str">
        <f t="shared" si="3"/>
        <v/>
      </c>
      <c r="T52" s="91"/>
      <c r="U52" s="91"/>
      <c r="V52" s="91"/>
    </row>
    <row r="53" spans="2:22" ht="11.25" customHeight="1">
      <c r="B53" s="405" t="s">
        <v>534</v>
      </c>
      <c r="C53" s="72"/>
      <c r="D53" s="73"/>
      <c r="E53" s="147"/>
      <c r="F53" s="398"/>
      <c r="G53" s="398"/>
      <c r="H53" s="73"/>
      <c r="I53" s="399">
        <f t="shared" ca="1" si="2"/>
        <v>-5</v>
      </c>
      <c r="J53" s="73"/>
      <c r="K53" s="72"/>
      <c r="L53" s="73"/>
      <c r="M53" s="73"/>
      <c r="N53" s="73"/>
      <c r="O53" s="73"/>
      <c r="R53" s="91" t="str">
        <f>IF(DB!Q47="","",DB!Q47)</f>
        <v/>
      </c>
      <c r="S53" s="91" t="str">
        <f t="shared" si="3"/>
        <v/>
      </c>
      <c r="T53" s="91"/>
      <c r="U53" s="91"/>
      <c r="V53" s="91"/>
    </row>
    <row r="54" spans="2:22" ht="22.5" customHeight="1">
      <c r="B54" s="405" t="s">
        <v>535</v>
      </c>
      <c r="C54" s="72"/>
      <c r="D54" s="73"/>
      <c r="E54" s="74"/>
      <c r="F54" s="398"/>
      <c r="G54" s="398"/>
      <c r="H54" s="73"/>
      <c r="I54" s="399">
        <f t="shared" ca="1" si="2"/>
        <v>-5</v>
      </c>
      <c r="J54" s="73"/>
      <c r="K54" s="72"/>
      <c r="L54" s="73"/>
      <c r="M54" s="73"/>
      <c r="N54" s="73"/>
      <c r="O54" s="73"/>
      <c r="R54" s="91" t="str">
        <f>IF(DB!Q48="","",DB!Q48)</f>
        <v/>
      </c>
      <c r="S54" s="91" t="str">
        <f t="shared" si="3"/>
        <v/>
      </c>
      <c r="T54" s="91"/>
      <c r="U54" s="91"/>
      <c r="V54" s="91"/>
    </row>
    <row r="55" spans="2:22" ht="22.5" customHeight="1">
      <c r="B55" s="405" t="s">
        <v>536</v>
      </c>
      <c r="C55" s="72"/>
      <c r="D55" s="73"/>
      <c r="E55" s="74"/>
      <c r="F55" s="398"/>
      <c r="G55" s="398"/>
      <c r="H55" s="73"/>
      <c r="I55" s="399">
        <f t="shared" ca="1" si="2"/>
        <v>-5</v>
      </c>
      <c r="J55" s="73"/>
      <c r="K55" s="72"/>
      <c r="L55" s="73"/>
      <c r="M55" s="73"/>
      <c r="N55" s="73"/>
      <c r="O55" s="73"/>
      <c r="R55" s="91" t="str">
        <f>IF(DB!Q49="","",DB!Q49)</f>
        <v/>
      </c>
      <c r="S55" s="91" t="str">
        <f t="shared" si="3"/>
        <v/>
      </c>
      <c r="T55" s="91"/>
      <c r="U55" s="91"/>
      <c r="V55" s="91"/>
    </row>
    <row r="56" spans="2:22" ht="11.25" customHeight="1">
      <c r="B56" s="405" t="s">
        <v>537</v>
      </c>
      <c r="C56" s="72"/>
      <c r="D56" s="73"/>
      <c r="E56" s="74"/>
      <c r="F56" s="398"/>
      <c r="G56" s="398"/>
      <c r="H56" s="73"/>
      <c r="I56" s="399">
        <f t="shared" ca="1" si="2"/>
        <v>-5</v>
      </c>
      <c r="J56" s="73"/>
      <c r="K56" s="72"/>
      <c r="L56" s="73"/>
      <c r="M56" s="73"/>
      <c r="N56" s="73"/>
      <c r="O56" s="73"/>
      <c r="R56" s="91" t="str">
        <f>IF(DB!Q50="","",DB!Q50)</f>
        <v/>
      </c>
      <c r="S56" s="91" t="str">
        <f t="shared" si="3"/>
        <v/>
      </c>
      <c r="T56" s="91"/>
      <c r="U56" s="91"/>
      <c r="V56" s="91"/>
    </row>
    <row r="57" spans="2:22" ht="11.25" customHeight="1">
      <c r="B57" s="405" t="s">
        <v>538</v>
      </c>
      <c r="C57" s="72"/>
      <c r="D57" s="73"/>
      <c r="E57" s="74"/>
      <c r="F57" s="398"/>
      <c r="G57" s="398"/>
      <c r="H57" s="73"/>
      <c r="I57" s="399">
        <f t="shared" ca="1" si="2"/>
        <v>-5</v>
      </c>
      <c r="J57" s="73"/>
      <c r="K57" s="72"/>
      <c r="L57" s="73"/>
      <c r="M57" s="73"/>
      <c r="N57" s="73"/>
      <c r="O57" s="73"/>
      <c r="R57" s="91" t="str">
        <f>IF(DB!Q51="","",DB!Q51)</f>
        <v/>
      </c>
      <c r="S57" s="91" t="str">
        <f t="shared" si="3"/>
        <v/>
      </c>
      <c r="T57" s="91"/>
      <c r="U57" s="91"/>
      <c r="V57" s="91"/>
    </row>
    <row r="58" spans="2:22" ht="11.25" customHeight="1">
      <c r="B58" s="405" t="s">
        <v>539</v>
      </c>
      <c r="C58" s="72"/>
      <c r="D58" s="73"/>
      <c r="E58" s="147"/>
      <c r="F58" s="398"/>
      <c r="G58" s="398"/>
      <c r="H58" s="73"/>
      <c r="I58" s="399">
        <f t="shared" ca="1" si="2"/>
        <v>-5</v>
      </c>
      <c r="J58" s="73"/>
      <c r="K58" s="72"/>
      <c r="L58" s="73"/>
      <c r="M58" s="73"/>
      <c r="N58" s="73"/>
      <c r="O58" s="73"/>
      <c r="R58" s="91" t="str">
        <f>IF(DB!Q52="","",DB!Q52)</f>
        <v/>
      </c>
      <c r="S58" s="91" t="str">
        <f t="shared" si="3"/>
        <v/>
      </c>
      <c r="T58" s="91"/>
      <c r="U58" s="91"/>
      <c r="V58" s="91"/>
    </row>
    <row r="59" spans="2:22" ht="11.25" customHeight="1">
      <c r="B59" s="405" t="s">
        <v>540</v>
      </c>
      <c r="C59" s="72"/>
      <c r="D59" s="73"/>
      <c r="E59" s="147"/>
      <c r="F59" s="398"/>
      <c r="G59" s="398"/>
      <c r="H59" s="73"/>
      <c r="I59" s="399">
        <f t="shared" ca="1" si="2"/>
        <v>-5</v>
      </c>
      <c r="J59" s="73"/>
      <c r="K59" s="72"/>
      <c r="L59" s="73"/>
      <c r="M59" s="73"/>
      <c r="N59" s="73"/>
      <c r="O59" s="73"/>
      <c r="R59" s="91" t="str">
        <f>IF(DB!Q53="","",DB!Q53)</f>
        <v/>
      </c>
      <c r="S59" s="91" t="str">
        <f t="shared" si="3"/>
        <v/>
      </c>
      <c r="T59" s="91"/>
      <c r="U59" s="91"/>
      <c r="V59" s="91"/>
    </row>
    <row r="60" spans="2:22">
      <c r="B60" s="405" t="s">
        <v>541</v>
      </c>
      <c r="C60" s="72"/>
      <c r="D60" s="73"/>
      <c r="E60" s="147"/>
      <c r="F60" s="398"/>
      <c r="G60" s="398"/>
      <c r="H60" s="73"/>
      <c r="I60" s="399">
        <f t="shared" ca="1" si="2"/>
        <v>-5</v>
      </c>
      <c r="J60" s="73"/>
      <c r="K60" s="72"/>
      <c r="L60" s="73"/>
      <c r="M60" s="73"/>
      <c r="N60" s="73"/>
      <c r="O60" s="73"/>
      <c r="R60" s="91" t="str">
        <f>IF(DB!Q54="","",DB!Q54)</f>
        <v/>
      </c>
      <c r="S60" s="91" t="str">
        <f t="shared" si="3"/>
        <v/>
      </c>
      <c r="T60" s="91"/>
      <c r="U60" s="91"/>
      <c r="V60" s="91"/>
    </row>
    <row r="61" spans="2:22">
      <c r="B61" s="405" t="s">
        <v>542</v>
      </c>
      <c r="C61" s="72"/>
      <c r="D61" s="73"/>
      <c r="E61" s="147"/>
      <c r="F61" s="398"/>
      <c r="G61" s="398"/>
      <c r="H61" s="73"/>
      <c r="I61" s="399">
        <f t="shared" ca="1" si="2"/>
        <v>-5</v>
      </c>
      <c r="J61" s="73"/>
      <c r="K61" s="72"/>
      <c r="L61" s="73"/>
      <c r="M61" s="73"/>
      <c r="N61" s="73"/>
      <c r="O61" s="73"/>
      <c r="R61" s="91" t="str">
        <f>IF(DB!Q55="","",DB!Q55)</f>
        <v/>
      </c>
      <c r="S61" s="91" t="str">
        <f t="shared" si="3"/>
        <v/>
      </c>
      <c r="T61" s="91"/>
      <c r="U61" s="91"/>
      <c r="V61" s="91"/>
    </row>
    <row r="62" spans="2:22">
      <c r="B62" s="405" t="s">
        <v>543</v>
      </c>
      <c r="C62" s="72"/>
      <c r="D62" s="73"/>
      <c r="E62" s="147"/>
      <c r="F62" s="398"/>
      <c r="G62" s="398"/>
      <c r="H62" s="73"/>
      <c r="I62" s="399">
        <f t="shared" ca="1" si="2"/>
        <v>-5</v>
      </c>
      <c r="J62" s="73"/>
      <c r="K62" s="72"/>
      <c r="L62" s="73"/>
      <c r="M62" s="73"/>
      <c r="N62" s="73"/>
      <c r="O62" s="73"/>
      <c r="R62" s="91" t="str">
        <f>IF(DB!Q56="","",DB!Q56)</f>
        <v/>
      </c>
      <c r="S62" s="91" t="str">
        <f t="shared" si="3"/>
        <v/>
      </c>
      <c r="T62" s="91"/>
      <c r="U62" s="91"/>
      <c r="V62" s="91"/>
    </row>
    <row r="63" spans="2:22">
      <c r="B63" s="405" t="s">
        <v>544</v>
      </c>
      <c r="C63" s="72"/>
      <c r="D63" s="73"/>
      <c r="E63" s="147"/>
      <c r="F63" s="398"/>
      <c r="G63" s="398"/>
      <c r="H63" s="73"/>
      <c r="I63" s="399">
        <f t="shared" ca="1" si="2"/>
        <v>-5</v>
      </c>
      <c r="J63" s="73"/>
      <c r="K63" s="72"/>
      <c r="L63" s="73"/>
      <c r="M63" s="73"/>
      <c r="N63" s="73"/>
      <c r="O63" s="73"/>
      <c r="R63" s="91" t="str">
        <f>IF(DB!Q57="","",DB!Q57)</f>
        <v/>
      </c>
      <c r="S63" s="91" t="str">
        <f t="shared" si="3"/>
        <v/>
      </c>
      <c r="T63" s="91"/>
      <c r="U63" s="91"/>
      <c r="V63" s="91"/>
    </row>
    <row r="64" spans="2:22">
      <c r="B64" s="405" t="s">
        <v>545</v>
      </c>
      <c r="C64" s="72"/>
      <c r="D64" s="73"/>
      <c r="E64" s="147"/>
      <c r="F64" s="398"/>
      <c r="G64" s="398"/>
      <c r="H64" s="73"/>
      <c r="I64" s="399">
        <f t="shared" ca="1" si="2"/>
        <v>-5</v>
      </c>
      <c r="J64" s="73"/>
      <c r="K64" s="72"/>
      <c r="L64" s="73"/>
      <c r="M64" s="73"/>
      <c r="N64" s="73"/>
      <c r="O64" s="73"/>
      <c r="R64" s="91" t="str">
        <f>IF(DB!Q58="","",DB!Q58)</f>
        <v/>
      </c>
      <c r="S64" s="91" t="str">
        <f t="shared" si="3"/>
        <v/>
      </c>
      <c r="T64" s="91"/>
      <c r="U64" s="91"/>
      <c r="V64" s="91"/>
    </row>
    <row r="65" spans="2:22">
      <c r="B65" s="405" t="s">
        <v>546</v>
      </c>
      <c r="C65" s="72"/>
      <c r="D65" s="73"/>
      <c r="E65" s="147"/>
      <c r="F65" s="398"/>
      <c r="G65" s="398"/>
      <c r="H65" s="73"/>
      <c r="I65" s="399">
        <f t="shared" ca="1" si="2"/>
        <v>-5</v>
      </c>
      <c r="J65" s="73"/>
      <c r="K65" s="72"/>
      <c r="L65" s="73"/>
      <c r="M65" s="73"/>
      <c r="N65" s="73"/>
      <c r="O65" s="73"/>
      <c r="R65" s="91" t="str">
        <f>IF(DB!Q59="","",DB!Q59)</f>
        <v/>
      </c>
      <c r="S65" s="91" t="str">
        <f t="shared" si="3"/>
        <v/>
      </c>
      <c r="T65" s="91"/>
      <c r="U65" s="91"/>
      <c r="V65" s="91"/>
    </row>
    <row r="66" spans="2:22">
      <c r="B66" s="405" t="s">
        <v>547</v>
      </c>
      <c r="C66" s="72"/>
      <c r="D66" s="73"/>
      <c r="E66" s="147"/>
      <c r="F66" s="398"/>
      <c r="G66" s="398"/>
      <c r="H66" s="73"/>
      <c r="I66" s="399">
        <f t="shared" ca="1" si="2"/>
        <v>-5</v>
      </c>
      <c r="J66" s="73"/>
      <c r="K66" s="72"/>
      <c r="L66" s="73"/>
      <c r="M66" s="73"/>
      <c r="N66" s="73"/>
      <c r="O66" s="73"/>
      <c r="R66" s="91" t="str">
        <f>IF(DB!Q60="","",DB!Q60)</f>
        <v/>
      </c>
      <c r="S66" s="91" t="str">
        <f t="shared" si="3"/>
        <v/>
      </c>
      <c r="T66" s="91"/>
      <c r="U66" s="91"/>
      <c r="V66" s="91"/>
    </row>
    <row r="67" spans="2:22" ht="11.25" customHeight="1">
      <c r="B67" s="405" t="s">
        <v>548</v>
      </c>
      <c r="C67" s="72"/>
      <c r="D67" s="73"/>
      <c r="E67" s="147"/>
      <c r="F67" s="398"/>
      <c r="G67" s="398"/>
      <c r="H67" s="73"/>
      <c r="I67" s="399">
        <f t="shared" ca="1" si="2"/>
        <v>-5</v>
      </c>
      <c r="J67" s="73"/>
      <c r="K67" s="72"/>
      <c r="L67" s="73"/>
      <c r="M67" s="73"/>
      <c r="N67" s="73"/>
      <c r="O67" s="73"/>
      <c r="R67" s="91" t="str">
        <f>IF(DB!Q61="","",DB!Q61)</f>
        <v/>
      </c>
      <c r="S67" s="91" t="str">
        <f t="shared" si="3"/>
        <v/>
      </c>
      <c r="T67" s="91"/>
      <c r="U67" s="91"/>
      <c r="V67" s="91"/>
    </row>
    <row r="68" spans="2:22" ht="11.25" customHeight="1">
      <c r="B68" s="405" t="s">
        <v>549</v>
      </c>
      <c r="C68" s="72"/>
      <c r="D68" s="73"/>
      <c r="E68" s="147"/>
      <c r="F68" s="398"/>
      <c r="G68" s="398"/>
      <c r="H68" s="73"/>
      <c r="I68" s="399">
        <f t="shared" ca="1" si="2"/>
        <v>-5</v>
      </c>
      <c r="J68" s="73"/>
      <c r="K68" s="72"/>
      <c r="L68" s="73"/>
      <c r="M68" s="73"/>
      <c r="N68" s="73"/>
      <c r="O68" s="73"/>
      <c r="R68" s="91" t="str">
        <f>IF(DB!Q62="","",DB!Q62)</f>
        <v/>
      </c>
      <c r="S68" s="91" t="str">
        <f t="shared" si="3"/>
        <v/>
      </c>
      <c r="T68" s="91"/>
      <c r="U68" s="91"/>
      <c r="V68" s="91"/>
    </row>
    <row r="69" spans="2:22" ht="22.5" customHeight="1">
      <c r="B69" s="405" t="s">
        <v>550</v>
      </c>
      <c r="C69" s="72"/>
      <c r="D69" s="73"/>
      <c r="E69" s="147"/>
      <c r="F69" s="398"/>
      <c r="G69" s="398"/>
      <c r="H69" s="73"/>
      <c r="I69" s="399">
        <f t="shared" ca="1" si="2"/>
        <v>-5</v>
      </c>
      <c r="J69" s="73"/>
      <c r="K69" s="72"/>
      <c r="L69" s="73"/>
      <c r="M69" s="73"/>
      <c r="N69" s="73"/>
      <c r="O69" s="73"/>
      <c r="R69" s="91" t="str">
        <f>IF(DB!Q63="","",DB!Q63)</f>
        <v/>
      </c>
      <c r="S69" s="91" t="str">
        <f t="shared" si="3"/>
        <v/>
      </c>
      <c r="T69" s="91"/>
      <c r="U69" s="91"/>
      <c r="V69" s="91"/>
    </row>
    <row r="70" spans="2:22" ht="11.25" customHeight="1">
      <c r="B70" s="405" t="s">
        <v>551</v>
      </c>
      <c r="C70" s="72"/>
      <c r="D70" s="73"/>
      <c r="E70" s="147"/>
      <c r="F70" s="398"/>
      <c r="G70" s="398"/>
      <c r="H70" s="73"/>
      <c r="I70" s="399">
        <f t="shared" ca="1" si="2"/>
        <v>-5</v>
      </c>
      <c r="J70" s="73"/>
      <c r="K70" s="72"/>
      <c r="L70" s="73"/>
      <c r="M70" s="73"/>
      <c r="N70" s="73"/>
      <c r="O70" s="73"/>
      <c r="R70" s="91" t="str">
        <f>IF(DB!Q64="","",DB!Q64)</f>
        <v/>
      </c>
      <c r="S70" s="91" t="str">
        <f t="shared" si="3"/>
        <v/>
      </c>
      <c r="T70" s="91"/>
      <c r="U70" s="91"/>
      <c r="V70" s="91"/>
    </row>
    <row r="71" spans="2:22" ht="11.25" customHeight="1">
      <c r="B71" s="405" t="s">
        <v>552</v>
      </c>
      <c r="C71" s="72"/>
      <c r="D71" s="73"/>
      <c r="E71" s="74"/>
      <c r="F71" s="398"/>
      <c r="G71" s="398"/>
      <c r="H71" s="73"/>
      <c r="I71" s="399">
        <f t="shared" ca="1" si="2"/>
        <v>-5</v>
      </c>
      <c r="J71" s="73"/>
      <c r="K71" s="72"/>
      <c r="L71" s="73"/>
      <c r="M71" s="73"/>
      <c r="N71" s="73"/>
      <c r="O71" s="73"/>
      <c r="R71" s="91" t="str">
        <f>IF(DB!Q65="","",DB!Q65)</f>
        <v/>
      </c>
      <c r="S71" s="91" t="str">
        <f t="shared" si="3"/>
        <v/>
      </c>
      <c r="T71" s="91"/>
      <c r="U71" s="91"/>
      <c r="V71" s="91"/>
    </row>
    <row r="72" spans="2:22" ht="11.25" customHeight="1">
      <c r="B72" s="405" t="s">
        <v>553</v>
      </c>
      <c r="C72" s="72"/>
      <c r="D72" s="73"/>
      <c r="E72" s="147"/>
      <c r="F72" s="398"/>
      <c r="G72" s="398"/>
      <c r="H72" s="72"/>
      <c r="I72" s="399">
        <f t="shared" ref="I72:I103" ca="1" si="4">IF(G72="",-5,IF(H72="Open",TODAY()-G72,-5))</f>
        <v>-5</v>
      </c>
      <c r="J72" s="73"/>
      <c r="K72" s="72"/>
      <c r="L72" s="73"/>
      <c r="M72" s="73"/>
      <c r="N72" s="73"/>
      <c r="O72" s="73"/>
      <c r="R72" s="91" t="str">
        <f>IF(DB!Q66="","",DB!Q66)</f>
        <v/>
      </c>
      <c r="S72" s="91" t="str">
        <f t="shared" si="3"/>
        <v/>
      </c>
      <c r="T72" s="91"/>
      <c r="U72" s="91"/>
      <c r="V72" s="91"/>
    </row>
    <row r="73" spans="2:22" ht="11.25" customHeight="1">
      <c r="B73" s="405" t="s">
        <v>554</v>
      </c>
      <c r="C73" s="72"/>
      <c r="D73" s="73"/>
      <c r="E73" s="147"/>
      <c r="F73" s="398"/>
      <c r="G73" s="398"/>
      <c r="H73" s="73"/>
      <c r="I73" s="399">
        <f t="shared" ca="1" si="4"/>
        <v>-5</v>
      </c>
      <c r="J73" s="73"/>
      <c r="K73" s="72"/>
      <c r="L73" s="73"/>
      <c r="M73" s="73"/>
      <c r="N73" s="73"/>
      <c r="O73" s="73"/>
      <c r="R73" s="91" t="str">
        <f>IF(DB!Q67="","",DB!Q67)</f>
        <v/>
      </c>
      <c r="S73" s="91" t="str">
        <f t="shared" si="3"/>
        <v/>
      </c>
      <c r="T73" s="91"/>
      <c r="U73" s="91"/>
      <c r="V73" s="91"/>
    </row>
    <row r="74" spans="2:22" ht="11.25" customHeight="1">
      <c r="B74" s="405" t="s">
        <v>555</v>
      </c>
      <c r="C74" s="72"/>
      <c r="D74" s="73"/>
      <c r="E74" s="147"/>
      <c r="F74" s="398"/>
      <c r="G74" s="398"/>
      <c r="H74" s="73"/>
      <c r="I74" s="399">
        <f t="shared" ca="1" si="4"/>
        <v>-5</v>
      </c>
      <c r="J74" s="73"/>
      <c r="K74" s="72"/>
      <c r="L74" s="73"/>
      <c r="M74" s="73"/>
      <c r="N74" s="73"/>
      <c r="O74" s="73"/>
      <c r="R74" s="91" t="str">
        <f>IF(DB!Q68="","",DB!Q68)</f>
        <v/>
      </c>
      <c r="S74" s="91" t="str">
        <f t="shared" si="3"/>
        <v/>
      </c>
      <c r="T74" s="91"/>
      <c r="U74" s="91"/>
      <c r="V74" s="91"/>
    </row>
    <row r="75" spans="2:22" ht="11.25" customHeight="1">
      <c r="B75" s="405" t="s">
        <v>556</v>
      </c>
      <c r="C75" s="72"/>
      <c r="D75" s="73"/>
      <c r="E75" s="147"/>
      <c r="F75" s="398"/>
      <c r="G75" s="398"/>
      <c r="H75" s="73"/>
      <c r="I75" s="399">
        <f t="shared" ca="1" si="4"/>
        <v>-5</v>
      </c>
      <c r="J75" s="73"/>
      <c r="K75" s="72"/>
      <c r="L75" s="73"/>
      <c r="M75" s="73"/>
      <c r="N75" s="73"/>
      <c r="O75" s="73"/>
      <c r="R75" s="91" t="str">
        <f>IF(DB!Q69="","",DB!Q69)</f>
        <v/>
      </c>
      <c r="S75" s="91" t="str">
        <f t="shared" si="3"/>
        <v/>
      </c>
      <c r="T75" s="91"/>
      <c r="U75" s="91"/>
      <c r="V75" s="91"/>
    </row>
    <row r="76" spans="2:22" ht="33.75" customHeight="1">
      <c r="B76" s="405" t="s">
        <v>557</v>
      </c>
      <c r="C76" s="72"/>
      <c r="D76" s="73"/>
      <c r="E76" s="147"/>
      <c r="F76" s="398"/>
      <c r="G76" s="398"/>
      <c r="H76" s="73"/>
      <c r="I76" s="399">
        <f t="shared" ca="1" si="4"/>
        <v>-5</v>
      </c>
      <c r="J76" s="73"/>
      <c r="K76" s="72"/>
      <c r="L76" s="73"/>
      <c r="M76" s="73"/>
      <c r="N76" s="73"/>
      <c r="O76" s="73"/>
      <c r="R76" s="91" t="str">
        <f>IF(DB!Q70="","",DB!Q70)</f>
        <v/>
      </c>
      <c r="S76" s="91" t="str">
        <f t="shared" ref="S76:S88" si="5">IF(R76="","",COUNTIF($H$8:$H$210,R76))</f>
        <v/>
      </c>
      <c r="T76" s="91"/>
      <c r="U76" s="91"/>
      <c r="V76" s="91"/>
    </row>
    <row r="77" spans="2:22" ht="11.25" customHeight="1">
      <c r="B77" s="405" t="s">
        <v>558</v>
      </c>
      <c r="C77" s="72"/>
      <c r="D77" s="73"/>
      <c r="E77" s="147"/>
      <c r="F77" s="398"/>
      <c r="G77" s="398"/>
      <c r="H77" s="73"/>
      <c r="I77" s="399">
        <f t="shared" ca="1" si="4"/>
        <v>-5</v>
      </c>
      <c r="J77" s="73"/>
      <c r="K77" s="72"/>
      <c r="L77" s="73"/>
      <c r="M77" s="73"/>
      <c r="N77" s="73"/>
      <c r="O77" s="73"/>
      <c r="R77" s="91" t="str">
        <f>IF(DB!Q71="","",DB!Q71)</f>
        <v/>
      </c>
      <c r="S77" s="91" t="str">
        <f t="shared" si="5"/>
        <v/>
      </c>
      <c r="T77" s="91"/>
      <c r="U77" s="91"/>
      <c r="V77" s="91"/>
    </row>
    <row r="78" spans="2:22" ht="22.5" customHeight="1">
      <c r="B78" s="405" t="s">
        <v>559</v>
      </c>
      <c r="C78" s="72"/>
      <c r="D78" s="73"/>
      <c r="E78" s="147"/>
      <c r="F78" s="398"/>
      <c r="G78" s="398"/>
      <c r="H78" s="73"/>
      <c r="I78" s="399">
        <f t="shared" ca="1" si="4"/>
        <v>-5</v>
      </c>
      <c r="J78" s="73"/>
      <c r="K78" s="72"/>
      <c r="L78" s="73"/>
      <c r="M78" s="73"/>
      <c r="N78" s="73"/>
      <c r="O78" s="73"/>
      <c r="R78" s="91" t="str">
        <f>IF(DB!Q72="","",DB!Q72)</f>
        <v/>
      </c>
      <c r="S78" s="91" t="str">
        <f t="shared" si="5"/>
        <v/>
      </c>
      <c r="T78" s="91"/>
      <c r="U78" s="91"/>
      <c r="V78" s="91"/>
    </row>
    <row r="79" spans="2:22">
      <c r="B79" s="405" t="s">
        <v>560</v>
      </c>
      <c r="C79" s="72"/>
      <c r="D79" s="73"/>
      <c r="E79" s="147"/>
      <c r="F79" s="398"/>
      <c r="G79" s="398"/>
      <c r="H79" s="73"/>
      <c r="I79" s="399">
        <f t="shared" ca="1" si="4"/>
        <v>-5</v>
      </c>
      <c r="J79" s="73"/>
      <c r="K79" s="72"/>
      <c r="L79" s="73"/>
      <c r="M79" s="73"/>
      <c r="N79" s="73"/>
      <c r="O79" s="73"/>
      <c r="R79" s="91" t="str">
        <f>IF(DB!Q73="","",DB!Q73)</f>
        <v/>
      </c>
      <c r="S79" s="91" t="str">
        <f t="shared" si="5"/>
        <v/>
      </c>
      <c r="T79" s="91"/>
      <c r="U79" s="91"/>
      <c r="V79" s="91"/>
    </row>
    <row r="80" spans="2:22">
      <c r="B80" s="405" t="s">
        <v>561</v>
      </c>
      <c r="C80" s="72"/>
      <c r="D80" s="73"/>
      <c r="E80" s="147"/>
      <c r="F80" s="398"/>
      <c r="G80" s="398"/>
      <c r="H80" s="73"/>
      <c r="I80" s="399">
        <f t="shared" ca="1" si="4"/>
        <v>-5</v>
      </c>
      <c r="J80" s="73"/>
      <c r="K80" s="72"/>
      <c r="L80" s="73"/>
      <c r="M80" s="73"/>
      <c r="N80" s="73"/>
      <c r="O80" s="73"/>
      <c r="R80" s="91" t="str">
        <f>IF(DB!Q74="","",DB!Q74)</f>
        <v/>
      </c>
      <c r="S80" s="91" t="str">
        <f t="shared" si="5"/>
        <v/>
      </c>
      <c r="T80" s="91"/>
      <c r="U80" s="91"/>
      <c r="V80" s="91"/>
    </row>
    <row r="81" spans="2:22" ht="56.25" customHeight="1">
      <c r="B81" s="405" t="s">
        <v>562</v>
      </c>
      <c r="C81" s="405"/>
      <c r="D81" s="73"/>
      <c r="E81" s="406"/>
      <c r="F81" s="398"/>
      <c r="G81" s="398"/>
      <c r="H81" s="73"/>
      <c r="I81" s="399">
        <f t="shared" ca="1" si="4"/>
        <v>-5</v>
      </c>
      <c r="J81" s="73"/>
      <c r="K81" s="72"/>
      <c r="L81" s="73"/>
      <c r="M81" s="73"/>
      <c r="N81" s="73"/>
      <c r="O81" s="73"/>
      <c r="R81" s="91" t="str">
        <f>IF(DB!Q75="","",DB!Q75)</f>
        <v/>
      </c>
      <c r="S81" s="91" t="str">
        <f t="shared" si="5"/>
        <v/>
      </c>
      <c r="T81" s="91"/>
      <c r="U81" s="91"/>
      <c r="V81" s="91"/>
    </row>
    <row r="82" spans="2:22" ht="11.25" customHeight="1">
      <c r="B82" s="405" t="s">
        <v>563</v>
      </c>
      <c r="C82" s="405"/>
      <c r="D82" s="73"/>
      <c r="E82" s="147"/>
      <c r="F82" s="398"/>
      <c r="G82" s="398"/>
      <c r="H82" s="73"/>
      <c r="I82" s="399">
        <f t="shared" ca="1" si="4"/>
        <v>-5</v>
      </c>
      <c r="J82" s="73"/>
      <c r="K82" s="72"/>
      <c r="L82" s="73"/>
      <c r="M82" s="73"/>
      <c r="N82" s="73"/>
      <c r="O82" s="73"/>
      <c r="R82" s="91" t="str">
        <f>IF(DB!Q76="","",DB!Q76)</f>
        <v/>
      </c>
      <c r="S82" s="91" t="str">
        <f t="shared" si="5"/>
        <v/>
      </c>
      <c r="T82" s="91"/>
      <c r="U82" s="91"/>
      <c r="V82" s="91"/>
    </row>
    <row r="83" spans="2:22" ht="11.25" customHeight="1">
      <c r="B83" s="405" t="s">
        <v>564</v>
      </c>
      <c r="C83" s="405"/>
      <c r="D83" s="73"/>
      <c r="E83" s="147"/>
      <c r="F83" s="398"/>
      <c r="G83" s="398"/>
      <c r="H83" s="73"/>
      <c r="I83" s="399">
        <f t="shared" ca="1" si="4"/>
        <v>-5</v>
      </c>
      <c r="J83" s="73"/>
      <c r="K83" s="72"/>
      <c r="L83" s="73"/>
      <c r="M83" s="73"/>
      <c r="N83" s="73"/>
      <c r="O83" s="73"/>
      <c r="R83" s="91" t="str">
        <f>IF(DB!Q77="","",DB!Q77)</f>
        <v/>
      </c>
      <c r="S83" s="91" t="str">
        <f t="shared" si="5"/>
        <v/>
      </c>
      <c r="T83" s="91"/>
      <c r="U83" s="91"/>
      <c r="V83" s="91"/>
    </row>
    <row r="84" spans="2:22" ht="33.75" customHeight="1">
      <c r="B84" s="405" t="s">
        <v>565</v>
      </c>
      <c r="C84" s="405"/>
      <c r="D84" s="73"/>
      <c r="E84" s="406"/>
      <c r="F84" s="398"/>
      <c r="G84" s="398"/>
      <c r="H84" s="73"/>
      <c r="I84" s="399">
        <f t="shared" ca="1" si="4"/>
        <v>-5</v>
      </c>
      <c r="J84" s="73"/>
      <c r="K84" s="72"/>
      <c r="L84" s="73"/>
      <c r="M84" s="73"/>
      <c r="N84" s="73"/>
      <c r="O84" s="73"/>
      <c r="R84" s="91" t="str">
        <f>IF(DB!Q78="","",DB!Q78)</f>
        <v/>
      </c>
      <c r="S84" s="91" t="str">
        <f t="shared" si="5"/>
        <v/>
      </c>
      <c r="T84" s="91"/>
      <c r="U84" s="91"/>
      <c r="V84" s="91"/>
    </row>
    <row r="85" spans="2:22" ht="22.5" customHeight="1">
      <c r="B85" s="405" t="s">
        <v>566</v>
      </c>
      <c r="C85" s="405"/>
      <c r="D85" s="73"/>
      <c r="E85" s="406"/>
      <c r="F85" s="398"/>
      <c r="G85" s="398"/>
      <c r="H85" s="73"/>
      <c r="I85" s="399">
        <f t="shared" ca="1" si="4"/>
        <v>-5</v>
      </c>
      <c r="J85" s="73"/>
      <c r="K85" s="72"/>
      <c r="L85" s="73"/>
      <c r="M85" s="73"/>
      <c r="N85" s="73"/>
      <c r="O85" s="73"/>
      <c r="R85" s="91" t="str">
        <f>IF(DB!Q80="","",DB!Q80)</f>
        <v/>
      </c>
      <c r="S85" s="91" t="str">
        <f t="shared" si="5"/>
        <v/>
      </c>
      <c r="T85" s="91"/>
      <c r="U85" s="91"/>
      <c r="V85" s="91"/>
    </row>
    <row r="86" spans="2:22" ht="22.5" customHeight="1">
      <c r="B86" s="405" t="s">
        <v>567</v>
      </c>
      <c r="C86" s="405"/>
      <c r="D86" s="73"/>
      <c r="E86" s="406"/>
      <c r="F86" s="398"/>
      <c r="G86" s="398"/>
      <c r="H86" s="405"/>
      <c r="I86" s="399">
        <f t="shared" ca="1" si="4"/>
        <v>-5</v>
      </c>
      <c r="J86" s="73"/>
      <c r="K86" s="72"/>
      <c r="L86" s="73"/>
      <c r="M86" s="73"/>
      <c r="N86" s="73"/>
      <c r="O86" s="73"/>
      <c r="R86" s="91" t="str">
        <f>IF(DB!Q81="","",DB!Q81)</f>
        <v/>
      </c>
      <c r="S86" s="91" t="str">
        <f t="shared" si="5"/>
        <v/>
      </c>
      <c r="T86" s="91"/>
      <c r="U86" s="91"/>
      <c r="V86" s="91"/>
    </row>
    <row r="87" spans="2:22" ht="22.5" customHeight="1">
      <c r="B87" s="405" t="s">
        <v>568</v>
      </c>
      <c r="C87" s="405"/>
      <c r="D87" s="73"/>
      <c r="E87" s="147"/>
      <c r="F87" s="398"/>
      <c r="G87" s="398"/>
      <c r="H87" s="73"/>
      <c r="I87" s="399">
        <f t="shared" ca="1" si="4"/>
        <v>-5</v>
      </c>
      <c r="J87" s="73"/>
      <c r="K87" s="72"/>
      <c r="L87" s="73"/>
      <c r="M87" s="73"/>
      <c r="N87" s="73"/>
      <c r="O87" s="73"/>
      <c r="R87" s="91" t="str">
        <f>IF(DB!Q82="","",DB!Q82)</f>
        <v/>
      </c>
      <c r="S87" s="91" t="str">
        <f t="shared" si="5"/>
        <v/>
      </c>
      <c r="T87" s="91"/>
      <c r="U87" s="91"/>
      <c r="V87" s="91"/>
    </row>
    <row r="88" spans="2:22" ht="11.25" customHeight="1">
      <c r="B88" s="405" t="s">
        <v>569</v>
      </c>
      <c r="C88" s="405"/>
      <c r="D88" s="73"/>
      <c r="E88" s="147"/>
      <c r="F88" s="398"/>
      <c r="G88" s="398"/>
      <c r="H88" s="73"/>
      <c r="I88" s="399">
        <f t="shared" ca="1" si="4"/>
        <v>-5</v>
      </c>
      <c r="J88" s="73"/>
      <c r="K88" s="72"/>
      <c r="L88" s="73"/>
      <c r="M88" s="73"/>
      <c r="N88" s="73"/>
      <c r="O88" s="73"/>
      <c r="S88" s="91" t="str">
        <f t="shared" si="5"/>
        <v/>
      </c>
      <c r="T88" s="91"/>
      <c r="U88" s="91"/>
      <c r="V88" s="91"/>
    </row>
    <row r="89" spans="2:22" ht="33.75" customHeight="1">
      <c r="B89" s="405" t="s">
        <v>570</v>
      </c>
      <c r="C89" s="405"/>
      <c r="D89" s="73"/>
      <c r="E89" s="406"/>
      <c r="F89" s="398"/>
      <c r="G89" s="398"/>
      <c r="H89" s="73"/>
      <c r="I89" s="399">
        <f t="shared" ca="1" si="4"/>
        <v>-5</v>
      </c>
      <c r="J89" s="73"/>
      <c r="K89" s="72"/>
      <c r="L89" s="73"/>
      <c r="M89" s="73"/>
      <c r="N89" s="73"/>
      <c r="O89" s="73"/>
      <c r="S89" s="91"/>
      <c r="T89" s="91"/>
      <c r="U89" s="91"/>
      <c r="V89" s="91"/>
    </row>
    <row r="90" spans="2:22" ht="45" customHeight="1">
      <c r="B90" s="405" t="s">
        <v>571</v>
      </c>
      <c r="C90" s="405"/>
      <c r="D90" s="73"/>
      <c r="E90" s="406"/>
      <c r="F90" s="398"/>
      <c r="G90" s="398"/>
      <c r="H90" s="405"/>
      <c r="I90" s="399">
        <f t="shared" ca="1" si="4"/>
        <v>-5</v>
      </c>
      <c r="J90" s="73"/>
      <c r="K90" s="72"/>
      <c r="L90" s="73"/>
      <c r="M90" s="73"/>
      <c r="N90" s="73"/>
      <c r="O90" s="73"/>
    </row>
    <row r="91" spans="2:22" ht="11.25" customHeight="1">
      <c r="B91" s="405" t="s">
        <v>572</v>
      </c>
      <c r="C91" s="405"/>
      <c r="D91" s="73"/>
      <c r="E91" s="147"/>
      <c r="F91" s="398"/>
      <c r="G91" s="398"/>
      <c r="H91" s="73"/>
      <c r="I91" s="399">
        <f t="shared" ca="1" si="4"/>
        <v>-5</v>
      </c>
      <c r="J91" s="73"/>
      <c r="K91" s="72"/>
      <c r="L91" s="73"/>
      <c r="M91" s="73"/>
      <c r="N91" s="73"/>
      <c r="O91" s="73"/>
    </row>
    <row r="92" spans="2:22">
      <c r="B92" s="405" t="s">
        <v>573</v>
      </c>
      <c r="C92" s="405"/>
      <c r="D92" s="73"/>
      <c r="E92" s="147"/>
      <c r="F92" s="398"/>
      <c r="G92" s="398"/>
      <c r="H92" s="73"/>
      <c r="I92" s="399">
        <f t="shared" ca="1" si="4"/>
        <v>-5</v>
      </c>
      <c r="J92" s="73"/>
      <c r="K92" s="72"/>
      <c r="L92" s="73"/>
      <c r="M92" s="73"/>
      <c r="N92" s="73"/>
      <c r="O92" s="73"/>
    </row>
    <row r="93" spans="2:22">
      <c r="B93" s="405" t="s">
        <v>574</v>
      </c>
      <c r="C93" s="405"/>
      <c r="D93" s="73"/>
      <c r="E93" s="147"/>
      <c r="F93" s="398"/>
      <c r="G93" s="398"/>
      <c r="H93" s="73"/>
      <c r="I93" s="399">
        <f t="shared" ca="1" si="4"/>
        <v>-5</v>
      </c>
      <c r="J93" s="73"/>
      <c r="K93" s="72"/>
      <c r="L93" s="73"/>
      <c r="M93" s="73"/>
      <c r="N93" s="73"/>
      <c r="O93" s="73"/>
    </row>
    <row r="94" spans="2:22" ht="56.25" customHeight="1">
      <c r="B94" s="405" t="s">
        <v>575</v>
      </c>
      <c r="C94" s="405"/>
      <c r="D94" s="73"/>
      <c r="E94" s="406"/>
      <c r="F94" s="398"/>
      <c r="G94" s="398"/>
      <c r="H94" s="405"/>
      <c r="I94" s="399">
        <f t="shared" ca="1" si="4"/>
        <v>-5</v>
      </c>
      <c r="J94" s="73"/>
      <c r="K94" s="72"/>
      <c r="L94" s="73"/>
      <c r="M94" s="73"/>
      <c r="N94" s="73"/>
      <c r="O94" s="73"/>
    </row>
    <row r="95" spans="2:22" ht="22.5" customHeight="1">
      <c r="B95" s="405" t="s">
        <v>576</v>
      </c>
      <c r="C95" s="405"/>
      <c r="D95" s="73"/>
      <c r="E95" s="406"/>
      <c r="F95" s="398"/>
      <c r="G95" s="398"/>
      <c r="H95" s="73"/>
      <c r="I95" s="399">
        <f t="shared" ca="1" si="4"/>
        <v>-5</v>
      </c>
      <c r="J95" s="73"/>
      <c r="K95" s="72"/>
      <c r="L95" s="73"/>
      <c r="M95" s="73"/>
      <c r="N95" s="73"/>
      <c r="O95" s="73"/>
    </row>
    <row r="96" spans="2:22" ht="22.5" customHeight="1">
      <c r="B96" s="405" t="s">
        <v>577</v>
      </c>
      <c r="C96" s="405"/>
      <c r="D96" s="73"/>
      <c r="E96" s="406"/>
      <c r="F96" s="398"/>
      <c r="G96" s="398"/>
      <c r="H96" s="405"/>
      <c r="I96" s="399">
        <f t="shared" ca="1" si="4"/>
        <v>-5</v>
      </c>
      <c r="J96" s="73"/>
      <c r="K96" s="72"/>
      <c r="L96" s="73"/>
      <c r="M96" s="73"/>
      <c r="N96" s="73"/>
      <c r="O96" s="73"/>
    </row>
    <row r="97" spans="2:15" ht="11.25" customHeight="1">
      <c r="B97" s="405" t="s">
        <v>578</v>
      </c>
      <c r="C97" s="405"/>
      <c r="D97" s="73"/>
      <c r="E97" s="147"/>
      <c r="F97" s="398"/>
      <c r="G97" s="398"/>
      <c r="H97" s="73"/>
      <c r="I97" s="399">
        <f t="shared" ca="1" si="4"/>
        <v>-5</v>
      </c>
      <c r="J97" s="73"/>
      <c r="K97" s="72"/>
      <c r="L97" s="73"/>
      <c r="M97" s="73"/>
      <c r="N97" s="73"/>
      <c r="O97" s="73"/>
    </row>
    <row r="98" spans="2:15" ht="22.5" customHeight="1">
      <c r="B98" s="405" t="s">
        <v>579</v>
      </c>
      <c r="C98" s="405"/>
      <c r="D98" s="73"/>
      <c r="E98" s="406"/>
      <c r="F98" s="398"/>
      <c r="G98" s="398"/>
      <c r="H98" s="73"/>
      <c r="I98" s="399">
        <f t="shared" ca="1" si="4"/>
        <v>-5</v>
      </c>
      <c r="J98" s="73"/>
      <c r="K98" s="72"/>
      <c r="L98" s="73"/>
      <c r="M98" s="73"/>
      <c r="N98" s="73"/>
      <c r="O98" s="73"/>
    </row>
    <row r="99" spans="2:15" ht="33.75" customHeight="1">
      <c r="B99" s="405" t="s">
        <v>580</v>
      </c>
      <c r="C99" s="405"/>
      <c r="D99" s="73"/>
      <c r="E99" s="406"/>
      <c r="F99" s="398"/>
      <c r="G99" s="398"/>
      <c r="H99" s="73"/>
      <c r="I99" s="399">
        <f t="shared" ca="1" si="4"/>
        <v>-5</v>
      </c>
      <c r="J99" s="73"/>
      <c r="K99" s="72"/>
      <c r="L99" s="73"/>
      <c r="M99" s="73"/>
      <c r="N99" s="73"/>
      <c r="O99" s="73"/>
    </row>
    <row r="100" spans="2:15" ht="22.5" customHeight="1">
      <c r="B100" s="405" t="s">
        <v>581</v>
      </c>
      <c r="C100" s="405"/>
      <c r="D100" s="73"/>
      <c r="E100" s="147"/>
      <c r="F100" s="398"/>
      <c r="G100" s="398"/>
      <c r="H100" s="73"/>
      <c r="I100" s="399">
        <f t="shared" ca="1" si="4"/>
        <v>-5</v>
      </c>
      <c r="J100" s="73"/>
      <c r="K100" s="72"/>
      <c r="L100" s="73"/>
      <c r="M100" s="73"/>
      <c r="N100" s="73"/>
      <c r="O100" s="73"/>
    </row>
    <row r="101" spans="2:15" ht="11.25" customHeight="1">
      <c r="B101" s="405" t="s">
        <v>582</v>
      </c>
      <c r="C101" s="405"/>
      <c r="D101" s="73"/>
      <c r="E101" s="147"/>
      <c r="F101" s="398"/>
      <c r="G101" s="398"/>
      <c r="H101" s="73"/>
      <c r="I101" s="399">
        <f t="shared" ca="1" si="4"/>
        <v>-5</v>
      </c>
      <c r="J101" s="73"/>
      <c r="K101" s="72"/>
      <c r="L101" s="73"/>
      <c r="M101" s="73"/>
      <c r="N101" s="73"/>
      <c r="O101" s="73"/>
    </row>
    <row r="102" spans="2:15" ht="22.5" customHeight="1">
      <c r="B102" s="405" t="s">
        <v>583</v>
      </c>
      <c r="C102" s="405"/>
      <c r="D102" s="73"/>
      <c r="E102" s="147"/>
      <c r="F102" s="398"/>
      <c r="G102" s="398"/>
      <c r="H102" s="73"/>
      <c r="I102" s="399">
        <f t="shared" ca="1" si="4"/>
        <v>-5</v>
      </c>
      <c r="J102" s="73"/>
      <c r="K102" s="72"/>
      <c r="L102" s="73"/>
      <c r="M102" s="73"/>
      <c r="N102" s="73"/>
      <c r="O102" s="73"/>
    </row>
    <row r="103" spans="2:15" ht="11.25" customHeight="1">
      <c r="B103" s="405" t="s">
        <v>584</v>
      </c>
      <c r="C103" s="405"/>
      <c r="D103" s="73"/>
      <c r="E103" s="147"/>
      <c r="F103" s="398"/>
      <c r="G103" s="398"/>
      <c r="H103" s="73"/>
      <c r="I103" s="399">
        <f t="shared" ca="1" si="4"/>
        <v>-5</v>
      </c>
      <c r="J103" s="73"/>
      <c r="K103" s="72"/>
      <c r="L103" s="73"/>
      <c r="M103" s="73"/>
      <c r="N103" s="73"/>
      <c r="O103" s="73"/>
    </row>
    <row r="104" spans="2:15" ht="11.25" customHeight="1">
      <c r="B104" s="405" t="s">
        <v>585</v>
      </c>
      <c r="C104" s="405"/>
      <c r="D104" s="73"/>
      <c r="E104" s="147"/>
      <c r="F104" s="398"/>
      <c r="G104" s="398"/>
      <c r="H104" s="73"/>
      <c r="I104" s="399">
        <f t="shared" ref="I104:I135" ca="1" si="6">IF(G104="",-5,IF(H104="Open",TODAY()-G104,-5))</f>
        <v>-5</v>
      </c>
      <c r="J104" s="73"/>
      <c r="K104" s="72"/>
      <c r="L104" s="73"/>
      <c r="M104" s="73"/>
      <c r="N104" s="73"/>
      <c r="O104" s="73"/>
    </row>
    <row r="105" spans="2:15" ht="11.25" customHeight="1">
      <c r="B105" s="405" t="s">
        <v>586</v>
      </c>
      <c r="C105" s="405"/>
      <c r="D105" s="73"/>
      <c r="E105" s="147"/>
      <c r="F105" s="398"/>
      <c r="G105" s="398"/>
      <c r="H105" s="73"/>
      <c r="I105" s="399">
        <f t="shared" ca="1" si="6"/>
        <v>-5</v>
      </c>
      <c r="J105" s="73"/>
      <c r="K105" s="72"/>
      <c r="L105" s="73"/>
      <c r="M105" s="73"/>
      <c r="N105" s="73"/>
      <c r="O105" s="73"/>
    </row>
    <row r="106" spans="2:15" ht="22.5" customHeight="1">
      <c r="B106" s="405" t="s">
        <v>587</v>
      </c>
      <c r="C106" s="405"/>
      <c r="D106" s="73"/>
      <c r="E106" s="406"/>
      <c r="F106" s="398"/>
      <c r="G106" s="398"/>
      <c r="H106" s="405"/>
      <c r="I106" s="399">
        <f t="shared" ca="1" si="6"/>
        <v>-5</v>
      </c>
      <c r="J106" s="73"/>
      <c r="K106" s="72"/>
      <c r="L106" s="73"/>
      <c r="M106" s="73"/>
      <c r="N106" s="73"/>
      <c r="O106" s="73"/>
    </row>
    <row r="107" spans="2:15" ht="11.25" customHeight="1">
      <c r="B107" s="405" t="s">
        <v>433</v>
      </c>
      <c r="C107" s="405"/>
      <c r="D107" s="73"/>
      <c r="E107" s="147"/>
      <c r="F107" s="398"/>
      <c r="G107" s="398"/>
      <c r="H107" s="73"/>
      <c r="I107" s="399">
        <f t="shared" ca="1" si="6"/>
        <v>-5</v>
      </c>
      <c r="J107" s="73"/>
      <c r="K107" s="72"/>
      <c r="L107" s="73"/>
      <c r="M107" s="73"/>
      <c r="N107" s="73"/>
      <c r="O107" s="73"/>
    </row>
    <row r="108" spans="2:15" ht="11.25" customHeight="1">
      <c r="B108" s="405" t="s">
        <v>434</v>
      </c>
      <c r="C108" s="405"/>
      <c r="D108" s="73"/>
      <c r="E108" s="147"/>
      <c r="F108" s="398"/>
      <c r="G108" s="398"/>
      <c r="H108" s="73"/>
      <c r="I108" s="399">
        <f t="shared" ca="1" si="6"/>
        <v>-5</v>
      </c>
      <c r="J108" s="73"/>
      <c r="K108" s="72"/>
      <c r="L108" s="73"/>
      <c r="M108" s="73"/>
      <c r="N108" s="73"/>
      <c r="O108" s="73"/>
    </row>
    <row r="109" spans="2:15" ht="11.25" customHeight="1">
      <c r="B109" s="405" t="s">
        <v>435</v>
      </c>
      <c r="C109" s="405"/>
      <c r="D109" s="73"/>
      <c r="E109" s="147"/>
      <c r="F109" s="398"/>
      <c r="G109" s="398"/>
      <c r="H109" s="73"/>
      <c r="I109" s="399">
        <f t="shared" ca="1" si="6"/>
        <v>-5</v>
      </c>
      <c r="J109" s="73"/>
      <c r="K109" s="72"/>
      <c r="L109" s="73"/>
      <c r="M109" s="73"/>
      <c r="N109" s="73"/>
      <c r="O109" s="73"/>
    </row>
    <row r="110" spans="2:15" ht="22.5" customHeight="1">
      <c r="B110" s="405" t="s">
        <v>436</v>
      </c>
      <c r="C110" s="405"/>
      <c r="D110" s="73"/>
      <c r="E110" s="147"/>
      <c r="F110" s="398"/>
      <c r="G110" s="398"/>
      <c r="H110" s="73"/>
      <c r="I110" s="399">
        <f t="shared" ca="1" si="6"/>
        <v>-5</v>
      </c>
      <c r="J110" s="73"/>
      <c r="K110" s="72"/>
      <c r="L110" s="73"/>
      <c r="M110" s="73"/>
      <c r="N110" s="73"/>
      <c r="O110" s="73"/>
    </row>
    <row r="111" spans="2:15" ht="33.75" customHeight="1">
      <c r="B111" s="405" t="s">
        <v>437</v>
      </c>
      <c r="C111" s="405"/>
      <c r="D111" s="73"/>
      <c r="E111" s="406"/>
      <c r="F111" s="398"/>
      <c r="G111" s="398"/>
      <c r="H111" s="73"/>
      <c r="I111" s="399">
        <f t="shared" ca="1" si="6"/>
        <v>-5</v>
      </c>
      <c r="J111" s="73"/>
      <c r="K111" s="72"/>
      <c r="L111" s="73"/>
      <c r="M111" s="73"/>
      <c r="N111" s="73"/>
      <c r="O111" s="73"/>
    </row>
    <row r="112" spans="2:15" ht="11.25" customHeight="1">
      <c r="B112" s="405" t="s">
        <v>438</v>
      </c>
      <c r="C112" s="405"/>
      <c r="D112" s="73"/>
      <c r="E112" s="406"/>
      <c r="F112" s="398"/>
      <c r="G112" s="398"/>
      <c r="H112" s="73"/>
      <c r="I112" s="399">
        <f t="shared" ca="1" si="6"/>
        <v>-5</v>
      </c>
      <c r="J112" s="73"/>
      <c r="K112" s="72"/>
      <c r="L112" s="73"/>
      <c r="M112" s="73"/>
      <c r="N112" s="73"/>
      <c r="O112" s="73"/>
    </row>
    <row r="113" spans="2:15" ht="22.5" customHeight="1">
      <c r="B113" s="405" t="s">
        <v>440</v>
      </c>
      <c r="C113" s="405"/>
      <c r="D113" s="73"/>
      <c r="E113" s="147"/>
      <c r="F113" s="398"/>
      <c r="G113" s="398"/>
      <c r="H113" s="73"/>
      <c r="I113" s="399">
        <f t="shared" ca="1" si="6"/>
        <v>-5</v>
      </c>
      <c r="J113" s="73"/>
      <c r="K113" s="72"/>
      <c r="L113" s="73"/>
      <c r="M113" s="73"/>
      <c r="N113" s="73"/>
      <c r="O113" s="73"/>
    </row>
    <row r="114" spans="2:15" ht="22.5" customHeight="1">
      <c r="B114" s="405" t="s">
        <v>441</v>
      </c>
      <c r="C114" s="405"/>
      <c r="D114" s="73"/>
      <c r="E114" s="147"/>
      <c r="F114" s="398"/>
      <c r="G114" s="398"/>
      <c r="H114" s="73"/>
      <c r="I114" s="399">
        <f t="shared" ca="1" si="6"/>
        <v>-5</v>
      </c>
      <c r="J114" s="73"/>
      <c r="K114" s="72"/>
      <c r="L114" s="73"/>
      <c r="M114" s="73"/>
      <c r="N114" s="73"/>
      <c r="O114" s="73"/>
    </row>
    <row r="115" spans="2:15" ht="33.75" customHeight="1">
      <c r="B115" s="405" t="s">
        <v>444</v>
      </c>
      <c r="C115" s="405"/>
      <c r="D115" s="73"/>
      <c r="E115" s="406"/>
      <c r="F115" s="398"/>
      <c r="G115" s="398"/>
      <c r="H115" s="73"/>
      <c r="I115" s="399">
        <f t="shared" ca="1" si="6"/>
        <v>-5</v>
      </c>
      <c r="J115" s="73"/>
      <c r="K115" s="72"/>
      <c r="L115" s="73"/>
      <c r="M115" s="73"/>
      <c r="N115" s="73"/>
      <c r="O115" s="73"/>
    </row>
    <row r="116" spans="2:15" ht="11.25" customHeight="1">
      <c r="B116" s="405" t="s">
        <v>446</v>
      </c>
      <c r="C116" s="405"/>
      <c r="D116" s="73"/>
      <c r="E116" s="406"/>
      <c r="F116" s="398"/>
      <c r="G116" s="398"/>
      <c r="H116" s="73"/>
      <c r="I116" s="399">
        <f t="shared" ca="1" si="6"/>
        <v>-5</v>
      </c>
      <c r="J116" s="73"/>
      <c r="K116" s="72"/>
      <c r="L116" s="73"/>
      <c r="M116" s="73"/>
      <c r="N116" s="73"/>
      <c r="O116" s="73"/>
    </row>
    <row r="117" spans="2:15" ht="11.25" customHeight="1">
      <c r="B117" s="405" t="s">
        <v>447</v>
      </c>
      <c r="C117" s="405"/>
      <c r="D117" s="73"/>
      <c r="E117" s="406"/>
      <c r="F117" s="398"/>
      <c r="G117" s="398"/>
      <c r="H117" s="405"/>
      <c r="I117" s="399">
        <f t="shared" ca="1" si="6"/>
        <v>-5</v>
      </c>
      <c r="J117" s="73"/>
      <c r="K117" s="72"/>
      <c r="L117" s="73"/>
      <c r="M117" s="73"/>
      <c r="N117" s="73"/>
      <c r="O117" s="73"/>
    </row>
    <row r="118" spans="2:15" ht="11.25" customHeight="1">
      <c r="B118" s="405" t="s">
        <v>449</v>
      </c>
      <c r="C118" s="405"/>
      <c r="D118" s="73"/>
      <c r="E118" s="406"/>
      <c r="F118" s="398"/>
      <c r="G118" s="398"/>
      <c r="H118" s="73"/>
      <c r="I118" s="399">
        <f t="shared" ca="1" si="6"/>
        <v>-5</v>
      </c>
      <c r="J118" s="73"/>
      <c r="K118" s="72"/>
      <c r="L118" s="73"/>
      <c r="M118" s="73"/>
      <c r="N118" s="73"/>
      <c r="O118" s="73"/>
    </row>
    <row r="119" spans="2:15" ht="11.25" customHeight="1">
      <c r="B119" s="405" t="s">
        <v>450</v>
      </c>
      <c r="C119" s="405"/>
      <c r="D119" s="73"/>
      <c r="E119" s="406"/>
      <c r="F119" s="398"/>
      <c r="G119" s="398"/>
      <c r="H119" s="405"/>
      <c r="I119" s="399">
        <f t="shared" ca="1" si="6"/>
        <v>-5</v>
      </c>
      <c r="J119" s="73"/>
      <c r="K119" s="72"/>
      <c r="L119" s="73"/>
      <c r="M119" s="73"/>
      <c r="N119" s="73"/>
      <c r="O119" s="73"/>
    </row>
    <row r="120" spans="2:15" ht="11.25" customHeight="1">
      <c r="B120" s="405" t="s">
        <v>452</v>
      </c>
      <c r="C120" s="405"/>
      <c r="D120" s="73"/>
      <c r="E120" s="147"/>
      <c r="F120" s="398"/>
      <c r="G120" s="398"/>
      <c r="H120" s="73"/>
      <c r="I120" s="399">
        <f t="shared" ca="1" si="6"/>
        <v>-5</v>
      </c>
      <c r="J120" s="73"/>
      <c r="K120" s="72"/>
      <c r="L120" s="73"/>
      <c r="M120" s="73"/>
      <c r="N120" s="73"/>
      <c r="O120" s="73"/>
    </row>
    <row r="121" spans="2:15" ht="11.25" customHeight="1">
      <c r="B121" s="405" t="s">
        <v>454</v>
      </c>
      <c r="C121" s="405"/>
      <c r="D121" s="73"/>
      <c r="E121" s="406"/>
      <c r="F121" s="398"/>
      <c r="G121" s="398"/>
      <c r="H121" s="73"/>
      <c r="I121" s="399">
        <f t="shared" ca="1" si="6"/>
        <v>-5</v>
      </c>
      <c r="J121" s="73"/>
      <c r="K121" s="72"/>
      <c r="L121" s="73"/>
      <c r="M121" s="73"/>
      <c r="N121" s="73"/>
      <c r="O121" s="73"/>
    </row>
    <row r="122" spans="2:15" ht="11.25" customHeight="1">
      <c r="B122" s="405" t="s">
        <v>456</v>
      </c>
      <c r="C122" s="405"/>
      <c r="D122" s="73"/>
      <c r="E122" s="147"/>
      <c r="F122" s="398"/>
      <c r="G122" s="398"/>
      <c r="H122" s="73"/>
      <c r="I122" s="399">
        <f t="shared" ca="1" si="6"/>
        <v>-5</v>
      </c>
      <c r="J122" s="73"/>
      <c r="K122" s="72"/>
      <c r="L122" s="73"/>
      <c r="M122" s="73"/>
      <c r="N122" s="73"/>
      <c r="O122" s="73"/>
    </row>
    <row r="123" spans="2:15" ht="11.25" customHeight="1">
      <c r="B123" s="405" t="s">
        <v>458</v>
      </c>
      <c r="C123" s="405"/>
      <c r="D123" s="73"/>
      <c r="E123" s="406"/>
      <c r="F123" s="398"/>
      <c r="G123" s="398"/>
      <c r="H123" s="405"/>
      <c r="I123" s="399">
        <f t="shared" ca="1" si="6"/>
        <v>-5</v>
      </c>
      <c r="J123" s="73"/>
      <c r="K123" s="72"/>
      <c r="L123" s="73"/>
      <c r="M123" s="73"/>
      <c r="N123" s="73"/>
      <c r="O123" s="73"/>
    </row>
    <row r="124" spans="2:15" ht="11.25" customHeight="1">
      <c r="B124" s="405" t="s">
        <v>460</v>
      </c>
      <c r="C124" s="405"/>
      <c r="D124" s="73"/>
      <c r="E124" s="147"/>
      <c r="F124" s="398"/>
      <c r="G124" s="398"/>
      <c r="H124" s="73"/>
      <c r="I124" s="399">
        <f t="shared" ca="1" si="6"/>
        <v>-5</v>
      </c>
      <c r="J124" s="73"/>
      <c r="K124" s="72"/>
      <c r="L124" s="73"/>
      <c r="M124" s="73"/>
      <c r="N124" s="73"/>
      <c r="O124" s="73"/>
    </row>
    <row r="125" spans="2:15" ht="11.25" customHeight="1">
      <c r="B125" s="405" t="s">
        <v>462</v>
      </c>
      <c r="C125" s="405"/>
      <c r="D125" s="73"/>
      <c r="E125" s="406"/>
      <c r="F125" s="398"/>
      <c r="G125" s="398"/>
      <c r="H125" s="405"/>
      <c r="I125" s="399">
        <f t="shared" ca="1" si="6"/>
        <v>-5</v>
      </c>
      <c r="J125" s="73"/>
      <c r="K125" s="72"/>
      <c r="L125" s="73"/>
      <c r="M125" s="73"/>
      <c r="N125" s="73"/>
      <c r="O125" s="73"/>
    </row>
    <row r="126" spans="2:15" ht="11.25" customHeight="1">
      <c r="B126" s="405" t="s">
        <v>463</v>
      </c>
      <c r="C126" s="405"/>
      <c r="D126" s="73"/>
      <c r="E126" s="406"/>
      <c r="F126" s="398"/>
      <c r="G126" s="398"/>
      <c r="H126" s="405"/>
      <c r="I126" s="399">
        <f t="shared" ca="1" si="6"/>
        <v>-5</v>
      </c>
      <c r="J126" s="73"/>
      <c r="K126" s="72"/>
      <c r="L126" s="73"/>
      <c r="M126" s="73"/>
      <c r="N126" s="73"/>
      <c r="O126" s="73"/>
    </row>
    <row r="127" spans="2:15" ht="11.25" customHeight="1">
      <c r="B127" s="405" t="s">
        <v>465</v>
      </c>
      <c r="C127" s="405"/>
      <c r="D127" s="73"/>
      <c r="E127" s="406"/>
      <c r="F127" s="398"/>
      <c r="G127" s="398"/>
      <c r="H127" s="405"/>
      <c r="I127" s="399">
        <f t="shared" ca="1" si="6"/>
        <v>-5</v>
      </c>
      <c r="J127" s="73"/>
      <c r="K127" s="72"/>
      <c r="L127" s="73"/>
      <c r="M127" s="73"/>
      <c r="N127" s="73"/>
      <c r="O127" s="73"/>
    </row>
    <row r="128" spans="2:15" ht="11.25" customHeight="1">
      <c r="B128" s="405" t="s">
        <v>466</v>
      </c>
      <c r="C128" s="405"/>
      <c r="D128" s="73"/>
      <c r="E128" s="406"/>
      <c r="F128" s="398"/>
      <c r="G128" s="398"/>
      <c r="H128" s="405"/>
      <c r="I128" s="399">
        <f t="shared" ca="1" si="6"/>
        <v>-5</v>
      </c>
      <c r="J128" s="73"/>
      <c r="K128" s="72"/>
      <c r="L128" s="73"/>
      <c r="M128" s="73"/>
      <c r="N128" s="73"/>
      <c r="O128" s="73"/>
    </row>
    <row r="129" spans="2:15">
      <c r="B129" s="405"/>
      <c r="C129" s="405"/>
      <c r="D129" s="73"/>
      <c r="E129" s="406"/>
      <c r="F129" s="398"/>
      <c r="G129" s="398"/>
      <c r="H129" s="405"/>
      <c r="I129" s="399">
        <f t="shared" ca="1" si="6"/>
        <v>-5</v>
      </c>
      <c r="J129" s="73"/>
      <c r="K129" s="72"/>
      <c r="L129" s="73"/>
      <c r="M129" s="73"/>
      <c r="N129" s="73"/>
      <c r="O129" s="73"/>
    </row>
    <row r="130" spans="2:15" ht="11.25" customHeight="1">
      <c r="B130" s="405"/>
      <c r="C130" s="405"/>
      <c r="D130" s="73"/>
      <c r="E130" s="147"/>
      <c r="F130" s="398"/>
      <c r="G130" s="398"/>
      <c r="H130" s="73"/>
      <c r="I130" s="399">
        <f t="shared" ca="1" si="6"/>
        <v>-5</v>
      </c>
      <c r="J130" s="73"/>
      <c r="K130" s="72"/>
      <c r="L130" s="73"/>
      <c r="M130" s="73"/>
      <c r="N130" s="73"/>
      <c r="O130" s="73"/>
    </row>
    <row r="131" spans="2:15" ht="11.25" customHeight="1">
      <c r="B131" s="405"/>
      <c r="C131" s="405"/>
      <c r="D131" s="73"/>
      <c r="E131" s="406"/>
      <c r="F131" s="398"/>
      <c r="G131" s="398"/>
      <c r="H131" s="405"/>
      <c r="I131" s="399">
        <f t="shared" ca="1" si="6"/>
        <v>-5</v>
      </c>
      <c r="J131" s="73"/>
      <c r="K131" s="72"/>
      <c r="L131" s="73"/>
      <c r="M131" s="73"/>
      <c r="N131" s="73"/>
      <c r="O131" s="73"/>
    </row>
    <row r="132" spans="2:15" ht="11.25" customHeight="1">
      <c r="B132" s="405"/>
      <c r="C132" s="405"/>
      <c r="D132" s="73"/>
      <c r="E132" s="147"/>
      <c r="F132" s="398"/>
      <c r="G132" s="398"/>
      <c r="H132" s="73"/>
      <c r="I132" s="399">
        <f t="shared" ca="1" si="6"/>
        <v>-5</v>
      </c>
      <c r="J132" s="73"/>
      <c r="K132" s="72"/>
      <c r="L132" s="73"/>
      <c r="M132" s="73"/>
      <c r="N132" s="73"/>
      <c r="O132" s="73"/>
    </row>
    <row r="133" spans="2:15">
      <c r="B133" s="405"/>
      <c r="C133" s="405"/>
      <c r="D133" s="73"/>
      <c r="E133" s="406"/>
      <c r="F133" s="398"/>
      <c r="G133" s="398"/>
      <c r="H133" s="405"/>
      <c r="I133" s="399">
        <f t="shared" ca="1" si="6"/>
        <v>-5</v>
      </c>
      <c r="J133" s="73"/>
      <c r="K133" s="72"/>
      <c r="L133" s="73"/>
      <c r="M133" s="73"/>
      <c r="N133" s="73"/>
      <c r="O133" s="73"/>
    </row>
    <row r="134" spans="2:15" ht="11.25" customHeight="1">
      <c r="B134" s="405"/>
      <c r="C134" s="405"/>
      <c r="D134" s="73"/>
      <c r="E134" s="147"/>
      <c r="F134" s="398"/>
      <c r="G134" s="398"/>
      <c r="H134" s="73"/>
      <c r="I134" s="399">
        <f t="shared" ca="1" si="6"/>
        <v>-5</v>
      </c>
      <c r="J134" s="73"/>
      <c r="K134" s="72"/>
      <c r="L134" s="73"/>
      <c r="M134" s="73"/>
      <c r="N134" s="73"/>
      <c r="O134" s="73"/>
    </row>
    <row r="135" spans="2:15" ht="11.25" customHeight="1">
      <c r="B135" s="405"/>
      <c r="C135" s="405"/>
      <c r="D135" s="73"/>
      <c r="E135" s="147"/>
      <c r="F135" s="398"/>
      <c r="G135" s="398"/>
      <c r="H135" s="73"/>
      <c r="I135" s="399">
        <f t="shared" ca="1" si="6"/>
        <v>-5</v>
      </c>
      <c r="J135" s="73"/>
      <c r="K135" s="72"/>
      <c r="L135" s="73"/>
      <c r="M135" s="73"/>
      <c r="N135" s="73"/>
      <c r="O135" s="73"/>
    </row>
    <row r="136" spans="2:15" ht="11.25" customHeight="1">
      <c r="B136" s="405"/>
      <c r="C136" s="405"/>
      <c r="D136" s="73"/>
      <c r="E136" s="406"/>
      <c r="F136" s="398"/>
      <c r="G136" s="398"/>
      <c r="H136" s="405"/>
      <c r="I136" s="399">
        <f t="shared" ref="I136:I199" ca="1" si="7">IF(G136="",-5,IF(H136="Open",TODAY()-G136,-5))</f>
        <v>-5</v>
      </c>
      <c r="J136" s="73"/>
      <c r="K136" s="72"/>
      <c r="L136" s="73"/>
      <c r="M136" s="73"/>
      <c r="N136" s="73"/>
      <c r="O136" s="73"/>
    </row>
    <row r="137" spans="2:15" ht="11.25" customHeight="1">
      <c r="B137" s="405"/>
      <c r="C137" s="405"/>
      <c r="D137" s="73"/>
      <c r="E137" s="406"/>
      <c r="F137" s="398"/>
      <c r="G137" s="398"/>
      <c r="H137" s="405"/>
      <c r="I137" s="399">
        <f t="shared" ca="1" si="7"/>
        <v>-5</v>
      </c>
      <c r="J137" s="73"/>
      <c r="K137" s="72"/>
      <c r="L137" s="73"/>
      <c r="M137" s="73"/>
      <c r="N137" s="73"/>
      <c r="O137" s="73"/>
    </row>
    <row r="138" spans="2:15" ht="11.25" customHeight="1">
      <c r="B138" s="73"/>
      <c r="C138" s="73"/>
      <c r="D138" s="73"/>
      <c r="E138" s="147"/>
      <c r="F138" s="398"/>
      <c r="G138" s="398"/>
      <c r="H138" s="73"/>
      <c r="I138" s="399">
        <f t="shared" ca="1" si="7"/>
        <v>-5</v>
      </c>
      <c r="J138" s="73"/>
      <c r="K138" s="72"/>
      <c r="L138" s="73"/>
      <c r="M138" s="73"/>
      <c r="N138" s="73"/>
      <c r="O138" s="73"/>
    </row>
    <row r="139" spans="2:15" ht="11.25" customHeight="1">
      <c r="B139" s="73"/>
      <c r="C139" s="73"/>
      <c r="D139" s="73"/>
      <c r="E139" s="147"/>
      <c r="F139" s="398"/>
      <c r="G139" s="398"/>
      <c r="H139" s="73"/>
      <c r="I139" s="399">
        <f t="shared" ca="1" si="7"/>
        <v>-5</v>
      </c>
      <c r="J139" s="73"/>
      <c r="K139" s="72"/>
      <c r="L139" s="73"/>
      <c r="M139" s="73"/>
      <c r="N139" s="73"/>
      <c r="O139" s="73"/>
    </row>
    <row r="140" spans="2:15" ht="11.25" customHeight="1">
      <c r="B140" s="73"/>
      <c r="C140" s="73"/>
      <c r="D140" s="73"/>
      <c r="E140" s="147"/>
      <c r="F140" s="398"/>
      <c r="G140" s="398"/>
      <c r="H140" s="73"/>
      <c r="I140" s="399">
        <f t="shared" ca="1" si="7"/>
        <v>-5</v>
      </c>
      <c r="J140" s="73"/>
      <c r="K140" s="72"/>
      <c r="L140" s="73"/>
      <c r="M140" s="73"/>
      <c r="N140" s="73"/>
      <c r="O140" s="73"/>
    </row>
    <row r="141" spans="2:15" ht="11.25" customHeight="1">
      <c r="B141" s="73"/>
      <c r="C141" s="73"/>
      <c r="D141" s="73"/>
      <c r="E141" s="147"/>
      <c r="F141" s="398"/>
      <c r="G141" s="398"/>
      <c r="H141" s="73"/>
      <c r="I141" s="399">
        <f t="shared" ca="1" si="7"/>
        <v>-5</v>
      </c>
      <c r="J141" s="73"/>
      <c r="K141" s="72"/>
      <c r="L141" s="73"/>
      <c r="M141" s="73"/>
      <c r="N141" s="73"/>
      <c r="O141" s="73"/>
    </row>
    <row r="142" spans="2:15" ht="11.25" customHeight="1">
      <c r="B142" s="73"/>
      <c r="C142" s="73"/>
      <c r="D142" s="73"/>
      <c r="E142" s="147"/>
      <c r="F142" s="398"/>
      <c r="G142" s="398"/>
      <c r="H142" s="73"/>
      <c r="I142" s="399">
        <f t="shared" ca="1" si="7"/>
        <v>-5</v>
      </c>
      <c r="J142" s="73"/>
      <c r="K142" s="72"/>
      <c r="L142" s="73"/>
      <c r="M142" s="73"/>
      <c r="N142" s="73"/>
      <c r="O142" s="73"/>
    </row>
    <row r="143" spans="2:15" ht="11.25" customHeight="1">
      <c r="B143" s="73"/>
      <c r="C143" s="73"/>
      <c r="D143" s="73"/>
      <c r="E143" s="147"/>
      <c r="F143" s="398"/>
      <c r="G143" s="398"/>
      <c r="H143" s="73"/>
      <c r="I143" s="399">
        <f t="shared" ca="1" si="7"/>
        <v>-5</v>
      </c>
      <c r="J143" s="73"/>
      <c r="K143" s="72"/>
      <c r="L143" s="73"/>
      <c r="M143" s="73"/>
      <c r="N143" s="73"/>
      <c r="O143" s="73"/>
    </row>
    <row r="144" spans="2:15" ht="11.25" customHeight="1">
      <c r="B144" s="73"/>
      <c r="C144" s="73"/>
      <c r="D144" s="73"/>
      <c r="E144" s="147"/>
      <c r="F144" s="398"/>
      <c r="G144" s="398"/>
      <c r="H144" s="73"/>
      <c r="I144" s="399">
        <f t="shared" ca="1" si="7"/>
        <v>-5</v>
      </c>
      <c r="J144" s="73"/>
      <c r="K144" s="72"/>
      <c r="L144" s="73"/>
      <c r="M144" s="73"/>
      <c r="N144" s="73"/>
      <c r="O144" s="73"/>
    </row>
    <row r="145" spans="2:15" ht="11.25" customHeight="1">
      <c r="B145" s="73"/>
      <c r="C145" s="73"/>
      <c r="D145" s="73"/>
      <c r="E145" s="147"/>
      <c r="F145" s="398"/>
      <c r="G145" s="398"/>
      <c r="H145" s="73"/>
      <c r="I145" s="399">
        <f t="shared" ca="1" si="7"/>
        <v>-5</v>
      </c>
      <c r="J145" s="73"/>
      <c r="K145" s="72"/>
      <c r="L145" s="73"/>
      <c r="M145" s="73"/>
      <c r="N145" s="73"/>
      <c r="O145" s="73"/>
    </row>
    <row r="146" spans="2:15" ht="11.25" customHeight="1">
      <c r="B146" s="73"/>
      <c r="C146" s="73"/>
      <c r="D146" s="73"/>
      <c r="E146" s="147"/>
      <c r="F146" s="398"/>
      <c r="G146" s="398"/>
      <c r="H146" s="73"/>
      <c r="I146" s="399">
        <f t="shared" ca="1" si="7"/>
        <v>-5</v>
      </c>
      <c r="J146" s="73"/>
      <c r="K146" s="72"/>
      <c r="L146" s="73"/>
      <c r="M146" s="73"/>
      <c r="N146" s="73"/>
      <c r="O146" s="73"/>
    </row>
    <row r="147" spans="2:15" ht="11.25" customHeight="1">
      <c r="B147" s="73"/>
      <c r="C147" s="73"/>
      <c r="D147" s="73"/>
      <c r="E147" s="147"/>
      <c r="F147" s="398"/>
      <c r="G147" s="398"/>
      <c r="H147" s="73"/>
      <c r="I147" s="399">
        <f t="shared" ca="1" si="7"/>
        <v>-5</v>
      </c>
      <c r="J147" s="73"/>
      <c r="K147" s="72"/>
      <c r="L147" s="73"/>
      <c r="M147" s="73"/>
      <c r="N147" s="73"/>
      <c r="O147" s="73"/>
    </row>
    <row r="148" spans="2:15" ht="11.25" customHeight="1">
      <c r="B148" s="73"/>
      <c r="C148" s="73"/>
      <c r="D148" s="73"/>
      <c r="E148" s="147"/>
      <c r="F148" s="398"/>
      <c r="G148" s="398"/>
      <c r="H148" s="73"/>
      <c r="I148" s="399">
        <f t="shared" ca="1" si="7"/>
        <v>-5</v>
      </c>
      <c r="J148" s="73"/>
      <c r="K148" s="72"/>
      <c r="L148" s="73"/>
      <c r="M148" s="73"/>
      <c r="N148" s="73"/>
      <c r="O148" s="73"/>
    </row>
    <row r="149" spans="2:15" ht="11.25" customHeight="1">
      <c r="B149" s="73"/>
      <c r="C149" s="73"/>
      <c r="D149" s="73"/>
      <c r="E149" s="147"/>
      <c r="F149" s="398"/>
      <c r="G149" s="398"/>
      <c r="H149" s="73"/>
      <c r="I149" s="399">
        <f t="shared" ca="1" si="7"/>
        <v>-5</v>
      </c>
      <c r="J149" s="73"/>
      <c r="K149" s="72"/>
      <c r="L149" s="73"/>
      <c r="M149" s="73"/>
      <c r="N149" s="73"/>
      <c r="O149" s="73"/>
    </row>
    <row r="150" spans="2:15" ht="11.25" customHeight="1">
      <c r="B150" s="73"/>
      <c r="C150" s="73"/>
      <c r="D150" s="73"/>
      <c r="E150" s="147"/>
      <c r="F150" s="398"/>
      <c r="G150" s="398"/>
      <c r="H150" s="73"/>
      <c r="I150" s="399">
        <f t="shared" ca="1" si="7"/>
        <v>-5</v>
      </c>
      <c r="J150" s="73"/>
      <c r="K150" s="72"/>
      <c r="L150" s="73"/>
      <c r="M150" s="73"/>
      <c r="N150" s="73"/>
      <c r="O150" s="73"/>
    </row>
    <row r="151" spans="2:15" ht="11.25" customHeight="1">
      <c r="B151" s="73"/>
      <c r="C151" s="73"/>
      <c r="D151" s="73"/>
      <c r="E151" s="147"/>
      <c r="F151" s="398"/>
      <c r="G151" s="398"/>
      <c r="H151" s="73"/>
      <c r="I151" s="399">
        <f t="shared" ca="1" si="7"/>
        <v>-5</v>
      </c>
      <c r="J151" s="73"/>
      <c r="K151" s="72"/>
      <c r="L151" s="73"/>
      <c r="M151" s="73"/>
      <c r="N151" s="73"/>
      <c r="O151" s="73"/>
    </row>
    <row r="152" spans="2:15" ht="11.25" customHeight="1">
      <c r="B152" s="73"/>
      <c r="C152" s="73"/>
      <c r="D152" s="73"/>
      <c r="E152" s="147"/>
      <c r="F152" s="398"/>
      <c r="G152" s="398"/>
      <c r="H152" s="73"/>
      <c r="I152" s="399">
        <f t="shared" ca="1" si="7"/>
        <v>-5</v>
      </c>
      <c r="J152" s="73"/>
      <c r="K152" s="72"/>
      <c r="L152" s="73"/>
      <c r="M152" s="73"/>
      <c r="N152" s="73"/>
      <c r="O152" s="73"/>
    </row>
    <row r="153" spans="2:15" ht="11.25" customHeight="1">
      <c r="B153" s="73"/>
      <c r="C153" s="73"/>
      <c r="D153" s="73"/>
      <c r="E153" s="147"/>
      <c r="F153" s="398"/>
      <c r="G153" s="398"/>
      <c r="H153" s="73"/>
      <c r="I153" s="399">
        <f t="shared" ca="1" si="7"/>
        <v>-5</v>
      </c>
      <c r="J153" s="73"/>
      <c r="K153" s="72"/>
      <c r="L153" s="73"/>
      <c r="M153" s="73"/>
      <c r="N153" s="73"/>
      <c r="O153" s="73"/>
    </row>
    <row r="154" spans="2:15" ht="11.25" customHeight="1">
      <c r="B154" s="73"/>
      <c r="C154" s="73"/>
      <c r="D154" s="73"/>
      <c r="E154" s="147"/>
      <c r="F154" s="398"/>
      <c r="G154" s="398"/>
      <c r="H154" s="73"/>
      <c r="I154" s="399">
        <f t="shared" ca="1" si="7"/>
        <v>-5</v>
      </c>
      <c r="J154" s="73"/>
      <c r="K154" s="72"/>
      <c r="L154" s="73"/>
      <c r="M154" s="73"/>
      <c r="N154" s="73"/>
      <c r="O154" s="73"/>
    </row>
    <row r="155" spans="2:15" ht="11.25" customHeight="1">
      <c r="B155" s="73"/>
      <c r="C155" s="73"/>
      <c r="D155" s="73"/>
      <c r="E155" s="147"/>
      <c r="F155" s="398"/>
      <c r="G155" s="398"/>
      <c r="H155" s="73"/>
      <c r="I155" s="399">
        <f t="shared" ca="1" si="7"/>
        <v>-5</v>
      </c>
      <c r="J155" s="73"/>
      <c r="K155" s="72"/>
      <c r="L155" s="73"/>
      <c r="M155" s="73"/>
      <c r="N155" s="73"/>
      <c r="O155" s="73"/>
    </row>
    <row r="156" spans="2:15" ht="11.25" customHeight="1">
      <c r="B156" s="73"/>
      <c r="C156" s="73"/>
      <c r="D156" s="73"/>
      <c r="E156" s="147"/>
      <c r="F156" s="398"/>
      <c r="G156" s="398"/>
      <c r="H156" s="73"/>
      <c r="I156" s="399">
        <f t="shared" ca="1" si="7"/>
        <v>-5</v>
      </c>
      <c r="J156" s="73"/>
      <c r="K156" s="72"/>
      <c r="L156" s="73"/>
      <c r="M156" s="73"/>
      <c r="N156" s="73"/>
      <c r="O156" s="73"/>
    </row>
    <row r="157" spans="2:15" ht="11.25" customHeight="1">
      <c r="B157" s="73"/>
      <c r="C157" s="73"/>
      <c r="D157" s="73"/>
      <c r="E157" s="147"/>
      <c r="F157" s="398"/>
      <c r="G157" s="398"/>
      <c r="H157" s="73"/>
      <c r="I157" s="399">
        <f t="shared" ca="1" si="7"/>
        <v>-5</v>
      </c>
      <c r="J157" s="73"/>
      <c r="K157" s="72"/>
      <c r="L157" s="73"/>
      <c r="M157" s="73"/>
      <c r="N157" s="73"/>
      <c r="O157" s="73"/>
    </row>
    <row r="158" spans="2:15" ht="11.25" customHeight="1">
      <c r="B158" s="73"/>
      <c r="C158" s="73"/>
      <c r="D158" s="73"/>
      <c r="E158" s="147"/>
      <c r="F158" s="398"/>
      <c r="G158" s="398"/>
      <c r="H158" s="73"/>
      <c r="I158" s="399">
        <f t="shared" ca="1" si="7"/>
        <v>-5</v>
      </c>
      <c r="J158" s="73"/>
      <c r="K158" s="72"/>
      <c r="L158" s="73"/>
      <c r="M158" s="73"/>
      <c r="N158" s="73"/>
      <c r="O158" s="73"/>
    </row>
    <row r="159" spans="2:15" ht="11.25" customHeight="1">
      <c r="B159" s="73"/>
      <c r="C159" s="73"/>
      <c r="D159" s="73"/>
      <c r="E159" s="147"/>
      <c r="F159" s="398"/>
      <c r="G159" s="398"/>
      <c r="H159" s="73"/>
      <c r="I159" s="399">
        <f t="shared" ca="1" si="7"/>
        <v>-5</v>
      </c>
      <c r="J159" s="73"/>
      <c r="K159" s="72"/>
      <c r="L159" s="73"/>
      <c r="M159" s="73"/>
      <c r="N159" s="73"/>
      <c r="O159" s="73"/>
    </row>
    <row r="160" spans="2:15" ht="11.25" customHeight="1">
      <c r="B160" s="73"/>
      <c r="C160" s="73"/>
      <c r="D160" s="73"/>
      <c r="E160" s="147"/>
      <c r="F160" s="398"/>
      <c r="G160" s="398"/>
      <c r="H160" s="73"/>
      <c r="I160" s="399">
        <f t="shared" ca="1" si="7"/>
        <v>-5</v>
      </c>
      <c r="J160" s="73"/>
      <c r="K160" s="72"/>
      <c r="L160" s="73"/>
      <c r="M160" s="73"/>
      <c r="N160" s="73"/>
      <c r="O160" s="73"/>
    </row>
    <row r="161" spans="2:15" ht="11.25" customHeight="1">
      <c r="B161" s="73"/>
      <c r="C161" s="73"/>
      <c r="D161" s="73"/>
      <c r="E161" s="147"/>
      <c r="F161" s="398"/>
      <c r="G161" s="398"/>
      <c r="H161" s="73"/>
      <c r="I161" s="399">
        <f t="shared" ca="1" si="7"/>
        <v>-5</v>
      </c>
      <c r="J161" s="73"/>
      <c r="K161" s="72"/>
      <c r="L161" s="73"/>
      <c r="M161" s="73"/>
      <c r="N161" s="73"/>
      <c r="O161" s="73"/>
    </row>
    <row r="162" spans="2:15" ht="11.25" customHeight="1">
      <c r="B162" s="73"/>
      <c r="C162" s="73"/>
      <c r="D162" s="73"/>
      <c r="E162" s="147"/>
      <c r="F162" s="398"/>
      <c r="G162" s="398"/>
      <c r="H162" s="73"/>
      <c r="I162" s="399">
        <f t="shared" ca="1" si="7"/>
        <v>-5</v>
      </c>
      <c r="J162" s="73"/>
      <c r="K162" s="72"/>
      <c r="L162" s="73"/>
      <c r="M162" s="73"/>
      <c r="N162" s="73"/>
      <c r="O162" s="73"/>
    </row>
    <row r="163" spans="2:15" ht="11.25" customHeight="1">
      <c r="B163" s="73"/>
      <c r="C163" s="73"/>
      <c r="D163" s="73"/>
      <c r="E163" s="147"/>
      <c r="F163" s="398"/>
      <c r="G163" s="398"/>
      <c r="H163" s="73"/>
      <c r="I163" s="399">
        <f t="shared" ca="1" si="7"/>
        <v>-5</v>
      </c>
      <c r="J163" s="73"/>
      <c r="K163" s="72"/>
      <c r="L163" s="73"/>
      <c r="M163" s="73"/>
      <c r="N163" s="73"/>
      <c r="O163" s="73"/>
    </row>
    <row r="164" spans="2:15" ht="11.25" customHeight="1">
      <c r="B164" s="73"/>
      <c r="C164" s="73"/>
      <c r="D164" s="73"/>
      <c r="E164" s="147"/>
      <c r="F164" s="398"/>
      <c r="G164" s="398"/>
      <c r="H164" s="73"/>
      <c r="I164" s="399">
        <f t="shared" ca="1" si="7"/>
        <v>-5</v>
      </c>
      <c r="J164" s="73"/>
      <c r="K164" s="72"/>
      <c r="L164" s="73"/>
      <c r="M164" s="73"/>
      <c r="N164" s="73"/>
      <c r="O164" s="73"/>
    </row>
    <row r="165" spans="2:15" ht="11.25" customHeight="1">
      <c r="B165" s="73"/>
      <c r="C165" s="73"/>
      <c r="D165" s="73"/>
      <c r="E165" s="147"/>
      <c r="F165" s="398"/>
      <c r="G165" s="398"/>
      <c r="H165" s="73"/>
      <c r="I165" s="399">
        <f t="shared" ca="1" si="7"/>
        <v>-5</v>
      </c>
      <c r="J165" s="73"/>
      <c r="K165" s="72"/>
      <c r="L165" s="73"/>
      <c r="M165" s="73"/>
      <c r="N165" s="73"/>
      <c r="O165" s="73"/>
    </row>
    <row r="166" spans="2:15" ht="11.25" customHeight="1">
      <c r="B166" s="73"/>
      <c r="C166" s="73"/>
      <c r="D166" s="73"/>
      <c r="E166" s="147"/>
      <c r="F166" s="398"/>
      <c r="G166" s="398"/>
      <c r="H166" s="73"/>
      <c r="I166" s="399">
        <f t="shared" ca="1" si="7"/>
        <v>-5</v>
      </c>
      <c r="J166" s="73"/>
      <c r="K166" s="72"/>
      <c r="L166" s="73"/>
      <c r="M166" s="73"/>
      <c r="N166" s="73"/>
      <c r="O166" s="73"/>
    </row>
    <row r="167" spans="2:15" ht="11.25" customHeight="1">
      <c r="B167" s="73"/>
      <c r="C167" s="73"/>
      <c r="D167" s="73"/>
      <c r="E167" s="147"/>
      <c r="F167" s="398"/>
      <c r="G167" s="398"/>
      <c r="H167" s="73"/>
      <c r="I167" s="399">
        <f t="shared" ca="1" si="7"/>
        <v>-5</v>
      </c>
      <c r="J167" s="73"/>
      <c r="K167" s="72"/>
      <c r="L167" s="73"/>
      <c r="M167" s="73"/>
      <c r="N167" s="73"/>
      <c r="O167" s="73"/>
    </row>
    <row r="168" spans="2:15" ht="11.25" customHeight="1">
      <c r="B168" s="73"/>
      <c r="C168" s="73"/>
      <c r="D168" s="73"/>
      <c r="E168" s="147"/>
      <c r="F168" s="398"/>
      <c r="G168" s="398"/>
      <c r="H168" s="73"/>
      <c r="I168" s="399">
        <f t="shared" ca="1" si="7"/>
        <v>-5</v>
      </c>
      <c r="J168" s="73"/>
      <c r="K168" s="72"/>
      <c r="L168" s="73"/>
      <c r="M168" s="73"/>
      <c r="N168" s="73"/>
      <c r="O168" s="73"/>
    </row>
    <row r="169" spans="2:15" ht="11.25" customHeight="1">
      <c r="B169" s="73"/>
      <c r="C169" s="73"/>
      <c r="D169" s="73"/>
      <c r="E169" s="147"/>
      <c r="F169" s="398"/>
      <c r="G169" s="398"/>
      <c r="H169" s="73"/>
      <c r="I169" s="399">
        <f t="shared" ca="1" si="7"/>
        <v>-5</v>
      </c>
      <c r="J169" s="73"/>
      <c r="K169" s="72"/>
      <c r="L169" s="73"/>
      <c r="M169" s="73"/>
      <c r="N169" s="73"/>
      <c r="O169" s="73"/>
    </row>
    <row r="170" spans="2:15" ht="11.25" customHeight="1">
      <c r="B170" s="73"/>
      <c r="C170" s="73"/>
      <c r="D170" s="73"/>
      <c r="E170" s="147"/>
      <c r="F170" s="398"/>
      <c r="G170" s="398"/>
      <c r="H170" s="73"/>
      <c r="I170" s="399">
        <f t="shared" ca="1" si="7"/>
        <v>-5</v>
      </c>
      <c r="J170" s="73"/>
      <c r="K170" s="72"/>
      <c r="L170" s="73"/>
      <c r="M170" s="73"/>
      <c r="N170" s="73"/>
      <c r="O170" s="73"/>
    </row>
    <row r="171" spans="2:15" ht="11.25" customHeight="1">
      <c r="B171" s="73"/>
      <c r="C171" s="73"/>
      <c r="D171" s="73"/>
      <c r="E171" s="147"/>
      <c r="F171" s="398"/>
      <c r="G171" s="398"/>
      <c r="H171" s="73"/>
      <c r="I171" s="399">
        <f t="shared" ca="1" si="7"/>
        <v>-5</v>
      </c>
      <c r="J171" s="73"/>
      <c r="K171" s="72"/>
      <c r="L171" s="73"/>
      <c r="M171" s="73"/>
      <c r="N171" s="73"/>
      <c r="O171" s="73"/>
    </row>
    <row r="172" spans="2:15" ht="11.25" customHeight="1">
      <c r="B172" s="73"/>
      <c r="C172" s="73"/>
      <c r="D172" s="73"/>
      <c r="E172" s="147"/>
      <c r="F172" s="398"/>
      <c r="G172" s="398"/>
      <c r="H172" s="73"/>
      <c r="I172" s="399">
        <f t="shared" ca="1" si="7"/>
        <v>-5</v>
      </c>
      <c r="J172" s="73"/>
      <c r="K172" s="72"/>
      <c r="L172" s="73"/>
      <c r="M172" s="73"/>
      <c r="N172" s="73"/>
      <c r="O172" s="73"/>
    </row>
    <row r="173" spans="2:15" ht="11.25" customHeight="1">
      <c r="B173" s="73"/>
      <c r="C173" s="73"/>
      <c r="D173" s="73"/>
      <c r="E173" s="147"/>
      <c r="F173" s="398"/>
      <c r="G173" s="398"/>
      <c r="H173" s="73"/>
      <c r="I173" s="399">
        <f t="shared" ca="1" si="7"/>
        <v>-5</v>
      </c>
      <c r="J173" s="73"/>
      <c r="K173" s="72"/>
      <c r="L173" s="73"/>
      <c r="M173" s="73"/>
      <c r="N173" s="73"/>
      <c r="O173" s="73"/>
    </row>
    <row r="174" spans="2:15" ht="11.25" customHeight="1">
      <c r="B174" s="73"/>
      <c r="C174" s="73"/>
      <c r="D174" s="73"/>
      <c r="E174" s="147"/>
      <c r="F174" s="398"/>
      <c r="G174" s="398"/>
      <c r="H174" s="73"/>
      <c r="I174" s="399">
        <f t="shared" ca="1" si="7"/>
        <v>-5</v>
      </c>
      <c r="J174" s="73"/>
      <c r="K174" s="72"/>
      <c r="L174" s="73"/>
      <c r="M174" s="73"/>
      <c r="N174" s="73"/>
      <c r="O174" s="73"/>
    </row>
    <row r="175" spans="2:15" ht="11.25" customHeight="1">
      <c r="B175" s="73"/>
      <c r="C175" s="73"/>
      <c r="D175" s="73"/>
      <c r="E175" s="147"/>
      <c r="F175" s="398"/>
      <c r="G175" s="398"/>
      <c r="H175" s="73"/>
      <c r="I175" s="399">
        <f t="shared" ca="1" si="7"/>
        <v>-5</v>
      </c>
      <c r="J175" s="73"/>
      <c r="K175" s="72"/>
      <c r="L175" s="73"/>
      <c r="M175" s="73"/>
      <c r="N175" s="73"/>
      <c r="O175" s="73"/>
    </row>
    <row r="176" spans="2:15" ht="11.25" customHeight="1">
      <c r="B176" s="73"/>
      <c r="C176" s="73"/>
      <c r="D176" s="73"/>
      <c r="E176" s="147"/>
      <c r="F176" s="398"/>
      <c r="G176" s="398"/>
      <c r="H176" s="73"/>
      <c r="I176" s="399">
        <f t="shared" ca="1" si="7"/>
        <v>-5</v>
      </c>
      <c r="J176" s="73"/>
      <c r="K176" s="72"/>
      <c r="L176" s="73"/>
      <c r="M176" s="73"/>
      <c r="N176" s="73"/>
      <c r="O176" s="73"/>
    </row>
    <row r="177" spans="2:15" ht="11.25" customHeight="1">
      <c r="B177" s="73"/>
      <c r="C177" s="73"/>
      <c r="D177" s="73"/>
      <c r="E177" s="147"/>
      <c r="F177" s="398"/>
      <c r="G177" s="398"/>
      <c r="H177" s="73"/>
      <c r="I177" s="399">
        <f t="shared" ca="1" si="7"/>
        <v>-5</v>
      </c>
      <c r="J177" s="73"/>
      <c r="K177" s="72"/>
      <c r="L177" s="73"/>
      <c r="M177" s="73"/>
      <c r="N177" s="73"/>
      <c r="O177" s="73"/>
    </row>
    <row r="178" spans="2:15" ht="11.25" customHeight="1">
      <c r="B178" s="73"/>
      <c r="C178" s="73"/>
      <c r="D178" s="73"/>
      <c r="E178" s="147"/>
      <c r="F178" s="398"/>
      <c r="G178" s="398"/>
      <c r="H178" s="73"/>
      <c r="I178" s="399">
        <f t="shared" ca="1" si="7"/>
        <v>-5</v>
      </c>
      <c r="J178" s="73"/>
      <c r="K178" s="72"/>
      <c r="L178" s="73"/>
      <c r="M178" s="73"/>
      <c r="N178" s="73"/>
      <c r="O178" s="73"/>
    </row>
    <row r="179" spans="2:15" ht="11.25" customHeight="1">
      <c r="B179" s="73"/>
      <c r="C179" s="73"/>
      <c r="D179" s="73"/>
      <c r="E179" s="147"/>
      <c r="F179" s="398"/>
      <c r="G179" s="398"/>
      <c r="H179" s="73"/>
      <c r="I179" s="399">
        <f t="shared" ca="1" si="7"/>
        <v>-5</v>
      </c>
      <c r="J179" s="73"/>
      <c r="K179" s="72"/>
      <c r="L179" s="73"/>
      <c r="M179" s="73"/>
      <c r="N179" s="73"/>
      <c r="O179" s="73"/>
    </row>
    <row r="180" spans="2:15" ht="11.25" customHeight="1">
      <c r="B180" s="73"/>
      <c r="C180" s="73"/>
      <c r="D180" s="73"/>
      <c r="E180" s="147"/>
      <c r="F180" s="398"/>
      <c r="G180" s="398"/>
      <c r="H180" s="73"/>
      <c r="I180" s="399">
        <f t="shared" ca="1" si="7"/>
        <v>-5</v>
      </c>
      <c r="J180" s="73"/>
      <c r="K180" s="72"/>
      <c r="L180" s="73"/>
      <c r="M180" s="73"/>
      <c r="N180" s="73"/>
      <c r="O180" s="73"/>
    </row>
    <row r="181" spans="2:15" ht="11.25" customHeight="1">
      <c r="B181" s="73"/>
      <c r="C181" s="73"/>
      <c r="D181" s="73"/>
      <c r="E181" s="147"/>
      <c r="F181" s="398"/>
      <c r="G181" s="398"/>
      <c r="H181" s="73"/>
      <c r="I181" s="399">
        <f t="shared" ca="1" si="7"/>
        <v>-5</v>
      </c>
      <c r="J181" s="73"/>
      <c r="K181" s="72"/>
      <c r="L181" s="73"/>
      <c r="M181" s="73"/>
      <c r="N181" s="73"/>
      <c r="O181" s="73"/>
    </row>
    <row r="182" spans="2:15" ht="11.25" customHeight="1">
      <c r="B182" s="73"/>
      <c r="C182" s="73"/>
      <c r="D182" s="73"/>
      <c r="E182" s="147"/>
      <c r="F182" s="398"/>
      <c r="G182" s="398"/>
      <c r="H182" s="73"/>
      <c r="I182" s="399">
        <f t="shared" ca="1" si="7"/>
        <v>-5</v>
      </c>
      <c r="J182" s="73"/>
      <c r="K182" s="72"/>
      <c r="L182" s="73"/>
      <c r="M182" s="73"/>
      <c r="N182" s="73"/>
      <c r="O182" s="73"/>
    </row>
    <row r="183" spans="2:15" ht="11.25" customHeight="1">
      <c r="B183" s="73"/>
      <c r="C183" s="73"/>
      <c r="D183" s="73"/>
      <c r="E183" s="147"/>
      <c r="F183" s="398"/>
      <c r="G183" s="398"/>
      <c r="H183" s="73"/>
      <c r="I183" s="399">
        <f t="shared" ca="1" si="7"/>
        <v>-5</v>
      </c>
      <c r="J183" s="73"/>
      <c r="K183" s="72"/>
      <c r="L183" s="73"/>
      <c r="M183" s="73"/>
      <c r="N183" s="73"/>
      <c r="O183" s="73"/>
    </row>
    <row r="184" spans="2:15" ht="11.25" customHeight="1">
      <c r="B184" s="73"/>
      <c r="C184" s="73"/>
      <c r="D184" s="73"/>
      <c r="E184" s="147"/>
      <c r="F184" s="398"/>
      <c r="G184" s="398"/>
      <c r="H184" s="73"/>
      <c r="I184" s="399">
        <f t="shared" ca="1" si="7"/>
        <v>-5</v>
      </c>
      <c r="J184" s="73"/>
      <c r="K184" s="72"/>
      <c r="L184" s="73"/>
      <c r="M184" s="73"/>
      <c r="N184" s="73"/>
      <c r="O184" s="73"/>
    </row>
    <row r="185" spans="2:15" ht="11.25" customHeight="1">
      <c r="B185" s="73"/>
      <c r="C185" s="73"/>
      <c r="D185" s="73"/>
      <c r="E185" s="147"/>
      <c r="F185" s="398"/>
      <c r="G185" s="398"/>
      <c r="H185" s="73"/>
      <c r="I185" s="399">
        <f t="shared" ca="1" si="7"/>
        <v>-5</v>
      </c>
      <c r="J185" s="73"/>
      <c r="K185" s="72"/>
      <c r="L185" s="73"/>
      <c r="M185" s="73"/>
      <c r="N185" s="73"/>
      <c r="O185" s="73"/>
    </row>
    <row r="186" spans="2:15" ht="11.25" customHeight="1">
      <c r="B186" s="73"/>
      <c r="C186" s="73"/>
      <c r="D186" s="73"/>
      <c r="E186" s="147"/>
      <c r="F186" s="398"/>
      <c r="G186" s="398"/>
      <c r="H186" s="73"/>
      <c r="I186" s="399">
        <f t="shared" ca="1" si="7"/>
        <v>-5</v>
      </c>
      <c r="J186" s="73"/>
      <c r="K186" s="72"/>
      <c r="L186" s="73"/>
      <c r="M186" s="73"/>
      <c r="N186" s="73"/>
      <c r="O186" s="73"/>
    </row>
    <row r="187" spans="2:15" ht="11.25" customHeight="1">
      <c r="B187" s="73"/>
      <c r="C187" s="73"/>
      <c r="D187" s="73"/>
      <c r="E187" s="147"/>
      <c r="F187" s="398"/>
      <c r="G187" s="398"/>
      <c r="H187" s="73"/>
      <c r="I187" s="399">
        <f t="shared" ca="1" si="7"/>
        <v>-5</v>
      </c>
      <c r="J187" s="73"/>
      <c r="K187" s="72"/>
      <c r="L187" s="73"/>
      <c r="M187" s="73"/>
      <c r="N187" s="73"/>
      <c r="O187" s="73"/>
    </row>
    <row r="188" spans="2:15" ht="11.25" customHeight="1">
      <c r="B188" s="73"/>
      <c r="C188" s="73"/>
      <c r="D188" s="73"/>
      <c r="E188" s="147"/>
      <c r="F188" s="398"/>
      <c r="G188" s="398"/>
      <c r="H188" s="73"/>
      <c r="I188" s="399">
        <f t="shared" ca="1" si="7"/>
        <v>-5</v>
      </c>
      <c r="J188" s="73"/>
      <c r="K188" s="72"/>
      <c r="L188" s="73"/>
      <c r="M188" s="73"/>
      <c r="N188" s="73"/>
      <c r="O188" s="73"/>
    </row>
    <row r="189" spans="2:15" ht="11.25" customHeight="1">
      <c r="B189" s="73"/>
      <c r="C189" s="73"/>
      <c r="D189" s="73"/>
      <c r="E189" s="147"/>
      <c r="F189" s="398"/>
      <c r="G189" s="398"/>
      <c r="H189" s="73"/>
      <c r="I189" s="399">
        <f t="shared" ca="1" si="7"/>
        <v>-5</v>
      </c>
      <c r="J189" s="73"/>
      <c r="K189" s="72"/>
      <c r="L189" s="73"/>
      <c r="M189" s="73"/>
      <c r="N189" s="73"/>
      <c r="O189" s="73"/>
    </row>
    <row r="190" spans="2:15" ht="11.25" customHeight="1">
      <c r="B190" s="73"/>
      <c r="C190" s="73"/>
      <c r="D190" s="73"/>
      <c r="E190" s="147"/>
      <c r="F190" s="398"/>
      <c r="G190" s="398"/>
      <c r="H190" s="73"/>
      <c r="I190" s="399">
        <f t="shared" ca="1" si="7"/>
        <v>-5</v>
      </c>
      <c r="J190" s="73"/>
      <c r="K190" s="72"/>
      <c r="L190" s="73"/>
      <c r="M190" s="73"/>
      <c r="N190" s="73"/>
      <c r="O190" s="73"/>
    </row>
    <row r="191" spans="2:15" ht="11.25" customHeight="1">
      <c r="B191" s="73"/>
      <c r="C191" s="73"/>
      <c r="D191" s="73"/>
      <c r="E191" s="147"/>
      <c r="F191" s="398"/>
      <c r="G191" s="398"/>
      <c r="H191" s="73"/>
      <c r="I191" s="399">
        <f t="shared" ca="1" si="7"/>
        <v>-5</v>
      </c>
      <c r="J191" s="73"/>
      <c r="K191" s="72"/>
      <c r="L191" s="73"/>
      <c r="M191" s="73"/>
      <c r="N191" s="73"/>
      <c r="O191" s="73"/>
    </row>
    <row r="192" spans="2:15" ht="11.25" customHeight="1">
      <c r="B192" s="73"/>
      <c r="C192" s="73"/>
      <c r="D192" s="73"/>
      <c r="E192" s="147"/>
      <c r="F192" s="398"/>
      <c r="G192" s="398"/>
      <c r="H192" s="73"/>
      <c r="I192" s="399">
        <f t="shared" ca="1" si="7"/>
        <v>-5</v>
      </c>
      <c r="J192" s="73"/>
      <c r="K192" s="72"/>
      <c r="L192" s="73"/>
      <c r="M192" s="73"/>
      <c r="N192" s="73"/>
      <c r="O192" s="73"/>
    </row>
    <row r="193" spans="2:15" ht="11.25" customHeight="1">
      <c r="B193" s="73"/>
      <c r="C193" s="73"/>
      <c r="D193" s="73"/>
      <c r="E193" s="147"/>
      <c r="F193" s="398"/>
      <c r="G193" s="398"/>
      <c r="H193" s="73"/>
      <c r="I193" s="399">
        <f t="shared" ca="1" si="7"/>
        <v>-5</v>
      </c>
      <c r="J193" s="73"/>
      <c r="K193" s="72"/>
      <c r="L193" s="73"/>
      <c r="M193" s="73"/>
      <c r="N193" s="73"/>
      <c r="O193" s="73"/>
    </row>
    <row r="194" spans="2:15" ht="11.25" customHeight="1">
      <c r="B194" s="73"/>
      <c r="C194" s="73"/>
      <c r="D194" s="73"/>
      <c r="E194" s="147"/>
      <c r="F194" s="398"/>
      <c r="G194" s="398"/>
      <c r="H194" s="73"/>
      <c r="I194" s="399">
        <f t="shared" ca="1" si="7"/>
        <v>-5</v>
      </c>
      <c r="J194" s="73"/>
      <c r="K194" s="72"/>
      <c r="L194" s="73"/>
      <c r="M194" s="73"/>
      <c r="N194" s="73"/>
      <c r="O194" s="73"/>
    </row>
    <row r="195" spans="2:15" ht="11.25" customHeight="1">
      <c r="B195" s="73"/>
      <c r="C195" s="73"/>
      <c r="D195" s="73"/>
      <c r="E195" s="147"/>
      <c r="F195" s="398"/>
      <c r="G195" s="398"/>
      <c r="H195" s="73"/>
      <c r="I195" s="399">
        <f t="shared" ca="1" si="7"/>
        <v>-5</v>
      </c>
      <c r="J195" s="73"/>
      <c r="K195" s="72"/>
      <c r="L195" s="73"/>
      <c r="M195" s="73"/>
      <c r="N195" s="73"/>
      <c r="O195" s="73"/>
    </row>
    <row r="196" spans="2:15" ht="11.25" customHeight="1">
      <c r="B196" s="73"/>
      <c r="C196" s="73"/>
      <c r="D196" s="73"/>
      <c r="E196" s="147"/>
      <c r="F196" s="398"/>
      <c r="G196" s="398"/>
      <c r="H196" s="73"/>
      <c r="I196" s="399">
        <f t="shared" ca="1" si="7"/>
        <v>-5</v>
      </c>
      <c r="J196" s="73"/>
      <c r="K196" s="72"/>
      <c r="L196" s="73"/>
      <c r="M196" s="73"/>
      <c r="N196" s="73"/>
      <c r="O196" s="73"/>
    </row>
    <row r="197" spans="2:15" ht="11.25" customHeight="1">
      <c r="B197" s="73"/>
      <c r="C197" s="73"/>
      <c r="D197" s="73"/>
      <c r="E197" s="147"/>
      <c r="F197" s="398"/>
      <c r="G197" s="398"/>
      <c r="H197" s="73"/>
      <c r="I197" s="399">
        <f t="shared" ca="1" si="7"/>
        <v>-5</v>
      </c>
      <c r="J197" s="73"/>
      <c r="K197" s="72"/>
      <c r="L197" s="73"/>
      <c r="M197" s="73"/>
      <c r="N197" s="73"/>
      <c r="O197" s="73"/>
    </row>
    <row r="198" spans="2:15" ht="11.25" customHeight="1">
      <c r="B198" s="73"/>
      <c r="C198" s="73"/>
      <c r="D198" s="73"/>
      <c r="E198" s="147"/>
      <c r="F198" s="398"/>
      <c r="G198" s="398"/>
      <c r="H198" s="73"/>
      <c r="I198" s="399">
        <f t="shared" ca="1" si="7"/>
        <v>-5</v>
      </c>
      <c r="J198" s="73"/>
      <c r="K198" s="72"/>
      <c r="L198" s="73"/>
      <c r="M198" s="73"/>
      <c r="N198" s="73"/>
      <c r="O198" s="73"/>
    </row>
    <row r="199" spans="2:15" ht="11.25" customHeight="1">
      <c r="B199" s="73"/>
      <c r="C199" s="73"/>
      <c r="D199" s="73"/>
      <c r="E199" s="147"/>
      <c r="F199" s="398"/>
      <c r="G199" s="398"/>
      <c r="H199" s="73"/>
      <c r="I199" s="399">
        <f t="shared" ca="1" si="7"/>
        <v>-5</v>
      </c>
      <c r="J199" s="73"/>
      <c r="K199" s="72"/>
      <c r="L199" s="73"/>
      <c r="M199" s="73"/>
      <c r="N199" s="73"/>
      <c r="O199" s="73"/>
    </row>
    <row r="200" spans="2:15" ht="11.25" customHeight="1">
      <c r="B200" s="73"/>
      <c r="C200" s="73"/>
      <c r="D200" s="73"/>
      <c r="E200" s="147"/>
      <c r="F200" s="398"/>
      <c r="G200" s="398"/>
      <c r="H200" s="73"/>
      <c r="I200" s="399">
        <f t="shared" ref="I200:I210" ca="1" si="8">IF(G200="",-5,IF(H200="Open",TODAY()-G200,-5))</f>
        <v>-5</v>
      </c>
      <c r="J200" s="73"/>
      <c r="K200" s="72"/>
      <c r="L200" s="73"/>
      <c r="M200" s="73"/>
      <c r="N200" s="73"/>
      <c r="O200" s="73"/>
    </row>
    <row r="201" spans="2:15" ht="11.25" customHeight="1">
      <c r="B201" s="73"/>
      <c r="C201" s="73"/>
      <c r="D201" s="73"/>
      <c r="E201" s="147"/>
      <c r="F201" s="398"/>
      <c r="G201" s="398"/>
      <c r="H201" s="73"/>
      <c r="I201" s="399">
        <f t="shared" ca="1" si="8"/>
        <v>-5</v>
      </c>
      <c r="J201" s="73"/>
      <c r="K201" s="72"/>
      <c r="L201" s="73"/>
      <c r="M201" s="73"/>
      <c r="N201" s="73"/>
      <c r="O201" s="73"/>
    </row>
    <row r="202" spans="2:15" ht="11.25" customHeight="1">
      <c r="B202" s="73"/>
      <c r="C202" s="73"/>
      <c r="D202" s="73"/>
      <c r="E202" s="147"/>
      <c r="F202" s="398"/>
      <c r="G202" s="398"/>
      <c r="H202" s="73"/>
      <c r="I202" s="399">
        <f t="shared" ca="1" si="8"/>
        <v>-5</v>
      </c>
      <c r="J202" s="73"/>
      <c r="K202" s="73"/>
      <c r="L202" s="73"/>
      <c r="M202" s="73"/>
      <c r="N202" s="73"/>
      <c r="O202" s="73"/>
    </row>
    <row r="203" spans="2:15" ht="11.25" customHeight="1">
      <c r="B203" s="73"/>
      <c r="C203" s="73"/>
      <c r="D203" s="73"/>
      <c r="E203" s="147"/>
      <c r="F203" s="398"/>
      <c r="G203" s="398"/>
      <c r="H203" s="73"/>
      <c r="I203" s="399">
        <f t="shared" ca="1" si="8"/>
        <v>-5</v>
      </c>
      <c r="J203" s="73"/>
      <c r="K203" s="73"/>
      <c r="L203" s="73"/>
      <c r="M203" s="73"/>
      <c r="N203" s="73"/>
      <c r="O203" s="73"/>
    </row>
    <row r="204" spans="2:15" ht="11.25" customHeight="1">
      <c r="B204" s="73"/>
      <c r="C204" s="73"/>
      <c r="D204" s="73"/>
      <c r="E204" s="147"/>
      <c r="F204" s="398"/>
      <c r="G204" s="398"/>
      <c r="H204" s="73"/>
      <c r="I204" s="399">
        <f t="shared" ca="1" si="8"/>
        <v>-5</v>
      </c>
      <c r="J204" s="73"/>
      <c r="K204" s="73"/>
      <c r="L204" s="73"/>
      <c r="M204" s="73"/>
      <c r="N204" s="73"/>
      <c r="O204" s="73"/>
    </row>
    <row r="205" spans="2:15" ht="11.25" customHeight="1">
      <c r="B205" s="73"/>
      <c r="C205" s="73"/>
      <c r="D205" s="73"/>
      <c r="E205" s="147"/>
      <c r="F205" s="398"/>
      <c r="G205" s="398"/>
      <c r="H205" s="73"/>
      <c r="I205" s="399">
        <f t="shared" ca="1" si="8"/>
        <v>-5</v>
      </c>
      <c r="J205" s="73"/>
      <c r="K205" s="73"/>
      <c r="L205" s="73"/>
      <c r="M205" s="73"/>
      <c r="N205" s="73"/>
      <c r="O205" s="73"/>
    </row>
    <row r="206" spans="2:15" ht="11.25" customHeight="1">
      <c r="B206" s="73"/>
      <c r="C206" s="73"/>
      <c r="D206" s="73"/>
      <c r="E206" s="147"/>
      <c r="F206" s="398"/>
      <c r="G206" s="398"/>
      <c r="H206" s="73"/>
      <c r="I206" s="399">
        <f t="shared" ca="1" si="8"/>
        <v>-5</v>
      </c>
      <c r="J206" s="73"/>
      <c r="K206" s="73"/>
      <c r="L206" s="73"/>
      <c r="M206" s="73"/>
      <c r="N206" s="73"/>
      <c r="O206" s="73"/>
    </row>
    <row r="207" spans="2:15" ht="11.25" customHeight="1">
      <c r="B207" s="73"/>
      <c r="C207" s="73"/>
      <c r="D207" s="73"/>
      <c r="E207" s="147"/>
      <c r="F207" s="398"/>
      <c r="G207" s="398"/>
      <c r="H207" s="73"/>
      <c r="I207" s="399">
        <f t="shared" ca="1" si="8"/>
        <v>-5</v>
      </c>
      <c r="J207" s="73"/>
      <c r="K207" s="73"/>
      <c r="L207" s="73"/>
      <c r="M207" s="73"/>
      <c r="N207" s="73"/>
      <c r="O207" s="73"/>
    </row>
    <row r="208" spans="2:15" ht="11.25" customHeight="1">
      <c r="B208" s="73"/>
      <c r="C208" s="73"/>
      <c r="D208" s="73"/>
      <c r="E208" s="147"/>
      <c r="F208" s="398"/>
      <c r="G208" s="398"/>
      <c r="H208" s="73"/>
      <c r="I208" s="399">
        <f t="shared" ca="1" si="8"/>
        <v>-5</v>
      </c>
      <c r="J208" s="73"/>
      <c r="K208" s="73"/>
      <c r="L208" s="73"/>
      <c r="M208" s="73"/>
      <c r="N208" s="73"/>
      <c r="O208" s="73"/>
    </row>
    <row r="209" spans="2:15" ht="11.25" customHeight="1">
      <c r="B209" s="73"/>
      <c r="C209" s="73"/>
      <c r="D209" s="73"/>
      <c r="E209" s="147"/>
      <c r="F209" s="398"/>
      <c r="G209" s="398"/>
      <c r="H209" s="73"/>
      <c r="I209" s="399">
        <f t="shared" ca="1" si="8"/>
        <v>-5</v>
      </c>
      <c r="J209" s="73"/>
      <c r="K209" s="73"/>
      <c r="L209" s="73"/>
      <c r="M209" s="73"/>
      <c r="N209" s="73"/>
      <c r="O209" s="73"/>
    </row>
    <row r="210" spans="2:15" ht="11.25" customHeight="1">
      <c r="B210" s="73"/>
      <c r="C210" s="73"/>
      <c r="D210" s="73"/>
      <c r="E210" s="147"/>
      <c r="F210" s="398"/>
      <c r="G210" s="398"/>
      <c r="H210" s="73"/>
      <c r="I210" s="399">
        <f t="shared" ca="1" si="8"/>
        <v>-5</v>
      </c>
      <c r="J210" s="73"/>
      <c r="K210" s="73"/>
      <c r="L210" s="73"/>
      <c r="M210" s="73"/>
      <c r="N210" s="73"/>
      <c r="O210" s="73"/>
    </row>
  </sheetData>
  <sheetProtection selectLockedCells="1" sort="0" autoFilter="0"/>
  <autoFilter ref="B7:O210"/>
  <sortState ref="C8:O19">
    <sortCondition ref="F8:F19"/>
  </sortState>
  <phoneticPr fontId="0" type="noConversion"/>
  <conditionalFormatting sqref="I8:I210">
    <cfRule type="cellIs" dxfId="5" priority="1" stopIfTrue="1" operator="lessThan">
      <formula>AmberLimit</formula>
    </cfRule>
    <cfRule type="cellIs" dxfId="4" priority="2" stopIfTrue="1" operator="lessThan">
      <formula>RedLimit</formula>
    </cfRule>
    <cfRule type="cellIs" dxfId="3" priority="3" stopIfTrue="1" operator="greaterThanOrEqual">
      <formula>RedLimit</formula>
    </cfRule>
  </conditionalFormatting>
  <dataValidations count="8">
    <dataValidation type="list" allowBlank="1" showInputMessage="1" showErrorMessage="1" sqref="AB8:AB11 J8:J210">
      <formula1>ActionPriority</formula1>
    </dataValidation>
    <dataValidation type="list" allowBlank="1" showInputMessage="1" showErrorMessage="1" sqref="AF8:AF11 M8:M210">
      <formula1>RiskID</formula1>
    </dataValidation>
    <dataValidation type="list" allowBlank="1" showInputMessage="1" showErrorMessage="1" sqref="AG8:AG11 N8:N210">
      <formula1>DeID</formula1>
    </dataValidation>
    <dataValidation type="whole" allowBlank="1" showInputMessage="1" showErrorMessage="1" sqref="Y8:Z11 AH8:AH11 F8:F210 G8:G11 G20:G210">
      <formula1>0</formula1>
      <formula2>999999999999999</formula2>
    </dataValidation>
    <dataValidation type="list" allowBlank="1" showInputMessage="1" showErrorMessage="1" sqref="AC8:AC11">
      <formula1>ActionStatus</formula1>
    </dataValidation>
    <dataValidation type="list" allowBlank="1" showInputMessage="1" showErrorMessage="1" sqref="X7:Y7">
      <formula1>ActionType</formula1>
    </dataValidation>
    <dataValidation type="list" allowBlank="1" showInputMessage="1" showErrorMessage="1" sqref="O8:O65536">
      <formula1>DecisionsID</formula1>
    </dataValidation>
    <dataValidation type="list" allowBlank="1" showInputMessage="1" showErrorMessage="1" sqref="H8:H210">
      <formula1>DeliveryStatus</formula1>
    </dataValidation>
  </dataValidations>
  <printOptions horizontalCentered="1"/>
  <pageMargins left="0.19685039370078741" right="0.19685039370078741" top="0.59055118110236227" bottom="0.59055118110236227" header="0.39370078740157483" footer="0.39370078740157483"/>
  <pageSetup paperSize="9" scale="90" orientation="landscape" horizontalDpi="4294967293" r:id="rId1"/>
  <headerFooter alignWithMargins="0">
    <oddHeader>&amp;L&amp;D&amp;C&amp;A&amp;R&amp;P / &amp;N</oddHeader>
    <oddFooter>&amp;L&amp;F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K60"/>
  <sheetViews>
    <sheetView workbookViewId="0"/>
  </sheetViews>
  <sheetFormatPr defaultColWidth="11.5" defaultRowHeight="11.25"/>
  <cols>
    <col min="1" max="1" width="4.5" customWidth="1"/>
    <col min="2" max="12" width="11.5" customWidth="1"/>
    <col min="13" max="15" width="11.5" style="18" customWidth="1"/>
    <col min="16" max="17" width="11.5" customWidth="1"/>
    <col min="18" max="20" width="11.5" style="18" customWidth="1"/>
    <col min="21" max="21" width="24.1640625" customWidth="1"/>
    <col min="22" max="30" width="11.5" customWidth="1"/>
    <col min="31" max="31" width="15.83203125" bestFit="1" customWidth="1"/>
    <col min="32" max="32" width="11.5" customWidth="1"/>
    <col min="33" max="33" width="14.6640625" customWidth="1"/>
  </cols>
  <sheetData>
    <row r="1" spans="2:37" ht="6" customHeight="1"/>
    <row r="2" spans="2:37" ht="15">
      <c r="B2" s="1" t="s">
        <v>41</v>
      </c>
      <c r="C2" s="1"/>
      <c r="D2" s="1"/>
      <c r="E2" s="1"/>
      <c r="F2" s="1"/>
      <c r="G2" s="1"/>
      <c r="H2" s="1"/>
      <c r="I2" s="1"/>
      <c r="J2" s="1"/>
      <c r="K2" s="1"/>
      <c r="L2" s="1"/>
      <c r="M2" s="49"/>
      <c r="N2" s="49"/>
      <c r="O2" s="49"/>
      <c r="P2" s="1"/>
      <c r="Q2" s="1"/>
      <c r="R2" s="49"/>
      <c r="S2" s="49"/>
      <c r="T2" s="49"/>
    </row>
    <row r="3" spans="2:37" ht="12" thickBot="1"/>
    <row r="4" spans="2:37" s="10" customFormat="1" ht="12" thickBot="1">
      <c r="B4" s="61" t="s">
        <v>9</v>
      </c>
      <c r="C4" s="513" t="s">
        <v>80</v>
      </c>
      <c r="D4" s="515"/>
      <c r="E4" s="513" t="s">
        <v>21</v>
      </c>
      <c r="F4" s="514"/>
      <c r="G4" s="514"/>
      <c r="H4" s="514"/>
      <c r="I4" s="514"/>
      <c r="J4" s="514"/>
      <c r="K4" s="514"/>
      <c r="L4" s="514"/>
      <c r="M4" s="514"/>
      <c r="N4" s="514"/>
      <c r="O4" s="515"/>
      <c r="P4" s="513" t="s">
        <v>45</v>
      </c>
      <c r="Q4" s="514"/>
      <c r="R4" s="514"/>
      <c r="S4" s="514"/>
      <c r="T4" s="514"/>
      <c r="U4" s="517" t="s">
        <v>54</v>
      </c>
      <c r="V4" s="518"/>
      <c r="W4" s="518"/>
      <c r="X4" s="519"/>
      <c r="Y4" s="517" t="s">
        <v>69</v>
      </c>
      <c r="Z4" s="518"/>
      <c r="AA4" s="518"/>
      <c r="AB4" s="519"/>
      <c r="AC4" s="517" t="s">
        <v>81</v>
      </c>
      <c r="AD4" s="518"/>
      <c r="AE4" s="518"/>
      <c r="AF4" s="518"/>
      <c r="AG4" s="519"/>
      <c r="AH4" s="520" t="s">
        <v>98</v>
      </c>
      <c r="AI4" s="518"/>
      <c r="AJ4" s="518"/>
      <c r="AK4" s="519"/>
    </row>
    <row r="5" spans="2:37" s="10" customFormat="1" ht="12" thickBot="1">
      <c r="B5" s="31" t="s">
        <v>11</v>
      </c>
      <c r="C5" s="27" t="s">
        <v>15</v>
      </c>
      <c r="D5" s="29" t="s">
        <v>16</v>
      </c>
      <c r="E5" s="27" t="s">
        <v>12</v>
      </c>
      <c r="F5" s="28" t="s">
        <v>20</v>
      </c>
      <c r="G5" s="28" t="s">
        <v>40</v>
      </c>
      <c r="H5" s="509" t="s">
        <v>7</v>
      </c>
      <c r="I5" s="516"/>
      <c r="J5" s="509" t="s">
        <v>5</v>
      </c>
      <c r="K5" s="516"/>
      <c r="L5" s="41" t="s">
        <v>44</v>
      </c>
      <c r="M5" s="511" t="s">
        <v>48</v>
      </c>
      <c r="N5" s="511"/>
      <c r="O5" s="512"/>
      <c r="P5" s="27" t="s">
        <v>46</v>
      </c>
      <c r="Q5" s="28" t="s">
        <v>14</v>
      </c>
      <c r="R5" s="509" t="s">
        <v>61</v>
      </c>
      <c r="S5" s="510"/>
      <c r="T5" s="326" t="s">
        <v>13</v>
      </c>
      <c r="U5" s="331"/>
      <c r="V5" s="332"/>
      <c r="W5" s="332"/>
      <c r="X5" s="333"/>
      <c r="Y5" s="331" t="s">
        <v>68</v>
      </c>
      <c r="Z5" s="332"/>
      <c r="AA5" s="332"/>
      <c r="AB5" s="333"/>
      <c r="AC5" s="331" t="s">
        <v>13</v>
      </c>
      <c r="AD5" s="332" t="s">
        <v>14</v>
      </c>
      <c r="AE5" s="332" t="s">
        <v>122</v>
      </c>
      <c r="AF5" s="332" t="s">
        <v>109</v>
      </c>
      <c r="AG5" s="333" t="s">
        <v>115</v>
      </c>
      <c r="AH5" s="334" t="s">
        <v>14</v>
      </c>
      <c r="AI5" s="332"/>
      <c r="AJ5" s="332"/>
      <c r="AK5" s="333"/>
    </row>
    <row r="6" spans="2:37">
      <c r="B6" s="59">
        <v>0.87</v>
      </c>
      <c r="C6" s="329" t="s">
        <v>205</v>
      </c>
      <c r="D6" s="342" t="s">
        <v>208</v>
      </c>
      <c r="E6" s="34" t="s">
        <v>22</v>
      </c>
      <c r="F6" s="344" t="s">
        <v>211</v>
      </c>
      <c r="G6" s="344" t="s">
        <v>218</v>
      </c>
      <c r="H6" s="346" t="s">
        <v>222</v>
      </c>
      <c r="I6" s="48">
        <v>0.1</v>
      </c>
      <c r="J6" s="346" t="s">
        <v>222</v>
      </c>
      <c r="K6" s="48">
        <v>0.05</v>
      </c>
      <c r="L6" s="42">
        <v>1</v>
      </c>
      <c r="M6" s="50">
        <v>0</v>
      </c>
      <c r="N6" s="51">
        <v>0.05</v>
      </c>
      <c r="O6" s="348" t="s">
        <v>227</v>
      </c>
      <c r="P6" s="329" t="s">
        <v>223</v>
      </c>
      <c r="Q6" s="344" t="s">
        <v>295</v>
      </c>
      <c r="R6" s="50"/>
      <c r="S6" s="56" t="s">
        <v>227</v>
      </c>
      <c r="T6" s="126" t="s">
        <v>45</v>
      </c>
      <c r="U6" s="67" t="s">
        <v>229</v>
      </c>
      <c r="V6" s="26" t="str">
        <f>"&gt;=0,17"</f>
        <v>&gt;=0,17</v>
      </c>
      <c r="W6" s="26"/>
      <c r="X6" s="35"/>
      <c r="Y6" s="350" t="s">
        <v>230</v>
      </c>
      <c r="Z6" s="26"/>
      <c r="AA6" s="26"/>
      <c r="AB6" s="35"/>
      <c r="AC6" s="34" t="s">
        <v>93</v>
      </c>
      <c r="AD6" s="26" t="s">
        <v>208</v>
      </c>
      <c r="AE6" s="26" t="s">
        <v>123</v>
      </c>
      <c r="AF6" s="26" t="s">
        <v>242</v>
      </c>
      <c r="AG6" s="35">
        <v>504</v>
      </c>
      <c r="AH6" s="330" t="s">
        <v>208</v>
      </c>
      <c r="AI6" s="26"/>
      <c r="AJ6" s="26"/>
      <c r="AK6" s="35"/>
    </row>
    <row r="7" spans="2:37">
      <c r="B7" s="60"/>
      <c r="C7" s="328" t="s">
        <v>206</v>
      </c>
      <c r="D7" s="343" t="s">
        <v>209</v>
      </c>
      <c r="E7" s="36" t="s">
        <v>23</v>
      </c>
      <c r="F7" s="345" t="s">
        <v>212</v>
      </c>
      <c r="G7" s="345" t="s">
        <v>219</v>
      </c>
      <c r="H7" s="347" t="s">
        <v>223</v>
      </c>
      <c r="I7" s="30">
        <v>0.3</v>
      </c>
      <c r="J7" s="347" t="s">
        <v>223</v>
      </c>
      <c r="K7" s="30">
        <v>0.1</v>
      </c>
      <c r="L7" s="43">
        <v>2</v>
      </c>
      <c r="M7" s="52">
        <v>0.06</v>
      </c>
      <c r="N7" s="53">
        <v>0.16</v>
      </c>
      <c r="O7" s="349" t="s">
        <v>49</v>
      </c>
      <c r="P7" s="328" t="s">
        <v>224</v>
      </c>
      <c r="Q7" s="344" t="s">
        <v>221</v>
      </c>
      <c r="R7" s="52">
        <v>-3</v>
      </c>
      <c r="S7" s="57" t="s">
        <v>49</v>
      </c>
      <c r="T7" s="127" t="s">
        <v>63</v>
      </c>
      <c r="U7" s="327"/>
      <c r="V7" s="11"/>
      <c r="W7" s="11"/>
      <c r="X7" s="37"/>
      <c r="Y7" s="350" t="s">
        <v>231</v>
      </c>
      <c r="Z7" s="11"/>
      <c r="AA7" s="11"/>
      <c r="AB7" s="37"/>
      <c r="AC7" s="36" t="s">
        <v>94</v>
      </c>
      <c r="AD7" s="11" t="s">
        <v>235</v>
      </c>
      <c r="AE7" s="11" t="s">
        <v>97</v>
      </c>
      <c r="AF7" s="11" t="s">
        <v>243</v>
      </c>
      <c r="AG7" s="37"/>
      <c r="AH7" s="30" t="s">
        <v>237</v>
      </c>
      <c r="AI7" s="11"/>
      <c r="AJ7" s="11"/>
      <c r="AK7" s="37"/>
    </row>
    <row r="8" spans="2:37">
      <c r="B8" s="60"/>
      <c r="C8" s="328" t="s">
        <v>207</v>
      </c>
      <c r="D8" s="343" t="s">
        <v>210</v>
      </c>
      <c r="E8" s="36" t="s">
        <v>24</v>
      </c>
      <c r="F8" s="345" t="s">
        <v>213</v>
      </c>
      <c r="G8" s="345" t="s">
        <v>220</v>
      </c>
      <c r="H8" s="347" t="s">
        <v>224</v>
      </c>
      <c r="I8" s="30">
        <v>0.5</v>
      </c>
      <c r="J8" s="347" t="s">
        <v>224</v>
      </c>
      <c r="K8" s="30">
        <v>0.2</v>
      </c>
      <c r="L8" s="43">
        <v>3</v>
      </c>
      <c r="M8" s="52">
        <v>0.17</v>
      </c>
      <c r="N8" s="53">
        <v>1</v>
      </c>
      <c r="O8" s="349" t="s">
        <v>228</v>
      </c>
      <c r="P8" s="328" t="s">
        <v>225</v>
      </c>
      <c r="Q8" s="345"/>
      <c r="R8" s="52">
        <v>0</v>
      </c>
      <c r="S8" s="57" t="s">
        <v>228</v>
      </c>
      <c r="T8" s="52"/>
      <c r="U8" s="36"/>
      <c r="V8" s="11"/>
      <c r="W8" s="11"/>
      <c r="X8" s="37"/>
      <c r="Y8" s="350" t="s">
        <v>232</v>
      </c>
      <c r="Z8" s="11"/>
      <c r="AA8" s="11"/>
      <c r="AB8" s="37"/>
      <c r="AC8" s="36"/>
      <c r="AD8" s="11" t="s">
        <v>236</v>
      </c>
      <c r="AE8" s="11" t="s">
        <v>133</v>
      </c>
      <c r="AF8" s="11" t="s">
        <v>244</v>
      </c>
      <c r="AG8" s="37"/>
      <c r="AH8" s="30" t="s">
        <v>236</v>
      </c>
      <c r="AI8" s="11"/>
      <c r="AJ8" s="11"/>
      <c r="AK8" s="37"/>
    </row>
    <row r="9" spans="2:37">
      <c r="B9" s="60"/>
      <c r="C9" s="36"/>
      <c r="D9" s="37"/>
      <c r="E9" s="36" t="s">
        <v>25</v>
      </c>
      <c r="F9" s="345" t="s">
        <v>214</v>
      </c>
      <c r="G9" s="345" t="s">
        <v>221</v>
      </c>
      <c r="H9" s="347" t="s">
        <v>225</v>
      </c>
      <c r="I9" s="30">
        <v>0.7</v>
      </c>
      <c r="J9" s="347" t="s">
        <v>225</v>
      </c>
      <c r="K9" s="30">
        <v>0.4</v>
      </c>
      <c r="L9" s="43"/>
      <c r="M9" s="52"/>
      <c r="N9" s="53"/>
      <c r="O9" s="57"/>
      <c r="P9" s="328" t="s">
        <v>318</v>
      </c>
      <c r="Q9" s="345"/>
      <c r="R9" s="52"/>
      <c r="S9" s="53"/>
      <c r="T9" s="52"/>
      <c r="U9" s="36"/>
      <c r="V9" s="11"/>
      <c r="W9" s="11"/>
      <c r="X9" s="37"/>
      <c r="Y9" s="350" t="s">
        <v>233</v>
      </c>
      <c r="Z9" s="11"/>
      <c r="AA9" s="11"/>
      <c r="AB9" s="37"/>
      <c r="AC9" s="36"/>
      <c r="AD9" s="11"/>
      <c r="AE9" s="11"/>
      <c r="AF9" s="11" t="s">
        <v>245</v>
      </c>
      <c r="AG9" s="37"/>
      <c r="AH9" s="30"/>
      <c r="AI9" s="11"/>
      <c r="AJ9" s="11"/>
      <c r="AK9" s="37"/>
    </row>
    <row r="10" spans="2:37" ht="12" thickBot="1">
      <c r="B10" s="60"/>
      <c r="C10" s="36"/>
      <c r="D10" s="37"/>
      <c r="E10" s="36" t="s">
        <v>26</v>
      </c>
      <c r="F10" s="345" t="s">
        <v>215</v>
      </c>
      <c r="G10" s="11"/>
      <c r="H10" s="347" t="s">
        <v>226</v>
      </c>
      <c r="I10" s="30">
        <v>0.9</v>
      </c>
      <c r="J10" s="347" t="s">
        <v>226</v>
      </c>
      <c r="K10" s="30">
        <v>0.8</v>
      </c>
      <c r="L10" s="43"/>
      <c r="M10" s="52"/>
      <c r="N10" s="53"/>
      <c r="O10" s="57"/>
      <c r="P10" s="36"/>
      <c r="Q10" s="11"/>
      <c r="R10" s="52"/>
      <c r="S10" s="53"/>
      <c r="T10" s="52"/>
      <c r="U10" s="36"/>
      <c r="V10" s="11"/>
      <c r="W10" s="11"/>
      <c r="X10" s="37"/>
      <c r="Y10" s="351" t="s">
        <v>234</v>
      </c>
      <c r="Z10" s="11"/>
      <c r="AA10" s="11"/>
      <c r="AB10" s="37"/>
      <c r="AC10" s="36"/>
      <c r="AD10" s="11"/>
      <c r="AE10" s="11"/>
      <c r="AF10" s="11" t="s">
        <v>246</v>
      </c>
      <c r="AG10" s="37"/>
      <c r="AH10" s="30"/>
      <c r="AI10" s="11"/>
      <c r="AJ10" s="11"/>
      <c r="AK10" s="37"/>
    </row>
    <row r="11" spans="2:37">
      <c r="B11" s="60"/>
      <c r="C11" s="36"/>
      <c r="D11" s="37"/>
      <c r="E11" s="36" t="s">
        <v>70</v>
      </c>
      <c r="F11" s="345" t="s">
        <v>216</v>
      </c>
      <c r="G11" s="11"/>
      <c r="H11" s="43"/>
      <c r="I11" s="30"/>
      <c r="J11" s="43"/>
      <c r="K11" s="30"/>
      <c r="L11" s="43"/>
      <c r="M11" s="52"/>
      <c r="N11" s="53"/>
      <c r="O11" s="57"/>
      <c r="P11" s="36"/>
      <c r="Q11" s="11"/>
      <c r="R11" s="52"/>
      <c r="S11" s="53"/>
      <c r="T11" s="52"/>
      <c r="U11" s="36"/>
      <c r="V11" s="11"/>
      <c r="W11" s="11"/>
      <c r="X11" s="37"/>
      <c r="Y11" s="36"/>
      <c r="Z11" s="11"/>
      <c r="AA11" s="11"/>
      <c r="AB11" s="37"/>
      <c r="AC11" s="36"/>
      <c r="AD11" s="11"/>
      <c r="AE11" s="11"/>
      <c r="AF11" s="11" t="s">
        <v>247</v>
      </c>
      <c r="AG11" s="37"/>
      <c r="AH11" s="30"/>
      <c r="AI11" s="11"/>
      <c r="AJ11" s="11"/>
      <c r="AK11" s="37"/>
    </row>
    <row r="12" spans="2:37">
      <c r="B12" s="60"/>
      <c r="C12" s="36"/>
      <c r="D12" s="37"/>
      <c r="E12" s="207" t="s">
        <v>71</v>
      </c>
      <c r="F12" s="345" t="s">
        <v>217</v>
      </c>
      <c r="G12" s="11"/>
      <c r="H12" s="43"/>
      <c r="I12" s="30"/>
      <c r="J12" s="43"/>
      <c r="K12" s="30"/>
      <c r="L12" s="43"/>
      <c r="M12" s="52"/>
      <c r="N12" s="53"/>
      <c r="O12" s="57"/>
      <c r="P12" s="36"/>
      <c r="Q12" s="11"/>
      <c r="R12" s="52"/>
      <c r="S12" s="53"/>
      <c r="T12" s="52"/>
      <c r="U12" s="36"/>
      <c r="V12" s="11"/>
      <c r="W12" s="11"/>
      <c r="X12" s="37"/>
      <c r="Y12" s="36"/>
      <c r="Z12" s="11"/>
      <c r="AA12" s="11"/>
      <c r="AB12" s="37"/>
      <c r="AC12" s="36"/>
      <c r="AD12" s="11"/>
      <c r="AE12" s="11"/>
      <c r="AF12" s="11" t="s">
        <v>248</v>
      </c>
      <c r="AG12" s="37"/>
      <c r="AH12" s="30"/>
      <c r="AI12" s="11"/>
      <c r="AJ12" s="11"/>
      <c r="AK12" s="37"/>
    </row>
    <row r="13" spans="2:37">
      <c r="B13" s="60"/>
      <c r="C13" s="36"/>
      <c r="D13" s="37"/>
      <c r="E13" s="36" t="s">
        <v>27</v>
      </c>
      <c r="F13" s="11"/>
      <c r="G13" s="11"/>
      <c r="H13" s="43"/>
      <c r="I13" s="30"/>
      <c r="J13" s="43"/>
      <c r="K13" s="30"/>
      <c r="L13" s="43"/>
      <c r="M13" s="52"/>
      <c r="N13" s="53"/>
      <c r="O13" s="57"/>
      <c r="P13" s="36"/>
      <c r="Q13" s="11"/>
      <c r="R13" s="52"/>
      <c r="S13" s="53"/>
      <c r="T13" s="52"/>
      <c r="U13" s="36"/>
      <c r="V13" s="11"/>
      <c r="W13" s="11"/>
      <c r="X13" s="37"/>
      <c r="Y13" s="36"/>
      <c r="Z13" s="11"/>
      <c r="AA13" s="11"/>
      <c r="AB13" s="37"/>
      <c r="AC13" s="36"/>
      <c r="AD13" s="11"/>
      <c r="AE13" s="11"/>
      <c r="AF13" s="11" t="s">
        <v>249</v>
      </c>
      <c r="AG13" s="37"/>
      <c r="AH13" s="30"/>
      <c r="AI13" s="11"/>
      <c r="AJ13" s="11"/>
      <c r="AK13" s="37"/>
    </row>
    <row r="14" spans="2:37">
      <c r="B14" s="60"/>
      <c r="C14" s="36"/>
      <c r="D14" s="37"/>
      <c r="E14" s="36" t="s">
        <v>28</v>
      </c>
      <c r="F14" s="11"/>
      <c r="G14" s="11"/>
      <c r="H14" s="43"/>
      <c r="I14" s="30"/>
      <c r="J14" s="43"/>
      <c r="K14" s="30"/>
      <c r="L14" s="43"/>
      <c r="M14" s="52"/>
      <c r="N14" s="53"/>
      <c r="O14" s="57"/>
      <c r="P14" s="36"/>
      <c r="Q14" s="11"/>
      <c r="R14" s="52"/>
      <c r="S14" s="53"/>
      <c r="T14" s="52"/>
      <c r="U14" s="36"/>
      <c r="V14" s="11"/>
      <c r="W14" s="11"/>
      <c r="X14" s="37"/>
      <c r="Y14" s="36"/>
      <c r="Z14" s="11"/>
      <c r="AA14" s="11"/>
      <c r="AB14" s="37"/>
      <c r="AC14" s="36"/>
      <c r="AD14" s="11"/>
      <c r="AE14" s="11"/>
      <c r="AF14" s="11" t="s">
        <v>250</v>
      </c>
      <c r="AG14" s="37"/>
      <c r="AH14" s="30"/>
      <c r="AI14" s="11"/>
      <c r="AJ14" s="11"/>
      <c r="AK14" s="37"/>
    </row>
    <row r="15" spans="2:37">
      <c r="B15" s="60"/>
      <c r="C15" s="36"/>
      <c r="D15" s="37"/>
      <c r="E15" s="207" t="s">
        <v>72</v>
      </c>
      <c r="F15" s="11"/>
      <c r="G15" s="11"/>
      <c r="H15" s="43"/>
      <c r="I15" s="30"/>
      <c r="J15" s="43"/>
      <c r="K15" s="30"/>
      <c r="L15" s="43"/>
      <c r="M15" s="52"/>
      <c r="N15" s="53"/>
      <c r="O15" s="57"/>
      <c r="P15" s="36"/>
      <c r="Q15" s="11"/>
      <c r="R15" s="52"/>
      <c r="S15" s="53"/>
      <c r="T15" s="52"/>
      <c r="U15" s="36"/>
      <c r="V15" s="11"/>
      <c r="W15" s="11"/>
      <c r="X15" s="37"/>
      <c r="Y15" s="36"/>
      <c r="Z15" s="11"/>
      <c r="AA15" s="11"/>
      <c r="AB15" s="37"/>
      <c r="AC15" s="36"/>
      <c r="AD15" s="11"/>
      <c r="AE15" s="11"/>
      <c r="AF15" s="11" t="s">
        <v>251</v>
      </c>
      <c r="AG15" s="37"/>
      <c r="AH15" s="30"/>
      <c r="AI15" s="11"/>
      <c r="AJ15" s="11"/>
      <c r="AK15" s="37"/>
    </row>
    <row r="16" spans="2:37">
      <c r="B16" s="60"/>
      <c r="C16" s="36"/>
      <c r="D16" s="37"/>
      <c r="E16" s="36" t="s">
        <v>29</v>
      </c>
      <c r="F16" s="11"/>
      <c r="G16" s="11"/>
      <c r="H16" s="43"/>
      <c r="I16" s="30"/>
      <c r="J16" s="43"/>
      <c r="K16" s="30"/>
      <c r="L16" s="43"/>
      <c r="M16" s="52"/>
      <c r="N16" s="53"/>
      <c r="O16" s="57"/>
      <c r="P16" s="36"/>
      <c r="Q16" s="11"/>
      <c r="R16" s="52"/>
      <c r="S16" s="53"/>
      <c r="T16" s="52"/>
      <c r="U16" s="36"/>
      <c r="V16" s="11"/>
      <c r="W16" s="11"/>
      <c r="X16" s="37"/>
      <c r="Y16" s="36"/>
      <c r="Z16" s="11"/>
      <c r="AA16" s="11"/>
      <c r="AB16" s="37"/>
      <c r="AC16" s="36"/>
      <c r="AD16" s="11"/>
      <c r="AE16" s="11"/>
      <c r="AF16" s="11" t="s">
        <v>252</v>
      </c>
      <c r="AG16" s="37"/>
      <c r="AH16" s="30"/>
      <c r="AI16" s="11"/>
      <c r="AJ16" s="11"/>
      <c r="AK16" s="37"/>
    </row>
    <row r="17" spans="2:37">
      <c r="B17" s="60"/>
      <c r="C17" s="36"/>
      <c r="D17" s="37"/>
      <c r="E17" s="36" t="s">
        <v>30</v>
      </c>
      <c r="F17" s="11"/>
      <c r="G17" s="11"/>
      <c r="H17" s="43"/>
      <c r="I17" s="30"/>
      <c r="J17" s="43"/>
      <c r="K17" s="30"/>
      <c r="L17" s="43"/>
      <c r="M17" s="52"/>
      <c r="N17" s="53"/>
      <c r="O17" s="57"/>
      <c r="P17" s="36"/>
      <c r="Q17" s="11"/>
      <c r="R17" s="52"/>
      <c r="S17" s="53"/>
      <c r="T17" s="52"/>
      <c r="U17" s="36"/>
      <c r="V17" s="11"/>
      <c r="W17" s="11"/>
      <c r="X17" s="37"/>
      <c r="Y17" s="36"/>
      <c r="Z17" s="11"/>
      <c r="AA17" s="11"/>
      <c r="AB17" s="37"/>
      <c r="AC17" s="36"/>
      <c r="AD17" s="11"/>
      <c r="AE17" s="11"/>
      <c r="AF17" s="11" t="s">
        <v>253</v>
      </c>
      <c r="AG17" s="37"/>
      <c r="AH17" s="30"/>
      <c r="AI17" s="11"/>
      <c r="AJ17" s="11"/>
      <c r="AK17" s="37"/>
    </row>
    <row r="18" spans="2:37">
      <c r="B18" s="60"/>
      <c r="C18" s="36"/>
      <c r="D18" s="37"/>
      <c r="E18" s="36" t="s">
        <v>31</v>
      </c>
      <c r="F18" s="11"/>
      <c r="G18" s="11"/>
      <c r="H18" s="43"/>
      <c r="I18" s="30"/>
      <c r="J18" s="43"/>
      <c r="K18" s="30"/>
      <c r="L18" s="43"/>
      <c r="M18" s="52"/>
      <c r="N18" s="53"/>
      <c r="O18" s="57"/>
      <c r="P18" s="36"/>
      <c r="Q18" s="11"/>
      <c r="R18" s="52"/>
      <c r="S18" s="53"/>
      <c r="T18" s="52"/>
      <c r="U18" s="36"/>
      <c r="V18" s="11"/>
      <c r="W18" s="11"/>
      <c r="X18" s="37"/>
      <c r="Y18" s="36"/>
      <c r="Z18" s="11"/>
      <c r="AA18" s="11"/>
      <c r="AB18" s="37"/>
      <c r="AC18" s="36"/>
      <c r="AD18" s="11"/>
      <c r="AE18" s="11"/>
      <c r="AF18" s="11" t="s">
        <v>254</v>
      </c>
      <c r="AG18" s="37"/>
      <c r="AH18" s="30"/>
      <c r="AI18" s="11"/>
      <c r="AJ18" s="11"/>
      <c r="AK18" s="37"/>
    </row>
    <row r="19" spans="2:37">
      <c r="B19" s="60"/>
      <c r="C19" s="36"/>
      <c r="D19" s="37"/>
      <c r="E19" s="36" t="s">
        <v>32</v>
      </c>
      <c r="F19" s="11"/>
      <c r="G19" s="11"/>
      <c r="H19" s="43"/>
      <c r="I19" s="30"/>
      <c r="J19" s="43"/>
      <c r="K19" s="30"/>
      <c r="L19" s="43"/>
      <c r="M19" s="52"/>
      <c r="N19" s="53"/>
      <c r="O19" s="57"/>
      <c r="P19" s="36"/>
      <c r="Q19" s="11"/>
      <c r="R19" s="52"/>
      <c r="S19" s="53"/>
      <c r="T19" s="52"/>
      <c r="U19" s="36"/>
      <c r="V19" s="11"/>
      <c r="W19" s="11"/>
      <c r="X19" s="37"/>
      <c r="Y19" s="36"/>
      <c r="Z19" s="11"/>
      <c r="AA19" s="11"/>
      <c r="AB19" s="37"/>
      <c r="AC19" s="36"/>
      <c r="AD19" s="11"/>
      <c r="AE19" s="11"/>
      <c r="AF19" s="11" t="s">
        <v>255</v>
      </c>
      <c r="AG19" s="37"/>
      <c r="AH19" s="30"/>
      <c r="AI19" s="11"/>
      <c r="AJ19" s="11"/>
      <c r="AK19" s="37"/>
    </row>
    <row r="20" spans="2:37">
      <c r="B20" s="60"/>
      <c r="C20" s="36"/>
      <c r="D20" s="37"/>
      <c r="E20" s="36" t="s">
        <v>33</v>
      </c>
      <c r="F20" s="11"/>
      <c r="G20" s="11"/>
      <c r="H20" s="43"/>
      <c r="I20" s="30"/>
      <c r="J20" s="43"/>
      <c r="K20" s="30"/>
      <c r="L20" s="43"/>
      <c r="M20" s="52"/>
      <c r="N20" s="53"/>
      <c r="O20" s="57"/>
      <c r="P20" s="36"/>
      <c r="Q20" s="11"/>
      <c r="R20" s="52"/>
      <c r="S20" s="53"/>
      <c r="T20" s="52"/>
      <c r="U20" s="36"/>
      <c r="V20" s="11"/>
      <c r="W20" s="11"/>
      <c r="X20" s="37"/>
      <c r="Y20" s="36"/>
      <c r="Z20" s="11"/>
      <c r="AA20" s="11"/>
      <c r="AB20" s="37"/>
      <c r="AC20" s="36"/>
      <c r="AD20" s="11"/>
      <c r="AE20" s="11"/>
      <c r="AF20" s="11" t="s">
        <v>256</v>
      </c>
      <c r="AG20" s="37"/>
      <c r="AH20" s="30"/>
      <c r="AI20" s="11"/>
      <c r="AJ20" s="11"/>
      <c r="AK20" s="37"/>
    </row>
    <row r="21" spans="2:37">
      <c r="B21" s="60"/>
      <c r="C21" s="36"/>
      <c r="D21" s="37"/>
      <c r="E21" s="36" t="s">
        <v>73</v>
      </c>
      <c r="F21" s="11"/>
      <c r="G21" s="11"/>
      <c r="H21" s="43"/>
      <c r="I21" s="30"/>
      <c r="J21" s="43"/>
      <c r="K21" s="30"/>
      <c r="L21" s="43"/>
      <c r="M21" s="52"/>
      <c r="N21" s="53"/>
      <c r="O21" s="57"/>
      <c r="P21" s="36"/>
      <c r="Q21" s="11"/>
      <c r="R21" s="52"/>
      <c r="S21" s="53"/>
      <c r="T21" s="52"/>
      <c r="U21" s="36"/>
      <c r="V21" s="11"/>
      <c r="W21" s="11"/>
      <c r="X21" s="37"/>
      <c r="Y21" s="36"/>
      <c r="Z21" s="11"/>
      <c r="AA21" s="11"/>
      <c r="AB21" s="37"/>
      <c r="AC21" s="36"/>
      <c r="AD21" s="11"/>
      <c r="AE21" s="11"/>
      <c r="AF21" s="11" t="s">
        <v>257</v>
      </c>
      <c r="AG21" s="37"/>
      <c r="AH21" s="30"/>
      <c r="AI21" s="11"/>
      <c r="AJ21" s="11"/>
      <c r="AK21" s="37"/>
    </row>
    <row r="22" spans="2:37">
      <c r="B22" s="60"/>
      <c r="C22" s="36"/>
      <c r="D22" s="37"/>
      <c r="E22" s="207" t="s">
        <v>77</v>
      </c>
      <c r="F22" s="11"/>
      <c r="G22" s="11"/>
      <c r="H22" s="43"/>
      <c r="I22" s="30"/>
      <c r="J22" s="43"/>
      <c r="K22" s="30"/>
      <c r="L22" s="43"/>
      <c r="M22" s="52"/>
      <c r="N22" s="53"/>
      <c r="O22" s="57"/>
      <c r="P22" s="36"/>
      <c r="Q22" s="11"/>
      <c r="R22" s="52"/>
      <c r="S22" s="53"/>
      <c r="T22" s="52"/>
      <c r="U22" s="36"/>
      <c r="V22" s="11"/>
      <c r="W22" s="11"/>
      <c r="X22" s="37"/>
      <c r="Y22" s="36"/>
      <c r="Z22" s="11"/>
      <c r="AA22" s="11"/>
      <c r="AB22" s="37"/>
      <c r="AC22" s="36"/>
      <c r="AD22" s="11"/>
      <c r="AE22" s="11"/>
      <c r="AF22" s="11" t="s">
        <v>258</v>
      </c>
      <c r="AG22" s="37"/>
      <c r="AH22" s="30"/>
      <c r="AI22" s="11"/>
      <c r="AJ22" s="11"/>
      <c r="AK22" s="37"/>
    </row>
    <row r="23" spans="2:37">
      <c r="B23" s="60"/>
      <c r="C23" s="36"/>
      <c r="D23" s="37"/>
      <c r="E23" s="36" t="s">
        <v>35</v>
      </c>
      <c r="F23" s="11"/>
      <c r="G23" s="11"/>
      <c r="H23" s="43"/>
      <c r="I23" s="30"/>
      <c r="J23" s="43"/>
      <c r="K23" s="30"/>
      <c r="L23" s="43"/>
      <c r="M23" s="52"/>
      <c r="N23" s="53"/>
      <c r="O23" s="57"/>
      <c r="P23" s="36"/>
      <c r="Q23" s="11"/>
      <c r="R23" s="52"/>
      <c r="S23" s="53"/>
      <c r="T23" s="52"/>
      <c r="U23" s="36"/>
      <c r="V23" s="11"/>
      <c r="W23" s="11"/>
      <c r="X23" s="37"/>
      <c r="Y23" s="36"/>
      <c r="Z23" s="11"/>
      <c r="AA23" s="11"/>
      <c r="AB23" s="37"/>
      <c r="AC23" s="36"/>
      <c r="AD23" s="11"/>
      <c r="AE23" s="11"/>
      <c r="AF23" s="11" t="s">
        <v>259</v>
      </c>
      <c r="AG23" s="37"/>
      <c r="AH23" s="30"/>
      <c r="AI23" s="11"/>
      <c r="AJ23" s="11"/>
      <c r="AK23" s="37"/>
    </row>
    <row r="24" spans="2:37">
      <c r="B24" s="60"/>
      <c r="C24" s="36"/>
      <c r="D24" s="37"/>
      <c r="E24" s="36" t="s">
        <v>76</v>
      </c>
      <c r="F24" s="11"/>
      <c r="G24" s="11"/>
      <c r="H24" s="43"/>
      <c r="I24" s="30"/>
      <c r="J24" s="43"/>
      <c r="K24" s="30"/>
      <c r="L24" s="43"/>
      <c r="M24" s="52"/>
      <c r="N24" s="53"/>
      <c r="O24" s="57"/>
      <c r="P24" s="36"/>
      <c r="Q24" s="11"/>
      <c r="R24" s="52"/>
      <c r="S24" s="53"/>
      <c r="T24" s="52"/>
      <c r="U24" s="36"/>
      <c r="V24" s="11"/>
      <c r="W24" s="11"/>
      <c r="X24" s="37"/>
      <c r="Y24" s="36"/>
      <c r="Z24" s="11"/>
      <c r="AA24" s="11"/>
      <c r="AB24" s="37"/>
      <c r="AC24" s="36"/>
      <c r="AD24" s="11"/>
      <c r="AE24" s="11"/>
      <c r="AF24" s="11" t="s">
        <v>260</v>
      </c>
      <c r="AG24" s="37"/>
      <c r="AH24" s="30"/>
      <c r="AI24" s="11"/>
      <c r="AJ24" s="11"/>
      <c r="AK24" s="37"/>
    </row>
    <row r="25" spans="2:37">
      <c r="B25" s="60"/>
      <c r="C25" s="36"/>
      <c r="D25" s="37"/>
      <c r="E25" s="36" t="s">
        <v>34</v>
      </c>
      <c r="F25" s="11"/>
      <c r="G25" s="11"/>
      <c r="H25" s="43"/>
      <c r="I25" s="30"/>
      <c r="J25" s="43"/>
      <c r="K25" s="30"/>
      <c r="L25" s="43"/>
      <c r="M25" s="52"/>
      <c r="N25" s="53"/>
      <c r="O25" s="57"/>
      <c r="P25" s="36"/>
      <c r="Q25" s="11"/>
      <c r="R25" s="52"/>
      <c r="S25" s="53"/>
      <c r="T25" s="52"/>
      <c r="U25" s="36"/>
      <c r="V25" s="11"/>
      <c r="W25" s="11"/>
      <c r="X25" s="37"/>
      <c r="Y25" s="36"/>
      <c r="Z25" s="11"/>
      <c r="AA25" s="11"/>
      <c r="AB25" s="37"/>
      <c r="AC25" s="36"/>
      <c r="AD25" s="11"/>
      <c r="AE25" s="11"/>
      <c r="AF25" s="11" t="s">
        <v>261</v>
      </c>
      <c r="AG25" s="37"/>
      <c r="AH25" s="30"/>
      <c r="AI25" s="11"/>
      <c r="AJ25" s="11"/>
      <c r="AK25" s="37"/>
    </row>
    <row r="26" spans="2:37">
      <c r="B26" s="60"/>
      <c r="C26" s="36"/>
      <c r="D26" s="37"/>
      <c r="E26" s="36" t="s">
        <v>74</v>
      </c>
      <c r="F26" s="11"/>
      <c r="G26" s="11"/>
      <c r="H26" s="43"/>
      <c r="I26" s="30"/>
      <c r="J26" s="43"/>
      <c r="K26" s="30"/>
      <c r="L26" s="43"/>
      <c r="M26" s="52"/>
      <c r="N26" s="53"/>
      <c r="O26" s="57"/>
      <c r="P26" s="36"/>
      <c r="Q26" s="11"/>
      <c r="R26" s="52"/>
      <c r="S26" s="53"/>
      <c r="T26" s="52"/>
      <c r="U26" s="36"/>
      <c r="V26" s="11"/>
      <c r="W26" s="11"/>
      <c r="X26" s="37"/>
      <c r="Y26" s="36"/>
      <c r="Z26" s="11"/>
      <c r="AA26" s="11"/>
      <c r="AB26" s="37"/>
      <c r="AC26" s="36"/>
      <c r="AD26" s="11"/>
      <c r="AE26" s="11"/>
      <c r="AF26" s="11" t="s">
        <v>262</v>
      </c>
      <c r="AG26" s="37"/>
      <c r="AH26" s="30"/>
      <c r="AI26" s="11"/>
      <c r="AJ26" s="11"/>
      <c r="AK26" s="37"/>
    </row>
    <row r="27" spans="2:37">
      <c r="B27" s="32"/>
      <c r="C27" s="36"/>
      <c r="D27" s="37"/>
      <c r="E27" s="207" t="s">
        <v>75</v>
      </c>
      <c r="F27" s="11"/>
      <c r="G27" s="11"/>
      <c r="H27" s="43"/>
      <c r="I27" s="30"/>
      <c r="J27" s="43"/>
      <c r="K27" s="30"/>
      <c r="L27" s="43"/>
      <c r="M27" s="52"/>
      <c r="N27" s="53"/>
      <c r="O27" s="57"/>
      <c r="P27" s="36"/>
      <c r="Q27" s="11"/>
      <c r="R27" s="52"/>
      <c r="S27" s="53"/>
      <c r="T27" s="52"/>
      <c r="U27" s="36"/>
      <c r="V27" s="11"/>
      <c r="W27" s="11"/>
      <c r="X27" s="37"/>
      <c r="Y27" s="36"/>
      <c r="Z27" s="11"/>
      <c r="AA27" s="11"/>
      <c r="AB27" s="37"/>
      <c r="AC27" s="36"/>
      <c r="AD27" s="11"/>
      <c r="AE27" s="11"/>
      <c r="AF27" s="11" t="s">
        <v>263</v>
      </c>
      <c r="AG27" s="37"/>
      <c r="AH27" s="30"/>
      <c r="AI27" s="11"/>
      <c r="AJ27" s="11"/>
      <c r="AK27" s="37"/>
    </row>
    <row r="28" spans="2:37">
      <c r="B28" s="32"/>
      <c r="C28" s="36"/>
      <c r="D28" s="37"/>
      <c r="E28" s="36" t="s">
        <v>36</v>
      </c>
      <c r="F28" s="11"/>
      <c r="G28" s="11"/>
      <c r="H28" s="43"/>
      <c r="I28" s="30"/>
      <c r="J28" s="43"/>
      <c r="K28" s="30"/>
      <c r="L28" s="43"/>
      <c r="M28" s="52"/>
      <c r="N28" s="53"/>
      <c r="O28" s="57"/>
      <c r="P28" s="36"/>
      <c r="Q28" s="11"/>
      <c r="R28" s="52"/>
      <c r="S28" s="53"/>
      <c r="T28" s="52"/>
      <c r="U28" s="36"/>
      <c r="V28" s="11"/>
      <c r="W28" s="11"/>
      <c r="X28" s="37"/>
      <c r="Y28" s="36"/>
      <c r="Z28" s="11"/>
      <c r="AA28" s="11"/>
      <c r="AB28" s="37"/>
      <c r="AC28" s="36"/>
      <c r="AD28" s="11"/>
      <c r="AE28" s="11"/>
      <c r="AF28" s="11" t="s">
        <v>264</v>
      </c>
      <c r="AG28" s="37"/>
      <c r="AH28" s="30"/>
      <c r="AI28" s="11"/>
      <c r="AJ28" s="11"/>
      <c r="AK28" s="37"/>
    </row>
    <row r="29" spans="2:37">
      <c r="B29" s="32"/>
      <c r="C29" s="36"/>
      <c r="D29" s="37"/>
      <c r="E29" s="207" t="s">
        <v>78</v>
      </c>
      <c r="F29" s="11"/>
      <c r="G29" s="11"/>
      <c r="H29" s="43"/>
      <c r="I29" s="30"/>
      <c r="J29" s="43"/>
      <c r="K29" s="30"/>
      <c r="L29" s="43"/>
      <c r="M29" s="52"/>
      <c r="N29" s="53"/>
      <c r="O29" s="57"/>
      <c r="P29" s="36"/>
      <c r="Q29" s="11"/>
      <c r="R29" s="52"/>
      <c r="S29" s="53"/>
      <c r="T29" s="52"/>
      <c r="U29" s="36"/>
      <c r="V29" s="11"/>
      <c r="W29" s="11"/>
      <c r="X29" s="37"/>
      <c r="Y29" s="36"/>
      <c r="Z29" s="11"/>
      <c r="AA29" s="11"/>
      <c r="AB29" s="37"/>
      <c r="AC29" s="36"/>
      <c r="AD29" s="11"/>
      <c r="AE29" s="11"/>
      <c r="AF29" s="11" t="s">
        <v>265</v>
      </c>
      <c r="AG29" s="37"/>
      <c r="AH29" s="30"/>
      <c r="AI29" s="11"/>
      <c r="AJ29" s="11"/>
      <c r="AK29" s="37"/>
    </row>
    <row r="30" spans="2:37">
      <c r="B30" s="32"/>
      <c r="C30" s="36"/>
      <c r="D30" s="37"/>
      <c r="E30" s="36" t="s">
        <v>39</v>
      </c>
      <c r="F30" s="11"/>
      <c r="G30" s="11"/>
      <c r="H30" s="43"/>
      <c r="I30" s="30"/>
      <c r="J30" s="43"/>
      <c r="K30" s="30"/>
      <c r="L30" s="43"/>
      <c r="M30" s="52"/>
      <c r="N30" s="53"/>
      <c r="O30" s="57"/>
      <c r="P30" s="36"/>
      <c r="Q30" s="11"/>
      <c r="R30" s="52"/>
      <c r="S30" s="53"/>
      <c r="T30" s="52"/>
      <c r="U30" s="36"/>
      <c r="V30" s="11"/>
      <c r="W30" s="11"/>
      <c r="X30" s="37"/>
      <c r="Y30" s="36"/>
      <c r="Z30" s="11"/>
      <c r="AA30" s="11"/>
      <c r="AB30" s="37"/>
      <c r="AC30" s="36"/>
      <c r="AD30" s="11"/>
      <c r="AE30" s="11"/>
      <c r="AF30" s="11" t="s">
        <v>266</v>
      </c>
      <c r="AG30" s="37"/>
      <c r="AH30" s="30"/>
      <c r="AI30" s="11"/>
      <c r="AJ30" s="11"/>
      <c r="AK30" s="37"/>
    </row>
    <row r="31" spans="2:37">
      <c r="B31" s="32"/>
      <c r="C31" s="36"/>
      <c r="D31" s="37"/>
      <c r="E31" s="36" t="s">
        <v>37</v>
      </c>
      <c r="F31" s="11"/>
      <c r="G31" s="11"/>
      <c r="H31" s="43"/>
      <c r="I31" s="30"/>
      <c r="J31" s="43"/>
      <c r="K31" s="30"/>
      <c r="L31" s="43"/>
      <c r="M31" s="52"/>
      <c r="N31" s="53"/>
      <c r="O31" s="57"/>
      <c r="P31" s="36"/>
      <c r="Q31" s="11"/>
      <c r="R31" s="52"/>
      <c r="S31" s="53"/>
      <c r="T31" s="52"/>
      <c r="U31" s="36"/>
      <c r="V31" s="11"/>
      <c r="W31" s="11"/>
      <c r="X31" s="37"/>
      <c r="Y31" s="36"/>
      <c r="Z31" s="11"/>
      <c r="AA31" s="11"/>
      <c r="AB31" s="37"/>
      <c r="AC31" s="36"/>
      <c r="AD31" s="11"/>
      <c r="AE31" s="11"/>
      <c r="AF31" s="11" t="s">
        <v>267</v>
      </c>
      <c r="AG31" s="37"/>
      <c r="AH31" s="30"/>
      <c r="AI31" s="11"/>
      <c r="AJ31" s="11"/>
      <c r="AK31" s="37"/>
    </row>
    <row r="32" spans="2:37">
      <c r="B32" s="32"/>
      <c r="C32" s="36"/>
      <c r="D32" s="37"/>
      <c r="E32" s="36" t="s">
        <v>38</v>
      </c>
      <c r="F32" s="11"/>
      <c r="G32" s="11"/>
      <c r="H32" s="43"/>
      <c r="I32" s="30"/>
      <c r="J32" s="43"/>
      <c r="K32" s="30"/>
      <c r="L32" s="43"/>
      <c r="M32" s="52"/>
      <c r="N32" s="53"/>
      <c r="O32" s="57"/>
      <c r="P32" s="36"/>
      <c r="Q32" s="11"/>
      <c r="R32" s="52"/>
      <c r="S32" s="53"/>
      <c r="T32" s="52"/>
      <c r="U32" s="36"/>
      <c r="V32" s="11"/>
      <c r="W32" s="11"/>
      <c r="X32" s="37"/>
      <c r="Y32" s="36"/>
      <c r="Z32" s="11"/>
      <c r="AA32" s="11"/>
      <c r="AB32" s="37"/>
      <c r="AC32" s="36"/>
      <c r="AD32" s="11"/>
      <c r="AE32" s="11"/>
      <c r="AF32" s="11" t="s">
        <v>268</v>
      </c>
      <c r="AG32" s="37"/>
      <c r="AH32" s="30"/>
      <c r="AI32" s="11"/>
      <c r="AJ32" s="11"/>
      <c r="AK32" s="37"/>
    </row>
    <row r="33" spans="2:37">
      <c r="B33" s="32"/>
      <c r="C33" s="36"/>
      <c r="D33" s="37"/>
      <c r="E33" s="36" t="s">
        <v>79</v>
      </c>
      <c r="F33" s="11"/>
      <c r="G33" s="11"/>
      <c r="H33" s="43"/>
      <c r="I33" s="30"/>
      <c r="J33" s="43"/>
      <c r="K33" s="30"/>
      <c r="L33" s="43"/>
      <c r="M33" s="52"/>
      <c r="N33" s="53"/>
      <c r="O33" s="57"/>
      <c r="P33" s="36"/>
      <c r="Q33" s="11"/>
      <c r="R33" s="52"/>
      <c r="S33" s="53"/>
      <c r="T33" s="52"/>
      <c r="U33" s="36"/>
      <c r="V33" s="11"/>
      <c r="W33" s="11"/>
      <c r="X33" s="37"/>
      <c r="Y33" s="36"/>
      <c r="Z33" s="11"/>
      <c r="AA33" s="11"/>
      <c r="AB33" s="37"/>
      <c r="AC33" s="36"/>
      <c r="AD33" s="11"/>
      <c r="AE33" s="11"/>
      <c r="AF33" s="11" t="s">
        <v>269</v>
      </c>
      <c r="AG33" s="37"/>
      <c r="AH33" s="30"/>
      <c r="AI33" s="11"/>
      <c r="AJ33" s="11"/>
      <c r="AK33" s="37"/>
    </row>
    <row r="34" spans="2:37">
      <c r="B34" s="32"/>
      <c r="C34" s="36"/>
      <c r="D34" s="37"/>
      <c r="E34" s="34" t="s">
        <v>144</v>
      </c>
      <c r="F34" s="11"/>
      <c r="G34" s="11"/>
      <c r="H34" s="43"/>
      <c r="I34" s="30"/>
      <c r="J34" s="43"/>
      <c r="K34" s="30"/>
      <c r="L34" s="43"/>
      <c r="M34" s="52"/>
      <c r="N34" s="53"/>
      <c r="O34" s="57"/>
      <c r="P34" s="36"/>
      <c r="Q34" s="11"/>
      <c r="R34" s="52"/>
      <c r="S34" s="53"/>
      <c r="T34" s="52"/>
      <c r="U34" s="36"/>
      <c r="V34" s="11"/>
      <c r="W34" s="11"/>
      <c r="X34" s="37"/>
      <c r="Y34" s="36"/>
      <c r="Z34" s="11"/>
      <c r="AA34" s="11"/>
      <c r="AB34" s="37"/>
      <c r="AC34" s="36"/>
      <c r="AD34" s="11"/>
      <c r="AE34" s="11"/>
      <c r="AF34" s="11" t="s">
        <v>270</v>
      </c>
      <c r="AG34" s="37"/>
      <c r="AH34" s="30"/>
      <c r="AI34" s="11"/>
      <c r="AJ34" s="11"/>
      <c r="AK34" s="37"/>
    </row>
    <row r="35" spans="2:37">
      <c r="B35" s="32"/>
      <c r="C35" s="36"/>
      <c r="D35" s="37"/>
      <c r="E35" s="34"/>
      <c r="F35" s="11"/>
      <c r="G35" s="11"/>
      <c r="H35" s="43"/>
      <c r="I35" s="30"/>
      <c r="J35" s="43"/>
      <c r="K35" s="30"/>
      <c r="L35" s="43"/>
      <c r="M35" s="52"/>
      <c r="N35" s="53"/>
      <c r="O35" s="57"/>
      <c r="P35" s="36"/>
      <c r="Q35" s="11"/>
      <c r="R35" s="52"/>
      <c r="S35" s="53"/>
      <c r="T35" s="52"/>
      <c r="U35" s="36"/>
      <c r="V35" s="11"/>
      <c r="W35" s="11"/>
      <c r="X35" s="37"/>
      <c r="Y35" s="36"/>
      <c r="Z35" s="11"/>
      <c r="AA35" s="11"/>
      <c r="AB35" s="37"/>
      <c r="AC35" s="36"/>
      <c r="AD35" s="11"/>
      <c r="AE35" s="11"/>
      <c r="AF35" s="11" t="s">
        <v>110</v>
      </c>
      <c r="AG35" s="37"/>
      <c r="AH35" s="30"/>
      <c r="AI35" s="11"/>
      <c r="AJ35" s="11"/>
      <c r="AK35" s="37"/>
    </row>
    <row r="36" spans="2:37">
      <c r="B36" s="32"/>
      <c r="C36" s="36"/>
      <c r="D36" s="37"/>
      <c r="E36" s="34"/>
      <c r="F36" s="11"/>
      <c r="G36" s="11"/>
      <c r="H36" s="43"/>
      <c r="I36" s="30"/>
      <c r="J36" s="43"/>
      <c r="K36" s="30"/>
      <c r="L36" s="43"/>
      <c r="M36" s="52"/>
      <c r="N36" s="53"/>
      <c r="O36" s="57"/>
      <c r="P36" s="36"/>
      <c r="Q36" s="11"/>
      <c r="R36" s="52"/>
      <c r="S36" s="53"/>
      <c r="T36" s="52"/>
      <c r="U36" s="36"/>
      <c r="V36" s="11"/>
      <c r="W36" s="11"/>
      <c r="X36" s="37"/>
      <c r="Y36" s="36"/>
      <c r="Z36" s="11"/>
      <c r="AA36" s="11"/>
      <c r="AB36" s="37"/>
      <c r="AC36" s="36"/>
      <c r="AD36" s="11"/>
      <c r="AE36" s="11"/>
      <c r="AF36" s="11" t="s">
        <v>271</v>
      </c>
      <c r="AG36" s="37"/>
      <c r="AH36" s="30"/>
      <c r="AI36" s="11"/>
      <c r="AJ36" s="11"/>
      <c r="AK36" s="37"/>
    </row>
    <row r="37" spans="2:37">
      <c r="B37" s="32"/>
      <c r="C37" s="36"/>
      <c r="D37" s="37"/>
      <c r="E37" s="36"/>
      <c r="F37" s="11"/>
      <c r="G37" s="11"/>
      <c r="H37" s="43"/>
      <c r="I37" s="30"/>
      <c r="J37" s="43"/>
      <c r="K37" s="30"/>
      <c r="L37" s="43"/>
      <c r="M37" s="52"/>
      <c r="N37" s="53"/>
      <c r="O37" s="57"/>
      <c r="P37" s="36"/>
      <c r="Q37" s="11"/>
      <c r="R37" s="52"/>
      <c r="S37" s="53"/>
      <c r="T37" s="52"/>
      <c r="U37" s="36"/>
      <c r="V37" s="11"/>
      <c r="W37" s="11"/>
      <c r="X37" s="37"/>
      <c r="Y37" s="36"/>
      <c r="Z37" s="11"/>
      <c r="AA37" s="11"/>
      <c r="AB37" s="37"/>
      <c r="AC37" s="36"/>
      <c r="AD37" s="11"/>
      <c r="AE37" s="11"/>
      <c r="AF37" s="11" t="s">
        <v>111</v>
      </c>
      <c r="AG37" s="37"/>
      <c r="AH37" s="30"/>
      <c r="AI37" s="11"/>
      <c r="AJ37" s="11"/>
      <c r="AK37" s="37"/>
    </row>
    <row r="38" spans="2:37">
      <c r="B38" s="32"/>
      <c r="C38" s="36"/>
      <c r="D38" s="37"/>
      <c r="E38" s="36"/>
      <c r="F38" s="11"/>
      <c r="G38" s="11"/>
      <c r="H38" s="43"/>
      <c r="I38" s="30"/>
      <c r="J38" s="43"/>
      <c r="K38" s="30"/>
      <c r="L38" s="43"/>
      <c r="M38" s="52"/>
      <c r="N38" s="53"/>
      <c r="O38" s="57"/>
      <c r="P38" s="36"/>
      <c r="Q38" s="11"/>
      <c r="R38" s="52"/>
      <c r="S38" s="53"/>
      <c r="T38" s="52"/>
      <c r="U38" s="36"/>
      <c r="V38" s="11"/>
      <c r="W38" s="11"/>
      <c r="X38" s="37"/>
      <c r="Y38" s="36"/>
      <c r="Z38" s="11"/>
      <c r="AA38" s="11"/>
      <c r="AB38" s="37"/>
      <c r="AC38" s="36"/>
      <c r="AD38" s="11"/>
      <c r="AE38" s="11"/>
      <c r="AF38" s="11" t="s">
        <v>272</v>
      </c>
      <c r="AG38" s="37"/>
      <c r="AH38" s="30"/>
      <c r="AI38" s="11"/>
      <c r="AJ38" s="11"/>
      <c r="AK38" s="37"/>
    </row>
    <row r="39" spans="2:37">
      <c r="B39" s="32"/>
      <c r="C39" s="36"/>
      <c r="D39" s="37"/>
      <c r="E39" s="36"/>
      <c r="F39" s="11"/>
      <c r="G39" s="11"/>
      <c r="H39" s="43"/>
      <c r="I39" s="30"/>
      <c r="J39" s="43"/>
      <c r="K39" s="30"/>
      <c r="L39" s="43"/>
      <c r="M39" s="52"/>
      <c r="N39" s="53"/>
      <c r="O39" s="57"/>
      <c r="P39" s="36"/>
      <c r="Q39" s="11"/>
      <c r="R39" s="52"/>
      <c r="S39" s="53"/>
      <c r="T39" s="52"/>
      <c r="U39" s="36"/>
      <c r="V39" s="11"/>
      <c r="W39" s="11"/>
      <c r="X39" s="37"/>
      <c r="Y39" s="36"/>
      <c r="Z39" s="11"/>
      <c r="AA39" s="11"/>
      <c r="AB39" s="37"/>
      <c r="AC39" s="36"/>
      <c r="AD39" s="11"/>
      <c r="AE39" s="11"/>
      <c r="AF39" s="11" t="s">
        <v>273</v>
      </c>
      <c r="AG39" s="37"/>
      <c r="AH39" s="30"/>
      <c r="AI39" s="11"/>
      <c r="AJ39" s="11"/>
      <c r="AK39" s="37"/>
    </row>
    <row r="40" spans="2:37">
      <c r="B40" s="32"/>
      <c r="C40" s="36"/>
      <c r="D40" s="37"/>
      <c r="E40" s="36"/>
      <c r="F40" s="11"/>
      <c r="G40" s="11"/>
      <c r="H40" s="43"/>
      <c r="I40" s="30"/>
      <c r="J40" s="43"/>
      <c r="K40" s="30"/>
      <c r="L40" s="43"/>
      <c r="M40" s="52"/>
      <c r="N40" s="53"/>
      <c r="O40" s="57"/>
      <c r="P40" s="36"/>
      <c r="Q40" s="11"/>
      <c r="R40" s="52"/>
      <c r="S40" s="53"/>
      <c r="T40" s="52"/>
      <c r="U40" s="36"/>
      <c r="V40" s="11"/>
      <c r="W40" s="11"/>
      <c r="X40" s="37"/>
      <c r="Y40" s="36"/>
      <c r="Z40" s="11"/>
      <c r="AA40" s="11"/>
      <c r="AB40" s="37"/>
      <c r="AC40" s="36"/>
      <c r="AD40" s="11"/>
      <c r="AE40" s="11"/>
      <c r="AF40" s="11" t="s">
        <v>274</v>
      </c>
      <c r="AG40" s="37"/>
      <c r="AH40" s="30"/>
      <c r="AI40" s="11"/>
      <c r="AJ40" s="11"/>
      <c r="AK40" s="37"/>
    </row>
    <row r="41" spans="2:37">
      <c r="B41" s="32"/>
      <c r="C41" s="36"/>
      <c r="D41" s="37"/>
      <c r="E41" s="36"/>
      <c r="F41" s="11"/>
      <c r="G41" s="11"/>
      <c r="H41" s="43"/>
      <c r="I41" s="30"/>
      <c r="J41" s="43"/>
      <c r="K41" s="30"/>
      <c r="L41" s="43"/>
      <c r="M41" s="52"/>
      <c r="N41" s="53"/>
      <c r="O41" s="57"/>
      <c r="P41" s="36"/>
      <c r="Q41" s="11"/>
      <c r="R41" s="52"/>
      <c r="S41" s="53"/>
      <c r="T41" s="52"/>
      <c r="U41" s="36"/>
      <c r="V41" s="11"/>
      <c r="W41" s="11"/>
      <c r="X41" s="37"/>
      <c r="Y41" s="36"/>
      <c r="Z41" s="11"/>
      <c r="AA41" s="11"/>
      <c r="AB41" s="37"/>
      <c r="AC41" s="36"/>
      <c r="AD41" s="11"/>
      <c r="AE41" s="11"/>
      <c r="AF41" s="11" t="s">
        <v>275</v>
      </c>
      <c r="AG41" s="37"/>
      <c r="AH41" s="30"/>
      <c r="AI41" s="11"/>
      <c r="AJ41" s="11"/>
      <c r="AK41" s="37"/>
    </row>
    <row r="42" spans="2:37">
      <c r="B42" s="32"/>
      <c r="C42" s="36"/>
      <c r="D42" s="37"/>
      <c r="E42" s="36"/>
      <c r="F42" s="11"/>
      <c r="G42" s="11"/>
      <c r="H42" s="43"/>
      <c r="I42" s="30"/>
      <c r="J42" s="43"/>
      <c r="K42" s="30"/>
      <c r="L42" s="43"/>
      <c r="M42" s="52"/>
      <c r="N42" s="53"/>
      <c r="O42" s="57"/>
      <c r="P42" s="36"/>
      <c r="Q42" s="11"/>
      <c r="R42" s="52"/>
      <c r="S42" s="53"/>
      <c r="T42" s="52"/>
      <c r="U42" s="36"/>
      <c r="V42" s="11"/>
      <c r="W42" s="11"/>
      <c r="X42" s="37"/>
      <c r="Y42" s="36"/>
      <c r="Z42" s="11"/>
      <c r="AA42" s="11"/>
      <c r="AB42" s="37"/>
      <c r="AC42" s="36"/>
      <c r="AD42" s="11"/>
      <c r="AE42" s="11"/>
      <c r="AF42" s="11" t="s">
        <v>276</v>
      </c>
      <c r="AG42" s="37"/>
      <c r="AH42" s="30"/>
      <c r="AI42" s="11"/>
      <c r="AJ42" s="11"/>
      <c r="AK42" s="37"/>
    </row>
    <row r="43" spans="2:37">
      <c r="B43" s="32"/>
      <c r="C43" s="36"/>
      <c r="D43" s="37"/>
      <c r="E43" s="36"/>
      <c r="F43" s="11"/>
      <c r="G43" s="11"/>
      <c r="H43" s="43"/>
      <c r="I43" s="30"/>
      <c r="J43" s="43"/>
      <c r="K43" s="30"/>
      <c r="L43" s="43"/>
      <c r="M43" s="52"/>
      <c r="N43" s="53"/>
      <c r="O43" s="57"/>
      <c r="P43" s="36"/>
      <c r="Q43" s="11"/>
      <c r="R43" s="52"/>
      <c r="S43" s="53"/>
      <c r="T43" s="52"/>
      <c r="U43" s="36"/>
      <c r="V43" s="11"/>
      <c r="W43" s="11"/>
      <c r="X43" s="37"/>
      <c r="Y43" s="36"/>
      <c r="Z43" s="11"/>
      <c r="AA43" s="11"/>
      <c r="AB43" s="37"/>
      <c r="AC43" s="36"/>
      <c r="AD43" s="11"/>
      <c r="AE43" s="11"/>
      <c r="AF43" s="11" t="s">
        <v>277</v>
      </c>
      <c r="AG43" s="37"/>
      <c r="AH43" s="30"/>
      <c r="AI43" s="11"/>
      <c r="AJ43" s="11"/>
      <c r="AK43" s="37"/>
    </row>
    <row r="44" spans="2:37">
      <c r="B44" s="32"/>
      <c r="C44" s="36"/>
      <c r="D44" s="37"/>
      <c r="E44" s="36"/>
      <c r="F44" s="11"/>
      <c r="G44" s="11"/>
      <c r="H44" s="43"/>
      <c r="I44" s="30"/>
      <c r="J44" s="43"/>
      <c r="K44" s="30"/>
      <c r="L44" s="43"/>
      <c r="M44" s="52"/>
      <c r="N44" s="53"/>
      <c r="O44" s="57"/>
      <c r="P44" s="36"/>
      <c r="Q44" s="11"/>
      <c r="R44" s="52"/>
      <c r="S44" s="53"/>
      <c r="T44" s="52"/>
      <c r="U44" s="36"/>
      <c r="V44" s="11"/>
      <c r="W44" s="11"/>
      <c r="X44" s="37"/>
      <c r="Y44" s="36"/>
      <c r="Z44" s="11"/>
      <c r="AA44" s="11"/>
      <c r="AB44" s="37"/>
      <c r="AC44" s="36"/>
      <c r="AD44" s="11"/>
      <c r="AE44" s="11"/>
      <c r="AF44" s="11" t="s">
        <v>278</v>
      </c>
      <c r="AG44" s="37"/>
      <c r="AH44" s="30"/>
      <c r="AI44" s="11"/>
      <c r="AJ44" s="11"/>
      <c r="AK44" s="37"/>
    </row>
    <row r="45" spans="2:37">
      <c r="B45" s="32"/>
      <c r="C45" s="36"/>
      <c r="D45" s="37"/>
      <c r="E45" s="36"/>
      <c r="F45" s="11"/>
      <c r="G45" s="11"/>
      <c r="H45" s="43"/>
      <c r="I45" s="30"/>
      <c r="J45" s="43"/>
      <c r="K45" s="30"/>
      <c r="L45" s="43"/>
      <c r="M45" s="52"/>
      <c r="N45" s="53"/>
      <c r="O45" s="57"/>
      <c r="P45" s="36"/>
      <c r="Q45" s="11"/>
      <c r="R45" s="52"/>
      <c r="S45" s="53"/>
      <c r="T45" s="52"/>
      <c r="U45" s="36"/>
      <c r="V45" s="11"/>
      <c r="W45" s="11"/>
      <c r="X45" s="37"/>
      <c r="Y45" s="36"/>
      <c r="Z45" s="11"/>
      <c r="AA45" s="11"/>
      <c r="AB45" s="37"/>
      <c r="AC45" s="36"/>
      <c r="AD45" s="11"/>
      <c r="AE45" s="11"/>
      <c r="AF45" s="11" t="s">
        <v>279</v>
      </c>
      <c r="AG45" s="37"/>
      <c r="AH45" s="30"/>
      <c r="AI45" s="11"/>
      <c r="AJ45" s="11"/>
      <c r="AK45" s="37"/>
    </row>
    <row r="46" spans="2:37">
      <c r="B46" s="32"/>
      <c r="C46" s="36"/>
      <c r="D46" s="37"/>
      <c r="E46" s="36"/>
      <c r="F46" s="11"/>
      <c r="G46" s="11"/>
      <c r="H46" s="43"/>
      <c r="I46" s="30"/>
      <c r="J46" s="43"/>
      <c r="K46" s="30"/>
      <c r="L46" s="43"/>
      <c r="M46" s="52"/>
      <c r="N46" s="53"/>
      <c r="O46" s="57"/>
      <c r="P46" s="36"/>
      <c r="Q46" s="11"/>
      <c r="R46" s="52"/>
      <c r="S46" s="53"/>
      <c r="T46" s="52"/>
      <c r="U46" s="36"/>
      <c r="V46" s="11"/>
      <c r="W46" s="11"/>
      <c r="X46" s="37"/>
      <c r="Y46" s="36"/>
      <c r="Z46" s="11"/>
      <c r="AA46" s="11"/>
      <c r="AB46" s="37"/>
      <c r="AC46" s="36"/>
      <c r="AD46" s="11"/>
      <c r="AE46" s="11"/>
      <c r="AF46" s="11" t="s">
        <v>280</v>
      </c>
      <c r="AG46" s="37"/>
      <c r="AH46" s="30"/>
      <c r="AI46" s="11"/>
      <c r="AJ46" s="11"/>
      <c r="AK46" s="37"/>
    </row>
    <row r="47" spans="2:37">
      <c r="B47" s="32"/>
      <c r="C47" s="36"/>
      <c r="D47" s="37"/>
      <c r="E47" s="36"/>
      <c r="F47" s="11"/>
      <c r="G47" s="11"/>
      <c r="H47" s="43"/>
      <c r="I47" s="30"/>
      <c r="J47" s="43"/>
      <c r="K47" s="30"/>
      <c r="L47" s="43"/>
      <c r="M47" s="52"/>
      <c r="N47" s="53"/>
      <c r="O47" s="57"/>
      <c r="P47" s="36"/>
      <c r="Q47" s="11"/>
      <c r="R47" s="52"/>
      <c r="S47" s="53"/>
      <c r="T47" s="52"/>
      <c r="U47" s="36"/>
      <c r="V47" s="11"/>
      <c r="W47" s="11"/>
      <c r="X47" s="37"/>
      <c r="Y47" s="36"/>
      <c r="Z47" s="11"/>
      <c r="AA47" s="11"/>
      <c r="AB47" s="37"/>
      <c r="AC47" s="36"/>
      <c r="AD47" s="11"/>
      <c r="AE47" s="11"/>
      <c r="AF47" s="11" t="s">
        <v>281</v>
      </c>
      <c r="AG47" s="37"/>
      <c r="AH47" s="30"/>
      <c r="AI47" s="11"/>
      <c r="AJ47" s="11"/>
      <c r="AK47" s="37"/>
    </row>
    <row r="48" spans="2:37">
      <c r="B48" s="32"/>
      <c r="C48" s="36"/>
      <c r="D48" s="37"/>
      <c r="E48" s="36"/>
      <c r="F48" s="11"/>
      <c r="G48" s="11"/>
      <c r="H48" s="43"/>
      <c r="I48" s="30"/>
      <c r="J48" s="43"/>
      <c r="K48" s="30"/>
      <c r="L48" s="43"/>
      <c r="M48" s="52"/>
      <c r="N48" s="53"/>
      <c r="O48" s="57"/>
      <c r="P48" s="36"/>
      <c r="Q48" s="11"/>
      <c r="R48" s="52"/>
      <c r="S48" s="53"/>
      <c r="T48" s="52"/>
      <c r="U48" s="36"/>
      <c r="V48" s="11"/>
      <c r="W48" s="11"/>
      <c r="X48" s="37"/>
      <c r="Y48" s="36"/>
      <c r="Z48" s="11"/>
      <c r="AA48" s="11"/>
      <c r="AB48" s="37"/>
      <c r="AC48" s="36"/>
      <c r="AD48" s="11"/>
      <c r="AE48" s="11"/>
      <c r="AF48" s="11" t="s">
        <v>282</v>
      </c>
      <c r="AG48" s="37"/>
      <c r="AH48" s="30"/>
      <c r="AI48" s="11"/>
      <c r="AJ48" s="11"/>
      <c r="AK48" s="37"/>
    </row>
    <row r="49" spans="2:37">
      <c r="B49" s="32"/>
      <c r="C49" s="36"/>
      <c r="D49" s="37"/>
      <c r="E49" s="36"/>
      <c r="F49" s="11"/>
      <c r="G49" s="11"/>
      <c r="H49" s="43"/>
      <c r="I49" s="30"/>
      <c r="J49" s="43"/>
      <c r="K49" s="30"/>
      <c r="L49" s="43"/>
      <c r="M49" s="52"/>
      <c r="N49" s="53"/>
      <c r="O49" s="57"/>
      <c r="P49" s="36"/>
      <c r="Q49" s="11"/>
      <c r="R49" s="52"/>
      <c r="S49" s="53"/>
      <c r="T49" s="52"/>
      <c r="U49" s="36"/>
      <c r="V49" s="11"/>
      <c r="W49" s="11"/>
      <c r="X49" s="37"/>
      <c r="Y49" s="36"/>
      <c r="Z49" s="11"/>
      <c r="AA49" s="11"/>
      <c r="AB49" s="37"/>
      <c r="AC49" s="36"/>
      <c r="AD49" s="11"/>
      <c r="AE49" s="11"/>
      <c r="AF49" s="11" t="s">
        <v>283</v>
      </c>
      <c r="AG49" s="37"/>
      <c r="AH49" s="30"/>
      <c r="AI49" s="11"/>
      <c r="AJ49" s="11"/>
      <c r="AK49" s="37"/>
    </row>
    <row r="50" spans="2:37">
      <c r="B50" s="32"/>
      <c r="C50" s="36"/>
      <c r="D50" s="37"/>
      <c r="E50" s="36"/>
      <c r="F50" s="11"/>
      <c r="G50" s="11"/>
      <c r="H50" s="43"/>
      <c r="I50" s="30"/>
      <c r="J50" s="43"/>
      <c r="K50" s="30"/>
      <c r="L50" s="43"/>
      <c r="M50" s="52"/>
      <c r="N50" s="53"/>
      <c r="O50" s="57"/>
      <c r="P50" s="36"/>
      <c r="Q50" s="11"/>
      <c r="R50" s="52"/>
      <c r="S50" s="53"/>
      <c r="T50" s="52"/>
      <c r="U50" s="36"/>
      <c r="V50" s="11"/>
      <c r="W50" s="11"/>
      <c r="X50" s="37"/>
      <c r="Y50" s="36"/>
      <c r="Z50" s="11"/>
      <c r="AA50" s="11"/>
      <c r="AB50" s="37"/>
      <c r="AC50" s="36"/>
      <c r="AD50" s="11"/>
      <c r="AE50" s="11"/>
      <c r="AF50" s="11" t="s">
        <v>284</v>
      </c>
      <c r="AG50" s="37"/>
      <c r="AH50" s="30"/>
      <c r="AI50" s="11"/>
      <c r="AJ50" s="11"/>
      <c r="AK50" s="37"/>
    </row>
    <row r="51" spans="2:37">
      <c r="B51" s="32"/>
      <c r="C51" s="36"/>
      <c r="D51" s="37"/>
      <c r="E51" s="36"/>
      <c r="F51" s="11"/>
      <c r="G51" s="11"/>
      <c r="H51" s="43"/>
      <c r="I51" s="30"/>
      <c r="J51" s="43"/>
      <c r="K51" s="30"/>
      <c r="L51" s="43"/>
      <c r="M51" s="52"/>
      <c r="N51" s="53"/>
      <c r="O51" s="57"/>
      <c r="P51" s="36"/>
      <c r="Q51" s="11"/>
      <c r="R51" s="52"/>
      <c r="S51" s="53"/>
      <c r="T51" s="52"/>
      <c r="U51" s="36"/>
      <c r="V51" s="11"/>
      <c r="W51" s="11"/>
      <c r="X51" s="37"/>
      <c r="Y51" s="36"/>
      <c r="Z51" s="11"/>
      <c r="AA51" s="11"/>
      <c r="AB51" s="37"/>
      <c r="AC51" s="36"/>
      <c r="AD51" s="11"/>
      <c r="AE51" s="11"/>
      <c r="AF51" s="11" t="s">
        <v>285</v>
      </c>
      <c r="AG51" s="37"/>
      <c r="AH51" s="30"/>
      <c r="AI51" s="11"/>
      <c r="AJ51" s="11"/>
      <c r="AK51" s="37"/>
    </row>
    <row r="52" spans="2:37">
      <c r="B52" s="32"/>
      <c r="C52" s="36"/>
      <c r="D52" s="37"/>
      <c r="E52" s="36"/>
      <c r="F52" s="11"/>
      <c r="G52" s="11"/>
      <c r="H52" s="43"/>
      <c r="I52" s="30"/>
      <c r="J52" s="43"/>
      <c r="K52" s="30"/>
      <c r="L52" s="43"/>
      <c r="M52" s="52"/>
      <c r="N52" s="53"/>
      <c r="O52" s="57"/>
      <c r="P52" s="36"/>
      <c r="Q52" s="11"/>
      <c r="R52" s="52"/>
      <c r="S52" s="53"/>
      <c r="T52" s="52"/>
      <c r="U52" s="36"/>
      <c r="V52" s="11"/>
      <c r="W52" s="11"/>
      <c r="X52" s="37"/>
      <c r="Y52" s="36"/>
      <c r="Z52" s="11"/>
      <c r="AA52" s="11"/>
      <c r="AB52" s="37"/>
      <c r="AC52" s="36"/>
      <c r="AD52" s="11"/>
      <c r="AE52" s="11"/>
      <c r="AF52" s="11" t="s">
        <v>286</v>
      </c>
      <c r="AG52" s="37"/>
      <c r="AH52" s="30"/>
      <c r="AI52" s="11"/>
      <c r="AJ52" s="11"/>
      <c r="AK52" s="37"/>
    </row>
    <row r="53" spans="2:37">
      <c r="B53" s="32"/>
      <c r="C53" s="36"/>
      <c r="D53" s="37"/>
      <c r="E53" s="36"/>
      <c r="F53" s="11"/>
      <c r="G53" s="11"/>
      <c r="H53" s="43"/>
      <c r="I53" s="30"/>
      <c r="J53" s="43"/>
      <c r="K53" s="30"/>
      <c r="L53" s="43"/>
      <c r="M53" s="52"/>
      <c r="N53" s="53"/>
      <c r="O53" s="57"/>
      <c r="P53" s="36"/>
      <c r="Q53" s="11"/>
      <c r="R53" s="52"/>
      <c r="S53" s="53"/>
      <c r="T53" s="52"/>
      <c r="U53" s="36"/>
      <c r="V53" s="11"/>
      <c r="W53" s="11"/>
      <c r="X53" s="37"/>
      <c r="Y53" s="36"/>
      <c r="Z53" s="11"/>
      <c r="AA53" s="11"/>
      <c r="AB53" s="37"/>
      <c r="AC53" s="36"/>
      <c r="AD53" s="11"/>
      <c r="AE53" s="11"/>
      <c r="AF53" s="11" t="s">
        <v>287</v>
      </c>
      <c r="AG53" s="37"/>
      <c r="AH53" s="30"/>
      <c r="AI53" s="11"/>
      <c r="AJ53" s="11"/>
      <c r="AK53" s="37"/>
    </row>
    <row r="54" spans="2:37">
      <c r="B54" s="32"/>
      <c r="C54" s="36"/>
      <c r="D54" s="37"/>
      <c r="E54" s="36"/>
      <c r="F54" s="11"/>
      <c r="G54" s="11"/>
      <c r="H54" s="43"/>
      <c r="I54" s="30"/>
      <c r="J54" s="43"/>
      <c r="K54" s="30"/>
      <c r="L54" s="43"/>
      <c r="M54" s="52"/>
      <c r="N54" s="53"/>
      <c r="O54" s="57"/>
      <c r="P54" s="36"/>
      <c r="Q54" s="11"/>
      <c r="R54" s="52"/>
      <c r="S54" s="53"/>
      <c r="T54" s="52"/>
      <c r="U54" s="36"/>
      <c r="V54" s="11"/>
      <c r="W54" s="11"/>
      <c r="X54" s="37"/>
      <c r="Y54" s="36"/>
      <c r="Z54" s="11"/>
      <c r="AA54" s="11"/>
      <c r="AB54" s="37"/>
      <c r="AC54" s="36"/>
      <c r="AD54" s="11"/>
      <c r="AE54" s="11"/>
      <c r="AF54" s="11" t="s">
        <v>288</v>
      </c>
      <c r="AG54" s="37"/>
      <c r="AH54" s="30"/>
      <c r="AI54" s="11"/>
      <c r="AJ54" s="11"/>
      <c r="AK54" s="37"/>
    </row>
    <row r="55" spans="2:37">
      <c r="B55" s="32"/>
      <c r="C55" s="36"/>
      <c r="D55" s="37"/>
      <c r="E55" s="36"/>
      <c r="F55" s="11"/>
      <c r="G55" s="11"/>
      <c r="H55" s="43"/>
      <c r="I55" s="30"/>
      <c r="J55" s="43"/>
      <c r="K55" s="30"/>
      <c r="L55" s="43"/>
      <c r="M55" s="52"/>
      <c r="N55" s="53"/>
      <c r="O55" s="57"/>
      <c r="P55" s="36"/>
      <c r="Q55" s="11"/>
      <c r="R55" s="52"/>
      <c r="S55" s="53"/>
      <c r="T55" s="52"/>
      <c r="U55" s="36"/>
      <c r="V55" s="11"/>
      <c r="W55" s="11"/>
      <c r="X55" s="37"/>
      <c r="Y55" s="36"/>
      <c r="Z55" s="11"/>
      <c r="AA55" s="11"/>
      <c r="AB55" s="37"/>
      <c r="AC55" s="36"/>
      <c r="AD55" s="11"/>
      <c r="AE55" s="11"/>
      <c r="AF55" s="11" t="s">
        <v>289</v>
      </c>
      <c r="AG55" s="37"/>
      <c r="AH55" s="30"/>
      <c r="AI55" s="11"/>
      <c r="AJ55" s="11"/>
      <c r="AK55" s="37"/>
    </row>
    <row r="56" spans="2:37" ht="12" thickBot="1">
      <c r="B56" s="33"/>
      <c r="C56" s="38"/>
      <c r="D56" s="39"/>
      <c r="E56" s="38"/>
      <c r="F56" s="40"/>
      <c r="G56" s="40"/>
      <c r="H56" s="44"/>
      <c r="I56" s="47"/>
      <c r="J56" s="44"/>
      <c r="K56" s="47"/>
      <c r="L56" s="44"/>
      <c r="M56" s="54"/>
      <c r="N56" s="55"/>
      <c r="O56" s="58"/>
      <c r="P56" s="38"/>
      <c r="Q56" s="40"/>
      <c r="R56" s="54"/>
      <c r="S56" s="55"/>
      <c r="T56" s="54"/>
      <c r="U56" s="38"/>
      <c r="V56" s="40"/>
      <c r="W56" s="40"/>
      <c r="X56" s="39"/>
      <c r="Y56" s="38"/>
      <c r="Z56" s="40"/>
      <c r="AA56" s="40"/>
      <c r="AB56" s="39"/>
      <c r="AC56" s="38"/>
      <c r="AD56" s="40"/>
      <c r="AE56" s="40"/>
      <c r="AF56" s="40" t="s">
        <v>290</v>
      </c>
      <c r="AG56" s="39"/>
      <c r="AH56" s="47"/>
      <c r="AI56" s="40"/>
      <c r="AJ56" s="40"/>
      <c r="AK56" s="39"/>
    </row>
    <row r="57" spans="2:37">
      <c r="AF57" t="s">
        <v>291</v>
      </c>
    </row>
    <row r="58" spans="2:37">
      <c r="AF58" t="s">
        <v>292</v>
      </c>
    </row>
    <row r="59" spans="2:37">
      <c r="AF59" t="s">
        <v>293</v>
      </c>
    </row>
    <row r="60" spans="2:37">
      <c r="AF60" t="s">
        <v>294</v>
      </c>
    </row>
  </sheetData>
  <sheetProtection algorithmName="SHA-1" hashValue="cTCElpGh+s5YkDkgmzIAqPl+RMk=" saltValue="DRhehfuQ9MDAUXEXdBG5aA==" spinCount="100000" sheet="1" objects="1" scenarios="1" selectLockedCells="1" selectUnlockedCells="1"/>
  <dataConsolidate/>
  <mergeCells count="11">
    <mergeCell ref="AC4:AG4"/>
    <mergeCell ref="AH4:AK4"/>
    <mergeCell ref="Y4:AB4"/>
    <mergeCell ref="U4:X4"/>
    <mergeCell ref="C4:D4"/>
    <mergeCell ref="R5:S5"/>
    <mergeCell ref="M5:O5"/>
    <mergeCell ref="E4:O4"/>
    <mergeCell ref="H5:I5"/>
    <mergeCell ref="J5:K5"/>
    <mergeCell ref="P4:T4"/>
  </mergeCells>
  <phoneticPr fontId="5" type="noConversion"/>
  <pageMargins left="0.75" right="0.75" top="1" bottom="1" header="0.5" footer="0.5"/>
  <pageSetup paperSize="9" orientation="portrait" horizontalDpi="4294967293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"/>
  <sheetViews>
    <sheetView workbookViewId="0"/>
  </sheetViews>
  <sheetFormatPr defaultRowHeight="11.25"/>
  <cols>
    <col min="1" max="1" width="14.5" bestFit="1" customWidth="1"/>
    <col min="2" max="2" width="14.83203125" bestFit="1" customWidth="1"/>
  </cols>
  <sheetData>
    <row r="1" spans="1:2">
      <c r="A1" s="10" t="s">
        <v>347</v>
      </c>
      <c r="B1" s="10" t="s">
        <v>346</v>
      </c>
    </row>
    <row r="2" spans="1:2">
      <c r="A2" t="s">
        <v>341</v>
      </c>
      <c r="B2" t="s">
        <v>343</v>
      </c>
    </row>
    <row r="3" spans="1:2">
      <c r="A3" t="s">
        <v>342</v>
      </c>
      <c r="B3" t="s">
        <v>344</v>
      </c>
    </row>
    <row r="4" spans="1:2">
      <c r="B4" t="s">
        <v>223</v>
      </c>
    </row>
    <row r="5" spans="1:2">
      <c r="B5" t="s">
        <v>224</v>
      </c>
    </row>
    <row r="6" spans="1:2">
      <c r="B6" t="s">
        <v>225</v>
      </c>
    </row>
    <row r="7" spans="1:2">
      <c r="B7" t="s">
        <v>345</v>
      </c>
    </row>
  </sheetData>
  <phoneticPr fontId="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71</vt:i4>
      </vt:variant>
    </vt:vector>
  </HeadingPairs>
  <TitlesOfParts>
    <vt:vector size="86" baseType="lpstr">
      <vt:lpstr>Guide</vt:lpstr>
      <vt:lpstr>Header</vt:lpstr>
      <vt:lpstr>Overview</vt:lpstr>
      <vt:lpstr>Milestones</vt:lpstr>
      <vt:lpstr>Contracts</vt:lpstr>
      <vt:lpstr>Deliverables</vt:lpstr>
      <vt:lpstr>Work T&amp;M</vt:lpstr>
      <vt:lpstr>Cost FP</vt:lpstr>
      <vt:lpstr>Decisions</vt:lpstr>
      <vt:lpstr>Change Requests</vt:lpstr>
      <vt:lpstr>Risks</vt:lpstr>
      <vt:lpstr>Incidents </vt:lpstr>
      <vt:lpstr>Actions</vt:lpstr>
      <vt:lpstr>DB</vt:lpstr>
      <vt:lpstr>DB2</vt:lpstr>
      <vt:lpstr>ActionType</vt:lpstr>
      <vt:lpstr>ActualCostFP</vt:lpstr>
      <vt:lpstr>ActualCostTM</vt:lpstr>
      <vt:lpstr>AmberLimit</vt:lpstr>
      <vt:lpstr>Author</vt:lpstr>
      <vt:lpstr>BaselineFP</vt:lpstr>
      <vt:lpstr>BaselineTM</vt:lpstr>
      <vt:lpstr>ContractsFP</vt:lpstr>
      <vt:lpstr>ContractsTM</vt:lpstr>
      <vt:lpstr>ContractTitles</vt:lpstr>
      <vt:lpstr>CoutHoraireMoyen</vt:lpstr>
      <vt:lpstr>CpiTolerance</vt:lpstr>
      <vt:lpstr>Actions!Criteria</vt:lpstr>
      <vt:lpstr>'Change Requests'!Criteria</vt:lpstr>
      <vt:lpstr>Decisions!Criteria</vt:lpstr>
      <vt:lpstr>Deliverables!Criteria</vt:lpstr>
      <vt:lpstr>Overview!Criteria</vt:lpstr>
      <vt:lpstr>Risks!Criteria</vt:lpstr>
      <vt:lpstr>Deliverables2Contract</vt:lpstr>
      <vt:lpstr>Deliverables2Phases</vt:lpstr>
      <vt:lpstr>DeliverablesList</vt:lpstr>
      <vt:lpstr>DeliverablesStatus</vt:lpstr>
      <vt:lpstr>DeliverableStatus</vt:lpstr>
      <vt:lpstr>DeliveryImpact</vt:lpstr>
      <vt:lpstr>DeliveryStatus</vt:lpstr>
      <vt:lpstr>DocDateInit</vt:lpstr>
      <vt:lpstr>DocDateLastRevised</vt:lpstr>
      <vt:lpstr>DocVersion</vt:lpstr>
      <vt:lpstr>EstimateAtCompletionTM</vt:lpstr>
      <vt:lpstr>Actions!Extract</vt:lpstr>
      <vt:lpstr>'Change Requests'!Extract</vt:lpstr>
      <vt:lpstr>Decisions!Extract</vt:lpstr>
      <vt:lpstr>Deliverables!Extract</vt:lpstr>
      <vt:lpstr>'Incidents '!Extract</vt:lpstr>
      <vt:lpstr>Overview!Extract</vt:lpstr>
      <vt:lpstr>Risks!Extract</vt:lpstr>
      <vt:lpstr>GeneralComments</vt:lpstr>
      <vt:lpstr>Milestones</vt:lpstr>
      <vt:lpstr>MilestonesFP</vt:lpstr>
      <vt:lpstr>MilestonesTM</vt:lpstr>
      <vt:lpstr>NbRisksHigh</vt:lpstr>
      <vt:lpstr>NbRisksMedium</vt:lpstr>
      <vt:lpstr>Actions!Print_Area</vt:lpstr>
      <vt:lpstr>'Change Requests'!Print_Area</vt:lpstr>
      <vt:lpstr>Contracts!Print_Area</vt:lpstr>
      <vt:lpstr>'Cost FP'!Print_Area</vt:lpstr>
      <vt:lpstr>Decisions!Print_Area</vt:lpstr>
      <vt:lpstr>Deliverables!Print_Area</vt:lpstr>
      <vt:lpstr>'Incidents '!Print_Area</vt:lpstr>
      <vt:lpstr>Milestones!Print_Area</vt:lpstr>
      <vt:lpstr>Overview!Print_Area</vt:lpstr>
      <vt:lpstr>Risks!Print_Area</vt:lpstr>
      <vt:lpstr>'Work T&amp;M'!Print_Area</vt:lpstr>
      <vt:lpstr>Actions!Print_Titles</vt:lpstr>
      <vt:lpstr>'Change Requests'!Print_Titles</vt:lpstr>
      <vt:lpstr>'Cost FP'!Print_Titles</vt:lpstr>
      <vt:lpstr>Decisions!Print_Titles</vt:lpstr>
      <vt:lpstr>'Incidents '!Print_Titles</vt:lpstr>
      <vt:lpstr>Risks!Print_Titles</vt:lpstr>
      <vt:lpstr>'Work T&amp;M'!Print_Titles</vt:lpstr>
      <vt:lpstr>ProjectCode</vt:lpstr>
      <vt:lpstr>ProjectName</vt:lpstr>
      <vt:lpstr>RedLimit</vt:lpstr>
      <vt:lpstr>RevisedBaselineFP</vt:lpstr>
      <vt:lpstr>RevisedBaselineTM</vt:lpstr>
      <vt:lpstr>RiskExposureAmberHigh</vt:lpstr>
      <vt:lpstr>RiskExposureAmberLow</vt:lpstr>
      <vt:lpstr>RiskExposureGreenHigh</vt:lpstr>
      <vt:lpstr>RiskExposureGreenLow</vt:lpstr>
      <vt:lpstr>RiskExposureRedHigh</vt:lpstr>
      <vt:lpstr>RiskExposureRedLow</vt:lpstr>
    </vt:vector>
  </TitlesOfParts>
  <Company>European Parliament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Dashboard</dc:title>
  <dc:creator>ofabbri</dc:creator>
  <cp:lastModifiedBy>KOUKLAKIS Georgios</cp:lastModifiedBy>
  <cp:lastPrinted>2009-10-07T15:21:21Z</cp:lastPrinted>
  <dcterms:created xsi:type="dcterms:W3CDTF">2001-10-16T08:07:47Z</dcterms:created>
  <dcterms:modified xsi:type="dcterms:W3CDTF">2016-11-30T14:52:05Z</dcterms:modified>
  <cp:category>PMM4EP</cp:category>
</cp:coreProperties>
</file>